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45" windowWidth="20115" windowHeight="7995" tabRatio="902" activeTab="7"/>
  </bookViews>
  <sheets>
    <sheet name="TABLEAU DE BORD" sheetId="3" r:id="rId1"/>
    <sheet name="DEVIS PART" sheetId="2" r:id="rId2"/>
    <sheet name="DEVIS PRO" sheetId="1" r:id="rId3"/>
    <sheet name="Historique Devis" sheetId="7" r:id="rId4"/>
    <sheet name="FACTUREPART3D" sheetId="4" r:id="rId5"/>
    <sheet name="Historique facture part" sheetId="5" r:id="rId6"/>
    <sheet name="CLIENTS PART 3D" sheetId="8" r:id="rId7"/>
    <sheet name="FACTUREPRO3D" sheetId="9" r:id="rId8"/>
    <sheet name="Historique factures pro" sheetId="10" r:id="rId9"/>
    <sheet name="CLIENTS PROS 3D" sheetId="6" r:id="rId10"/>
    <sheet name="Prestation 3D" sheetId="11" r:id="rId11"/>
    <sheet name="Données" sheetId="12" r:id="rId12"/>
    <sheet name="TVA" sheetId="13" r:id="rId13"/>
  </sheets>
  <definedNames>
    <definedName name="civilite">Données!$B:$B</definedName>
    <definedName name="CodeTVA">TVA!$A:$A</definedName>
    <definedName name="identifiant">'CLIENTS PROS 3D'!$A:$A</definedName>
    <definedName name="identifiantpart">'CLIENTS PART 3D'!$A:$A</definedName>
    <definedName name="identifiantpro">'CLIENTS PROS 3D'!$A:$A</definedName>
    <definedName name="identifiantpro1">'CLIENTS PROS 3D'!$A$2:$A$51</definedName>
    <definedName name="identiofiantpart">'CLIENTS PART 3D'!$A:$A</definedName>
    <definedName name="Liste_passages">Données!$A$2:$A$7</definedName>
    <definedName name="Liste_reference3D">'Prestation 3D'!$A$2:$A$161</definedName>
    <definedName name="Liste_references1">'Prestation 3D'!$A$2:$A$101</definedName>
    <definedName name="passage">Données!$A$2:$A$8</definedName>
    <definedName name="References">'Prestation 3D'!$A$2</definedName>
    <definedName name="TAUX">TVA!$B:$B</definedName>
    <definedName name="TVA">TVA!$F$13</definedName>
    <definedName name="Z_20B3124C_1120_4723_98EB_4D0E9B6A013D_.wvu.Cols" localSheetId="1" hidden="1">'DEVIS PART'!$K:$M</definedName>
    <definedName name="Z_20B3124C_1120_4723_98EB_4D0E9B6A013D_.wvu.Cols" localSheetId="2" hidden="1">'DEVIS PRO'!$K:$M</definedName>
    <definedName name="Z_20B3124C_1120_4723_98EB_4D0E9B6A013D_.wvu.Cols" localSheetId="4" hidden="1">FACTUREPART3D!$K:$M</definedName>
    <definedName name="Z_20B3124C_1120_4723_98EB_4D0E9B6A013D_.wvu.Cols" localSheetId="7" hidden="1">FACTUREPRO3D!$K:$M</definedName>
  </definedNames>
  <calcPr calcId="145621"/>
  <customWorkbookViews>
    <customWorkbookView name="ALLO3DMULTISERVICES - Affichage personnalisé" guid="{20B3124C-1120-4723-98EB-4D0E9B6A013D}" mergeInterval="0" personalView="1" maximized="1" xWindow="1" yWindow="1" windowWidth="1362" windowHeight="538" tabRatio="754" activeSheetId="4"/>
  </customWorkbookViews>
</workbook>
</file>

<file path=xl/calcChain.xml><?xml version="1.0" encoding="utf-8"?>
<calcChain xmlns="http://schemas.openxmlformats.org/spreadsheetml/2006/main">
  <c r="E12" i="4" l="1"/>
  <c r="A2" i="6" l="1"/>
  <c r="A3" i="6"/>
  <c r="A4" i="6"/>
  <c r="A5" i="6"/>
  <c r="A6" i="6"/>
  <c r="A7" i="6"/>
  <c r="A8" i="6"/>
  <c r="A9" i="6"/>
  <c r="A10" i="6"/>
  <c r="A11" i="6"/>
  <c r="A12" i="6"/>
  <c r="A13" i="6"/>
  <c r="A14" i="6"/>
  <c r="A15" i="6"/>
  <c r="A16" i="6"/>
  <c r="A17" i="6"/>
  <c r="A18" i="6"/>
  <c r="A19" i="6"/>
  <c r="A20" i="6"/>
  <c r="A21" i="6"/>
  <c r="A22" i="6"/>
  <c r="A23" i="6"/>
  <c r="A24" i="6"/>
  <c r="A25" i="6"/>
  <c r="A26" i="6"/>
  <c r="A27" i="6"/>
  <c r="A28" i="6"/>
  <c r="A29" i="6"/>
  <c r="A2" i="8"/>
  <c r="K2" i="8" s="1"/>
  <c r="A3" i="8"/>
  <c r="K3" i="8" s="1"/>
  <c r="A4" i="8"/>
  <c r="A5" i="8"/>
  <c r="A6" i="8"/>
  <c r="A7" i="8"/>
  <c r="A8" i="8"/>
  <c r="A9" i="8"/>
  <c r="A10" i="8"/>
  <c r="A11" i="8"/>
  <c r="A12" i="8"/>
  <c r="A13" i="8"/>
  <c r="A14" i="8"/>
  <c r="A15" i="8"/>
  <c r="F2" i="10"/>
  <c r="F3" i="10"/>
  <c r="F4" i="10"/>
  <c r="K4" i="8"/>
  <c r="K5" i="8"/>
  <c r="L4" i="8"/>
  <c r="L5" i="8"/>
  <c r="L2" i="8" l="1"/>
  <c r="L3" i="8"/>
  <c r="I38" i="1"/>
  <c r="H38" i="1"/>
  <c r="M37" i="1"/>
  <c r="L37" i="1"/>
  <c r="K37" i="1"/>
  <c r="J37" i="1"/>
  <c r="H37" i="1"/>
  <c r="I37" i="1" s="1"/>
  <c r="C37" i="1"/>
  <c r="M36" i="1"/>
  <c r="L36" i="1"/>
  <c r="K36" i="1"/>
  <c r="J36" i="1"/>
  <c r="I36" i="1"/>
  <c r="H36" i="1"/>
  <c r="C36" i="1"/>
  <c r="M35" i="1"/>
  <c r="L35" i="1"/>
  <c r="K35" i="1"/>
  <c r="J35" i="1"/>
  <c r="H35" i="1"/>
  <c r="I35" i="1" s="1"/>
  <c r="C35" i="1"/>
  <c r="M34" i="1"/>
  <c r="L34" i="1"/>
  <c r="K34" i="1"/>
  <c r="J34" i="1"/>
  <c r="H34" i="1"/>
  <c r="I34" i="1" s="1"/>
  <c r="C34" i="1"/>
  <c r="M33" i="1"/>
  <c r="L33" i="1"/>
  <c r="K33" i="1"/>
  <c r="J33" i="1"/>
  <c r="H33" i="1"/>
  <c r="I33" i="1" s="1"/>
  <c r="C33" i="1"/>
  <c r="M32" i="1"/>
  <c r="L32" i="1"/>
  <c r="K32" i="1"/>
  <c r="J32" i="1"/>
  <c r="H32" i="1"/>
  <c r="I32" i="1" s="1"/>
  <c r="C32" i="1"/>
  <c r="M31" i="1"/>
  <c r="L31" i="1"/>
  <c r="K31" i="1"/>
  <c r="J31" i="1"/>
  <c r="H31" i="1"/>
  <c r="I31" i="1" s="1"/>
  <c r="C31" i="1"/>
  <c r="M30" i="1"/>
  <c r="L30" i="1"/>
  <c r="K30" i="1"/>
  <c r="J30" i="1"/>
  <c r="H30" i="1"/>
  <c r="I30" i="1" s="1"/>
  <c r="C30" i="1"/>
  <c r="M29" i="1"/>
  <c r="L29" i="1"/>
  <c r="K29" i="1"/>
  <c r="J29" i="1"/>
  <c r="H29" i="1"/>
  <c r="I29" i="1" s="1"/>
  <c r="C29" i="1"/>
  <c r="M28" i="1"/>
  <c r="L28" i="1"/>
  <c r="K28" i="1"/>
  <c r="J28" i="1"/>
  <c r="I28" i="1"/>
  <c r="H28" i="1"/>
  <c r="C28" i="1"/>
  <c r="M27" i="1"/>
  <c r="L27" i="1"/>
  <c r="K27" i="1"/>
  <c r="J27" i="1"/>
  <c r="H27" i="1"/>
  <c r="I27" i="1" s="1"/>
  <c r="C27" i="1"/>
  <c r="M26" i="1"/>
  <c r="L26" i="1"/>
  <c r="K26" i="1"/>
  <c r="J26" i="1"/>
  <c r="H26" i="1"/>
  <c r="I26" i="1" s="1"/>
  <c r="C26" i="1"/>
  <c r="M25" i="1"/>
  <c r="L25" i="1"/>
  <c r="K25" i="1"/>
  <c r="J25" i="1"/>
  <c r="H25" i="1"/>
  <c r="I25" i="1" s="1"/>
  <c r="C25" i="1"/>
  <c r="M24" i="1"/>
  <c r="L24" i="1"/>
  <c r="K24" i="1"/>
  <c r="J24" i="1"/>
  <c r="H24" i="1"/>
  <c r="I24" i="1" s="1"/>
  <c r="C24" i="1"/>
  <c r="M23" i="1"/>
  <c r="L23" i="1"/>
  <c r="K23" i="1"/>
  <c r="J23" i="1"/>
  <c r="H23" i="1"/>
  <c r="I23" i="1" s="1"/>
  <c r="C23" i="1"/>
  <c r="M22" i="1"/>
  <c r="L22" i="1"/>
  <c r="K22" i="1"/>
  <c r="J22" i="1"/>
  <c r="H22" i="1"/>
  <c r="I22" i="1" s="1"/>
  <c r="C22" i="1"/>
  <c r="M21" i="1"/>
  <c r="L21" i="1"/>
  <c r="K21" i="1"/>
  <c r="J21" i="1"/>
  <c r="H21" i="1"/>
  <c r="I21" i="1" s="1"/>
  <c r="C21" i="1"/>
  <c r="M20" i="1"/>
  <c r="L20" i="1"/>
  <c r="K20" i="1"/>
  <c r="J20" i="1"/>
  <c r="H20" i="1"/>
  <c r="I20" i="1" s="1"/>
  <c r="C20" i="1"/>
  <c r="M19" i="1"/>
  <c r="L19" i="1"/>
  <c r="K19" i="1"/>
  <c r="J19" i="1"/>
  <c r="H19" i="1"/>
  <c r="I19" i="1" s="1"/>
  <c r="C19" i="1"/>
  <c r="M18" i="1"/>
  <c r="L18" i="1"/>
  <c r="K18" i="1"/>
  <c r="J18" i="1"/>
  <c r="H18" i="1"/>
  <c r="I18" i="1" s="1"/>
  <c r="C18" i="1"/>
  <c r="M17" i="1"/>
  <c r="L17" i="1"/>
  <c r="K17" i="1"/>
  <c r="J17" i="1"/>
  <c r="H17" i="1"/>
  <c r="I17" i="1" s="1"/>
  <c r="C17" i="1"/>
  <c r="M16" i="1"/>
  <c r="L16" i="1"/>
  <c r="K16" i="1"/>
  <c r="J16" i="1"/>
  <c r="I16" i="1"/>
  <c r="H16" i="1"/>
  <c r="C16" i="1"/>
  <c r="M15" i="1"/>
  <c r="L15" i="1"/>
  <c r="I41" i="1" s="1"/>
  <c r="K15" i="1"/>
  <c r="H15" i="1"/>
  <c r="I15" i="1" s="1"/>
  <c r="C15" i="1"/>
  <c r="G9" i="1"/>
  <c r="F9" i="1"/>
  <c r="F8" i="1"/>
  <c r="F7" i="1"/>
  <c r="F6" i="1"/>
  <c r="F1" i="1"/>
  <c r="I38" i="2"/>
  <c r="H38" i="2"/>
  <c r="M37" i="2"/>
  <c r="L37" i="2"/>
  <c r="K37" i="2"/>
  <c r="J37" i="2"/>
  <c r="H37" i="2"/>
  <c r="I37" i="2" s="1"/>
  <c r="C37" i="2"/>
  <c r="M36" i="2"/>
  <c r="L36" i="2"/>
  <c r="K36" i="2"/>
  <c r="J36" i="2"/>
  <c r="H36" i="2"/>
  <c r="I36" i="2" s="1"/>
  <c r="C36" i="2"/>
  <c r="M35" i="2"/>
  <c r="L35" i="2"/>
  <c r="K35" i="2"/>
  <c r="J35" i="2"/>
  <c r="H35" i="2"/>
  <c r="I35" i="2" s="1"/>
  <c r="C35" i="2"/>
  <c r="M34" i="2"/>
  <c r="L34" i="2"/>
  <c r="K34" i="2"/>
  <c r="J34" i="2"/>
  <c r="H34" i="2"/>
  <c r="I34" i="2" s="1"/>
  <c r="C34" i="2"/>
  <c r="M33" i="2"/>
  <c r="L33" i="2"/>
  <c r="K33" i="2"/>
  <c r="J33" i="2"/>
  <c r="H33" i="2"/>
  <c r="I33" i="2" s="1"/>
  <c r="C33" i="2"/>
  <c r="M32" i="2"/>
  <c r="L32" i="2"/>
  <c r="K32" i="2"/>
  <c r="J32" i="2"/>
  <c r="I32" i="2"/>
  <c r="H32" i="2"/>
  <c r="C32" i="2"/>
  <c r="M31" i="2"/>
  <c r="L31" i="2"/>
  <c r="K31" i="2"/>
  <c r="J31" i="2"/>
  <c r="H31" i="2"/>
  <c r="I31" i="2" s="1"/>
  <c r="C31" i="2"/>
  <c r="M30" i="2"/>
  <c r="L30" i="2"/>
  <c r="K30" i="2"/>
  <c r="J30" i="2"/>
  <c r="H30" i="2"/>
  <c r="I30" i="2" s="1"/>
  <c r="C30" i="2"/>
  <c r="M29" i="2"/>
  <c r="L29" i="2"/>
  <c r="K29" i="2"/>
  <c r="J29" i="2"/>
  <c r="H29" i="2"/>
  <c r="I29" i="2" s="1"/>
  <c r="C29" i="2"/>
  <c r="M28" i="2"/>
  <c r="L28" i="2"/>
  <c r="K28" i="2"/>
  <c r="J28" i="2"/>
  <c r="H28" i="2"/>
  <c r="I28" i="2" s="1"/>
  <c r="C28" i="2"/>
  <c r="M27" i="2"/>
  <c r="L27" i="2"/>
  <c r="K27" i="2"/>
  <c r="J27" i="2"/>
  <c r="H27" i="2"/>
  <c r="I27" i="2" s="1"/>
  <c r="C27" i="2"/>
  <c r="M26" i="2"/>
  <c r="L26" i="2"/>
  <c r="K26" i="2"/>
  <c r="J26" i="2"/>
  <c r="H26" i="2"/>
  <c r="I26" i="2" s="1"/>
  <c r="C26" i="2"/>
  <c r="M25" i="2"/>
  <c r="L25" i="2"/>
  <c r="K25" i="2"/>
  <c r="J25" i="2"/>
  <c r="H25" i="2"/>
  <c r="I25" i="2" s="1"/>
  <c r="C25" i="2"/>
  <c r="M24" i="2"/>
  <c r="L24" i="2"/>
  <c r="K24" i="2"/>
  <c r="J24" i="2"/>
  <c r="I24" i="2"/>
  <c r="H24" i="2"/>
  <c r="C24" i="2"/>
  <c r="M23" i="2"/>
  <c r="L23" i="2"/>
  <c r="K23" i="2"/>
  <c r="J23" i="2"/>
  <c r="H23" i="2"/>
  <c r="I23" i="2" s="1"/>
  <c r="C23" i="2"/>
  <c r="M22" i="2"/>
  <c r="L22" i="2"/>
  <c r="K22" i="2"/>
  <c r="J22" i="2"/>
  <c r="H22" i="2"/>
  <c r="I22" i="2" s="1"/>
  <c r="C22" i="2"/>
  <c r="M21" i="2"/>
  <c r="L21" i="2"/>
  <c r="K21" i="2"/>
  <c r="J21" i="2"/>
  <c r="H21" i="2"/>
  <c r="I21" i="2" s="1"/>
  <c r="C21" i="2"/>
  <c r="M20" i="2"/>
  <c r="L20" i="2"/>
  <c r="K20" i="2"/>
  <c r="J20" i="2"/>
  <c r="H20" i="2"/>
  <c r="I20" i="2" s="1"/>
  <c r="C20" i="2"/>
  <c r="M19" i="2"/>
  <c r="L19" i="2"/>
  <c r="K19" i="2"/>
  <c r="J19" i="2"/>
  <c r="H19" i="2"/>
  <c r="I19" i="2" s="1"/>
  <c r="C19" i="2"/>
  <c r="M18" i="2"/>
  <c r="L18" i="2"/>
  <c r="K18" i="2"/>
  <c r="J18" i="2"/>
  <c r="H18" i="2"/>
  <c r="I18" i="2" s="1"/>
  <c r="C18" i="2"/>
  <c r="M17" i="2"/>
  <c r="L17" i="2"/>
  <c r="K17" i="2"/>
  <c r="J17" i="2"/>
  <c r="H17" i="2"/>
  <c r="I17" i="2" s="1"/>
  <c r="C17" i="2"/>
  <c r="M16" i="2"/>
  <c r="L16" i="2"/>
  <c r="K16" i="2"/>
  <c r="J16" i="2"/>
  <c r="H16" i="2"/>
  <c r="I16" i="2" s="1"/>
  <c r="C16" i="2"/>
  <c r="M15" i="2"/>
  <c r="I39" i="2" s="1"/>
  <c r="L15" i="2"/>
  <c r="K15" i="2"/>
  <c r="J15" i="2"/>
  <c r="H15" i="2"/>
  <c r="I15" i="2" s="1"/>
  <c r="C15" i="2"/>
  <c r="G9" i="2"/>
  <c r="F9" i="2"/>
  <c r="F7" i="2"/>
  <c r="F6" i="2"/>
  <c r="F1" i="2"/>
  <c r="C19" i="4"/>
  <c r="C20" i="4"/>
  <c r="C21" i="4"/>
  <c r="F105" i="10"/>
  <c r="F104" i="10"/>
  <c r="F103" i="10"/>
  <c r="F102" i="10"/>
  <c r="F101" i="10"/>
  <c r="F100" i="10"/>
  <c r="F99" i="10"/>
  <c r="F98" i="10"/>
  <c r="F97" i="10"/>
  <c r="F96" i="10"/>
  <c r="F95" i="10"/>
  <c r="F94" i="10"/>
  <c r="F93" i="10"/>
  <c r="F92" i="10"/>
  <c r="F91" i="10"/>
  <c r="F90" i="10"/>
  <c r="F89" i="10"/>
  <c r="F88" i="10"/>
  <c r="F87" i="10"/>
  <c r="F86" i="10"/>
  <c r="F85" i="10"/>
  <c r="F84" i="10"/>
  <c r="F83" i="10"/>
  <c r="F82" i="10"/>
  <c r="F81" i="10"/>
  <c r="F80" i="10"/>
  <c r="F79" i="10"/>
  <c r="F78" i="10"/>
  <c r="F77" i="10"/>
  <c r="F76" i="10"/>
  <c r="F75" i="10"/>
  <c r="F74" i="10"/>
  <c r="F73" i="10"/>
  <c r="F72" i="10"/>
  <c r="F71" i="10"/>
  <c r="F70" i="10"/>
  <c r="F69" i="10"/>
  <c r="F68" i="10"/>
  <c r="F67" i="10"/>
  <c r="F66" i="10"/>
  <c r="F65" i="10"/>
  <c r="F64" i="10"/>
  <c r="F63" i="10"/>
  <c r="F62" i="10"/>
  <c r="F61" i="10"/>
  <c r="F60" i="10"/>
  <c r="F59" i="10"/>
  <c r="F58" i="10"/>
  <c r="F57" i="10"/>
  <c r="F56" i="10"/>
  <c r="F55" i="10"/>
  <c r="F54" i="10"/>
  <c r="F53" i="10"/>
  <c r="F52" i="10"/>
  <c r="F51" i="10"/>
  <c r="F50" i="10"/>
  <c r="F49" i="10"/>
  <c r="F48" i="10"/>
  <c r="F47" i="10"/>
  <c r="F46" i="10"/>
  <c r="F45" i="10"/>
  <c r="F44" i="10"/>
  <c r="F43" i="10"/>
  <c r="F42" i="10"/>
  <c r="F41" i="10"/>
  <c r="F40" i="10"/>
  <c r="F39" i="10"/>
  <c r="F38" i="10"/>
  <c r="F37" i="10"/>
  <c r="F36" i="10"/>
  <c r="F35" i="10"/>
  <c r="F34" i="10"/>
  <c r="F33" i="10"/>
  <c r="F32" i="10"/>
  <c r="F31" i="10"/>
  <c r="F30" i="10"/>
  <c r="F29" i="10"/>
  <c r="F28" i="10"/>
  <c r="F27" i="10"/>
  <c r="F26" i="10"/>
  <c r="F25" i="10"/>
  <c r="F24" i="10"/>
  <c r="F23" i="10"/>
  <c r="F22" i="10"/>
  <c r="F21" i="10"/>
  <c r="F20" i="10"/>
  <c r="F19" i="10"/>
  <c r="F18" i="10"/>
  <c r="F17" i="10"/>
  <c r="F16" i="10"/>
  <c r="F15" i="10"/>
  <c r="F14" i="10"/>
  <c r="F13" i="10"/>
  <c r="F12" i="10"/>
  <c r="F11" i="10"/>
  <c r="F10" i="10"/>
  <c r="F9" i="10"/>
  <c r="F8" i="10"/>
  <c r="F7" i="10"/>
  <c r="F6" i="10"/>
  <c r="F5" i="10"/>
  <c r="R1" i="10"/>
  <c r="I39" i="1" l="1"/>
  <c r="I41" i="2"/>
  <c r="I40" i="2"/>
  <c r="I40" i="1"/>
  <c r="I42" i="1"/>
  <c r="I42" i="2"/>
  <c r="I38" i="9"/>
  <c r="H38" i="9"/>
  <c r="M37" i="9"/>
  <c r="L37" i="9"/>
  <c r="K37" i="9"/>
  <c r="J37" i="9"/>
  <c r="H37" i="9"/>
  <c r="C37" i="9"/>
  <c r="M36" i="9"/>
  <c r="L36" i="9"/>
  <c r="K36" i="9"/>
  <c r="J36" i="9"/>
  <c r="H36" i="9"/>
  <c r="C36" i="9"/>
  <c r="M35" i="9"/>
  <c r="L35" i="9"/>
  <c r="K35" i="9"/>
  <c r="J35" i="9"/>
  <c r="H35" i="9"/>
  <c r="C35" i="9"/>
  <c r="M34" i="9"/>
  <c r="L34" i="9"/>
  <c r="K34" i="9"/>
  <c r="J34" i="9"/>
  <c r="H34" i="9"/>
  <c r="C34" i="9"/>
  <c r="M33" i="9"/>
  <c r="L33" i="9"/>
  <c r="K33" i="9"/>
  <c r="J33" i="9"/>
  <c r="H33" i="9"/>
  <c r="C33" i="9"/>
  <c r="M32" i="9"/>
  <c r="L32" i="9"/>
  <c r="K32" i="9"/>
  <c r="J32" i="9"/>
  <c r="H32" i="9"/>
  <c r="C32" i="9"/>
  <c r="M31" i="9"/>
  <c r="L31" i="9"/>
  <c r="K31" i="9"/>
  <c r="J31" i="9"/>
  <c r="H31" i="9"/>
  <c r="C31" i="9"/>
  <c r="M30" i="9"/>
  <c r="L30" i="9"/>
  <c r="K30" i="9"/>
  <c r="J30" i="9"/>
  <c r="H30" i="9"/>
  <c r="C30" i="9"/>
  <c r="M29" i="9"/>
  <c r="L29" i="9"/>
  <c r="K29" i="9"/>
  <c r="J29" i="9"/>
  <c r="H29" i="9"/>
  <c r="C29" i="9"/>
  <c r="M28" i="9"/>
  <c r="L28" i="9"/>
  <c r="K28" i="9"/>
  <c r="J28" i="9"/>
  <c r="H28" i="9"/>
  <c r="C28" i="9"/>
  <c r="M27" i="9"/>
  <c r="L27" i="9"/>
  <c r="K27" i="9"/>
  <c r="J27" i="9"/>
  <c r="H27" i="9"/>
  <c r="C27" i="9"/>
  <c r="I28" i="9" l="1"/>
  <c r="I30" i="9"/>
  <c r="I32" i="9"/>
  <c r="I34" i="9"/>
  <c r="I36" i="9"/>
  <c r="I27" i="9"/>
  <c r="I29" i="9"/>
  <c r="I31" i="9"/>
  <c r="I33" i="9"/>
  <c r="I35" i="9"/>
  <c r="I37" i="9"/>
  <c r="M26" i="9"/>
  <c r="L26" i="9"/>
  <c r="K26" i="9"/>
  <c r="J26" i="9"/>
  <c r="H26" i="9"/>
  <c r="C26" i="9"/>
  <c r="M25" i="9"/>
  <c r="L25" i="9"/>
  <c r="K25" i="9"/>
  <c r="J25" i="9"/>
  <c r="H25" i="9"/>
  <c r="C25" i="9"/>
  <c r="M24" i="9"/>
  <c r="L24" i="9"/>
  <c r="K24" i="9"/>
  <c r="J24" i="9"/>
  <c r="H24" i="9"/>
  <c r="C24" i="9"/>
  <c r="I24" i="9" l="1"/>
  <c r="I26" i="9"/>
  <c r="I25" i="9"/>
  <c r="M23" i="9"/>
  <c r="L23" i="9"/>
  <c r="K23" i="9"/>
  <c r="J23" i="9"/>
  <c r="H23" i="9"/>
  <c r="C23" i="9"/>
  <c r="M22" i="9"/>
  <c r="L22" i="9"/>
  <c r="K22" i="9"/>
  <c r="J22" i="9"/>
  <c r="H22" i="9"/>
  <c r="C22" i="9"/>
  <c r="M21" i="9"/>
  <c r="L21" i="9"/>
  <c r="K21" i="9"/>
  <c r="J21" i="9"/>
  <c r="H21" i="9"/>
  <c r="C21" i="9"/>
  <c r="M20" i="9"/>
  <c r="L20" i="9"/>
  <c r="K20" i="9"/>
  <c r="J20" i="9"/>
  <c r="H20" i="9"/>
  <c r="C20" i="9"/>
  <c r="M19" i="9"/>
  <c r="L19" i="9"/>
  <c r="K19" i="9"/>
  <c r="J19" i="9"/>
  <c r="H19" i="9"/>
  <c r="C19" i="9"/>
  <c r="M18" i="9"/>
  <c r="L18" i="9"/>
  <c r="K18" i="9"/>
  <c r="J18" i="9"/>
  <c r="H18" i="9"/>
  <c r="C18" i="9"/>
  <c r="M17" i="9"/>
  <c r="L17" i="9"/>
  <c r="K17" i="9"/>
  <c r="J17" i="9"/>
  <c r="H17" i="9"/>
  <c r="C17" i="9"/>
  <c r="M16" i="9"/>
  <c r="L16" i="9"/>
  <c r="K16" i="9"/>
  <c r="J16" i="9"/>
  <c r="H16" i="9"/>
  <c r="C16" i="9"/>
  <c r="M15" i="9"/>
  <c r="L15" i="9"/>
  <c r="K15" i="9"/>
  <c r="H15" i="9"/>
  <c r="C15" i="9"/>
  <c r="G9" i="9"/>
  <c r="F9" i="9"/>
  <c r="F8" i="9"/>
  <c r="F7" i="9"/>
  <c r="F6" i="9"/>
  <c r="F1" i="9"/>
  <c r="A51" i="8"/>
  <c r="K51" i="8" s="1"/>
  <c r="A50" i="8"/>
  <c r="A49" i="8"/>
  <c r="K49" i="8" s="1"/>
  <c r="A48" i="8"/>
  <c r="K48" i="8" s="1"/>
  <c r="A47" i="8"/>
  <c r="K47" i="8" s="1"/>
  <c r="A46" i="8"/>
  <c r="A45" i="8"/>
  <c r="K45" i="8" s="1"/>
  <c r="A44" i="8"/>
  <c r="L43" i="8" s="1"/>
  <c r="A43" i="8"/>
  <c r="K43" i="8" s="1"/>
  <c r="A42" i="8"/>
  <c r="L41" i="8" s="1"/>
  <c r="A41" i="8"/>
  <c r="K41" i="8" s="1"/>
  <c r="K40" i="8"/>
  <c r="A40" i="8"/>
  <c r="A39" i="8"/>
  <c r="K39" i="8" s="1"/>
  <c r="A38" i="8"/>
  <c r="L37" i="8" s="1"/>
  <c r="A37" i="8"/>
  <c r="K37" i="8" s="1"/>
  <c r="K36" i="8"/>
  <c r="A36" i="8"/>
  <c r="A35" i="8"/>
  <c r="K35" i="8" s="1"/>
  <c r="A34" i="8"/>
  <c r="A33" i="8"/>
  <c r="K33" i="8" s="1"/>
  <c r="A32" i="8"/>
  <c r="K32" i="8" s="1"/>
  <c r="A31" i="8"/>
  <c r="K31" i="8" s="1"/>
  <c r="K30" i="8"/>
  <c r="A30" i="8"/>
  <c r="A29" i="8"/>
  <c r="K29" i="8" s="1"/>
  <c r="A28" i="8"/>
  <c r="L27" i="8" s="1"/>
  <c r="A27" i="8"/>
  <c r="K27" i="8" s="1"/>
  <c r="A26" i="8"/>
  <c r="L25" i="8" s="1"/>
  <c r="A25" i="8"/>
  <c r="K25" i="8" s="1"/>
  <c r="K24" i="8"/>
  <c r="A24" i="8"/>
  <c r="A23" i="8"/>
  <c r="K23" i="8" s="1"/>
  <c r="A22" i="8"/>
  <c r="L21" i="8" s="1"/>
  <c r="A21" i="8"/>
  <c r="K21" i="8" s="1"/>
  <c r="K20" i="8"/>
  <c r="A20" i="8"/>
  <c r="A19" i="8"/>
  <c r="K19" i="8" s="1"/>
  <c r="A18" i="8"/>
  <c r="A17" i="8"/>
  <c r="K17" i="8" s="1"/>
  <c r="A16" i="8"/>
  <c r="K16" i="8" s="1"/>
  <c r="K15" i="8"/>
  <c r="K14" i="8"/>
  <c r="L13" i="8"/>
  <c r="K13" i="8"/>
  <c r="K12" i="8"/>
  <c r="L11" i="8"/>
  <c r="K11" i="8"/>
  <c r="K9" i="8"/>
  <c r="K8" i="8"/>
  <c r="K7" i="8"/>
  <c r="K6" i="8"/>
  <c r="O52" i="6"/>
  <c r="N52" i="6"/>
  <c r="A51" i="6"/>
  <c r="A50" i="6"/>
  <c r="N50" i="6" s="1"/>
  <c r="A49" i="6"/>
  <c r="N49" i="6" s="1"/>
  <c r="N48" i="6"/>
  <c r="A48" i="6"/>
  <c r="N47" i="6"/>
  <c r="A47" i="6"/>
  <c r="N46" i="6"/>
  <c r="A46" i="6"/>
  <c r="N45" i="6"/>
  <c r="A45" i="6"/>
  <c r="A44" i="6"/>
  <c r="N44" i="6" s="1"/>
  <c r="A43" i="6"/>
  <c r="N43" i="6" s="1"/>
  <c r="A42" i="6"/>
  <c r="N42" i="6" s="1"/>
  <c r="A41" i="6"/>
  <c r="N41" i="6" s="1"/>
  <c r="A40" i="6"/>
  <c r="O40" i="6" s="1"/>
  <c r="N40" i="6" s="1"/>
  <c r="A39" i="6"/>
  <c r="N39" i="6" s="1"/>
  <c r="A38" i="6"/>
  <c r="N38" i="6" s="1"/>
  <c r="A37" i="6"/>
  <c r="N37" i="6" s="1"/>
  <c r="N36" i="6"/>
  <c r="A36" i="6"/>
  <c r="N35" i="6"/>
  <c r="A35" i="6"/>
  <c r="N34" i="6"/>
  <c r="A34" i="6"/>
  <c r="N33" i="6"/>
  <c r="A33" i="6"/>
  <c r="A32" i="6"/>
  <c r="O31" i="6" s="1"/>
  <c r="A31" i="6"/>
  <c r="N31" i="6" s="1"/>
  <c r="A30" i="6"/>
  <c r="O29" i="6" s="1"/>
  <c r="N29" i="6"/>
  <c r="O28" i="6"/>
  <c r="N28" i="6"/>
  <c r="O27" i="6"/>
  <c r="N27" i="6"/>
  <c r="O26" i="6"/>
  <c r="N26" i="6" s="1"/>
  <c r="O25" i="6"/>
  <c r="N25" i="6"/>
  <c r="O24" i="6"/>
  <c r="N24" i="6"/>
  <c r="O23" i="6"/>
  <c r="N23" i="6"/>
  <c r="O22" i="6"/>
  <c r="N22" i="6"/>
  <c r="N30" i="6" l="1"/>
  <c r="N32" i="6"/>
  <c r="O33" i="6"/>
  <c r="O34" i="6"/>
  <c r="O35" i="6"/>
  <c r="O36" i="6"/>
  <c r="O45" i="6"/>
  <c r="O46" i="6"/>
  <c r="O47" i="6"/>
  <c r="O48" i="6"/>
  <c r="O51" i="6"/>
  <c r="N51" i="6" s="1"/>
  <c r="L17" i="8"/>
  <c r="L19" i="8"/>
  <c r="K22" i="8"/>
  <c r="K28" i="8"/>
  <c r="L29" i="8"/>
  <c r="L33" i="8"/>
  <c r="L35" i="8"/>
  <c r="K38" i="8"/>
  <c r="K44" i="8"/>
  <c r="L45" i="8"/>
  <c r="L49" i="8"/>
  <c r="L51" i="8"/>
  <c r="O30" i="6"/>
  <c r="O32" i="6"/>
  <c r="O37" i="6"/>
  <c r="O38" i="6"/>
  <c r="O39" i="6"/>
  <c r="O41" i="6"/>
  <c r="O42" i="6"/>
  <c r="O43" i="6"/>
  <c r="O44" i="6"/>
  <c r="O49" i="6"/>
  <c r="O50" i="6"/>
  <c r="K46" i="8"/>
  <c r="L9" i="8"/>
  <c r="L7" i="8"/>
  <c r="K10" i="8"/>
  <c r="L15" i="8"/>
  <c r="K18" i="8"/>
  <c r="L23" i="8"/>
  <c r="K26" i="8"/>
  <c r="L31" i="8"/>
  <c r="K34" i="8"/>
  <c r="L39" i="8"/>
  <c r="K42" i="8"/>
  <c r="L47" i="8"/>
  <c r="K50" i="8"/>
  <c r="L6" i="8"/>
  <c r="L8" i="8"/>
  <c r="L10" i="8"/>
  <c r="L12" i="8"/>
  <c r="L14" i="8"/>
  <c r="L16" i="8"/>
  <c r="L18" i="8"/>
  <c r="L20" i="8"/>
  <c r="L22" i="8"/>
  <c r="L24" i="8"/>
  <c r="L26" i="8"/>
  <c r="L28" i="8"/>
  <c r="L30" i="8"/>
  <c r="L32" i="8"/>
  <c r="L34" i="8"/>
  <c r="L36" i="8"/>
  <c r="L38" i="8"/>
  <c r="L40" i="8"/>
  <c r="L42" i="8"/>
  <c r="L44" i="8"/>
  <c r="L46" i="8"/>
  <c r="L48" i="8"/>
  <c r="L50" i="8"/>
  <c r="I40" i="9"/>
  <c r="I41" i="9"/>
  <c r="I17" i="9"/>
  <c r="I19" i="9"/>
  <c r="I21" i="9"/>
  <c r="I23" i="9"/>
  <c r="I22" i="9"/>
  <c r="I39" i="9"/>
  <c r="I16" i="9"/>
  <c r="I18" i="9"/>
  <c r="I20" i="9"/>
  <c r="I15" i="9"/>
  <c r="R1" i="5"/>
  <c r="I42" i="9" l="1"/>
  <c r="I38" i="4" l="1"/>
  <c r="H38" i="4"/>
  <c r="M37" i="4"/>
  <c r="L37" i="4"/>
  <c r="K37" i="4"/>
  <c r="J37" i="4"/>
  <c r="H37" i="4"/>
  <c r="I37" i="4" s="1"/>
  <c r="C37" i="4"/>
  <c r="M36" i="4"/>
  <c r="L36" i="4"/>
  <c r="K36" i="4"/>
  <c r="J36" i="4"/>
  <c r="H36" i="4"/>
  <c r="I36" i="4" s="1"/>
  <c r="C36" i="4"/>
  <c r="M35" i="4"/>
  <c r="L35" i="4"/>
  <c r="K35" i="4"/>
  <c r="J35" i="4"/>
  <c r="H35" i="4"/>
  <c r="I35" i="4" s="1"/>
  <c r="C35" i="4"/>
  <c r="M34" i="4"/>
  <c r="L34" i="4"/>
  <c r="K34" i="4"/>
  <c r="J34" i="4"/>
  <c r="H34" i="4"/>
  <c r="I34" i="4" s="1"/>
  <c r="C34" i="4"/>
  <c r="M33" i="4"/>
  <c r="L33" i="4"/>
  <c r="K33" i="4"/>
  <c r="J33" i="4"/>
  <c r="H33" i="4"/>
  <c r="I33" i="4" s="1"/>
  <c r="C33" i="4"/>
  <c r="M32" i="4"/>
  <c r="L32" i="4"/>
  <c r="K32" i="4"/>
  <c r="J32" i="4"/>
  <c r="H32" i="4"/>
  <c r="I32" i="4" s="1"/>
  <c r="C32" i="4"/>
  <c r="M31" i="4"/>
  <c r="L31" i="4"/>
  <c r="K31" i="4"/>
  <c r="J31" i="4"/>
  <c r="H31" i="4"/>
  <c r="I31" i="4" s="1"/>
  <c r="C31" i="4"/>
  <c r="M30" i="4"/>
  <c r="L30" i="4"/>
  <c r="K30" i="4"/>
  <c r="J30" i="4"/>
  <c r="H30" i="4"/>
  <c r="I30" i="4" s="1"/>
  <c r="C30" i="4"/>
  <c r="M29" i="4"/>
  <c r="L29" i="4"/>
  <c r="K29" i="4"/>
  <c r="J29" i="4"/>
  <c r="H29" i="4"/>
  <c r="I29" i="4" s="1"/>
  <c r="C29" i="4"/>
  <c r="M28" i="4"/>
  <c r="L28" i="4"/>
  <c r="K28" i="4"/>
  <c r="J28" i="4"/>
  <c r="H28" i="4"/>
  <c r="I28" i="4" s="1"/>
  <c r="C28" i="4"/>
  <c r="M27" i="4"/>
  <c r="L27" i="4"/>
  <c r="K27" i="4"/>
  <c r="J27" i="4"/>
  <c r="H27" i="4"/>
  <c r="I27" i="4" s="1"/>
  <c r="C27" i="4"/>
  <c r="M26" i="4"/>
  <c r="L26" i="4"/>
  <c r="K26" i="4"/>
  <c r="J26" i="4"/>
  <c r="H26" i="4"/>
  <c r="I26" i="4" s="1"/>
  <c r="C26" i="4"/>
  <c r="M25" i="4"/>
  <c r="L25" i="4"/>
  <c r="K25" i="4"/>
  <c r="J25" i="4"/>
  <c r="H25" i="4"/>
  <c r="I25" i="4" s="1"/>
  <c r="C25" i="4"/>
  <c r="M24" i="4"/>
  <c r="L24" i="4"/>
  <c r="K24" i="4"/>
  <c r="J24" i="4"/>
  <c r="H24" i="4"/>
  <c r="I24" i="4" s="1"/>
  <c r="C24" i="4"/>
  <c r="M23" i="4"/>
  <c r="L23" i="4"/>
  <c r="K23" i="4"/>
  <c r="J23" i="4"/>
  <c r="H23" i="4"/>
  <c r="I23" i="4" s="1"/>
  <c r="C23" i="4"/>
  <c r="M22" i="4"/>
  <c r="L22" i="4"/>
  <c r="K22" i="4"/>
  <c r="J22" i="4"/>
  <c r="H22" i="4"/>
  <c r="I22" i="4" s="1"/>
  <c r="C22" i="4"/>
  <c r="M21" i="4"/>
  <c r="L21" i="4"/>
  <c r="K21" i="4"/>
  <c r="J21" i="4"/>
  <c r="H21" i="4" l="1"/>
  <c r="I21" i="4" s="1"/>
  <c r="M20" i="4"/>
  <c r="L20" i="4"/>
  <c r="K20" i="4"/>
  <c r="J20" i="4"/>
  <c r="H20" i="4"/>
  <c r="I20" i="4" s="1"/>
  <c r="M19" i="4"/>
  <c r="L19" i="4"/>
  <c r="K19" i="4"/>
  <c r="J19" i="4"/>
  <c r="H19" i="4"/>
  <c r="I19" i="4" s="1"/>
  <c r="M18" i="4"/>
  <c r="L18" i="4"/>
  <c r="K18" i="4"/>
  <c r="J18" i="4"/>
  <c r="H18" i="4"/>
  <c r="I18" i="4" s="1"/>
  <c r="C18" i="4"/>
  <c r="M17" i="4"/>
  <c r="L17" i="4"/>
  <c r="K17" i="4"/>
  <c r="J17" i="4"/>
  <c r="H17" i="4"/>
  <c r="I17" i="4" s="1"/>
  <c r="C17" i="4"/>
  <c r="M16" i="4" l="1"/>
  <c r="L16" i="4"/>
  <c r="K16" i="4"/>
  <c r="J16" i="4"/>
  <c r="H16" i="4"/>
  <c r="I16" i="4" s="1"/>
  <c r="C16" i="4"/>
  <c r="M15" i="4"/>
  <c r="L15" i="4"/>
  <c r="K15" i="4"/>
  <c r="J15" i="4"/>
  <c r="H15" i="4"/>
  <c r="C15" i="4"/>
  <c r="G9" i="4"/>
  <c r="F9" i="4"/>
  <c r="F7" i="4"/>
  <c r="F6" i="4"/>
  <c r="F1" i="4"/>
  <c r="B52" i="3"/>
  <c r="B51" i="3"/>
  <c r="B50" i="3"/>
  <c r="B49" i="3"/>
  <c r="B48" i="3"/>
  <c r="B47" i="3"/>
  <c r="B46" i="3"/>
  <c r="B45" i="3"/>
  <c r="B44" i="3"/>
  <c r="B43" i="3"/>
  <c r="B42" i="3"/>
  <c r="P20" i="3"/>
  <c r="O20" i="3"/>
  <c r="N20" i="3"/>
  <c r="M20" i="3"/>
  <c r="L20" i="3"/>
  <c r="K20" i="3"/>
  <c r="J20" i="3"/>
  <c r="I20" i="3"/>
  <c r="H20" i="3"/>
  <c r="G20" i="3"/>
  <c r="F20" i="3"/>
  <c r="E20" i="3"/>
  <c r="P3" i="3"/>
  <c r="O3" i="3"/>
  <c r="O37" i="3" s="1"/>
  <c r="N3" i="3"/>
  <c r="N37" i="3" s="1"/>
  <c r="M3" i="3"/>
  <c r="L3" i="3"/>
  <c r="K3" i="3"/>
  <c r="J3" i="3"/>
  <c r="I3" i="3"/>
  <c r="H3" i="3"/>
  <c r="G3" i="3"/>
  <c r="F3" i="3"/>
  <c r="E3" i="3"/>
  <c r="M37" i="3" l="1"/>
  <c r="I39" i="4"/>
  <c r="I40" i="4"/>
  <c r="L37" i="3"/>
  <c r="K37" i="3" s="1"/>
  <c r="J37" i="3" s="1"/>
  <c r="I37" i="3" s="1"/>
  <c r="H37" i="3" s="1"/>
  <c r="G37" i="3" s="1"/>
  <c r="F37" i="3" s="1"/>
  <c r="E37" i="3" s="1"/>
  <c r="P37" i="3"/>
  <c r="I15" i="4"/>
  <c r="I42" i="4" s="1"/>
  <c r="I41" i="4" s="1"/>
</calcChain>
</file>

<file path=xl/sharedStrings.xml><?xml version="1.0" encoding="utf-8"?>
<sst xmlns="http://schemas.openxmlformats.org/spreadsheetml/2006/main" count="510" uniqueCount="333">
  <si>
    <t>Référence</t>
  </si>
  <si>
    <t>Désignation</t>
  </si>
  <si>
    <t>Q</t>
  </si>
  <si>
    <t>CP</t>
  </si>
  <si>
    <t>Société</t>
  </si>
  <si>
    <t>Nom</t>
  </si>
  <si>
    <t>Ville</t>
  </si>
  <si>
    <t>Téléphone</t>
  </si>
  <si>
    <t>Portable</t>
  </si>
  <si>
    <t>Email</t>
  </si>
  <si>
    <t>Adresse</t>
  </si>
  <si>
    <t>Ct adresse</t>
  </si>
  <si>
    <t>Contact 1</t>
  </si>
  <si>
    <t>Contact 2</t>
  </si>
  <si>
    <t>Contact3</t>
  </si>
  <si>
    <t xml:space="preserve"> </t>
  </si>
  <si>
    <t>N°1</t>
  </si>
  <si>
    <t>N°2</t>
  </si>
  <si>
    <t>N°3</t>
  </si>
  <si>
    <t>N°4</t>
  </si>
  <si>
    <t>N°5</t>
  </si>
  <si>
    <t>N°6</t>
  </si>
  <si>
    <t>Guêp-Arb</t>
  </si>
  <si>
    <t>Frel(E)-Fen</t>
  </si>
  <si>
    <t>Frel(E)-Mur</t>
  </si>
  <si>
    <t>Frel(E)-Toit</t>
  </si>
  <si>
    <t>Frel(E)-Che</t>
  </si>
  <si>
    <t>Frel(E)-Arb</t>
  </si>
  <si>
    <t>Frel(A)-Mur</t>
  </si>
  <si>
    <t>Frel(A)-Toit</t>
  </si>
  <si>
    <t>Frel(A)-Nac</t>
  </si>
  <si>
    <t>Frel(A)-Arb</t>
  </si>
  <si>
    <t>Guêp-Che</t>
  </si>
  <si>
    <t>Guêp-Toit</t>
  </si>
  <si>
    <t>Guêp-Mur</t>
  </si>
  <si>
    <t>Guêp-Fen</t>
  </si>
  <si>
    <t>Guêp-Ter</t>
  </si>
  <si>
    <t>Abeil-Enlev</t>
  </si>
  <si>
    <t>Abeil-Chem</t>
  </si>
  <si>
    <t>Abeil-toit</t>
  </si>
  <si>
    <t>Abeil-Mur</t>
  </si>
  <si>
    <t>Abeil-Fen</t>
  </si>
  <si>
    <t>Mouch-1</t>
  </si>
  <si>
    <t>Mouch-2</t>
  </si>
  <si>
    <t>Moust-1</t>
  </si>
  <si>
    <t>Moust-2</t>
  </si>
  <si>
    <t>Puce-Pré</t>
  </si>
  <si>
    <t>Puce-Cur2</t>
  </si>
  <si>
    <t>Blat-Cur1</t>
  </si>
  <si>
    <t>Blat-Cur2</t>
  </si>
  <si>
    <t>Blat-Cur3</t>
  </si>
  <si>
    <t>Blat-Cur4</t>
  </si>
  <si>
    <t>Blat-Cur5</t>
  </si>
  <si>
    <t>Blat-Cur6</t>
  </si>
  <si>
    <t>Punai-Cur1</t>
  </si>
  <si>
    <t>Punai-Cur2</t>
  </si>
  <si>
    <t>Cont-Réa</t>
  </si>
  <si>
    <t>Punai-Prév</t>
  </si>
  <si>
    <t>Blat-Prév1</t>
  </si>
  <si>
    <t>Blat-Prév2</t>
  </si>
  <si>
    <t>Blat-Prév3</t>
  </si>
  <si>
    <t>Blat-Prév4</t>
  </si>
  <si>
    <t>Blat-Prév5</t>
  </si>
  <si>
    <t>Blat-Prév6</t>
  </si>
  <si>
    <t>Rat-Cur1</t>
  </si>
  <si>
    <t>Rat-Cur2</t>
  </si>
  <si>
    <t>Rat-Cur3</t>
  </si>
  <si>
    <t>Rat-Cur4</t>
  </si>
  <si>
    <t>Rat-Cur5</t>
  </si>
  <si>
    <t>Rat-Cur6</t>
  </si>
  <si>
    <t>Rat-Prév1</t>
  </si>
  <si>
    <t>Rat-Prév2</t>
  </si>
  <si>
    <t>Rat-Prév3</t>
  </si>
  <si>
    <t>Rat-Prév4</t>
  </si>
  <si>
    <t>Rat-Prév5</t>
  </si>
  <si>
    <t>Rat-Prév6</t>
  </si>
  <si>
    <t>Sour-Cur1</t>
  </si>
  <si>
    <t>Sour-Cur2</t>
  </si>
  <si>
    <t>Sour-Cur3</t>
  </si>
  <si>
    <t>Sour-Cur4</t>
  </si>
  <si>
    <t>Sour-Cur5</t>
  </si>
  <si>
    <t>Sour-Cur6</t>
  </si>
  <si>
    <t>Sour-Prév1</t>
  </si>
  <si>
    <t>Sour-Prév2</t>
  </si>
  <si>
    <t>Sour-Prév3</t>
  </si>
  <si>
    <t>Sour-Prév4</t>
  </si>
  <si>
    <t>Sour-Prév5</t>
  </si>
  <si>
    <t>Sour-Prév6</t>
  </si>
  <si>
    <t>Foui-Cur1</t>
  </si>
  <si>
    <t>Foui-Cur2</t>
  </si>
  <si>
    <t>Foui-Cur3</t>
  </si>
  <si>
    <t>Foui-Cur4</t>
  </si>
  <si>
    <t>Foui-Prév1</t>
  </si>
  <si>
    <t>Foui-Prév2</t>
  </si>
  <si>
    <t>Foui-Prév3</t>
  </si>
  <si>
    <t>Foui-Prév4</t>
  </si>
  <si>
    <t>Lér-Cur1</t>
  </si>
  <si>
    <t>Lér-Cur2</t>
  </si>
  <si>
    <t>Lér-Cur3</t>
  </si>
  <si>
    <t>Lér-Cur4</t>
  </si>
  <si>
    <t>Lér-Prév1</t>
  </si>
  <si>
    <t>Lér-Prév2</t>
  </si>
  <si>
    <t>Lér-Prév3</t>
  </si>
  <si>
    <t>Lér-Prév4</t>
  </si>
  <si>
    <t>Code TVA</t>
  </si>
  <si>
    <t>Taux</t>
  </si>
  <si>
    <t>Références</t>
  </si>
  <si>
    <t>Contrôle et réassort des postes.</t>
  </si>
  <si>
    <t>TVA</t>
  </si>
  <si>
    <t>FACTURE</t>
  </si>
  <si>
    <t>P.U Ht</t>
  </si>
  <si>
    <t xml:space="preserve">   Dératisation, Désinsectisation,</t>
  </si>
  <si>
    <t xml:space="preserve">   Multiservices du bâtiment.</t>
  </si>
  <si>
    <t>P.U TTC</t>
  </si>
  <si>
    <t>MontantTTC</t>
  </si>
  <si>
    <t>Facture N° :</t>
  </si>
  <si>
    <t>Passage N° :</t>
  </si>
  <si>
    <t>Dont TVA 7% :</t>
  </si>
  <si>
    <t>Dont TVA 19,6% :</t>
  </si>
  <si>
    <t>TOTAL TTC :</t>
  </si>
  <si>
    <t>TOTAL HT :</t>
  </si>
  <si>
    <t>Loi 92-1442 du 30 décembre 1992</t>
  </si>
  <si>
    <r>
      <rPr>
        <b/>
        <u/>
        <sz val="8"/>
        <color theme="1"/>
        <rFont val="Book Antiqua"/>
        <family val="1"/>
      </rPr>
      <t>Commentaires</t>
    </r>
    <r>
      <rPr>
        <b/>
        <sz val="8"/>
        <color theme="1"/>
        <rFont val="Book Antiqua"/>
        <family val="1"/>
      </rPr>
      <t>: Délai de paiement : 30 jours</t>
    </r>
  </si>
  <si>
    <t>Les pénalités appliquables à compter du terme</t>
  </si>
  <si>
    <t>Passage n°</t>
  </si>
  <si>
    <t>ci-dessus seront majorées à 50 %.</t>
  </si>
  <si>
    <t>Technicien applicateur : Julian CORNU</t>
  </si>
  <si>
    <t>Loc-Nac</t>
  </si>
  <si>
    <t>Destruction d'un nid de frelons asiatiques sous toiture.</t>
  </si>
  <si>
    <t>Destruction d'un nid de frelons asiatiques dans un arbre.</t>
  </si>
  <si>
    <t>Destruction d'un nid de frelon asiatiques avec nacelle.</t>
  </si>
  <si>
    <t>Destruction d'un nid de frelons européens dans un arbre.</t>
  </si>
  <si>
    <t>Destruction d'un nid de frelons asiatiques dans un mur.</t>
  </si>
  <si>
    <t>Destruction d'un nid de frelons dans une cheminée.</t>
  </si>
  <si>
    <t>Destruction d'un nid de frelons européens sous toiture.</t>
  </si>
  <si>
    <t>Destruction d'un nid de frelons européens dans un mur.</t>
  </si>
  <si>
    <t>Destruction d'un nid de frelons européens entre volet et fenêtre.</t>
  </si>
  <si>
    <t>Location d'une nacelle.</t>
  </si>
  <si>
    <t>Frel(A)-Fen</t>
  </si>
  <si>
    <t>Destruction d'un nid de frelons asiatiques entre volet et fenêtre.</t>
  </si>
  <si>
    <t>Destruction d'un essaim d'abeilles dans une cheminée.</t>
  </si>
  <si>
    <t>Enlèvement d'un essaim d'abeilles.</t>
  </si>
  <si>
    <t>Enlèvement d'un essaim d'abeilles entre volet et fenêtre.</t>
  </si>
  <si>
    <t>Destruction d'un essaim d'abeilles sous toiture.</t>
  </si>
  <si>
    <t>Destruction d'un essaim d'abeilles dans un mur.</t>
  </si>
  <si>
    <t>Prix Unitaire</t>
  </si>
  <si>
    <t xml:space="preserve">Traitement curatif pour élimination de puces </t>
  </si>
  <si>
    <t>Traitement curatif 2 passages pour élimination de puces</t>
  </si>
  <si>
    <t>Forf-TC</t>
  </si>
  <si>
    <t>Traitement préventif de lutte contre les puces.</t>
  </si>
  <si>
    <t>Traitement curatif de lutte contre les blattes (1 passage)</t>
  </si>
  <si>
    <t>Traitement curatif de lutte contre les blattes (2 passages)</t>
  </si>
  <si>
    <t>Traitement curatif de lutte contre les blattes (3 passages)</t>
  </si>
  <si>
    <t>Traitement curatif de lutte contre les blattes (4 passages)</t>
  </si>
  <si>
    <t>Traitement curatif de lutte contre les blattes (5 passages)</t>
  </si>
  <si>
    <t>Traitement curatif de lutte contre les blattes (6 passages)</t>
  </si>
  <si>
    <t>Traitement préventif de lutte contre les blattes (1 passage)</t>
  </si>
  <si>
    <t>Traitement préventif de lutte contre les blattes (2 passages)</t>
  </si>
  <si>
    <t>Traitement préventif de lutte contre les blattes (3 passages)</t>
  </si>
  <si>
    <t>Traitement préventif de lutte contre les blattes (4 passages)</t>
  </si>
  <si>
    <t>Traitement préventif de lutte contre les blattes (5 passages)</t>
  </si>
  <si>
    <t>Traitement préventif de lutte contre les blattes (6 passages)</t>
  </si>
  <si>
    <t>Traitement curatif de lutte contre les punaises de lit.</t>
  </si>
  <si>
    <t>Traitement curatif de lutte contre les punaises de lit. (2 Passages)</t>
  </si>
  <si>
    <t>Traitement préventif de lutte contre les punaises de lit</t>
  </si>
  <si>
    <t>Traitement curatif de lutte contre les rats/surmulots (1 passage)</t>
  </si>
  <si>
    <t>HACCP</t>
  </si>
  <si>
    <t>Application des principes de l'HACCP.</t>
  </si>
  <si>
    <t>Forfait tout compris.</t>
  </si>
  <si>
    <t>Traitement curatif de lutte contre les rats/surmulots (2 passages)</t>
  </si>
  <si>
    <t>Traitement curatif de lutte contre les rats/surmulots (3 passages)</t>
  </si>
  <si>
    <t>Traitement curatif de lutte contre les rats/surmulots (4 passages)</t>
  </si>
  <si>
    <t>Traitement curatif de lutte contre les rats/surmulots (5 passages)</t>
  </si>
  <si>
    <t>Traitement curatif de lutte contre les rats/surmulots (6 passages)</t>
  </si>
  <si>
    <t>Traitement préventif de lutte contre les rats/surmulots (1 passage)</t>
  </si>
  <si>
    <t>Traitement préventif de lutte contre les rats/surmulots (2 passages)</t>
  </si>
  <si>
    <t>Traitement préventif de lutte contre les rats/surmulots (3 passages)</t>
  </si>
  <si>
    <t>Traitement préventif de lutte contre les rats/surmulots (4 passages)</t>
  </si>
  <si>
    <t>Traitement préventif de lutte contre les rats/surmulots (5 passages)</t>
  </si>
  <si>
    <t>Traitement préventif de lutte contre les rats/surmulots (6 passages)</t>
  </si>
  <si>
    <t>Traitement curatif de lutte contre les souris (1 passage)</t>
  </si>
  <si>
    <t>Traitement curatif de lutte contre les souris (2 passages)</t>
  </si>
  <si>
    <t>Traitement curatif de lutte contre les souris (3 passages)</t>
  </si>
  <si>
    <t>Traitement curatif de lutte contre les souris (4 passages)</t>
  </si>
  <si>
    <t>Traitement curatif de lutte contre les souris (5 passages)</t>
  </si>
  <si>
    <t>Traitement curatif de lutte contre les souris (6 passages)</t>
  </si>
  <si>
    <t>Traitement préventif de lutte contre les souris (1 passage)</t>
  </si>
  <si>
    <t>Traitement préventif de lutte contre les souris (2 passages)</t>
  </si>
  <si>
    <t>Traitement préventif de lutte contre les souris (3 passages)</t>
  </si>
  <si>
    <t>Traitement préventif de lutte contre les souris (4 passages)</t>
  </si>
  <si>
    <t>Traitement préventif de lutte contre les souris (5 passages)</t>
  </si>
  <si>
    <t>Traitement préventif de lutte contre les souris (6 passages)</t>
  </si>
  <si>
    <t>Post-Rat</t>
  </si>
  <si>
    <t xml:space="preserve">Post-Rat(S) </t>
  </si>
  <si>
    <t>Démoustication.</t>
  </si>
  <si>
    <t>Post-Sou</t>
  </si>
  <si>
    <t>Post-Sou(S)</t>
  </si>
  <si>
    <t>Coupelles Blé</t>
  </si>
  <si>
    <t>Gel</t>
  </si>
  <si>
    <t>VEST</t>
  </si>
  <si>
    <t>Local éléctrique:</t>
  </si>
  <si>
    <t>BUR</t>
  </si>
  <si>
    <t>Bureau(x)</t>
  </si>
  <si>
    <t>CHAUF</t>
  </si>
  <si>
    <t>Chaufferie:</t>
  </si>
  <si>
    <t>MAG</t>
  </si>
  <si>
    <t>Magasin:</t>
  </si>
  <si>
    <t>Mis-Pla</t>
  </si>
  <si>
    <t>Mise en place et assort.</t>
  </si>
  <si>
    <t>LOC-ELEC</t>
  </si>
  <si>
    <t>Intervention désinsectisation mouches</t>
  </si>
  <si>
    <t>Mis-oeu</t>
  </si>
  <si>
    <t>Destruction d'un nid de guêpes dans un arbre.</t>
  </si>
  <si>
    <t>Destruction d'un nid de guêpes dans une cheminée.</t>
  </si>
  <si>
    <t>Destruction d'un nid de guêpes entre volet et fenêtre.</t>
  </si>
  <si>
    <t>Destruction d'un nid de guêpes dans un mur.</t>
  </si>
  <si>
    <t xml:space="preserve">Destruction d'un nid de guêpes en terre. </t>
  </si>
  <si>
    <t>Destruction d'un nid de guêpes sous toiture.</t>
  </si>
  <si>
    <t>Pulvérisation "DOBOL Micro-caps" (m2) certifié biocide.</t>
  </si>
  <si>
    <t>Postes appâts rats sécurisés.</t>
  </si>
  <si>
    <t>Postes appâts rats.</t>
  </si>
  <si>
    <t>Postes appâts souris.</t>
  </si>
  <si>
    <t>Postes appâts souris sécurisés.</t>
  </si>
  <si>
    <t>Point de gel "Maxforce one"</t>
  </si>
  <si>
    <t>Puce-Cura</t>
  </si>
  <si>
    <t>Vestiaire(s) :</t>
  </si>
  <si>
    <t>Forfait mise en œuvre</t>
  </si>
  <si>
    <t>TOTAL HT</t>
  </si>
  <si>
    <t>TVA 7%</t>
  </si>
  <si>
    <t>TVA 19,6%</t>
  </si>
  <si>
    <t>Prenom</t>
  </si>
  <si>
    <t>identifiant</t>
  </si>
  <si>
    <t>Civilité</t>
  </si>
  <si>
    <t>N°Facture</t>
  </si>
  <si>
    <t>Client</t>
  </si>
  <si>
    <t>Date</t>
  </si>
  <si>
    <t>Montant TTC</t>
  </si>
  <si>
    <t>N° Facture</t>
  </si>
  <si>
    <t>Site</t>
  </si>
  <si>
    <t>Nbr Factures</t>
  </si>
  <si>
    <t>Nouveau Client Part</t>
  </si>
  <si>
    <t>Nouveau Client Pro</t>
  </si>
  <si>
    <t>Prénom</t>
  </si>
  <si>
    <t>Contact 3</t>
  </si>
  <si>
    <t xml:space="preserve">CLIENTS PARTICULIERS </t>
  </si>
  <si>
    <t xml:space="preserve">FACTURE PARTICULIERS </t>
  </si>
  <si>
    <t>MENU 3D</t>
  </si>
  <si>
    <t xml:space="preserve">DEVIS </t>
  </si>
  <si>
    <t xml:space="preserve">HISTORIQUE FACTURES PARTICULIERS </t>
  </si>
  <si>
    <t>CLIENTS PROS</t>
  </si>
  <si>
    <t>FACTURES PROS</t>
  </si>
  <si>
    <t>HISTORIQUE FACTURE PRO</t>
  </si>
  <si>
    <t>PRESTATIONS</t>
  </si>
  <si>
    <t>RECAPITULATIF</t>
  </si>
  <si>
    <t>MAX FACT PART</t>
  </si>
  <si>
    <t>MAX FACT PRO</t>
  </si>
  <si>
    <t>MINI FACT PART</t>
  </si>
  <si>
    <t xml:space="preserve"> MINI FACT PRO</t>
  </si>
  <si>
    <t>MOYEN FACT PART</t>
  </si>
  <si>
    <t>MOYEN FACT PRO</t>
  </si>
  <si>
    <t>MEDIAN FACT PART</t>
  </si>
  <si>
    <t>MEDIAN FACT PRO</t>
  </si>
  <si>
    <t>TOTAL FACT PART</t>
  </si>
  <si>
    <t>TOTAL FACT PRO</t>
  </si>
  <si>
    <t>JANVIER</t>
  </si>
  <si>
    <t>FÉVRIER</t>
  </si>
  <si>
    <t>MARS</t>
  </si>
  <si>
    <t>AVRIL</t>
  </si>
  <si>
    <t>MAI</t>
  </si>
  <si>
    <t>JUIN</t>
  </si>
  <si>
    <t>JUILLET</t>
  </si>
  <si>
    <t>AOÛT</t>
  </si>
  <si>
    <t>SEPTEMBRE</t>
  </si>
  <si>
    <t>OCTOBRE</t>
  </si>
  <si>
    <t>NOVEMBRE</t>
  </si>
  <si>
    <t>DÉCEMBRE</t>
  </si>
  <si>
    <t xml:space="preserve">TOTAL/MOIS </t>
  </si>
  <si>
    <t>PARTICULIERS</t>
  </si>
  <si>
    <t>PRO</t>
  </si>
  <si>
    <t>Mr</t>
  </si>
  <si>
    <t>Mme</t>
  </si>
  <si>
    <t>Melle</t>
  </si>
  <si>
    <t>TOTAL 3D</t>
  </si>
  <si>
    <t>Montant total</t>
  </si>
  <si>
    <t>Montant Total</t>
  </si>
  <si>
    <t>Nombre de factures</t>
  </si>
  <si>
    <t>Mois</t>
  </si>
  <si>
    <t>Total Ht</t>
  </si>
  <si>
    <t>Coup-Blé</t>
  </si>
  <si>
    <t>Supplementaire</t>
  </si>
  <si>
    <t>DEVIS</t>
  </si>
  <si>
    <t>Devis N° :</t>
  </si>
  <si>
    <t>societé blabla</t>
  </si>
  <si>
    <t>siege social</t>
  </si>
  <si>
    <t>rue machinchouette</t>
  </si>
  <si>
    <t>perigueux</t>
  </si>
  <si>
    <t>Jaquou</t>
  </si>
  <si>
    <t>le croquant</t>
  </si>
  <si>
    <t>le mordu</t>
  </si>
  <si>
    <t>riberac</t>
  </si>
  <si>
    <t xml:space="preserve">    ma société</t>
  </si>
  <si>
    <t>mon adresse</t>
  </si>
  <si>
    <t>cp +ville</t>
  </si>
  <si>
    <t xml:space="preserve">             </t>
  </si>
  <si>
    <t xml:space="preserve">              </t>
  </si>
  <si>
    <t xml:space="preserve">Technicien applicateur : </t>
  </si>
  <si>
    <t>Technicien applicateur : J</t>
  </si>
  <si>
    <t>http://forum.excel-pratique.com/excel/macro-pour-enregistrer-une-seule-feuille-facture-t45410.html</t>
  </si>
  <si>
    <t>civilite</t>
  </si>
  <si>
    <t>=Données!$B:$B</t>
  </si>
  <si>
    <t>CodeTVA</t>
  </si>
  <si>
    <t>=TVA!$A:$A</t>
  </si>
  <si>
    <t>='CLIENTS PROS 3D'!$A:$A</t>
  </si>
  <si>
    <t>identifiantpart</t>
  </si>
  <si>
    <t>='CLIENTS PART 3D'!$A:$A</t>
  </si>
  <si>
    <t>identifiantpro</t>
  </si>
  <si>
    <t>identifiantpro1</t>
  </si>
  <si>
    <t>='CLIENTS PROS 3D'!$A$2:$A$51</t>
  </si>
  <si>
    <t>identiofiantpart</t>
  </si>
  <si>
    <t>Liste_passages</t>
  </si>
  <si>
    <t>=Données!$A$2:$A$7</t>
  </si>
  <si>
    <t>Liste_reference3D</t>
  </si>
  <si>
    <t>='Prestation 3D'!$A$2:$A$161</t>
  </si>
  <si>
    <t>Liste_references1</t>
  </si>
  <si>
    <t>='Prestation 3D'!$A$2:$A$101</t>
  </si>
  <si>
    <t>passage</t>
  </si>
  <si>
    <t>=Données!$A$2:$A$8</t>
  </si>
  <si>
    <t>References</t>
  </si>
  <si>
    <t>='Prestation 3D'!$A$2</t>
  </si>
  <si>
    <t>TAUX</t>
  </si>
  <si>
    <t>=TVA!$B:$B</t>
  </si>
  <si>
    <t>=TVA!$F$13</t>
  </si>
  <si>
    <t xml:space="preserve"> Jaquou le croquant</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</si>
</sst>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0.00\ &quot;€&quot;;[Red]\-#,##0.00\ &quot;€&quot;"/>
    <numFmt numFmtId="43" formatCode="_-* #,##0.00\ _€_-;\-* #,##0.00\ _€_-;_-* &quot;-&quot;??\ _€_-;_-@_-"/>
    <numFmt numFmtId="164" formatCode="0.0%"/>
    <numFmt numFmtId="165" formatCode="[$-F800]dddd\,\ mmmm\ dd\,\ yyyy"/>
    <numFmt numFmtId="166" formatCode="#,##0.00\ &quot;€&quot;"/>
    <numFmt numFmtId="167" formatCode="#,##0.0\ &quot;€&quot;"/>
  </numFmts>
  <fonts count="21" x14ac:knownFonts="1">
    <font>
      <sz val="11"/>
      <color theme="1"/>
      <name val="Calibri"/>
      <family val="2"/>
      <scheme val="minor"/>
    </font>
    <font>
      <b/>
      <sz val="11"/>
      <color theme="1"/>
      <name val="Book Antiqua"/>
      <family val="1"/>
    </font>
    <font>
      <sz val="11"/>
      <color theme="1"/>
      <name val="Book Antiqua"/>
      <family val="1"/>
    </font>
    <font>
      <sz val="10"/>
      <color theme="1"/>
      <name val="Book Antiqua"/>
      <family val="1"/>
    </font>
    <font>
      <b/>
      <sz val="10"/>
      <color theme="1"/>
      <name val="Book Antiqua"/>
      <family val="1"/>
    </font>
    <font>
      <b/>
      <sz val="8"/>
      <color theme="1"/>
      <name val="Book Antiqua"/>
      <family val="1"/>
    </font>
    <font>
      <b/>
      <u/>
      <sz val="8"/>
      <color theme="1"/>
      <name val="Book Antiqua"/>
      <family val="1"/>
    </font>
    <font>
      <sz val="11"/>
      <color theme="1"/>
      <name val="Calibri"/>
      <family val="2"/>
      <scheme val="minor"/>
    </font>
    <font>
      <b/>
      <sz val="12"/>
      <color theme="1"/>
      <name val="Book Antiqua"/>
      <family val="1"/>
    </font>
    <font>
      <sz val="12"/>
      <color theme="1"/>
      <name val="Book Antiqua"/>
      <family val="1"/>
    </font>
    <font>
      <b/>
      <sz val="30"/>
      <color theme="1"/>
      <name val="Book Antiqua"/>
      <family val="1"/>
    </font>
    <font>
      <sz val="11"/>
      <name val="Book Antiqua"/>
      <family val="1"/>
    </font>
    <font>
      <sz val="11"/>
      <color theme="0"/>
      <name val="Calibri"/>
      <family val="2"/>
      <scheme val="minor"/>
    </font>
    <font>
      <sz val="10"/>
      <color indexed="8"/>
      <name val="Arial"/>
      <family val="2"/>
    </font>
    <font>
      <sz val="11"/>
      <color indexed="8"/>
      <name val="Calibri"/>
      <family val="2"/>
    </font>
    <font>
      <sz val="11"/>
      <name val="Calibri"/>
      <family val="2"/>
      <scheme val="minor"/>
    </font>
    <font>
      <sz val="9"/>
      <color theme="1"/>
      <name val="Book Antiqua"/>
      <family val="1"/>
    </font>
    <font>
      <sz val="14"/>
      <color theme="1"/>
      <name val="Calibri"/>
      <family val="2"/>
      <scheme val="minor"/>
    </font>
    <font>
      <sz val="16"/>
      <color theme="1"/>
      <name val="Calibri"/>
      <family val="2"/>
      <scheme val="minor"/>
    </font>
    <font>
      <u/>
      <sz val="11"/>
      <color theme="10"/>
      <name val="Calibri"/>
      <family val="2"/>
    </font>
    <font>
      <sz val="11"/>
      <color rgb="FF000000"/>
      <name val="Calibri"/>
      <family val="2"/>
    </font>
  </fonts>
  <fills count="22">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9" tint="-0.499984740745262"/>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1"/>
        <bgColor indexed="64"/>
      </patternFill>
    </fill>
    <fill>
      <patternFill patternType="solid">
        <fgColor theme="2" tint="-9.9978637043366805E-2"/>
        <bgColor indexed="64"/>
      </patternFill>
    </fill>
  </fills>
  <borders count="42">
    <border>
      <left/>
      <right/>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22"/>
      </left>
      <right style="thin">
        <color indexed="22"/>
      </right>
      <top style="thin">
        <color indexed="22"/>
      </top>
      <bottom style="thin">
        <color indexed="22"/>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9" fontId="7" fillId="0" borderId="0" applyFont="0" applyFill="0" applyBorder="0" applyAlignment="0" applyProtection="0"/>
    <xf numFmtId="0" fontId="13" fillId="0" borderId="0"/>
    <xf numFmtId="43" fontId="7" fillId="0" borderId="0" applyFont="0" applyFill="0" applyBorder="0" applyAlignment="0" applyProtection="0"/>
    <xf numFmtId="0" fontId="19" fillId="0" borderId="0" applyNumberFormat="0" applyFill="0" applyBorder="0" applyAlignment="0" applyProtection="0">
      <alignment vertical="top"/>
      <protection locked="0"/>
    </xf>
  </cellStyleXfs>
  <cellXfs count="182">
    <xf numFmtId="0" fontId="0" fillId="0" borderId="0" xfId="0"/>
    <xf numFmtId="0" fontId="3" fillId="0" borderId="0" xfId="0" applyFont="1"/>
    <xf numFmtId="0" fontId="2" fillId="0" borderId="0" xfId="0" applyFont="1" applyAlignment="1">
      <alignment horizontal="left"/>
    </xf>
    <xf numFmtId="9" fontId="0" fillId="0" borderId="0" xfId="1" applyFont="1"/>
    <xf numFmtId="164" fontId="0" fillId="0" borderId="0" xfId="1" applyNumberFormat="1" applyFont="1"/>
    <xf numFmtId="0" fontId="0" fillId="0" borderId="0" xfId="0" applyAlignment="1">
      <alignment horizontal="center" vertical="center"/>
    </xf>
    <xf numFmtId="0" fontId="2" fillId="0" borderId="0" xfId="0" applyFont="1" applyAlignment="1">
      <alignment horizontal="center"/>
    </xf>
    <xf numFmtId="0" fontId="0" fillId="0" borderId="0" xfId="0"/>
    <xf numFmtId="0" fontId="0" fillId="0" borderId="0" xfId="0" applyBorder="1"/>
    <xf numFmtId="0" fontId="0" fillId="0" borderId="0" xfId="0"/>
    <xf numFmtId="10" fontId="0" fillId="0" borderId="0" xfId="0" applyNumberFormat="1"/>
    <xf numFmtId="0" fontId="2" fillId="0" borderId="0" xfId="0" applyFont="1"/>
    <xf numFmtId="0" fontId="2" fillId="0" borderId="0" xfId="0" applyFont="1"/>
    <xf numFmtId="0" fontId="2" fillId="0" borderId="0" xfId="0" applyFont="1" applyBorder="1" applyAlignment="1">
      <alignment horizontal="center"/>
    </xf>
    <xf numFmtId="0" fontId="2" fillId="2" borderId="0" xfId="0" applyFont="1" applyFill="1"/>
    <xf numFmtId="0" fontId="2" fillId="3" borderId="0" xfId="0" applyFont="1" applyFill="1"/>
    <xf numFmtId="0" fontId="2" fillId="4" borderId="0" xfId="0" applyFont="1" applyFill="1"/>
    <xf numFmtId="0" fontId="2" fillId="5" borderId="0" xfId="0" applyFont="1" applyFill="1"/>
    <xf numFmtId="0" fontId="2" fillId="6" borderId="0" xfId="0" applyFont="1" applyFill="1"/>
    <xf numFmtId="0" fontId="2" fillId="7" borderId="0" xfId="0" applyFont="1" applyFill="1"/>
    <xf numFmtId="0" fontId="11" fillId="9" borderId="0" xfId="0" applyFont="1" applyFill="1"/>
    <xf numFmtId="0" fontId="2" fillId="10" borderId="0" xfId="0" applyFont="1" applyFill="1"/>
    <xf numFmtId="0" fontId="2" fillId="11" borderId="0" xfId="0" applyFont="1" applyFill="1"/>
    <xf numFmtId="0" fontId="2" fillId="12" borderId="0" xfId="0" applyFont="1" applyFill="1"/>
    <xf numFmtId="0" fontId="2" fillId="13" borderId="0" xfId="0" applyFont="1" applyFill="1"/>
    <xf numFmtId="0" fontId="2" fillId="14" borderId="0" xfId="0" applyFont="1" applyFill="1"/>
    <xf numFmtId="0" fontId="2" fillId="15" borderId="0" xfId="0" applyFont="1" applyFill="1"/>
    <xf numFmtId="0" fontId="2" fillId="8" borderId="0" xfId="0" applyFont="1" applyFill="1"/>
    <xf numFmtId="0" fontId="2" fillId="16" borderId="0" xfId="0" applyFont="1" applyFill="1"/>
    <xf numFmtId="166" fontId="0" fillId="0" borderId="6" xfId="0" applyNumberFormat="1" applyBorder="1"/>
    <xf numFmtId="164" fontId="0" fillId="0" borderId="0" xfId="0" applyNumberFormat="1"/>
    <xf numFmtId="166" fontId="3" fillId="0" borderId="0" xfId="0" applyNumberFormat="1" applyFont="1" applyBorder="1"/>
    <xf numFmtId="0" fontId="2" fillId="0" borderId="7" xfId="0" applyFont="1" applyBorder="1" applyAlignment="1">
      <alignment vertical="center"/>
    </xf>
    <xf numFmtId="166" fontId="2" fillId="0" borderId="7" xfId="0" applyNumberFormat="1" applyFont="1" applyBorder="1" applyAlignment="1">
      <alignment vertical="center"/>
    </xf>
    <xf numFmtId="0" fontId="3" fillId="0" borderId="7" xfId="0" applyFont="1" applyBorder="1" applyAlignment="1">
      <alignment horizontal="center" vertical="center"/>
    </xf>
    <xf numFmtId="0" fontId="0" fillId="0" borderId="7" xfId="0" applyBorder="1" applyAlignment="1">
      <alignment vertical="center"/>
    </xf>
    <xf numFmtId="166" fontId="3" fillId="0" borderId="7" xfId="0" applyNumberFormat="1" applyFont="1" applyBorder="1" applyAlignment="1">
      <alignment horizontal="center" vertical="center"/>
    </xf>
    <xf numFmtId="0" fontId="2" fillId="0" borderId="6" xfId="0" applyNumberFormat="1" applyFont="1" applyBorder="1" applyAlignment="1">
      <alignment horizontal="center"/>
    </xf>
    <xf numFmtId="0" fontId="2" fillId="0" borderId="6" xfId="0" applyFont="1" applyBorder="1" applyAlignment="1">
      <alignment horizontal="center" vertical="center"/>
    </xf>
    <xf numFmtId="0" fontId="3" fillId="0" borderId="2" xfId="0" applyFont="1" applyBorder="1" applyAlignment="1">
      <alignment horizontal="center" vertical="center"/>
    </xf>
    <xf numFmtId="166" fontId="0" fillId="0" borderId="22" xfId="0" applyNumberFormat="1" applyBorder="1"/>
    <xf numFmtId="166" fontId="0" fillId="0" borderId="14" xfId="0" applyNumberFormat="1" applyBorder="1"/>
    <xf numFmtId="0" fontId="0" fillId="0" borderId="0" xfId="0"/>
    <xf numFmtId="0" fontId="2" fillId="0" borderId="0" xfId="0" applyFont="1" applyBorder="1" applyAlignment="1">
      <alignment horizontal="center"/>
    </xf>
    <xf numFmtId="0" fontId="0" fillId="0" borderId="0" xfId="0"/>
    <xf numFmtId="0" fontId="2" fillId="0" borderId="0" xfId="0" applyFont="1"/>
    <xf numFmtId="0" fontId="2" fillId="0" borderId="0" xfId="0" applyFont="1" applyAlignment="1">
      <alignment horizontal="left"/>
    </xf>
    <xf numFmtId="166" fontId="0" fillId="0" borderId="16" xfId="0" applyNumberFormat="1" applyBorder="1"/>
    <xf numFmtId="167" fontId="0" fillId="0" borderId="0" xfId="0" applyNumberFormat="1"/>
    <xf numFmtId="166" fontId="0" fillId="0" borderId="18" xfId="0" applyNumberFormat="1" applyBorder="1"/>
    <xf numFmtId="0" fontId="12" fillId="0" borderId="0" xfId="0" applyFont="1" applyAlignment="1">
      <alignment horizontal="center" vertical="center"/>
    </xf>
    <xf numFmtId="0" fontId="12" fillId="0" borderId="0" xfId="0" applyFont="1"/>
    <xf numFmtId="0" fontId="0" fillId="0" borderId="0" xfId="0"/>
    <xf numFmtId="0" fontId="14" fillId="0" borderId="23" xfId="2" applyFont="1" applyFill="1" applyBorder="1" applyAlignment="1">
      <alignment wrapText="1"/>
    </xf>
    <xf numFmtId="0" fontId="0" fillId="0" borderId="0" xfId="0" applyFill="1" applyBorder="1"/>
    <xf numFmtId="2" fontId="0" fillId="17" borderId="0" xfId="0" applyNumberFormat="1" applyFill="1"/>
    <xf numFmtId="0" fontId="0" fillId="17" borderId="0" xfId="0" applyFill="1"/>
    <xf numFmtId="0" fontId="0" fillId="18" borderId="0" xfId="0" applyFill="1"/>
    <xf numFmtId="8" fontId="0" fillId="0" borderId="0" xfId="0" applyNumberFormat="1"/>
    <xf numFmtId="0" fontId="0" fillId="0" borderId="0" xfId="0"/>
    <xf numFmtId="0" fontId="2" fillId="0" borderId="0" xfId="0" applyFont="1"/>
    <xf numFmtId="166" fontId="0" fillId="0" borderId="16" xfId="3" applyNumberFormat="1" applyFont="1" applyBorder="1"/>
    <xf numFmtId="0" fontId="3" fillId="0" borderId="7" xfId="0" applyFont="1" applyBorder="1" applyAlignment="1">
      <alignment vertical="center"/>
    </xf>
    <xf numFmtId="166" fontId="12" fillId="0" borderId="0" xfId="0" applyNumberFormat="1" applyFont="1"/>
    <xf numFmtId="0" fontId="2" fillId="0" borderId="0" xfId="0" applyFont="1"/>
    <xf numFmtId="166" fontId="0" fillId="0" borderId="0" xfId="0" applyNumberFormat="1"/>
    <xf numFmtId="14" fontId="0" fillId="0" borderId="0" xfId="0" applyNumberFormat="1"/>
    <xf numFmtId="0" fontId="0" fillId="19" borderId="0" xfId="0" applyFill="1" applyAlignment="1">
      <alignment horizontal="center" vertical="center"/>
    </xf>
    <xf numFmtId="14" fontId="0" fillId="19" borderId="0" xfId="0" applyNumberFormat="1" applyFill="1" applyAlignment="1">
      <alignment horizontal="center" vertical="center"/>
    </xf>
    <xf numFmtId="166" fontId="0" fillId="19" borderId="0" xfId="0" applyNumberFormat="1" applyFill="1" applyAlignment="1">
      <alignment horizontal="center" vertical="center"/>
    </xf>
    <xf numFmtId="0" fontId="0" fillId="0" borderId="0" xfId="0" applyAlignment="1">
      <alignment horizontal="center"/>
    </xf>
    <xf numFmtId="0" fontId="0" fillId="0" borderId="0" xfId="0"/>
    <xf numFmtId="0" fontId="0" fillId="19" borderId="0" xfId="0" applyFill="1"/>
    <xf numFmtId="0" fontId="0" fillId="19" borderId="0" xfId="0" applyFill="1" applyAlignment="1">
      <alignment horizontal="center"/>
    </xf>
    <xf numFmtId="14" fontId="0" fillId="19" borderId="0" xfId="0" applyNumberFormat="1" applyFill="1" applyAlignment="1">
      <alignment horizontal="center"/>
    </xf>
    <xf numFmtId="14" fontId="0" fillId="0" borderId="0" xfId="0" applyNumberFormat="1" applyAlignment="1">
      <alignment horizontal="center"/>
    </xf>
    <xf numFmtId="0" fontId="0" fillId="0" borderId="28" xfId="0" applyBorder="1"/>
    <xf numFmtId="0" fontId="0" fillId="0" borderId="31" xfId="0" applyBorder="1"/>
    <xf numFmtId="0" fontId="0" fillId="0" borderId="28" xfId="0" applyBorder="1" applyAlignment="1">
      <alignment wrapText="1"/>
    </xf>
    <xf numFmtId="0" fontId="0" fillId="0" borderId="36" xfId="0" applyBorder="1"/>
    <xf numFmtId="0" fontId="0" fillId="0" borderId="35" xfId="0" applyBorder="1" applyAlignment="1">
      <alignment horizontal="center"/>
    </xf>
    <xf numFmtId="0" fontId="0" fillId="6" borderId="38" xfId="0" applyFill="1" applyBorder="1" applyAlignment="1">
      <alignment horizontal="center"/>
    </xf>
    <xf numFmtId="0" fontId="0" fillId="6" borderId="24" xfId="0" applyFill="1" applyBorder="1" applyAlignment="1">
      <alignment horizontal="center"/>
    </xf>
    <xf numFmtId="0" fontId="0" fillId="6" borderId="37" xfId="0" applyFill="1" applyBorder="1" applyAlignment="1">
      <alignment horizontal="center"/>
    </xf>
    <xf numFmtId="0" fontId="0" fillId="0" borderId="0" xfId="0"/>
    <xf numFmtId="0" fontId="0" fillId="0" borderId="7" xfId="0" applyBorder="1"/>
    <xf numFmtId="0" fontId="0" fillId="0" borderId="35" xfId="0" applyBorder="1"/>
    <xf numFmtId="0" fontId="0" fillId="0" borderId="24" xfId="0" applyBorder="1"/>
    <xf numFmtId="164" fontId="0" fillId="0" borderId="26" xfId="0" applyNumberFormat="1" applyBorder="1"/>
    <xf numFmtId="0" fontId="0" fillId="0" borderId="37" xfId="0" applyBorder="1"/>
    <xf numFmtId="164" fontId="0" fillId="0" borderId="27" xfId="0" applyNumberFormat="1" applyBorder="1"/>
    <xf numFmtId="0" fontId="0" fillId="0" borderId="7" xfId="0" applyBorder="1" applyAlignment="1">
      <alignment horizontal="right"/>
    </xf>
    <xf numFmtId="0" fontId="0" fillId="0" borderId="25" xfId="0" applyBorder="1" applyAlignment="1">
      <alignment horizontal="right"/>
    </xf>
    <xf numFmtId="0" fontId="0" fillId="0" borderId="32" xfId="0" applyBorder="1" applyAlignment="1">
      <alignment horizontal="right"/>
    </xf>
    <xf numFmtId="0" fontId="0" fillId="0" borderId="19" xfId="0" applyBorder="1" applyAlignment="1">
      <alignment horizontal="right"/>
    </xf>
    <xf numFmtId="166" fontId="0" fillId="0" borderId="7" xfId="0" applyNumberFormat="1" applyBorder="1"/>
    <xf numFmtId="166" fontId="0" fillId="0" borderId="7" xfId="0" applyNumberFormat="1" applyBorder="1" applyAlignment="1">
      <alignment horizontal="right"/>
    </xf>
    <xf numFmtId="0" fontId="0" fillId="0" borderId="7" xfId="0" applyFill="1" applyBorder="1" applyAlignment="1">
      <alignment horizontal="right"/>
    </xf>
    <xf numFmtId="0" fontId="0" fillId="0" borderId="0" xfId="0" applyNumberFormat="1"/>
    <xf numFmtId="0" fontId="15" fillId="0" borderId="0" xfId="0" applyFont="1"/>
    <xf numFmtId="167" fontId="15" fillId="0" borderId="0" xfId="0" applyNumberFormat="1" applyFont="1"/>
    <xf numFmtId="2" fontId="15" fillId="0" borderId="0" xfId="0" applyNumberFormat="1" applyFont="1"/>
    <xf numFmtId="166" fontId="0" fillId="0" borderId="39" xfId="0" applyNumberFormat="1" applyBorder="1" applyAlignment="1">
      <alignment horizontal="center"/>
    </xf>
    <xf numFmtId="166" fontId="0" fillId="0" borderId="27" xfId="0" applyNumberFormat="1" applyBorder="1" applyAlignment="1">
      <alignment horizontal="center"/>
    </xf>
    <xf numFmtId="166" fontId="0" fillId="0" borderId="35" xfId="0" applyNumberFormat="1" applyBorder="1" applyAlignment="1">
      <alignment horizontal="center"/>
    </xf>
    <xf numFmtId="166" fontId="0" fillId="6" borderId="38" xfId="0" applyNumberFormat="1" applyFill="1" applyBorder="1" applyAlignment="1">
      <alignment horizontal="center"/>
    </xf>
    <xf numFmtId="166" fontId="0" fillId="6" borderId="24" xfId="0" applyNumberFormat="1" applyFill="1" applyBorder="1" applyAlignment="1">
      <alignment horizontal="center"/>
    </xf>
    <xf numFmtId="166" fontId="0" fillId="6" borderId="37" xfId="0" applyNumberFormat="1" applyFill="1" applyBorder="1" applyAlignment="1">
      <alignment horizontal="center"/>
    </xf>
    <xf numFmtId="165" fontId="9" fillId="0" borderId="0" xfId="0" applyNumberFormat="1" applyFont="1" applyAlignment="1">
      <alignment horizontal="center" vertical="center"/>
    </xf>
    <xf numFmtId="0" fontId="0" fillId="0" borderId="0" xfId="0"/>
    <xf numFmtId="0" fontId="0" fillId="0" borderId="0" xfId="0"/>
    <xf numFmtId="0" fontId="0" fillId="0" borderId="0" xfId="0" applyAlignment="1">
      <alignment horizontal="center"/>
    </xf>
    <xf numFmtId="0" fontId="2" fillId="0" borderId="3" xfId="0" applyNumberFormat="1" applyFont="1" applyBorder="1" applyAlignment="1">
      <alignment horizontal="center"/>
    </xf>
    <xf numFmtId="166" fontId="2" fillId="0" borderId="40" xfId="0" applyNumberFormat="1" applyFont="1" applyBorder="1" applyAlignment="1">
      <alignment vertical="center"/>
    </xf>
    <xf numFmtId="166" fontId="2" fillId="0" borderId="6" xfId="0" applyNumberFormat="1" applyFont="1" applyBorder="1" applyAlignment="1">
      <alignment vertical="center"/>
    </xf>
    <xf numFmtId="166" fontId="3" fillId="0" borderId="1" xfId="0" applyNumberFormat="1" applyFont="1" applyBorder="1"/>
    <xf numFmtId="0" fontId="2" fillId="0" borderId="1" xfId="0" applyNumberFormat="1" applyFont="1" applyBorder="1" applyAlignment="1">
      <alignment horizontal="center"/>
    </xf>
    <xf numFmtId="166" fontId="0" fillId="0" borderId="1" xfId="0" applyNumberFormat="1" applyBorder="1"/>
    <xf numFmtId="166" fontId="2" fillId="0" borderId="40" xfId="0" applyNumberFormat="1" applyFont="1" applyBorder="1" applyAlignment="1">
      <alignment horizontal="center" vertical="center"/>
    </xf>
    <xf numFmtId="166" fontId="2" fillId="0" borderId="41" xfId="0" applyNumberFormat="1" applyFont="1" applyBorder="1" applyAlignment="1">
      <alignment vertical="center"/>
    </xf>
    <xf numFmtId="0" fontId="15" fillId="20" borderId="0" xfId="0" applyFont="1" applyFill="1" applyAlignment="1">
      <alignment horizontal="center" vertical="center"/>
    </xf>
    <xf numFmtId="0" fontId="15" fillId="20" borderId="0" xfId="0" applyFont="1" applyFill="1"/>
    <xf numFmtId="166" fontId="15" fillId="20" borderId="0" xfId="0" applyNumberFormat="1" applyFont="1" applyFill="1"/>
    <xf numFmtId="0" fontId="0" fillId="0" borderId="0" xfId="0" applyAlignment="1">
      <alignment horizontal="center"/>
    </xf>
    <xf numFmtId="0" fontId="2" fillId="0" borderId="0" xfId="0" applyFont="1" applyBorder="1" applyAlignment="1">
      <alignment horizontal="center"/>
    </xf>
    <xf numFmtId="0" fontId="0" fillId="0" borderId="0" xfId="0"/>
    <xf numFmtId="0" fontId="2" fillId="0" borderId="0" xfId="0" applyFont="1"/>
    <xf numFmtId="0" fontId="2" fillId="0" borderId="0" xfId="0" applyFont="1" applyAlignment="1">
      <alignment horizontal="left"/>
    </xf>
    <xf numFmtId="165" fontId="9" fillId="0" borderId="0" xfId="0" applyNumberFormat="1" applyFont="1" applyAlignment="1">
      <alignment horizontal="center" vertical="center"/>
    </xf>
    <xf numFmtId="0" fontId="0" fillId="0" borderId="0" xfId="0"/>
    <xf numFmtId="0" fontId="0" fillId="0" borderId="0" xfId="0"/>
    <xf numFmtId="0" fontId="0" fillId="21" borderId="0" xfId="0" applyFill="1" applyAlignment="1">
      <alignment horizontal="center"/>
    </xf>
    <xf numFmtId="0" fontId="0" fillId="21" borderId="0" xfId="0" applyFill="1"/>
    <xf numFmtId="0" fontId="19" fillId="0" borderId="0" xfId="4" applyAlignment="1" applyProtection="1"/>
    <xf numFmtId="0" fontId="17" fillId="0" borderId="29" xfId="0" applyFont="1" applyBorder="1" applyAlignment="1">
      <alignment horizontal="center" vertical="center"/>
    </xf>
    <xf numFmtId="0" fontId="17" fillId="0" borderId="30" xfId="0" applyFont="1" applyBorder="1" applyAlignment="1">
      <alignment horizontal="center" vertical="center"/>
    </xf>
    <xf numFmtId="0" fontId="19" fillId="0" borderId="15" xfId="4" applyBorder="1" applyAlignment="1" applyProtection="1">
      <alignment horizontal="center" vertical="center"/>
    </xf>
    <xf numFmtId="0" fontId="19" fillId="0" borderId="16" xfId="4" applyBorder="1" applyAlignment="1" applyProtection="1">
      <alignment horizontal="center" vertical="center"/>
    </xf>
    <xf numFmtId="0" fontId="0" fillId="0" borderId="35" xfId="0" applyBorder="1" applyAlignment="1">
      <alignment horizontal="center"/>
    </xf>
    <xf numFmtId="0" fontId="0" fillId="0" borderId="24" xfId="0" applyBorder="1" applyAlignment="1">
      <alignment horizontal="center"/>
    </xf>
    <xf numFmtId="0" fontId="18" fillId="0" borderId="11" xfId="0" applyFont="1" applyBorder="1" applyAlignment="1">
      <alignment horizontal="center" vertical="center"/>
    </xf>
    <xf numFmtId="0" fontId="18" fillId="0" borderId="14" xfId="0" applyFont="1" applyBorder="1" applyAlignment="1">
      <alignment horizontal="center" vertical="center"/>
    </xf>
    <xf numFmtId="0" fontId="19" fillId="0" borderId="33" xfId="4" applyBorder="1" applyAlignment="1" applyProtection="1">
      <alignment horizontal="center" vertical="center"/>
    </xf>
    <xf numFmtId="0" fontId="19" fillId="0" borderId="34" xfId="4" applyBorder="1" applyAlignment="1" applyProtection="1">
      <alignment horizontal="center" vertical="center"/>
    </xf>
    <xf numFmtId="0" fontId="2" fillId="0" borderId="0" xfId="0" applyFont="1" applyAlignment="1">
      <alignment horizontal="left"/>
    </xf>
    <xf numFmtId="0" fontId="2" fillId="0" borderId="0" xfId="0" applyFont="1"/>
    <xf numFmtId="0" fontId="1" fillId="0" borderId="0" xfId="0" applyFont="1" applyAlignment="1">
      <alignment horizontal="left"/>
    </xf>
    <xf numFmtId="165" fontId="9" fillId="0" borderId="0" xfId="0" applyNumberFormat="1" applyFont="1" applyAlignment="1">
      <alignment horizontal="center" vertical="center"/>
    </xf>
    <xf numFmtId="0" fontId="3" fillId="0" borderId="0" xfId="0" applyFont="1" applyAlignment="1">
      <alignment horizontal="left"/>
    </xf>
    <xf numFmtId="0" fontId="4" fillId="0" borderId="0" xfId="0" applyFont="1" applyFill="1" applyBorder="1" applyAlignment="1">
      <alignment horizontal="left"/>
    </xf>
    <xf numFmtId="0" fontId="3" fillId="0" borderId="0" xfId="0" applyFont="1" applyFill="1" applyBorder="1" applyAlignment="1">
      <alignment horizontal="left"/>
    </xf>
    <xf numFmtId="0" fontId="2" fillId="0" borderId="0" xfId="0" applyFont="1" applyAlignment="1"/>
    <xf numFmtId="0" fontId="10" fillId="0" borderId="0" xfId="0" applyFont="1" applyAlignment="1">
      <alignment horizontal="center" vertical="center"/>
    </xf>
    <xf numFmtId="0" fontId="3" fillId="0" borderId="2" xfId="0" applyFont="1" applyBorder="1"/>
    <xf numFmtId="0" fontId="3" fillId="0" borderId="0" xfId="0" applyFont="1" applyBorder="1"/>
    <xf numFmtId="0" fontId="2" fillId="0" borderId="10"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1" xfId="0" applyFont="1" applyBorder="1" applyAlignment="1">
      <alignment horizontal="right"/>
    </xf>
    <xf numFmtId="0" fontId="2" fillId="0" borderId="12" xfId="0" applyFont="1" applyBorder="1" applyAlignment="1">
      <alignment horizontal="right"/>
    </xf>
    <xf numFmtId="0" fontId="2" fillId="0" borderId="13" xfId="0" applyFont="1" applyBorder="1" applyAlignment="1">
      <alignment horizontal="right"/>
    </xf>
    <xf numFmtId="0" fontId="5" fillId="0" borderId="0" xfId="0" applyFont="1" applyAlignment="1">
      <alignment horizontal="left"/>
    </xf>
    <xf numFmtId="0" fontId="2" fillId="0" borderId="15" xfId="0" applyFont="1" applyBorder="1" applyAlignment="1">
      <alignment horizontal="right"/>
    </xf>
    <xf numFmtId="0" fontId="2" fillId="0" borderId="8" xfId="0" applyFont="1" applyBorder="1" applyAlignment="1">
      <alignment horizontal="right"/>
    </xf>
    <xf numFmtId="0" fontId="2" fillId="0" borderId="9" xfId="0" applyFont="1" applyBorder="1" applyAlignment="1">
      <alignment horizontal="right"/>
    </xf>
    <xf numFmtId="0" fontId="4" fillId="0" borderId="0" xfId="0" applyFont="1" applyBorder="1" applyAlignment="1">
      <alignment horizontal="center"/>
    </xf>
    <xf numFmtId="0" fontId="2" fillId="0" borderId="0" xfId="0" applyFont="1" applyBorder="1" applyAlignment="1">
      <alignment horizontal="center"/>
    </xf>
    <xf numFmtId="0" fontId="0" fillId="0" borderId="0" xfId="0"/>
    <xf numFmtId="0" fontId="2" fillId="0" borderId="17" xfId="0" applyFont="1" applyBorder="1" applyAlignment="1">
      <alignment horizontal="right"/>
    </xf>
    <xf numFmtId="0" fontId="2" fillId="0" borderId="4" xfId="0" applyFont="1" applyBorder="1" applyAlignment="1">
      <alignment horizontal="right"/>
    </xf>
    <xf numFmtId="0" fontId="2" fillId="0" borderId="5" xfId="0" applyFont="1" applyBorder="1" applyAlignment="1">
      <alignment horizontal="right"/>
    </xf>
    <xf numFmtId="0" fontId="8" fillId="0" borderId="19" xfId="0" applyFont="1" applyBorder="1" applyAlignment="1">
      <alignment horizontal="right"/>
    </xf>
    <xf numFmtId="0" fontId="8" fillId="0" borderId="20" xfId="0" applyFont="1" applyBorder="1" applyAlignment="1">
      <alignment horizontal="right"/>
    </xf>
    <xf numFmtId="0" fontId="8" fillId="0" borderId="21" xfId="0" applyFont="1" applyBorder="1" applyAlignment="1">
      <alignment horizontal="right"/>
    </xf>
    <xf numFmtId="0" fontId="3" fillId="0" borderId="3" xfId="0" applyFont="1" applyBorder="1"/>
    <xf numFmtId="0" fontId="16" fillId="0" borderId="2" xfId="0" applyFont="1" applyBorder="1"/>
    <xf numFmtId="0" fontId="16" fillId="0" borderId="0" xfId="0" applyFont="1" applyBorder="1"/>
    <xf numFmtId="0" fontId="16" fillId="0" borderId="3" xfId="0" applyFont="1" applyBorder="1"/>
    <xf numFmtId="0" fontId="19" fillId="0" borderId="0" xfId="4" applyAlignment="1" applyProtection="1">
      <alignment horizontal="center"/>
    </xf>
  </cellXfs>
  <cellStyles count="5">
    <cellStyle name="Lien hypertexte" xfId="4" builtinId="8"/>
    <cellStyle name="Milliers" xfId="3" builtinId="3"/>
    <cellStyle name="Normal" xfId="0" builtinId="0"/>
    <cellStyle name="Normal_CLIENTSPROS3D" xfId="2"/>
    <cellStyle name="Pourcentag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'TABLEAU DE BORD'!$D$3</c:f>
              <c:strCache>
                <c:ptCount val="1"/>
                <c:pt idx="0">
                  <c:v>TOTAL/MOIS </c:v>
                </c:pt>
              </c:strCache>
            </c:strRef>
          </c:tx>
          <c:spPr>
            <a:ln>
              <a:gradFill>
                <a:gsLst>
                  <a:gs pos="0">
                    <a:srgbClr val="00B050"/>
                  </a:gs>
                  <a:gs pos="50000">
                    <a:srgbClr val="0070C0"/>
                  </a:gs>
                  <a:gs pos="100000">
                    <a:srgbClr val="FF0000"/>
                  </a:gs>
                  <a:gs pos="50000">
                    <a:srgbClr val="4F81BD">
                      <a:tint val="44500"/>
                      <a:satMod val="160000"/>
                    </a:srgbClr>
                  </a:gs>
                  <a:gs pos="100000">
                    <a:srgbClr val="4F81BD">
                      <a:tint val="23500"/>
                      <a:satMod val="160000"/>
                    </a:srgbClr>
                  </a:gs>
                </a:gsLst>
                <a:lin ang="5400000" scaled="0"/>
              </a:gradFill>
            </a:ln>
          </c:spPr>
          <c:marker>
            <c:symbol val="none"/>
          </c:marker>
          <c:cat>
            <c:strRef>
              <c:f>'TABLEAU DE BORD'!$E$2:$P$2</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BORD'!$E$3:$P$3</c:f>
              <c:numCache>
                <c:formatCode>#,##0.00\ "€"</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ser>
        <c:dLbls>
          <c:showLegendKey val="0"/>
          <c:showVal val="0"/>
          <c:showCatName val="0"/>
          <c:showSerName val="0"/>
          <c:showPercent val="0"/>
          <c:showBubbleSize val="0"/>
        </c:dLbls>
        <c:marker val="1"/>
        <c:smooth val="0"/>
        <c:axId val="121176832"/>
        <c:axId val="122621952"/>
      </c:lineChart>
      <c:catAx>
        <c:axId val="121176832"/>
        <c:scaling>
          <c:orientation val="minMax"/>
        </c:scaling>
        <c:delete val="0"/>
        <c:axPos val="b"/>
        <c:majorTickMark val="out"/>
        <c:minorTickMark val="none"/>
        <c:tickLblPos val="nextTo"/>
        <c:crossAx val="122621952"/>
        <c:crosses val="autoZero"/>
        <c:auto val="1"/>
        <c:lblAlgn val="ctr"/>
        <c:lblOffset val="100"/>
        <c:noMultiLvlLbl val="0"/>
      </c:catAx>
      <c:valAx>
        <c:axId val="122621952"/>
        <c:scaling>
          <c:orientation val="minMax"/>
        </c:scaling>
        <c:delete val="0"/>
        <c:axPos val="l"/>
        <c:majorGridlines/>
        <c:numFmt formatCode="#,##0.00\ &quot;€&quot;" sourceLinked="1"/>
        <c:majorTickMark val="out"/>
        <c:minorTickMark val="none"/>
        <c:tickLblPos val="nextTo"/>
        <c:crossAx val="121176832"/>
        <c:crosses val="autoZero"/>
        <c:crossBetween val="between"/>
      </c:valAx>
    </c:plotArea>
    <c:plotVisOnly val="1"/>
    <c:dispBlanksAs val="gap"/>
    <c:showDLblsOverMax val="0"/>
  </c:chart>
  <c:printSettings>
    <c:headerFooter/>
    <c:pageMargins b="0.75000000000000189" l="0.70000000000000062" r="0.70000000000000062" t="0.750000000000001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lineChart>
        <c:grouping val="standard"/>
        <c:varyColors val="0"/>
        <c:ser>
          <c:idx val="0"/>
          <c:order val="0"/>
          <c:tx>
            <c:strRef>
              <c:f>'TABLEAU DE BORD'!$D$20</c:f>
              <c:strCache>
                <c:ptCount val="1"/>
                <c:pt idx="0">
                  <c:v>TOTAL/MOIS </c:v>
                </c:pt>
              </c:strCache>
            </c:strRef>
          </c:tx>
          <c:spPr>
            <a:ln>
              <a:gradFill>
                <a:gsLst>
                  <a:gs pos="0">
                    <a:srgbClr val="00B050"/>
                  </a:gs>
                  <a:gs pos="50000">
                    <a:srgbClr val="0070C0"/>
                  </a:gs>
                  <a:gs pos="100000">
                    <a:srgbClr val="FF0000"/>
                  </a:gs>
                  <a:gs pos="50000">
                    <a:srgbClr val="4F81BD">
                      <a:tint val="44500"/>
                      <a:satMod val="160000"/>
                    </a:srgbClr>
                  </a:gs>
                  <a:gs pos="100000">
                    <a:srgbClr val="4F81BD">
                      <a:tint val="23500"/>
                      <a:satMod val="160000"/>
                    </a:srgbClr>
                  </a:gs>
                </a:gsLst>
                <a:lin ang="5400000" scaled="0"/>
              </a:gradFill>
            </a:ln>
          </c:spPr>
          <c:marker>
            <c:symbol val="none"/>
          </c:marker>
          <c:cat>
            <c:strRef>
              <c:f>'TABLEAU DE BORD'!$E$19:$P$19</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BORD'!$E$20:$P$20</c:f>
              <c:numCache>
                <c:formatCode>#,##0.00\ "€"</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ser>
        <c:dLbls>
          <c:showLegendKey val="0"/>
          <c:showVal val="0"/>
          <c:showCatName val="0"/>
          <c:showSerName val="0"/>
          <c:showPercent val="0"/>
          <c:showBubbleSize val="0"/>
        </c:dLbls>
        <c:marker val="1"/>
        <c:smooth val="0"/>
        <c:axId val="127585280"/>
        <c:axId val="127636224"/>
      </c:lineChart>
      <c:catAx>
        <c:axId val="127585280"/>
        <c:scaling>
          <c:orientation val="minMax"/>
        </c:scaling>
        <c:delete val="0"/>
        <c:axPos val="b"/>
        <c:majorTickMark val="out"/>
        <c:minorTickMark val="none"/>
        <c:tickLblPos val="nextTo"/>
        <c:crossAx val="127636224"/>
        <c:crosses val="autoZero"/>
        <c:auto val="1"/>
        <c:lblAlgn val="ctr"/>
        <c:lblOffset val="100"/>
        <c:noMultiLvlLbl val="0"/>
      </c:catAx>
      <c:valAx>
        <c:axId val="127636224"/>
        <c:scaling>
          <c:orientation val="minMax"/>
        </c:scaling>
        <c:delete val="0"/>
        <c:axPos val="l"/>
        <c:majorGridlines/>
        <c:numFmt formatCode="#,##0.00\ &quot;€&quot;" sourceLinked="1"/>
        <c:majorTickMark val="out"/>
        <c:minorTickMark val="none"/>
        <c:tickLblPos val="nextTo"/>
        <c:crossAx val="127585280"/>
        <c:crosses val="autoZero"/>
        <c:crossBetween val="between"/>
      </c:valAx>
    </c:plotArea>
    <c:plotVisOnly val="1"/>
    <c:dispBlanksAs val="gap"/>
    <c:showDLblsOverMax val="0"/>
  </c:chart>
  <c:printSettings>
    <c:headerFooter/>
    <c:pageMargins b="0.75000000000000189" l="0.70000000000000062" r="0.70000000000000062" t="0.75000000000000189"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159142153862875"/>
          <c:y val="7.0701298084345804E-2"/>
        </c:manualLayout>
      </c:layout>
      <c:overlay val="0"/>
      <c:txPr>
        <a:bodyPr/>
        <a:lstStyle/>
        <a:p>
          <a:pPr algn="ctr">
            <a:defRPr/>
          </a:pPr>
          <a:endParaRPr lang="fr-FR"/>
        </a:p>
      </c:txPr>
    </c:title>
    <c:autoTitleDeleted val="0"/>
    <c:plotArea>
      <c:layout/>
      <c:lineChart>
        <c:grouping val="standard"/>
        <c:varyColors val="0"/>
        <c:ser>
          <c:idx val="0"/>
          <c:order val="0"/>
          <c:tx>
            <c:strRef>
              <c:f>'TABLEAU DE BORD'!$D$37</c:f>
              <c:strCache>
                <c:ptCount val="1"/>
                <c:pt idx="0">
                  <c:v>TOTAL/MOIS </c:v>
                </c:pt>
              </c:strCache>
            </c:strRef>
          </c:tx>
          <c:marker>
            <c:symbol val="none"/>
          </c:marker>
          <c:cat>
            <c:strRef>
              <c:f>'TABLEAU DE BORD'!$E$36:$P$36</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BORD'!$E$37:$P$37</c:f>
              <c:numCache>
                <c:formatCode>#,##0.00\ "€"</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ser>
        <c:dLbls>
          <c:showLegendKey val="0"/>
          <c:showVal val="0"/>
          <c:showCatName val="0"/>
          <c:showSerName val="0"/>
          <c:showPercent val="0"/>
          <c:showBubbleSize val="0"/>
        </c:dLbls>
        <c:marker val="1"/>
        <c:smooth val="0"/>
        <c:axId val="127710336"/>
        <c:axId val="127711872"/>
      </c:lineChart>
      <c:catAx>
        <c:axId val="127710336"/>
        <c:scaling>
          <c:orientation val="minMax"/>
        </c:scaling>
        <c:delete val="0"/>
        <c:axPos val="b"/>
        <c:majorTickMark val="out"/>
        <c:minorTickMark val="none"/>
        <c:tickLblPos val="nextTo"/>
        <c:crossAx val="127711872"/>
        <c:crosses val="autoZero"/>
        <c:auto val="1"/>
        <c:lblAlgn val="ctr"/>
        <c:lblOffset val="100"/>
        <c:noMultiLvlLbl val="0"/>
      </c:catAx>
      <c:valAx>
        <c:axId val="127711872"/>
        <c:scaling>
          <c:orientation val="minMax"/>
        </c:scaling>
        <c:delete val="0"/>
        <c:axPos val="l"/>
        <c:majorGridlines/>
        <c:numFmt formatCode="#,##0.00\ &quot;€&quot;" sourceLinked="1"/>
        <c:majorTickMark val="out"/>
        <c:minorTickMark val="none"/>
        <c:tickLblPos val="nextTo"/>
        <c:crossAx val="127710336"/>
        <c:crosses val="autoZero"/>
        <c:crossBetween val="between"/>
      </c:valAx>
    </c:plotArea>
    <c:plotVisOnly val="1"/>
    <c:dispBlanksAs val="gap"/>
    <c:showDLblsOverMax val="0"/>
  </c:chart>
  <c:printSettings>
    <c:headerFooter/>
    <c:pageMargins b="0.75000000000000189" l="0.70000000000000062" r="0.70000000000000062" t="0.75000000000000189"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9525</xdr:rowOff>
    </xdr:from>
    <xdr:to>
      <xdr:col>16</xdr:col>
      <xdr:colOff>76200</xdr:colOff>
      <xdr:row>14</xdr:row>
      <xdr:rowOff>152400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571499</xdr:colOff>
      <xdr:row>20</xdr:row>
      <xdr:rowOff>28575</xdr:rowOff>
    </xdr:from>
    <xdr:to>
      <xdr:col>15</xdr:col>
      <xdr:colOff>714374</xdr:colOff>
      <xdr:row>32</xdr:row>
      <xdr:rowOff>57150</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590549</xdr:colOff>
      <xdr:row>37</xdr:row>
      <xdr:rowOff>19050</xdr:rowOff>
    </xdr:from>
    <xdr:to>
      <xdr:col>16</xdr:col>
      <xdr:colOff>19049</xdr:colOff>
      <xdr:row>48</xdr:row>
      <xdr:rowOff>9525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0</xdr:col>
          <xdr:colOff>0</xdr:colOff>
          <xdr:row>10</xdr:row>
          <xdr:rowOff>0</xdr:rowOff>
        </xdr:from>
        <xdr:to>
          <xdr:col>2</xdr:col>
          <xdr:colOff>0</xdr:colOff>
          <xdr:row>10</xdr:row>
          <xdr:rowOff>295275</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un nouveau client particulier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25</xdr:row>
          <xdr:rowOff>19050</xdr:rowOff>
        </xdr:from>
        <xdr:to>
          <xdr:col>2</xdr:col>
          <xdr:colOff>0</xdr:colOff>
          <xdr:row>26</xdr:row>
          <xdr:rowOff>161925</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un nouveau client pro</a:t>
              </a:r>
            </a:p>
          </xdr:txBody>
        </xdr:sp>
        <xdr:clientData fPrintsWithSheet="0"/>
      </xdr:twoCellAnchor>
    </mc:Choice>
    <mc:Fallback/>
  </mc:AlternateContent>
  <xdr:twoCellAnchor>
    <xdr:from>
      <xdr:col>2</xdr:col>
      <xdr:colOff>438150</xdr:colOff>
      <xdr:row>7</xdr:row>
      <xdr:rowOff>123825</xdr:rowOff>
    </xdr:from>
    <xdr:to>
      <xdr:col>14</xdr:col>
      <xdr:colOff>419100</xdr:colOff>
      <xdr:row>35</xdr:row>
      <xdr:rowOff>133350</xdr:rowOff>
    </xdr:to>
    <xdr:sp macro="" textlink="">
      <xdr:nvSpPr>
        <xdr:cNvPr id="8" name="ZoneTexte 7"/>
        <xdr:cNvSpPr txBox="1"/>
      </xdr:nvSpPr>
      <xdr:spPr>
        <a:xfrm>
          <a:off x="3952875" y="1552575"/>
          <a:ext cx="8753475" cy="5734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vous membres du forum !</a:t>
          </a:r>
          <a:br>
            <a:rPr lang="fr-FR"/>
          </a:br>
          <a:r>
            <a:rPr lang="fr-FR"/>
            <a:t/>
          </a:r>
          <a:br>
            <a:rPr lang="fr-FR"/>
          </a:br>
          <a:r>
            <a:rPr lang="fr-FR"/>
            <a:t>J'ai bien conscience que ma question a été traitée plusieurs fois, mais après des jours de travail, de recherches et d'essais, mon cerveau ne suis plus... Je me permet donc de venir appeler à l'aide. </a:t>
          </a:r>
          <a:br>
            <a:rPr lang="fr-FR"/>
          </a:br>
          <a:r>
            <a:rPr lang="fr-FR"/>
            <a:t>J'ai réalisé un facturier (pour lequel je suis assez fière ou du moins j’espère pouvoir l'être) à partir de rien puisque je n'ai jamais travaillé avec excel et ce en suivant un tuto vidéo. Il me satisfait ainsi (à un ou deux détails près que je gérerai plus tard) excepté le fait que je ne peux pas sauvegarder l’intégralité de ma feuille facture. J'ai bien tenté d’enregistrer une macro dans laquelle je copie/colle ma feuille dans un nouveau classeur pour ensuite l'enregistrer et la fermer mais je coince pour lui attribuer un nom lié à son numéro et au nom du client. </a:t>
          </a:r>
          <a:br>
            <a:rPr lang="fr-FR"/>
          </a:br>
          <a:r>
            <a:rPr lang="fr-FR"/>
            <a:t>Toutes les macros que j'ai réalisées sont faites à partir d'enregistrement car je ne connais pas encore le langage VBA...</a:t>
          </a:r>
          <a:br>
            <a:rPr lang="fr-FR"/>
          </a:br>
          <a:r>
            <a:rPr lang="fr-FR"/>
            <a:t/>
          </a:r>
          <a:br>
            <a:rPr lang="fr-FR"/>
          </a:br>
          <a:r>
            <a:rPr lang="fr-FR"/>
            <a:t>Alors pour être honnête, j'aimerai, dans la mesure du possible, savoir si un "expert" arriverait à m'écrire une macro ou au moins me guider pour que je la fasse... cette macro ferait tout çà :</a:t>
          </a:r>
          <a:br>
            <a:rPr lang="fr-FR"/>
          </a:br>
          <a:r>
            <a:rPr lang="fr-FR"/>
            <a:t/>
          </a:r>
          <a:br>
            <a:rPr lang="fr-FR"/>
          </a:br>
          <a:r>
            <a:rPr lang="fr-FR"/>
            <a:t>-enregistrer ma feuille facture avec un nom différent lié à deux cellules différentes : n°facture+nom du client</a:t>
          </a:r>
          <a:br>
            <a:rPr lang="fr-FR"/>
          </a:br>
          <a:r>
            <a:rPr lang="fr-FR"/>
            <a:t>-ajouterait éventuellement un lien hyper texte entre le n° de facture présent dans la feuille historique et la facture sauvegardée pour la recharger plus rapidement...</a:t>
          </a:r>
          <a:br>
            <a:rPr lang="fr-FR"/>
          </a:br>
          <a:r>
            <a:rPr lang="fr-FR"/>
            <a:t/>
          </a:r>
          <a:br>
            <a:rPr lang="fr-FR"/>
          </a:br>
          <a:r>
            <a:rPr lang="fr-FR"/>
            <a:t>OU</a:t>
          </a:r>
          <a:br>
            <a:rPr lang="fr-FR"/>
          </a:br>
          <a:r>
            <a:rPr lang="fr-FR"/>
            <a:t/>
          </a:r>
          <a:br>
            <a:rPr lang="fr-FR"/>
          </a:br>
          <a:r>
            <a:rPr lang="fr-FR"/>
            <a:t>- Le moyen d'enregister l'intergralité de ma facture dans l'historique et une macro qui me permettrait de la "re-uploader) (d'apres ce que j'ai compris avec une histoire de clé primaire et clé secondaires)...</a:t>
          </a:r>
          <a:br>
            <a:rPr lang="fr-FR"/>
          </a:br>
          <a:r>
            <a:rPr lang="fr-FR"/>
            <a:t/>
          </a:r>
          <a:br>
            <a:rPr lang="fr-FR"/>
          </a:br>
          <a:r>
            <a:rPr lang="fr-FR"/>
            <a:t>Je remercie par avance quiconque voudra bien se pencher sur mon cas...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0</xdr:row>
      <xdr:rowOff>28575</xdr:rowOff>
    </xdr:from>
    <xdr:to>
      <xdr:col>4</xdr:col>
      <xdr:colOff>238125</xdr:colOff>
      <xdr:row>5</xdr:row>
      <xdr:rowOff>190500</xdr:rowOff>
    </xdr:to>
    <xdr:sp macro="" textlink="">
      <xdr:nvSpPr>
        <xdr:cNvPr id="3" name="Rectangle à coins arrondis 2"/>
        <xdr:cNvSpPr/>
      </xdr:nvSpPr>
      <xdr:spPr>
        <a:xfrm>
          <a:off x="28575" y="28575"/>
          <a:ext cx="2790825" cy="1209675"/>
        </a:xfrm>
        <a:prstGeom prst="roundRect">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4</xdr:col>
      <xdr:colOff>1743075</xdr:colOff>
      <xdr:row>3</xdr:row>
      <xdr:rowOff>133349</xdr:rowOff>
    </xdr:from>
    <xdr:to>
      <xdr:col>8</xdr:col>
      <xdr:colOff>790574</xdr:colOff>
      <xdr:row>9</xdr:row>
      <xdr:rowOff>180974</xdr:rowOff>
    </xdr:to>
    <xdr:sp macro="" textlink="">
      <xdr:nvSpPr>
        <xdr:cNvPr id="4" name="Rectangle à coins arrondis 3"/>
        <xdr:cNvSpPr/>
      </xdr:nvSpPr>
      <xdr:spPr>
        <a:xfrm>
          <a:off x="4324350" y="761999"/>
          <a:ext cx="2571749" cy="130492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28575</xdr:colOff>
      <xdr:row>10</xdr:row>
      <xdr:rowOff>171450</xdr:rowOff>
    </xdr:from>
    <xdr:to>
      <xdr:col>8</xdr:col>
      <xdr:colOff>723900</xdr:colOff>
      <xdr:row>12</xdr:row>
      <xdr:rowOff>47625</xdr:rowOff>
    </xdr:to>
    <xdr:sp macro="" textlink="">
      <xdr:nvSpPr>
        <xdr:cNvPr id="5" name="Rectangle à coins arrondis 4"/>
        <xdr:cNvSpPr/>
      </xdr:nvSpPr>
      <xdr:spPr>
        <a:xfrm>
          <a:off x="28575" y="2266950"/>
          <a:ext cx="6819900" cy="29527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0</xdr:col>
      <xdr:colOff>228600</xdr:colOff>
      <xdr:row>5</xdr:row>
      <xdr:rowOff>38100</xdr:rowOff>
    </xdr:from>
    <xdr:to>
      <xdr:col>0</xdr:col>
      <xdr:colOff>409575</xdr:colOff>
      <xdr:row>5</xdr:row>
      <xdr:rowOff>180975</xdr:rowOff>
    </xdr:to>
    <xdr:pic>
      <xdr:nvPicPr>
        <xdr:cNvPr id="6" name="Image 2" descr="icone%20telephone.png"/>
        <xdr:cNvPicPr>
          <a:picLocks noChangeAspect="1"/>
        </xdr:cNvPicPr>
      </xdr:nvPicPr>
      <xdr:blipFill>
        <a:blip xmlns:r="http://schemas.openxmlformats.org/officeDocument/2006/relationships" r:embed="rId1" cstate="print"/>
        <a:srcRect/>
        <a:stretch>
          <a:fillRect/>
        </a:stretch>
      </xdr:blipFill>
      <xdr:spPr bwMode="auto">
        <a:xfrm>
          <a:off x="228600" y="1085850"/>
          <a:ext cx="180975" cy="142875"/>
        </a:xfrm>
        <a:prstGeom prst="rect">
          <a:avLst/>
        </a:prstGeom>
        <a:noFill/>
        <a:ln w="9525">
          <a:noFill/>
          <a:miter lim="800000"/>
          <a:headEnd/>
          <a:tailEnd/>
        </a:ln>
      </xdr:spPr>
    </xdr:pic>
    <xdr:clientData/>
  </xdr:twoCellAnchor>
  <xdr:twoCellAnchor>
    <xdr:from>
      <xdr:col>0</xdr:col>
      <xdr:colOff>38100</xdr:colOff>
      <xdr:row>43</xdr:row>
      <xdr:rowOff>19050</xdr:rowOff>
    </xdr:from>
    <xdr:to>
      <xdr:col>8</xdr:col>
      <xdr:colOff>714375</xdr:colOff>
      <xdr:row>45</xdr:row>
      <xdr:rowOff>0</xdr:rowOff>
    </xdr:to>
    <xdr:sp macro="" textlink="">
      <xdr:nvSpPr>
        <xdr:cNvPr id="7" name="Rectangle à coins arrondis 6"/>
        <xdr:cNvSpPr/>
      </xdr:nvSpPr>
      <xdr:spPr>
        <a:xfrm>
          <a:off x="38100" y="9163050"/>
          <a:ext cx="6800850" cy="40005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xdr:from>
          <xdr:col>13</xdr:col>
          <xdr:colOff>180975</xdr:colOff>
          <xdr:row>1</xdr:row>
          <xdr:rowOff>9525</xdr:rowOff>
        </xdr:from>
        <xdr:to>
          <xdr:col>15</xdr:col>
          <xdr:colOff>152400</xdr:colOff>
          <xdr:row>3</xdr:row>
          <xdr:rowOff>38100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190500</xdr:colOff>
          <xdr:row>3</xdr:row>
          <xdr:rowOff>200025</xdr:rowOff>
        </xdr:from>
        <xdr:to>
          <xdr:col>15</xdr:col>
          <xdr:colOff>161925</xdr:colOff>
          <xdr:row>6</xdr:row>
          <xdr:rowOff>19050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Sauvegarder facture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209550</xdr:colOff>
      <xdr:row>6</xdr:row>
      <xdr:rowOff>0</xdr:rowOff>
    </xdr:to>
    <xdr:sp macro="" textlink="">
      <xdr:nvSpPr>
        <xdr:cNvPr id="3" name="Rectangle à coins arrondis 2"/>
        <xdr:cNvSpPr/>
      </xdr:nvSpPr>
      <xdr:spPr>
        <a:xfrm>
          <a:off x="0" y="0"/>
          <a:ext cx="2790825" cy="1257300"/>
        </a:xfrm>
        <a:prstGeom prst="roundRect">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4</xdr:col>
      <xdr:colOff>1362075</xdr:colOff>
      <xdr:row>3</xdr:row>
      <xdr:rowOff>123824</xdr:rowOff>
    </xdr:from>
    <xdr:to>
      <xdr:col>9</xdr:col>
      <xdr:colOff>0</xdr:colOff>
      <xdr:row>9</xdr:row>
      <xdr:rowOff>171449</xdr:rowOff>
    </xdr:to>
    <xdr:sp macro="" textlink="">
      <xdr:nvSpPr>
        <xdr:cNvPr id="4" name="Rectangle à coins arrondis 3"/>
        <xdr:cNvSpPr/>
      </xdr:nvSpPr>
      <xdr:spPr>
        <a:xfrm>
          <a:off x="3943350" y="752474"/>
          <a:ext cx="2971800" cy="130492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28575</xdr:colOff>
      <xdr:row>10</xdr:row>
      <xdr:rowOff>171450</xdr:rowOff>
    </xdr:from>
    <xdr:to>
      <xdr:col>8</xdr:col>
      <xdr:colOff>723900</xdr:colOff>
      <xdr:row>12</xdr:row>
      <xdr:rowOff>47625</xdr:rowOff>
    </xdr:to>
    <xdr:sp macro="" textlink="">
      <xdr:nvSpPr>
        <xdr:cNvPr id="5" name="Rectangle à coins arrondis 4"/>
        <xdr:cNvSpPr/>
      </xdr:nvSpPr>
      <xdr:spPr>
        <a:xfrm>
          <a:off x="28575" y="2266950"/>
          <a:ext cx="6867525" cy="29527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0</xdr:col>
      <xdr:colOff>228600</xdr:colOff>
      <xdr:row>5</xdr:row>
      <xdr:rowOff>38100</xdr:rowOff>
    </xdr:from>
    <xdr:to>
      <xdr:col>0</xdr:col>
      <xdr:colOff>409575</xdr:colOff>
      <xdr:row>5</xdr:row>
      <xdr:rowOff>180975</xdr:rowOff>
    </xdr:to>
    <xdr:pic>
      <xdr:nvPicPr>
        <xdr:cNvPr id="6" name="Image 2" descr="icone%20telephone.png"/>
        <xdr:cNvPicPr>
          <a:picLocks noChangeAspect="1"/>
        </xdr:cNvPicPr>
      </xdr:nvPicPr>
      <xdr:blipFill>
        <a:blip xmlns:r="http://schemas.openxmlformats.org/officeDocument/2006/relationships" r:embed="rId1" cstate="print"/>
        <a:srcRect/>
        <a:stretch>
          <a:fillRect/>
        </a:stretch>
      </xdr:blipFill>
      <xdr:spPr bwMode="auto">
        <a:xfrm>
          <a:off x="228600" y="1085850"/>
          <a:ext cx="180975" cy="142875"/>
        </a:xfrm>
        <a:prstGeom prst="rect">
          <a:avLst/>
        </a:prstGeom>
        <a:noFill/>
        <a:ln w="9525">
          <a:noFill/>
          <a:miter lim="800000"/>
          <a:headEnd/>
          <a:tailEnd/>
        </a:ln>
      </xdr:spPr>
    </xdr:pic>
    <xdr:clientData/>
  </xdr:twoCellAnchor>
  <xdr:twoCellAnchor>
    <xdr:from>
      <xdr:col>0</xdr:col>
      <xdr:colOff>38100</xdr:colOff>
      <xdr:row>43</xdr:row>
      <xdr:rowOff>19050</xdr:rowOff>
    </xdr:from>
    <xdr:to>
      <xdr:col>8</xdr:col>
      <xdr:colOff>714375</xdr:colOff>
      <xdr:row>45</xdr:row>
      <xdr:rowOff>0</xdr:rowOff>
    </xdr:to>
    <xdr:sp macro="" textlink="">
      <xdr:nvSpPr>
        <xdr:cNvPr id="7" name="Rectangle à coins arrondis 6"/>
        <xdr:cNvSpPr/>
      </xdr:nvSpPr>
      <xdr:spPr>
        <a:xfrm>
          <a:off x="38100" y="9163050"/>
          <a:ext cx="6848475" cy="40005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xdr:from>
          <xdr:col>13</xdr:col>
          <xdr:colOff>66675</xdr:colOff>
          <xdr:row>1</xdr:row>
          <xdr:rowOff>9525</xdr:rowOff>
        </xdr:from>
        <xdr:to>
          <xdr:col>15</xdr:col>
          <xdr:colOff>66675</xdr:colOff>
          <xdr:row>3</xdr:row>
          <xdr:rowOff>0</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76200</xdr:colOff>
          <xdr:row>3</xdr:row>
          <xdr:rowOff>200025</xdr:rowOff>
        </xdr:from>
        <xdr:to>
          <xdr:col>15</xdr:col>
          <xdr:colOff>76200</xdr:colOff>
          <xdr:row>5</xdr:row>
          <xdr:rowOff>190500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Sauvegarder facture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28575</xdr:colOff>
      <xdr:row>0</xdr:row>
      <xdr:rowOff>28575</xdr:rowOff>
    </xdr:from>
    <xdr:to>
      <xdr:col>4</xdr:col>
      <xdr:colOff>238125</xdr:colOff>
      <xdr:row>5</xdr:row>
      <xdr:rowOff>190500</xdr:rowOff>
    </xdr:to>
    <xdr:sp macro="" textlink="">
      <xdr:nvSpPr>
        <xdr:cNvPr id="3" name="Rectangle à coins arrondis 2"/>
        <xdr:cNvSpPr/>
      </xdr:nvSpPr>
      <xdr:spPr>
        <a:xfrm>
          <a:off x="28575" y="28575"/>
          <a:ext cx="2790825" cy="1209675"/>
        </a:xfrm>
        <a:prstGeom prst="roundRect">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4</xdr:col>
      <xdr:colOff>1743075</xdr:colOff>
      <xdr:row>3</xdr:row>
      <xdr:rowOff>133349</xdr:rowOff>
    </xdr:from>
    <xdr:to>
      <xdr:col>8</xdr:col>
      <xdr:colOff>790574</xdr:colOff>
      <xdr:row>9</xdr:row>
      <xdr:rowOff>180974</xdr:rowOff>
    </xdr:to>
    <xdr:sp macro="" textlink="">
      <xdr:nvSpPr>
        <xdr:cNvPr id="4" name="Rectangle à coins arrondis 3"/>
        <xdr:cNvSpPr/>
      </xdr:nvSpPr>
      <xdr:spPr>
        <a:xfrm>
          <a:off x="4324350" y="761999"/>
          <a:ext cx="2590799" cy="130492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28575</xdr:colOff>
      <xdr:row>10</xdr:row>
      <xdr:rowOff>171450</xdr:rowOff>
    </xdr:from>
    <xdr:to>
      <xdr:col>8</xdr:col>
      <xdr:colOff>723900</xdr:colOff>
      <xdr:row>12</xdr:row>
      <xdr:rowOff>47625</xdr:rowOff>
    </xdr:to>
    <xdr:sp macro="" textlink="">
      <xdr:nvSpPr>
        <xdr:cNvPr id="5" name="Rectangle à coins arrondis 4"/>
        <xdr:cNvSpPr/>
      </xdr:nvSpPr>
      <xdr:spPr>
        <a:xfrm>
          <a:off x="28575" y="2266950"/>
          <a:ext cx="6972300" cy="29527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0</xdr:col>
      <xdr:colOff>228600</xdr:colOff>
      <xdr:row>5</xdr:row>
      <xdr:rowOff>38100</xdr:rowOff>
    </xdr:from>
    <xdr:to>
      <xdr:col>0</xdr:col>
      <xdr:colOff>409575</xdr:colOff>
      <xdr:row>5</xdr:row>
      <xdr:rowOff>180975</xdr:rowOff>
    </xdr:to>
    <xdr:pic>
      <xdr:nvPicPr>
        <xdr:cNvPr id="6" name="Image 2" descr="icone%20telephone.png"/>
        <xdr:cNvPicPr>
          <a:picLocks noChangeAspect="1"/>
        </xdr:cNvPicPr>
      </xdr:nvPicPr>
      <xdr:blipFill>
        <a:blip xmlns:r="http://schemas.openxmlformats.org/officeDocument/2006/relationships" r:embed="rId1" cstate="print"/>
        <a:srcRect/>
        <a:stretch>
          <a:fillRect/>
        </a:stretch>
      </xdr:blipFill>
      <xdr:spPr bwMode="auto">
        <a:xfrm>
          <a:off x="228600" y="1085850"/>
          <a:ext cx="180975" cy="142875"/>
        </a:xfrm>
        <a:prstGeom prst="rect">
          <a:avLst/>
        </a:prstGeom>
        <a:noFill/>
        <a:ln w="9525">
          <a:noFill/>
          <a:miter lim="800000"/>
          <a:headEnd/>
          <a:tailEnd/>
        </a:ln>
      </xdr:spPr>
    </xdr:pic>
    <xdr:clientData/>
  </xdr:twoCellAnchor>
  <xdr:twoCellAnchor>
    <xdr:from>
      <xdr:col>0</xdr:col>
      <xdr:colOff>38100</xdr:colOff>
      <xdr:row>43</xdr:row>
      <xdr:rowOff>19050</xdr:rowOff>
    </xdr:from>
    <xdr:to>
      <xdr:col>8</xdr:col>
      <xdr:colOff>714375</xdr:colOff>
      <xdr:row>45</xdr:row>
      <xdr:rowOff>0</xdr:rowOff>
    </xdr:to>
    <xdr:sp macro="" textlink="">
      <xdr:nvSpPr>
        <xdr:cNvPr id="7" name="Rectangle à coins arrondis 6"/>
        <xdr:cNvSpPr/>
      </xdr:nvSpPr>
      <xdr:spPr>
        <a:xfrm>
          <a:off x="38100" y="9163050"/>
          <a:ext cx="6953250" cy="40005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xdr:from>
          <xdr:col>13</xdr:col>
          <xdr:colOff>180975</xdr:colOff>
          <xdr:row>1</xdr:row>
          <xdr:rowOff>9525</xdr:rowOff>
        </xdr:from>
        <xdr:to>
          <xdr:col>15</xdr:col>
          <xdr:colOff>152400</xdr:colOff>
          <xdr:row>3</xdr:row>
          <xdr:rowOff>38100</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190500</xdr:colOff>
          <xdr:row>3</xdr:row>
          <xdr:rowOff>200025</xdr:rowOff>
        </xdr:from>
        <xdr:to>
          <xdr:col>15</xdr:col>
          <xdr:colOff>161925</xdr:colOff>
          <xdr:row>6</xdr:row>
          <xdr:rowOff>19050</xdr:rowOff>
        </xdr:to>
        <xdr:sp macro="" textlink="">
          <xdr:nvSpPr>
            <xdr:cNvPr id="5125" name="Button 5" hidden="1">
              <a:extLst>
                <a:ext uri="{63B3BB69-23CF-44E3-9099-C40C66FF867C}">
                  <a14:compatExt spid="_x0000_s51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Sauvegarder facture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209550</xdr:colOff>
      <xdr:row>6</xdr:row>
      <xdr:rowOff>0</xdr:rowOff>
    </xdr:to>
    <xdr:sp macro="" textlink="">
      <xdr:nvSpPr>
        <xdr:cNvPr id="3" name="Rectangle à coins arrondis 2"/>
        <xdr:cNvSpPr/>
      </xdr:nvSpPr>
      <xdr:spPr>
        <a:xfrm>
          <a:off x="0" y="0"/>
          <a:ext cx="2790825" cy="1257300"/>
        </a:xfrm>
        <a:prstGeom prst="roundRect">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4</xdr:col>
      <xdr:colOff>1362075</xdr:colOff>
      <xdr:row>3</xdr:row>
      <xdr:rowOff>123824</xdr:rowOff>
    </xdr:from>
    <xdr:to>
      <xdr:col>9</xdr:col>
      <xdr:colOff>0</xdr:colOff>
      <xdr:row>9</xdr:row>
      <xdr:rowOff>171449</xdr:rowOff>
    </xdr:to>
    <xdr:sp macro="" textlink="">
      <xdr:nvSpPr>
        <xdr:cNvPr id="5" name="Rectangle à coins arrondis 4"/>
        <xdr:cNvSpPr/>
      </xdr:nvSpPr>
      <xdr:spPr>
        <a:xfrm>
          <a:off x="3943350" y="752474"/>
          <a:ext cx="2990850" cy="130492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28575</xdr:colOff>
      <xdr:row>10</xdr:row>
      <xdr:rowOff>171450</xdr:rowOff>
    </xdr:from>
    <xdr:to>
      <xdr:col>8</xdr:col>
      <xdr:colOff>723900</xdr:colOff>
      <xdr:row>12</xdr:row>
      <xdr:rowOff>47625</xdr:rowOff>
    </xdr:to>
    <xdr:sp macro="" textlink="">
      <xdr:nvSpPr>
        <xdr:cNvPr id="6" name="Rectangle à coins arrondis 5"/>
        <xdr:cNvSpPr/>
      </xdr:nvSpPr>
      <xdr:spPr>
        <a:xfrm>
          <a:off x="28575" y="2266950"/>
          <a:ext cx="6600825" cy="295275"/>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0</xdr:col>
      <xdr:colOff>228600</xdr:colOff>
      <xdr:row>5</xdr:row>
      <xdr:rowOff>38100</xdr:rowOff>
    </xdr:from>
    <xdr:to>
      <xdr:col>0</xdr:col>
      <xdr:colOff>409575</xdr:colOff>
      <xdr:row>5</xdr:row>
      <xdr:rowOff>180975</xdr:rowOff>
    </xdr:to>
    <xdr:pic>
      <xdr:nvPicPr>
        <xdr:cNvPr id="7" name="Image 2" descr="icone%20telephone.png"/>
        <xdr:cNvPicPr>
          <a:picLocks noChangeAspect="1"/>
        </xdr:cNvPicPr>
      </xdr:nvPicPr>
      <xdr:blipFill>
        <a:blip xmlns:r="http://schemas.openxmlformats.org/officeDocument/2006/relationships" r:embed="rId1" cstate="print"/>
        <a:srcRect/>
        <a:stretch>
          <a:fillRect/>
        </a:stretch>
      </xdr:blipFill>
      <xdr:spPr bwMode="auto">
        <a:xfrm>
          <a:off x="228600" y="1085850"/>
          <a:ext cx="180975" cy="142875"/>
        </a:xfrm>
        <a:prstGeom prst="rect">
          <a:avLst/>
        </a:prstGeom>
        <a:noFill/>
        <a:ln w="9525">
          <a:noFill/>
          <a:miter lim="800000"/>
          <a:headEnd/>
          <a:tailEnd/>
        </a:ln>
      </xdr:spPr>
    </xdr:pic>
    <xdr:clientData/>
  </xdr:twoCellAnchor>
  <xdr:twoCellAnchor>
    <xdr:from>
      <xdr:col>0</xdr:col>
      <xdr:colOff>38100</xdr:colOff>
      <xdr:row>43</xdr:row>
      <xdr:rowOff>19050</xdr:rowOff>
    </xdr:from>
    <xdr:to>
      <xdr:col>8</xdr:col>
      <xdr:colOff>714375</xdr:colOff>
      <xdr:row>45</xdr:row>
      <xdr:rowOff>0</xdr:rowOff>
    </xdr:to>
    <xdr:sp macro="" textlink="">
      <xdr:nvSpPr>
        <xdr:cNvPr id="8" name="Rectangle à coins arrondis 7"/>
        <xdr:cNvSpPr/>
      </xdr:nvSpPr>
      <xdr:spPr>
        <a:xfrm>
          <a:off x="38100" y="9220200"/>
          <a:ext cx="6581775" cy="400050"/>
        </a:xfrm>
        <a:prstGeom prst="round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xdr:from>
          <xdr:col>13</xdr:col>
          <xdr:colOff>66675</xdr:colOff>
          <xdr:row>1</xdr:row>
          <xdr:rowOff>9525</xdr:rowOff>
        </xdr:from>
        <xdr:to>
          <xdr:col>15</xdr:col>
          <xdr:colOff>66675</xdr:colOff>
          <xdr:row>3</xdr:row>
          <xdr:rowOff>0</xdr:rowOff>
        </xdr:to>
        <xdr:sp macro="" textlink="">
          <xdr:nvSpPr>
            <xdr:cNvPr id="6146" name="Button 2" hidden="1">
              <a:extLst>
                <a:ext uri="{63B3BB69-23CF-44E3-9099-C40C66FF867C}">
                  <a14:compatExt spid="_x0000_s61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76200</xdr:colOff>
          <xdr:row>3</xdr:row>
          <xdr:rowOff>200025</xdr:rowOff>
        </xdr:from>
        <xdr:to>
          <xdr:col>15</xdr:col>
          <xdr:colOff>76200</xdr:colOff>
          <xdr:row>5</xdr:row>
          <xdr:rowOff>190500</xdr:rowOff>
        </xdr:to>
        <xdr:sp macro="" textlink="">
          <xdr:nvSpPr>
            <xdr:cNvPr id="6148" name="Button 4" hidden="1">
              <a:extLst>
                <a:ext uri="{63B3BB69-23CF-44E3-9099-C40C66FF867C}">
                  <a14:compatExt spid="_x0000_s614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Sauvegarder facture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7" Type="http://schemas.openxmlformats.org/officeDocument/2006/relationships/ctrlProp" Target="../ctrlProps/ctrlProp2.xml"/><Relationship Id="rId2" Type="http://schemas.openxmlformats.org/officeDocument/2006/relationships/hyperlink" Target="http://forum.excel-pratique.com/excel/macro-pour-enregistrer-une-seule-feuille-facture-t45410.html" TargetMode="Externa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9" tint="-0.249977111117893"/>
  </sheetPr>
  <dimension ref="A1:R52"/>
  <sheetViews>
    <sheetView topLeftCell="A16" zoomScaleNormal="100" workbookViewId="0">
      <selection activeCell="F52" sqref="F52"/>
    </sheetView>
  </sheetViews>
  <sheetFormatPr baseColWidth="10" defaultRowHeight="15" x14ac:dyDescent="0.25"/>
  <cols>
    <col min="1" max="1" width="18" customWidth="1"/>
    <col min="2" max="2" width="34.7109375" customWidth="1"/>
    <col min="3" max="3" width="7.140625" style="71" customWidth="1"/>
    <col min="4" max="4" width="14.42578125" customWidth="1"/>
    <col min="5" max="5" width="11" customWidth="1"/>
    <col min="6" max="16" width="11" style="71" customWidth="1"/>
  </cols>
  <sheetData>
    <row r="1" spans="1:18" ht="21.75" customHeight="1" thickBot="1" x14ac:dyDescent="0.3">
      <c r="A1" s="134" t="s">
        <v>240</v>
      </c>
      <c r="B1" s="135"/>
      <c r="R1" s="133" t="s">
        <v>307</v>
      </c>
    </row>
    <row r="2" spans="1:18" s="71" customFormat="1" x14ac:dyDescent="0.25">
      <c r="A2" s="92" t="s">
        <v>242</v>
      </c>
      <c r="B2" s="76"/>
      <c r="D2" s="80" t="s">
        <v>277</v>
      </c>
      <c r="E2" s="81" t="s">
        <v>264</v>
      </c>
      <c r="F2" s="81" t="s">
        <v>265</v>
      </c>
      <c r="G2" s="81" t="s">
        <v>266</v>
      </c>
      <c r="H2" s="81" t="s">
        <v>267</v>
      </c>
      <c r="I2" s="81" t="s">
        <v>268</v>
      </c>
      <c r="J2" s="81" t="s">
        <v>269</v>
      </c>
      <c r="K2" s="81" t="s">
        <v>270</v>
      </c>
      <c r="L2" s="81" t="s">
        <v>271</v>
      </c>
      <c r="M2" s="81" t="s">
        <v>272</v>
      </c>
      <c r="N2" s="81" t="s">
        <v>273</v>
      </c>
      <c r="O2" s="81" t="s">
        <v>274</v>
      </c>
      <c r="P2" s="82" t="s">
        <v>275</v>
      </c>
    </row>
    <row r="3" spans="1:18" s="71" customFormat="1" ht="15.75" thickBot="1" x14ac:dyDescent="0.3">
      <c r="A3" s="92" t="s">
        <v>5</v>
      </c>
      <c r="B3" s="76"/>
      <c r="D3" s="83" t="s">
        <v>276</v>
      </c>
      <c r="E3" s="102">
        <f>SUMIF('Historique facture part'!E:E,1,'Historique facture part'!D:D)</f>
        <v>0</v>
      </c>
      <c r="F3" s="102">
        <f>SUMIF('Historique facture part'!E:E,2,'Historique facture part'!D:D)</f>
        <v>0</v>
      </c>
      <c r="G3" s="102">
        <f>SUMIF('Historique facture part'!E:E,3,'Historique facture part'!D:D)</f>
        <v>0</v>
      </c>
      <c r="H3" s="102">
        <f>SUMIF('Historique facture part'!E:E,4,'Historique facture part'!D:D)</f>
        <v>0</v>
      </c>
      <c r="I3" s="102">
        <f>SUMIF('Historique facture part'!E:E,5,'Historique facture part'!D:D)</f>
        <v>0</v>
      </c>
      <c r="J3" s="102">
        <f>SUMIF('Historique facture part'!E:E,6,'Historique facture part'!D:D)</f>
        <v>0</v>
      </c>
      <c r="K3" s="102">
        <f>SUMIF('Historique facture part'!E:E,7,'Historique facture part'!D:D)</f>
        <v>0</v>
      </c>
      <c r="L3" s="102">
        <f>SUMIF('Historique facture part'!E:E,8,'Historique facture part'!D:D)</f>
        <v>0</v>
      </c>
      <c r="M3" s="102">
        <f>SUMIF('Historique facture part'!E:E,9,'Historique facture part'!D:D)</f>
        <v>0</v>
      </c>
      <c r="N3" s="102">
        <f>SUMIF('Historique facture part'!E:E,10,'Historique facture part'!D:D)</f>
        <v>0</v>
      </c>
      <c r="O3" s="102">
        <f>SUMIF('Historique facture part'!E:E,11,'Historique facture part'!D:D)</f>
        <v>0</v>
      </c>
      <c r="P3" s="103">
        <f>SUMIF('Historique facture part'!E:E,12,'Historique facture part'!D:D)</f>
        <v>0</v>
      </c>
    </row>
    <row r="4" spans="1:18" s="71" customFormat="1" x14ac:dyDescent="0.25">
      <c r="A4" s="92" t="s">
        <v>10</v>
      </c>
      <c r="B4" s="76"/>
    </row>
    <row r="5" spans="1:18" s="71" customFormat="1" x14ac:dyDescent="0.25">
      <c r="A5" s="92" t="s">
        <v>11</v>
      </c>
      <c r="B5" s="76"/>
    </row>
    <row r="6" spans="1:18" s="71" customFormat="1" x14ac:dyDescent="0.25">
      <c r="A6" s="92" t="s">
        <v>3</v>
      </c>
      <c r="B6" s="76"/>
    </row>
    <row r="7" spans="1:18" s="71" customFormat="1" x14ac:dyDescent="0.25">
      <c r="A7" s="92" t="s">
        <v>6</v>
      </c>
      <c r="B7" s="76"/>
      <c r="D7" s="70"/>
      <c r="E7" s="70"/>
      <c r="F7" s="70"/>
      <c r="G7" s="70"/>
      <c r="H7" s="70"/>
      <c r="I7" s="70"/>
      <c r="J7" s="70"/>
      <c r="K7" s="70"/>
      <c r="L7" s="70"/>
      <c r="M7" s="70"/>
      <c r="N7" s="70"/>
      <c r="O7" s="70"/>
      <c r="P7" s="70"/>
    </row>
    <row r="8" spans="1:18" s="71" customFormat="1" x14ac:dyDescent="0.25">
      <c r="A8" s="92" t="s">
        <v>7</v>
      </c>
      <c r="B8" s="76"/>
    </row>
    <row r="9" spans="1:18" s="71" customFormat="1" x14ac:dyDescent="0.25">
      <c r="A9" s="92" t="s">
        <v>8</v>
      </c>
      <c r="B9" s="76"/>
    </row>
    <row r="10" spans="1:18" s="71" customFormat="1" x14ac:dyDescent="0.25">
      <c r="A10" s="93" t="s">
        <v>9</v>
      </c>
      <c r="B10" s="76"/>
    </row>
    <row r="11" spans="1:18" s="71" customFormat="1" ht="24" customHeight="1" x14ac:dyDescent="0.25">
      <c r="A11" s="8"/>
      <c r="B11" s="8"/>
    </row>
    <row r="12" spans="1:18" s="71" customFormat="1" ht="19.5" customHeight="1" thickBot="1" x14ac:dyDescent="0.3"/>
    <row r="13" spans="1:18" s="71" customFormat="1" ht="19.5" thickBot="1" x14ac:dyDescent="0.3">
      <c r="A13" s="134" t="s">
        <v>241</v>
      </c>
      <c r="B13" s="135"/>
    </row>
    <row r="14" spans="1:18" x14ac:dyDescent="0.25">
      <c r="A14" s="92" t="s">
        <v>4</v>
      </c>
      <c r="B14" s="76"/>
    </row>
    <row r="15" spans="1:18" x14ac:dyDescent="0.25">
      <c r="A15" s="92" t="s">
        <v>5</v>
      </c>
      <c r="B15" s="76"/>
    </row>
    <row r="16" spans="1:18" x14ac:dyDescent="0.25">
      <c r="A16" s="92" t="s">
        <v>10</v>
      </c>
      <c r="B16" s="78"/>
    </row>
    <row r="17" spans="1:16" x14ac:dyDescent="0.25">
      <c r="A17" s="92" t="s">
        <v>11</v>
      </c>
      <c r="B17" s="76"/>
    </row>
    <row r="18" spans="1:16" ht="15.75" thickBot="1" x14ac:dyDescent="0.3">
      <c r="A18" s="92" t="s">
        <v>3</v>
      </c>
      <c r="B18" s="76"/>
    </row>
    <row r="19" spans="1:16" x14ac:dyDescent="0.25">
      <c r="A19" s="92" t="s">
        <v>6</v>
      </c>
      <c r="B19" s="76"/>
      <c r="D19" s="104" t="s">
        <v>278</v>
      </c>
      <c r="E19" s="105" t="s">
        <v>264</v>
      </c>
      <c r="F19" s="105" t="s">
        <v>265</v>
      </c>
      <c r="G19" s="105" t="s">
        <v>266</v>
      </c>
      <c r="H19" s="105" t="s">
        <v>267</v>
      </c>
      <c r="I19" s="105" t="s">
        <v>268</v>
      </c>
      <c r="J19" s="105" t="s">
        <v>269</v>
      </c>
      <c r="K19" s="105" t="s">
        <v>270</v>
      </c>
      <c r="L19" s="105" t="s">
        <v>271</v>
      </c>
      <c r="M19" s="105" t="s">
        <v>272</v>
      </c>
      <c r="N19" s="105" t="s">
        <v>273</v>
      </c>
      <c r="O19" s="105" t="s">
        <v>274</v>
      </c>
      <c r="P19" s="106" t="s">
        <v>275</v>
      </c>
    </row>
    <row r="20" spans="1:16" ht="15.75" thickBot="1" x14ac:dyDescent="0.3">
      <c r="A20" s="92" t="s">
        <v>12</v>
      </c>
      <c r="B20" s="76"/>
      <c r="D20" s="107" t="s">
        <v>276</v>
      </c>
      <c r="E20" s="102">
        <f>SUMIF('Historique factures pro'!F:F,1,'Historique factures pro'!E:E)</f>
        <v>0</v>
      </c>
      <c r="F20" s="102">
        <f>SUMIF('Historique factures pro'!F:F,2,'Historique factures pro'!E:E)</f>
        <v>0</v>
      </c>
      <c r="G20" s="102">
        <f>SUMIF('Historique factures pro'!F:F,3,'Historique factures pro'!E:E)</f>
        <v>0</v>
      </c>
      <c r="H20" s="102">
        <f>SUMIF('Historique factures pro'!F:F,4,'Historique factures pro'!E:E)</f>
        <v>0</v>
      </c>
      <c r="I20" s="102">
        <f>SUMIF('Historique factures pro'!F:F,5,'Historique factures pro'!E:E)</f>
        <v>0</v>
      </c>
      <c r="J20" s="102">
        <f>SUMIF('Historique factures pro'!F:F,6,'Historique factures pro'!E:E)</f>
        <v>0</v>
      </c>
      <c r="K20" s="102">
        <f>SUMIF('Historique factures pro'!F:F,7,'Historique factures pro'!E:E)</f>
        <v>0</v>
      </c>
      <c r="L20" s="102">
        <f>SUMIF('Historique factures pro'!F:F,8,'Historique factures pro'!E:E)</f>
        <v>0</v>
      </c>
      <c r="M20" s="102">
        <f>SUMIF('Historique factures pro'!F:F,9,'Historique factures pro'!E:E)</f>
        <v>0</v>
      </c>
      <c r="N20" s="102">
        <f>SUMIF('Historique factures pro'!F:F,10,'Historique factures pro'!E:E)</f>
        <v>0</v>
      </c>
      <c r="O20" s="102">
        <f>SUMIF('Historique factures pro'!F:F,11,'Historique factures pro'!E:E)</f>
        <v>0</v>
      </c>
      <c r="P20" s="103">
        <f>SUMIF('Historique factures pro'!F:F,12,'Historique factures pro'!E:E)</f>
        <v>0</v>
      </c>
    </row>
    <row r="21" spans="1:16" x14ac:dyDescent="0.25">
      <c r="A21" s="92" t="s">
        <v>13</v>
      </c>
      <c r="B21" s="76"/>
    </row>
    <row r="22" spans="1:16" x14ac:dyDescent="0.25">
      <c r="A22" s="92" t="s">
        <v>243</v>
      </c>
      <c r="B22" s="76"/>
    </row>
    <row r="23" spans="1:16" x14ac:dyDescent="0.25">
      <c r="A23" s="92" t="s">
        <v>7</v>
      </c>
      <c r="B23" s="76"/>
    </row>
    <row r="24" spans="1:16" x14ac:dyDescent="0.25">
      <c r="A24" s="92" t="s">
        <v>8</v>
      </c>
      <c r="B24" s="76"/>
    </row>
    <row r="25" spans="1:16" ht="15.75" thickBot="1" x14ac:dyDescent="0.3">
      <c r="A25" s="94" t="s">
        <v>9</v>
      </c>
      <c r="B25" s="77"/>
    </row>
    <row r="29" spans="1:16" ht="15.75" thickBot="1" x14ac:dyDescent="0.3"/>
    <row r="30" spans="1:16" ht="24" customHeight="1" x14ac:dyDescent="0.25">
      <c r="A30" s="140" t="s">
        <v>246</v>
      </c>
      <c r="B30" s="141"/>
    </row>
    <row r="31" spans="1:16" x14ac:dyDescent="0.25">
      <c r="A31" s="136" t="s">
        <v>247</v>
      </c>
      <c r="B31" s="137"/>
    </row>
    <row r="32" spans="1:16" x14ac:dyDescent="0.25">
      <c r="A32" s="136" t="s">
        <v>244</v>
      </c>
      <c r="B32" s="137"/>
    </row>
    <row r="33" spans="1:16" x14ac:dyDescent="0.25">
      <c r="A33" s="136" t="s">
        <v>245</v>
      </c>
      <c r="B33" s="137"/>
    </row>
    <row r="34" spans="1:16" x14ac:dyDescent="0.25">
      <c r="A34" s="136" t="s">
        <v>248</v>
      </c>
      <c r="B34" s="137"/>
    </row>
    <row r="35" spans="1:16" ht="15.75" thickBot="1" x14ac:dyDescent="0.3">
      <c r="A35" s="136" t="s">
        <v>249</v>
      </c>
      <c r="B35" s="137"/>
    </row>
    <row r="36" spans="1:16" x14ac:dyDescent="0.25">
      <c r="A36" s="136" t="s">
        <v>250</v>
      </c>
      <c r="B36" s="137"/>
      <c r="D36" s="104" t="s">
        <v>282</v>
      </c>
      <c r="E36" s="105" t="s">
        <v>264</v>
      </c>
      <c r="F36" s="105" t="s">
        <v>265</v>
      </c>
      <c r="G36" s="105" t="s">
        <v>266</v>
      </c>
      <c r="H36" s="105" t="s">
        <v>267</v>
      </c>
      <c r="I36" s="105" t="s">
        <v>268</v>
      </c>
      <c r="J36" s="105" t="s">
        <v>269</v>
      </c>
      <c r="K36" s="105" t="s">
        <v>270</v>
      </c>
      <c r="L36" s="105" t="s">
        <v>271</v>
      </c>
      <c r="M36" s="105" t="s">
        <v>272</v>
      </c>
      <c r="N36" s="105" t="s">
        <v>273</v>
      </c>
      <c r="O36" s="105" t="s">
        <v>274</v>
      </c>
      <c r="P36" s="106" t="s">
        <v>275</v>
      </c>
    </row>
    <row r="37" spans="1:16" ht="15.75" thickBot="1" x14ac:dyDescent="0.3">
      <c r="A37" s="136" t="s">
        <v>251</v>
      </c>
      <c r="B37" s="137"/>
      <c r="D37" s="107" t="s">
        <v>276</v>
      </c>
      <c r="E37" s="102">
        <f t="shared" ref="E37:J37" si="0">SUM(E3:E20)</f>
        <v>0</v>
      </c>
      <c r="F37" s="102">
        <f t="shared" si="0"/>
        <v>0</v>
      </c>
      <c r="G37" s="102">
        <f t="shared" si="0"/>
        <v>0</v>
      </c>
      <c r="H37" s="102">
        <f t="shared" si="0"/>
        <v>0</v>
      </c>
      <c r="I37" s="102">
        <f t="shared" si="0"/>
        <v>0</v>
      </c>
      <c r="J37" s="102">
        <f t="shared" si="0"/>
        <v>0</v>
      </c>
      <c r="K37" s="102">
        <f t="shared" ref="K37:P37" si="1">SUM(K3:K20)</f>
        <v>0</v>
      </c>
      <c r="L37" s="102">
        <f t="shared" si="1"/>
        <v>0</v>
      </c>
      <c r="M37" s="102">
        <f t="shared" si="1"/>
        <v>0</v>
      </c>
      <c r="N37" s="102">
        <f t="shared" si="1"/>
        <v>0</v>
      </c>
      <c r="O37" s="102">
        <f t="shared" si="1"/>
        <v>0</v>
      </c>
      <c r="P37" s="103">
        <f t="shared" si="1"/>
        <v>0</v>
      </c>
    </row>
    <row r="38" spans="1:16" x14ac:dyDescent="0.25">
      <c r="A38" s="136" t="s">
        <v>252</v>
      </c>
      <c r="B38" s="137"/>
    </row>
    <row r="39" spans="1:16" ht="15.75" thickBot="1" x14ac:dyDescent="0.3">
      <c r="A39" s="142" t="s">
        <v>108</v>
      </c>
      <c r="B39" s="143"/>
    </row>
    <row r="40" spans="1:16" ht="15.75" thickBot="1" x14ac:dyDescent="0.3"/>
    <row r="41" spans="1:16" x14ac:dyDescent="0.25">
      <c r="A41" s="138" t="s">
        <v>253</v>
      </c>
      <c r="B41" s="139"/>
    </row>
    <row r="42" spans="1:16" x14ac:dyDescent="0.25">
      <c r="A42" s="91" t="s">
        <v>254</v>
      </c>
      <c r="B42" s="95">
        <f>MAX('Historique facture part'!D:D)</f>
        <v>0</v>
      </c>
    </row>
    <row r="43" spans="1:16" x14ac:dyDescent="0.25">
      <c r="A43" s="91" t="s">
        <v>255</v>
      </c>
      <c r="B43" s="95">
        <f>MAX('Historique factures pro'!E:E)</f>
        <v>0</v>
      </c>
    </row>
    <row r="44" spans="1:16" x14ac:dyDescent="0.25">
      <c r="A44" s="91" t="s">
        <v>256</v>
      </c>
      <c r="B44" s="95">
        <f>MIN('Historique facture part'!D:D)</f>
        <v>0</v>
      </c>
    </row>
    <row r="45" spans="1:16" x14ac:dyDescent="0.25">
      <c r="A45" s="91" t="s">
        <v>257</v>
      </c>
      <c r="B45" s="95">
        <f>MIN('Historique factures pro'!E:E)</f>
        <v>0</v>
      </c>
    </row>
    <row r="46" spans="1:16" x14ac:dyDescent="0.25">
      <c r="A46" s="91" t="s">
        <v>258</v>
      </c>
      <c r="B46" s="95" t="e">
        <f>AVERAGE('Historique facture part'!D:D)</f>
        <v>#DIV/0!</v>
      </c>
    </row>
    <row r="47" spans="1:16" x14ac:dyDescent="0.25">
      <c r="A47" s="91" t="s">
        <v>259</v>
      </c>
      <c r="B47" s="95" t="e">
        <f>AVERAGE('Historique factures pro'!E:E)</f>
        <v>#DIV/0!</v>
      </c>
    </row>
    <row r="48" spans="1:16" x14ac:dyDescent="0.25">
      <c r="A48" s="91" t="s">
        <v>260</v>
      </c>
      <c r="B48" s="95" t="e">
        <f>MEDIAN('Historique facture part'!D:D)</f>
        <v>#NUM!</v>
      </c>
    </row>
    <row r="49" spans="1:2" x14ac:dyDescent="0.25">
      <c r="A49" s="91" t="s">
        <v>261</v>
      </c>
      <c r="B49" s="95" t="e">
        <f>MEDIAN('Historique factures pro'!E:E)</f>
        <v>#NUM!</v>
      </c>
    </row>
    <row r="50" spans="1:2" x14ac:dyDescent="0.25">
      <c r="A50" s="91" t="s">
        <v>262</v>
      </c>
      <c r="B50" s="95">
        <f>SUM('Historique facture part'!D:D)</f>
        <v>0</v>
      </c>
    </row>
    <row r="51" spans="1:2" x14ac:dyDescent="0.25">
      <c r="A51" s="91" t="s">
        <v>263</v>
      </c>
      <c r="B51" s="96">
        <f>SUM('Historique factures pro'!E:E)</f>
        <v>0</v>
      </c>
    </row>
    <row r="52" spans="1:2" x14ac:dyDescent="0.25">
      <c r="A52" s="97" t="s">
        <v>285</v>
      </c>
      <c r="B52" s="85">
        <f>COUNT('Historique factures pro'!A:A,'Historique facture part'!A:A)</f>
        <v>0</v>
      </c>
    </row>
  </sheetData>
  <customSheetViews>
    <customSheetView guid="{20B3124C-1120-4723-98EB-4D0E9B6A013D}">
      <selection activeCell="B3" sqref="B3"/>
      <pageMargins left="0.13541666666666666" right="0.125" top="0.53125" bottom="0.75" header="0.3" footer="0.3"/>
      <pageSetup paperSize="9" orientation="portrait" horizontalDpi="4294967293" verticalDpi="0" r:id="rId1"/>
    </customSheetView>
  </customSheetViews>
  <mergeCells count="13">
    <mergeCell ref="A1:B1"/>
    <mergeCell ref="A33:B33"/>
    <mergeCell ref="A13:B13"/>
    <mergeCell ref="A41:B41"/>
    <mergeCell ref="A35:B35"/>
    <mergeCell ref="A30:B30"/>
    <mergeCell ref="A31:B31"/>
    <mergeCell ref="A32:B32"/>
    <mergeCell ref="A34:B34"/>
    <mergeCell ref="A36:B36"/>
    <mergeCell ref="A37:B37"/>
    <mergeCell ref="A38:B38"/>
    <mergeCell ref="A39:B39"/>
  </mergeCells>
  <hyperlinks>
    <hyperlink ref="A31:B31" location="'DEVIS 3D'!A1" display="DEVIS "/>
    <hyperlink ref="A32:B32" location="'CLIENTS PART 3D'!A1" display="CLIENTS PARTICULIERS "/>
    <hyperlink ref="A33:B33" location="FACTUREPART3D!A1" display="FACTURE PARTICULIERS "/>
    <hyperlink ref="A34:B34" location="'Historique facture part'!A1" display="HISTORIQUE FACTURES PARTICULIERS "/>
    <hyperlink ref="A35:B35" location="CLIENTSPROS3D!A1" display="CLIENTS PROS"/>
    <hyperlink ref="A36:B36" location="FACTUREPRO3D!A1" display="FACTURES PROS"/>
    <hyperlink ref="A37:B37" location="'Historique factures pro'!A1" display="HISTORIQUE FACTURE PRO"/>
    <hyperlink ref="A38:B38" location="'Prestation 3D'!A1" display="PRESTATIONS"/>
    <hyperlink ref="A39:B39" location="TVA!A1" display="TVA"/>
    <hyperlink ref="R1" r:id="rId2"/>
  </hyperlinks>
  <pageMargins left="0.13541666666666666" right="0.125" top="0.53125" bottom="0.75" header="0.3" footer="0.3"/>
  <pageSetup paperSize="9" orientation="portrait" horizontalDpi="4294967293"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Nouveauclientpart">
                <anchor moveWithCells="1" sizeWithCells="1">
                  <from>
                    <xdr:col>0</xdr:col>
                    <xdr:colOff>0</xdr:colOff>
                    <xdr:row>10</xdr:row>
                    <xdr:rowOff>0</xdr:rowOff>
                  </from>
                  <to>
                    <xdr:col>2</xdr:col>
                    <xdr:colOff>0</xdr:colOff>
                    <xdr:row>10</xdr:row>
                    <xdr:rowOff>295275</xdr:rowOff>
                  </to>
                </anchor>
              </controlPr>
            </control>
          </mc:Choice>
        </mc:AlternateContent>
        <mc:AlternateContent xmlns:mc="http://schemas.openxmlformats.org/markup-compatibility/2006">
          <mc:Choice Requires="x14">
            <control shapeId="4098" r:id="rId7" name="Button 2">
              <controlPr defaultSize="0" print="0" autoFill="0" autoPict="0" macro="[0]!Nouveauclientpro">
                <anchor moveWithCells="1" sizeWithCells="1">
                  <from>
                    <xdr:col>0</xdr:col>
                    <xdr:colOff>9525</xdr:colOff>
                    <xdr:row>25</xdr:row>
                    <xdr:rowOff>19050</xdr:rowOff>
                  </from>
                  <to>
                    <xdr:col>2</xdr:col>
                    <xdr:colOff>0</xdr:colOff>
                    <xdr:row>26</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FFC000"/>
  </sheetPr>
  <dimension ref="A1:M50"/>
  <sheetViews>
    <sheetView showWhiteSpace="0" view="pageLayout" topLeftCell="A40" zoomScaleNormal="100" workbookViewId="0">
      <selection activeCell="B45" sqref="A44:I45"/>
    </sheetView>
  </sheetViews>
  <sheetFormatPr baseColWidth="10" defaultRowHeight="15" x14ac:dyDescent="0.25"/>
  <cols>
    <col min="1" max="1" width="10.140625" style="125" customWidth="1"/>
    <col min="2" max="2" width="3" style="125" customWidth="1"/>
    <col min="3" max="3" width="11.42578125" style="125" customWidth="1"/>
    <col min="4" max="4" width="11.42578125" style="125"/>
    <col min="5" max="5" width="26.7109375" style="125" customWidth="1"/>
    <col min="6" max="6" width="9" style="125" customWidth="1"/>
    <col min="7" max="7" width="4.140625" style="125" customWidth="1"/>
    <col min="8" max="8" width="9.5703125" style="125" customWidth="1"/>
    <col min="9" max="9" width="10.7109375" style="125" customWidth="1"/>
    <col min="10" max="10" width="2.5703125" style="125" customWidth="1"/>
    <col min="11" max="13" width="11.42578125" style="125" hidden="1" customWidth="1"/>
    <col min="14" max="16" width="11.42578125" style="125" customWidth="1"/>
    <col min="17" max="16384" width="11.42578125" style="125"/>
  </cols>
  <sheetData>
    <row r="1" spans="1:13" ht="16.5" x14ac:dyDescent="0.3">
      <c r="A1" s="146"/>
      <c r="B1" s="144"/>
      <c r="C1" s="144"/>
      <c r="D1" s="126"/>
      <c r="E1" s="126"/>
      <c r="F1" s="147">
        <f ca="1">TODAY()</f>
        <v>41610</v>
      </c>
      <c r="G1" s="147"/>
      <c r="H1" s="147"/>
      <c r="I1" s="147"/>
    </row>
    <row r="2" spans="1:13" ht="16.5" x14ac:dyDescent="0.3">
      <c r="A2" s="148"/>
      <c r="B2" s="148"/>
      <c r="C2" s="148"/>
      <c r="D2" s="126"/>
      <c r="E2" s="126"/>
      <c r="F2" s="128"/>
      <c r="G2" s="128"/>
      <c r="H2" s="128"/>
      <c r="I2" s="128"/>
    </row>
    <row r="3" spans="1:13" ht="16.5" x14ac:dyDescent="0.3">
      <c r="A3" s="148"/>
      <c r="B3" s="144"/>
      <c r="C3" s="144"/>
      <c r="D3" s="126"/>
      <c r="E3" s="126"/>
      <c r="F3" s="128"/>
      <c r="G3" s="128"/>
      <c r="H3" s="128"/>
      <c r="I3" s="128"/>
    </row>
    <row r="4" spans="1:13" ht="16.5" customHeight="1" x14ac:dyDescent="0.3">
      <c r="A4" s="144"/>
      <c r="B4" s="144"/>
      <c r="C4" s="144"/>
      <c r="D4" s="126"/>
      <c r="E4" s="126"/>
      <c r="F4" s="126"/>
      <c r="G4" s="126"/>
      <c r="H4" s="126"/>
    </row>
    <row r="5" spans="1:13" ht="16.5" customHeight="1" x14ac:dyDescent="0.3">
      <c r="A5" s="144"/>
      <c r="B5" s="144"/>
      <c r="C5" s="144"/>
      <c r="D5" s="126"/>
      <c r="E5" s="126"/>
      <c r="F5" s="126"/>
      <c r="G5" s="145"/>
      <c r="H5" s="145"/>
      <c r="I5" s="145"/>
    </row>
    <row r="6" spans="1:13" ht="16.5" customHeight="1" x14ac:dyDescent="0.3">
      <c r="A6" s="149"/>
      <c r="B6" s="150"/>
      <c r="C6" s="150"/>
      <c r="D6" s="126"/>
      <c r="E6" s="126"/>
      <c r="F6" s="151" t="str">
        <f>IF(G5="","",VLOOKUP(G5,'CLIENTS PART 3D'!A:G,4,0))</f>
        <v/>
      </c>
      <c r="G6" s="151"/>
      <c r="H6" s="151"/>
      <c r="I6" s="151"/>
    </row>
    <row r="7" spans="1:13" ht="16.5" customHeight="1" x14ac:dyDescent="0.3">
      <c r="A7" s="152" t="s">
        <v>109</v>
      </c>
      <c r="B7" s="152"/>
      <c r="C7" s="152"/>
      <c r="D7" s="152"/>
      <c r="E7" s="126"/>
      <c r="F7" s="151" t="str">
        <f>IF(G5="","",VLOOKUP(G5,'CLIENTS PART 3D'!A:G,5,0))</f>
        <v/>
      </c>
      <c r="G7" s="151"/>
      <c r="H7" s="151"/>
      <c r="I7" s="151"/>
    </row>
    <row r="8" spans="1:13" ht="16.5" customHeight="1" x14ac:dyDescent="0.3">
      <c r="A8" s="152"/>
      <c r="B8" s="152"/>
      <c r="C8" s="152"/>
      <c r="D8" s="152"/>
      <c r="E8" s="126"/>
      <c r="F8" s="145"/>
      <c r="G8" s="145"/>
      <c r="H8" s="145"/>
      <c r="I8" s="145"/>
    </row>
    <row r="9" spans="1:13" ht="16.5" customHeight="1" x14ac:dyDescent="0.3">
      <c r="A9" s="152"/>
      <c r="B9" s="152"/>
      <c r="C9" s="152"/>
      <c r="D9" s="152"/>
      <c r="E9" s="126"/>
      <c r="F9" s="127" t="str">
        <f>IF(G5="","",VLOOKUP(G5,'CLIENTS PART 3D'!A:G,6,0))</f>
        <v/>
      </c>
      <c r="G9" s="151" t="str">
        <f>IF(G5="","",VLOOKUP(G5,'CLIENTS PART 3D'!A:G,7,0))</f>
        <v/>
      </c>
      <c r="H9" s="151"/>
      <c r="I9" s="151"/>
    </row>
    <row r="10" spans="1:13" ht="16.5" customHeight="1" x14ac:dyDescent="0.3">
      <c r="A10" s="152"/>
      <c r="B10" s="152"/>
      <c r="C10" s="152"/>
      <c r="D10" s="152"/>
      <c r="E10" s="126"/>
      <c r="F10" s="127"/>
      <c r="G10" s="126"/>
      <c r="H10" s="126"/>
    </row>
    <row r="11" spans="1:13" ht="16.5" x14ac:dyDescent="0.3">
      <c r="A11" s="126"/>
      <c r="B11" s="126"/>
      <c r="C11" s="126"/>
      <c r="D11" s="126"/>
      <c r="E11" s="126"/>
      <c r="F11" s="126"/>
      <c r="G11" s="126"/>
      <c r="H11" s="126"/>
    </row>
    <row r="12" spans="1:13" ht="16.5" x14ac:dyDescent="0.3">
      <c r="A12" s="6"/>
      <c r="B12" s="145"/>
      <c r="C12" s="145"/>
      <c r="D12" s="126" t="s">
        <v>115</v>
      </c>
      <c r="E12" s="6">
        <v>2</v>
      </c>
      <c r="F12" s="145" t="s">
        <v>116</v>
      </c>
      <c r="G12" s="145"/>
      <c r="H12" s="126"/>
    </row>
    <row r="13" spans="1:13" ht="16.5" x14ac:dyDescent="0.3">
      <c r="A13" s="126"/>
      <c r="B13" s="126"/>
      <c r="C13" s="126"/>
      <c r="D13" s="126"/>
      <c r="E13" s="126"/>
      <c r="F13" s="126"/>
      <c r="G13" s="126"/>
      <c r="H13" s="126"/>
      <c r="K13" s="51"/>
      <c r="L13" s="51"/>
      <c r="M13" s="51"/>
    </row>
    <row r="14" spans="1:13" ht="25.5" customHeight="1" x14ac:dyDescent="0.25">
      <c r="A14" s="32" t="s">
        <v>0</v>
      </c>
      <c r="B14" s="32" t="s">
        <v>2</v>
      </c>
      <c r="C14" s="155" t="s">
        <v>1</v>
      </c>
      <c r="D14" s="156"/>
      <c r="E14" s="157"/>
      <c r="F14" s="118" t="s">
        <v>110</v>
      </c>
      <c r="G14" s="34" t="s">
        <v>108</v>
      </c>
      <c r="H14" s="36" t="s">
        <v>113</v>
      </c>
      <c r="I14" s="62" t="s">
        <v>114</v>
      </c>
      <c r="J14" s="50" t="s">
        <v>227</v>
      </c>
      <c r="K14" s="120" t="s">
        <v>228</v>
      </c>
      <c r="L14" s="120" t="s">
        <v>229</v>
      </c>
      <c r="M14" s="120" t="s">
        <v>227</v>
      </c>
    </row>
    <row r="15" spans="1:13" ht="16.5" x14ac:dyDescent="0.3">
      <c r="A15" s="39"/>
      <c r="B15" s="38"/>
      <c r="C15" s="153" t="str">
        <f>IF(A15="","",VLOOKUP(A15,'Prestation 3D'!A:B,2,0))</f>
        <v/>
      </c>
      <c r="D15" s="154"/>
      <c r="E15" s="154"/>
      <c r="F15" s="113"/>
      <c r="G15" s="112"/>
      <c r="H15" s="31" t="str">
        <f>IF(G15="","",IF(B15="","",IF(A15="","",VLOOKUP(G15,TVA!A:B,2,0)*F15+F15)))</f>
        <v/>
      </c>
      <c r="I15" s="29" t="str">
        <f>IF(H15="","",IF(B15="","",IF(A15="","",B15*H15)))</f>
        <v/>
      </c>
      <c r="J15" s="51" t="str">
        <f>IF(A15="","",B15*F15)</f>
        <v/>
      </c>
      <c r="K15" s="120" t="str">
        <f>IF(B15="","",IF(G15=2,"",SUMIF(G15:G37,1,F15:F37)*7%*B15))</f>
        <v/>
      </c>
      <c r="L15" s="120" t="str">
        <f>IF(B15="","",IF(G15=1,"",SUMIF(G15:G37,2,F15:F37)*19.6%*B15))</f>
        <v/>
      </c>
      <c r="M15" s="121" t="str">
        <f>IF(A15="","",B15*F15)</f>
        <v/>
      </c>
    </row>
    <row r="16" spans="1:13" ht="16.5" x14ac:dyDescent="0.3">
      <c r="A16" s="39"/>
      <c r="B16" s="38"/>
      <c r="C16" s="153" t="str">
        <f>IF(A16="","",VLOOKUP(A16,'Prestation 3D'!A:B,2,0))</f>
        <v/>
      </c>
      <c r="D16" s="154"/>
      <c r="E16" s="154"/>
      <c r="F16" s="114"/>
      <c r="G16" s="112"/>
      <c r="H16" s="31" t="str">
        <f>IF(G16="","",IF(B16="","",IF(A16="","",VLOOKUP(G16,TVA!A:B,2,0)*F16+F16)))</f>
        <v/>
      </c>
      <c r="I16" s="29" t="str">
        <f t="shared" ref="I16:I37" si="0">IF(H16="","",IF(B16="","",IF(A16="","",B16*H16)))</f>
        <v/>
      </c>
      <c r="J16" s="51" t="str">
        <f t="shared" ref="J16:J37" si="1">IF(A16="","",B16*F16)</f>
        <v/>
      </c>
      <c r="K16" s="120" t="str">
        <f t="shared" ref="K16:K37" si="2">IF(B16="","",IF(G16=2,"",SUMIF(G16:G38,1,F16:F38)*7%*B16))</f>
        <v/>
      </c>
      <c r="L16" s="120" t="str">
        <f t="shared" ref="L16:L37" si="3">IF(B16="","",IF(G16=1,"",SUMIF(G16:G38,2,F16:F38)*19.6%*B16))</f>
        <v/>
      </c>
      <c r="M16" s="121" t="str">
        <f t="shared" ref="M16:M37" si="4">IF(A16="","",B16*F16)</f>
        <v/>
      </c>
    </row>
    <row r="17" spans="1:13" ht="16.5" x14ac:dyDescent="0.3">
      <c r="A17" s="39"/>
      <c r="B17" s="38"/>
      <c r="C17" s="153" t="str">
        <f>IF(A17="","",VLOOKUP(A17,'Prestation 3D'!A:B,2,0))</f>
        <v/>
      </c>
      <c r="D17" s="154"/>
      <c r="E17" s="154"/>
      <c r="F17" s="114"/>
      <c r="G17" s="112"/>
      <c r="H17" s="31" t="str">
        <f>IF(G17="","",IF(B17="","",IF(A17="","",VLOOKUP(G17,TVA!A:B,2,0)*F17+F17)))</f>
        <v/>
      </c>
      <c r="I17" s="29" t="str">
        <f t="shared" si="0"/>
        <v/>
      </c>
      <c r="J17" s="51" t="str">
        <f t="shared" si="1"/>
        <v/>
      </c>
      <c r="K17" s="120" t="str">
        <f t="shared" si="2"/>
        <v/>
      </c>
      <c r="L17" s="120" t="str">
        <f t="shared" si="3"/>
        <v/>
      </c>
      <c r="M17" s="121" t="str">
        <f t="shared" si="4"/>
        <v/>
      </c>
    </row>
    <row r="18" spans="1:13" ht="16.5" x14ac:dyDescent="0.3">
      <c r="A18" s="39"/>
      <c r="B18" s="38"/>
      <c r="C18" s="153" t="str">
        <f>IF(A18="","",VLOOKUP(A18,'Prestation 3D'!A:B,2,0))</f>
        <v/>
      </c>
      <c r="D18" s="154"/>
      <c r="E18" s="154"/>
      <c r="F18" s="114"/>
      <c r="G18" s="112"/>
      <c r="H18" s="31" t="str">
        <f>IF(G18="","",IF(B18="","",IF(A18="","",VLOOKUP(G18,TVA!A:B,2,0)*F18+F18)))</f>
        <v/>
      </c>
      <c r="I18" s="29" t="str">
        <f t="shared" si="0"/>
        <v/>
      </c>
      <c r="J18" s="51" t="str">
        <f t="shared" si="1"/>
        <v/>
      </c>
      <c r="K18" s="120" t="str">
        <f t="shared" si="2"/>
        <v/>
      </c>
      <c r="L18" s="120" t="str">
        <f t="shared" si="3"/>
        <v/>
      </c>
      <c r="M18" s="121" t="str">
        <f t="shared" si="4"/>
        <v/>
      </c>
    </row>
    <row r="19" spans="1:13" ht="16.5" x14ac:dyDescent="0.3">
      <c r="A19" s="39"/>
      <c r="B19" s="38"/>
      <c r="C19" s="153" t="str">
        <f>IF(A19="","",VLOOKUP(A19,'Prestation 3D'!A:B,2,0))</f>
        <v/>
      </c>
      <c r="D19" s="154"/>
      <c r="E19" s="154"/>
      <c r="F19" s="114"/>
      <c r="G19" s="112"/>
      <c r="H19" s="31" t="str">
        <f>IF(G19="","",IF(B19="","",IF(A19="","",VLOOKUP(G19,TVA!A:B,2,0)*F19+F19)))</f>
        <v/>
      </c>
      <c r="I19" s="29" t="str">
        <f t="shared" si="0"/>
        <v/>
      </c>
      <c r="J19" s="51" t="str">
        <f t="shared" si="1"/>
        <v/>
      </c>
      <c r="K19" s="120" t="str">
        <f t="shared" si="2"/>
        <v/>
      </c>
      <c r="L19" s="120" t="str">
        <f t="shared" si="3"/>
        <v/>
      </c>
      <c r="M19" s="121" t="str">
        <f t="shared" si="4"/>
        <v/>
      </c>
    </row>
    <row r="20" spans="1:13" ht="16.5" x14ac:dyDescent="0.3">
      <c r="A20" s="39"/>
      <c r="B20" s="38"/>
      <c r="C20" s="153" t="str">
        <f>IF(A20="","",VLOOKUP(A20,'Prestation 3D'!A:B,2,0))</f>
        <v/>
      </c>
      <c r="D20" s="154"/>
      <c r="E20" s="154"/>
      <c r="F20" s="114"/>
      <c r="G20" s="112"/>
      <c r="H20" s="31" t="str">
        <f>IF(G20="","",IF(B20="","",IF(A20="","",VLOOKUP(G20,TVA!A:B,2,0)*F20+F20)))</f>
        <v/>
      </c>
      <c r="I20" s="29" t="str">
        <f t="shared" si="0"/>
        <v/>
      </c>
      <c r="J20" s="51" t="str">
        <f t="shared" si="1"/>
        <v/>
      </c>
      <c r="K20" s="120" t="str">
        <f t="shared" si="2"/>
        <v/>
      </c>
      <c r="L20" s="120" t="str">
        <f t="shared" si="3"/>
        <v/>
      </c>
      <c r="M20" s="121" t="str">
        <f t="shared" si="4"/>
        <v/>
      </c>
    </row>
    <row r="21" spans="1:13" ht="16.5" x14ac:dyDescent="0.3">
      <c r="A21" s="39"/>
      <c r="B21" s="38"/>
      <c r="C21" s="153" t="str">
        <f>IF(A21="","",VLOOKUP(A21,'Prestation 3D'!A:B,2,0))</f>
        <v/>
      </c>
      <c r="D21" s="154"/>
      <c r="E21" s="154"/>
      <c r="F21" s="114"/>
      <c r="G21" s="112"/>
      <c r="H21" s="31" t="str">
        <f>IF(G21="","",IF(B21="","",IF(A21="","",VLOOKUP(G21,TVA!A:B,2,0)*F21+F21)))</f>
        <v/>
      </c>
      <c r="I21" s="29" t="str">
        <f t="shared" si="0"/>
        <v/>
      </c>
      <c r="J21" s="51" t="str">
        <f t="shared" si="1"/>
        <v/>
      </c>
      <c r="K21" s="120" t="str">
        <f t="shared" si="2"/>
        <v/>
      </c>
      <c r="L21" s="120" t="str">
        <f t="shared" si="3"/>
        <v/>
      </c>
      <c r="M21" s="121" t="str">
        <f t="shared" si="4"/>
        <v/>
      </c>
    </row>
    <row r="22" spans="1:13" ht="16.5" x14ac:dyDescent="0.3">
      <c r="A22" s="39"/>
      <c r="B22" s="38"/>
      <c r="C22" s="153" t="str">
        <f>IF(A22="","",VLOOKUP(A22,'Prestation 3D'!A:B,2,0))</f>
        <v/>
      </c>
      <c r="D22" s="154"/>
      <c r="E22" s="154"/>
      <c r="F22" s="114"/>
      <c r="G22" s="112"/>
      <c r="H22" s="31" t="str">
        <f>IF(G22="","",IF(B22="","",IF(A22="","",VLOOKUP(G22,TVA!A:B,2,0)*F22+F22)))</f>
        <v/>
      </c>
      <c r="I22" s="29" t="str">
        <f t="shared" si="0"/>
        <v/>
      </c>
      <c r="J22" s="51" t="str">
        <f t="shared" si="1"/>
        <v/>
      </c>
      <c r="K22" s="120" t="str">
        <f t="shared" si="2"/>
        <v/>
      </c>
      <c r="L22" s="120" t="str">
        <f t="shared" si="3"/>
        <v/>
      </c>
      <c r="M22" s="121" t="str">
        <f t="shared" si="4"/>
        <v/>
      </c>
    </row>
    <row r="23" spans="1:13" ht="16.5" x14ac:dyDescent="0.3">
      <c r="A23" s="39"/>
      <c r="B23" s="38"/>
      <c r="C23" s="153" t="str">
        <f>IF(A23="","",VLOOKUP(A23,'Prestation 3D'!A:B,2,0))</f>
        <v/>
      </c>
      <c r="D23" s="154"/>
      <c r="E23" s="154"/>
      <c r="F23" s="114"/>
      <c r="G23" s="112"/>
      <c r="H23" s="31" t="str">
        <f>IF(G23="","",IF(B23="","",IF(A23="","",VLOOKUP(G23,TVA!A:B,2,0)*F23+F23)))</f>
        <v/>
      </c>
      <c r="I23" s="29" t="str">
        <f t="shared" si="0"/>
        <v/>
      </c>
      <c r="J23" s="51" t="str">
        <f t="shared" si="1"/>
        <v/>
      </c>
      <c r="K23" s="120" t="str">
        <f t="shared" si="2"/>
        <v/>
      </c>
      <c r="L23" s="120" t="str">
        <f t="shared" si="3"/>
        <v/>
      </c>
      <c r="M23" s="121" t="str">
        <f t="shared" si="4"/>
        <v/>
      </c>
    </row>
    <row r="24" spans="1:13" ht="16.5" x14ac:dyDescent="0.3">
      <c r="A24" s="39"/>
      <c r="B24" s="38"/>
      <c r="C24" s="153" t="str">
        <f>IF(A24="","",VLOOKUP(A24,'Prestation 3D'!A:B,2,0))</f>
        <v/>
      </c>
      <c r="D24" s="154"/>
      <c r="E24" s="154"/>
      <c r="F24" s="114"/>
      <c r="G24" s="112"/>
      <c r="H24" s="31" t="str">
        <f>IF(G24="","",IF(B24="","",IF(A24="","",VLOOKUP(G24,TVA!A:B,2,0)*F24+F24)))</f>
        <v/>
      </c>
      <c r="I24" s="29" t="str">
        <f t="shared" si="0"/>
        <v/>
      </c>
      <c r="J24" s="51" t="str">
        <f t="shared" si="1"/>
        <v/>
      </c>
      <c r="K24" s="120" t="str">
        <f t="shared" si="2"/>
        <v/>
      </c>
      <c r="L24" s="120" t="str">
        <f t="shared" si="3"/>
        <v/>
      </c>
      <c r="M24" s="121" t="str">
        <f t="shared" si="4"/>
        <v/>
      </c>
    </row>
    <row r="25" spans="1:13" ht="16.5" x14ac:dyDescent="0.3">
      <c r="A25" s="39"/>
      <c r="B25" s="38"/>
      <c r="C25" s="153" t="str">
        <f>IF(A25="","",VLOOKUP(A25,'Prestation 3D'!A:B,2,0))</f>
        <v/>
      </c>
      <c r="D25" s="154"/>
      <c r="E25" s="154"/>
      <c r="F25" s="114"/>
      <c r="G25" s="112"/>
      <c r="H25" s="31" t="str">
        <f>IF(G25="","",IF(B25="","",IF(A25="","",VLOOKUP(G25,TVA!A:B,2,0)*F25+F25)))</f>
        <v/>
      </c>
      <c r="I25" s="29" t="str">
        <f t="shared" si="0"/>
        <v/>
      </c>
      <c r="J25" s="51" t="str">
        <f t="shared" si="1"/>
        <v/>
      </c>
      <c r="K25" s="120" t="str">
        <f t="shared" si="2"/>
        <v/>
      </c>
      <c r="L25" s="120" t="str">
        <f t="shared" si="3"/>
        <v/>
      </c>
      <c r="M25" s="121" t="str">
        <f t="shared" si="4"/>
        <v/>
      </c>
    </row>
    <row r="26" spans="1:13" ht="16.5" x14ac:dyDescent="0.3">
      <c r="A26" s="39"/>
      <c r="B26" s="38"/>
      <c r="C26" s="153" t="str">
        <f>IF(A26="","",VLOOKUP(A26,'Prestation 3D'!A:B,2,0))</f>
        <v/>
      </c>
      <c r="D26" s="154"/>
      <c r="E26" s="154"/>
      <c r="F26" s="114"/>
      <c r="G26" s="112"/>
      <c r="H26" s="31" t="str">
        <f>IF(G26="","",IF(B26="","",IF(A26="","",VLOOKUP(G26,TVA!A:B,2,0)*F26+F26)))</f>
        <v/>
      </c>
      <c r="I26" s="29" t="str">
        <f t="shared" si="0"/>
        <v/>
      </c>
      <c r="J26" s="51" t="str">
        <f t="shared" si="1"/>
        <v/>
      </c>
      <c r="K26" s="120" t="str">
        <f t="shared" si="2"/>
        <v/>
      </c>
      <c r="L26" s="120" t="str">
        <f t="shared" si="3"/>
        <v/>
      </c>
      <c r="M26" s="121" t="str">
        <f t="shared" si="4"/>
        <v/>
      </c>
    </row>
    <row r="27" spans="1:13" ht="16.5" x14ac:dyDescent="0.3">
      <c r="A27" s="39"/>
      <c r="B27" s="38"/>
      <c r="C27" s="153" t="str">
        <f>IF(A27="","",VLOOKUP(A27,'Prestation 3D'!A:B,2,0))</f>
        <v/>
      </c>
      <c r="D27" s="154"/>
      <c r="E27" s="154"/>
      <c r="F27" s="114"/>
      <c r="G27" s="112"/>
      <c r="H27" s="31" t="str">
        <f>IF(G27="","",IF(B27="","",IF(A27="","",VLOOKUP(G27,TVA!A:B,2,0)*F27+F27)))</f>
        <v/>
      </c>
      <c r="I27" s="29" t="str">
        <f t="shared" si="0"/>
        <v/>
      </c>
      <c r="J27" s="51" t="str">
        <f t="shared" si="1"/>
        <v/>
      </c>
      <c r="K27" s="120" t="str">
        <f t="shared" si="2"/>
        <v/>
      </c>
      <c r="L27" s="120" t="str">
        <f t="shared" si="3"/>
        <v/>
      </c>
      <c r="M27" s="121" t="str">
        <f t="shared" si="4"/>
        <v/>
      </c>
    </row>
    <row r="28" spans="1:13" ht="16.5" x14ac:dyDescent="0.3">
      <c r="A28" s="39"/>
      <c r="B28" s="38"/>
      <c r="C28" s="153" t="str">
        <f>IF(A28="","",VLOOKUP(A28,'Prestation 3D'!A:B,2,0))</f>
        <v/>
      </c>
      <c r="D28" s="154"/>
      <c r="E28" s="154"/>
      <c r="F28" s="114"/>
      <c r="G28" s="112"/>
      <c r="H28" s="31" t="str">
        <f>IF(G28="","",IF(B28="","",IF(A28="","",VLOOKUP(G28,TVA!A:B,2,0)*F28+F28)))</f>
        <v/>
      </c>
      <c r="I28" s="29" t="str">
        <f t="shared" si="0"/>
        <v/>
      </c>
      <c r="J28" s="51" t="str">
        <f t="shared" si="1"/>
        <v/>
      </c>
      <c r="K28" s="120" t="str">
        <f t="shared" si="2"/>
        <v/>
      </c>
      <c r="L28" s="120" t="str">
        <f t="shared" si="3"/>
        <v/>
      </c>
      <c r="M28" s="121" t="str">
        <f t="shared" si="4"/>
        <v/>
      </c>
    </row>
    <row r="29" spans="1:13" ht="16.5" x14ac:dyDescent="0.3">
      <c r="A29" s="39"/>
      <c r="B29" s="38"/>
      <c r="C29" s="153" t="str">
        <f>IF(A29="","",VLOOKUP(A29,'Prestation 3D'!A:B,2,0))</f>
        <v/>
      </c>
      <c r="D29" s="154"/>
      <c r="E29" s="154"/>
      <c r="F29" s="114"/>
      <c r="G29" s="112"/>
      <c r="H29" s="31" t="str">
        <f>IF(G29="","",IF(B29="","",IF(A29="","",VLOOKUP(G29,TVA!A:B,2,0)*F29+F29)))</f>
        <v/>
      </c>
      <c r="I29" s="29" t="str">
        <f t="shared" si="0"/>
        <v/>
      </c>
      <c r="J29" s="51" t="str">
        <f t="shared" si="1"/>
        <v/>
      </c>
      <c r="K29" s="120" t="str">
        <f t="shared" si="2"/>
        <v/>
      </c>
      <c r="L29" s="120" t="str">
        <f t="shared" si="3"/>
        <v/>
      </c>
      <c r="M29" s="121" t="str">
        <f t="shared" si="4"/>
        <v/>
      </c>
    </row>
    <row r="30" spans="1:13" ht="16.5" x14ac:dyDescent="0.3">
      <c r="A30" s="39"/>
      <c r="B30" s="38"/>
      <c r="C30" s="153" t="str">
        <f>IF(A30="","",VLOOKUP(A30,'Prestation 3D'!A:B,2,0))</f>
        <v/>
      </c>
      <c r="D30" s="154"/>
      <c r="E30" s="154"/>
      <c r="F30" s="114"/>
      <c r="G30" s="112"/>
      <c r="H30" s="31" t="str">
        <f>IF(G30="","",IF(B30="","",IF(A30="","",VLOOKUP(G30,TVA!A:B,2,0)*F30+F30)))</f>
        <v/>
      </c>
      <c r="I30" s="29" t="str">
        <f t="shared" si="0"/>
        <v/>
      </c>
      <c r="J30" s="51" t="str">
        <f t="shared" si="1"/>
        <v/>
      </c>
      <c r="K30" s="120" t="str">
        <f t="shared" si="2"/>
        <v/>
      </c>
      <c r="L30" s="120" t="str">
        <f t="shared" si="3"/>
        <v/>
      </c>
      <c r="M30" s="121" t="str">
        <f t="shared" si="4"/>
        <v/>
      </c>
    </row>
    <row r="31" spans="1:13" ht="16.5" x14ac:dyDescent="0.3">
      <c r="A31" s="39"/>
      <c r="B31" s="38"/>
      <c r="C31" s="153" t="str">
        <f>IF(A31="","",VLOOKUP(A31,'Prestation 3D'!A:B,2,0))</f>
        <v/>
      </c>
      <c r="D31" s="154"/>
      <c r="E31" s="154"/>
      <c r="F31" s="114"/>
      <c r="G31" s="112"/>
      <c r="H31" s="31" t="str">
        <f>IF(G31="","",IF(B31="","",IF(A31="","",VLOOKUP(G31,TVA!A:B,2,0)*F31+F31)))</f>
        <v/>
      </c>
      <c r="I31" s="29" t="str">
        <f t="shared" si="0"/>
        <v/>
      </c>
      <c r="J31" s="51" t="str">
        <f t="shared" si="1"/>
        <v/>
      </c>
      <c r="K31" s="120" t="str">
        <f t="shared" si="2"/>
        <v/>
      </c>
      <c r="L31" s="120" t="str">
        <f t="shared" si="3"/>
        <v/>
      </c>
      <c r="M31" s="121" t="str">
        <f t="shared" si="4"/>
        <v/>
      </c>
    </row>
    <row r="32" spans="1:13" ht="16.5" x14ac:dyDescent="0.3">
      <c r="A32" s="39"/>
      <c r="B32" s="38"/>
      <c r="C32" s="153" t="str">
        <f>IF(A32="","",VLOOKUP(A32,'Prestation 3D'!A:B,2,0))</f>
        <v/>
      </c>
      <c r="D32" s="154"/>
      <c r="E32" s="154"/>
      <c r="F32" s="114"/>
      <c r="G32" s="112"/>
      <c r="H32" s="31" t="str">
        <f>IF(G32="","",IF(B32="","",IF(A32="","",VLOOKUP(G32,TVA!A:B,2,0)*F32+F32)))</f>
        <v/>
      </c>
      <c r="I32" s="29" t="str">
        <f t="shared" si="0"/>
        <v/>
      </c>
      <c r="J32" s="51" t="str">
        <f t="shared" si="1"/>
        <v/>
      </c>
      <c r="K32" s="120" t="str">
        <f t="shared" si="2"/>
        <v/>
      </c>
      <c r="L32" s="120" t="str">
        <f t="shared" si="3"/>
        <v/>
      </c>
      <c r="M32" s="121" t="str">
        <f t="shared" si="4"/>
        <v/>
      </c>
    </row>
    <row r="33" spans="1:13" ht="16.5" x14ac:dyDescent="0.3">
      <c r="A33" s="39"/>
      <c r="B33" s="38"/>
      <c r="C33" s="153" t="str">
        <f>IF(A33="","",VLOOKUP(A33,'Prestation 3D'!A:B,2,0))</f>
        <v/>
      </c>
      <c r="D33" s="154"/>
      <c r="E33" s="154"/>
      <c r="F33" s="114"/>
      <c r="G33" s="112"/>
      <c r="H33" s="31" t="str">
        <f>IF(G33="","",IF(B33="","",IF(A33="","",VLOOKUP(G33,TVA!A:B,2,0)*F33+F33)))</f>
        <v/>
      </c>
      <c r="I33" s="29" t="str">
        <f t="shared" si="0"/>
        <v/>
      </c>
      <c r="J33" s="51" t="str">
        <f t="shared" si="1"/>
        <v/>
      </c>
      <c r="K33" s="120" t="str">
        <f t="shared" si="2"/>
        <v/>
      </c>
      <c r="L33" s="120" t="str">
        <f t="shared" si="3"/>
        <v/>
      </c>
      <c r="M33" s="121" t="str">
        <f t="shared" si="4"/>
        <v/>
      </c>
    </row>
    <row r="34" spans="1:13" ht="16.5" x14ac:dyDescent="0.3">
      <c r="A34" s="39"/>
      <c r="B34" s="38"/>
      <c r="C34" s="153" t="str">
        <f>IF(A34="","",VLOOKUP(A34,'Prestation 3D'!A:B,2,0))</f>
        <v/>
      </c>
      <c r="D34" s="154"/>
      <c r="E34" s="154"/>
      <c r="F34" s="114"/>
      <c r="G34" s="112"/>
      <c r="H34" s="31" t="str">
        <f>IF(G34="","",IF(B34="","",IF(A34="","",VLOOKUP(G34,TVA!A:B,2,0)*F34+F34)))</f>
        <v/>
      </c>
      <c r="I34" s="29" t="str">
        <f t="shared" si="0"/>
        <v/>
      </c>
      <c r="J34" s="51" t="str">
        <f t="shared" si="1"/>
        <v/>
      </c>
      <c r="K34" s="120" t="str">
        <f t="shared" si="2"/>
        <v/>
      </c>
      <c r="L34" s="120" t="str">
        <f t="shared" si="3"/>
        <v/>
      </c>
      <c r="M34" s="121" t="str">
        <f t="shared" si="4"/>
        <v/>
      </c>
    </row>
    <row r="35" spans="1:13" ht="16.5" x14ac:dyDescent="0.3">
      <c r="A35" s="39"/>
      <c r="B35" s="38"/>
      <c r="C35" s="153" t="str">
        <f>IF(A35="","",VLOOKUP(A35,'Prestation 3D'!A:B,2,0))</f>
        <v/>
      </c>
      <c r="D35" s="154"/>
      <c r="E35" s="154"/>
      <c r="F35" s="114"/>
      <c r="G35" s="112"/>
      <c r="H35" s="31" t="str">
        <f>IF(G35="","",IF(B35="","",IF(A35="","",VLOOKUP(G35,TVA!A:B,2,0)*F35+F35)))</f>
        <v/>
      </c>
      <c r="I35" s="29" t="str">
        <f t="shared" si="0"/>
        <v/>
      </c>
      <c r="J35" s="51" t="str">
        <f t="shared" si="1"/>
        <v/>
      </c>
      <c r="K35" s="120" t="str">
        <f t="shared" si="2"/>
        <v/>
      </c>
      <c r="L35" s="120" t="str">
        <f t="shared" si="3"/>
        <v/>
      </c>
      <c r="M35" s="121" t="str">
        <f t="shared" si="4"/>
        <v/>
      </c>
    </row>
    <row r="36" spans="1:13" ht="16.5" x14ac:dyDescent="0.3">
      <c r="A36" s="39"/>
      <c r="B36" s="38"/>
      <c r="C36" s="153" t="str">
        <f>IF(A36="","",VLOOKUP(A36,'Prestation 3D'!A:B,2,0))</f>
        <v/>
      </c>
      <c r="D36" s="154"/>
      <c r="E36" s="154"/>
      <c r="F36" s="114"/>
      <c r="G36" s="112"/>
      <c r="H36" s="31" t="str">
        <f>IF(G36="","",IF(B36="","",IF(A36="","",VLOOKUP(G36,TVA!A:B,2,0)*F36+F36)))</f>
        <v/>
      </c>
      <c r="I36" s="29" t="str">
        <f t="shared" si="0"/>
        <v/>
      </c>
      <c r="J36" s="51" t="str">
        <f t="shared" si="1"/>
        <v/>
      </c>
      <c r="K36" s="120" t="str">
        <f t="shared" si="2"/>
        <v/>
      </c>
      <c r="L36" s="120" t="str">
        <f t="shared" si="3"/>
        <v/>
      </c>
      <c r="M36" s="121" t="str">
        <f t="shared" si="4"/>
        <v/>
      </c>
    </row>
    <row r="37" spans="1:13" ht="16.5" x14ac:dyDescent="0.3">
      <c r="A37" s="39"/>
      <c r="B37" s="38"/>
      <c r="C37" s="153" t="str">
        <f>IF(A37="","",VLOOKUP(A37,'Prestation 3D'!A:B,2,0))</f>
        <v/>
      </c>
      <c r="D37" s="154"/>
      <c r="E37" s="154"/>
      <c r="F37" s="119"/>
      <c r="G37" s="112"/>
      <c r="H37" s="31" t="str">
        <f>IF(G37="","",IF(B37="","",IF(A37="","",VLOOKUP(G37,TVA!A:B,2,0)*F37+F37)))</f>
        <v/>
      </c>
      <c r="I37" s="29" t="str">
        <f t="shared" si="0"/>
        <v/>
      </c>
      <c r="J37" s="51" t="str">
        <f t="shared" si="1"/>
        <v/>
      </c>
      <c r="K37" s="120" t="str">
        <f t="shared" si="2"/>
        <v/>
      </c>
      <c r="L37" s="120" t="str">
        <f t="shared" si="3"/>
        <v/>
      </c>
      <c r="M37" s="121" t="str">
        <f t="shared" si="4"/>
        <v/>
      </c>
    </row>
    <row r="38" spans="1:13" ht="17.25" thickBot="1" x14ac:dyDescent="0.35">
      <c r="A38" s="158" t="s">
        <v>306</v>
      </c>
      <c r="B38" s="159"/>
      <c r="C38" s="159"/>
      <c r="D38" s="159"/>
      <c r="E38" s="160"/>
      <c r="F38" s="31"/>
      <c r="G38" s="116"/>
      <c r="H38" s="115" t="str">
        <f>IF(B38="","",IF(A38="","",VLOOKUP(G38,TVA!A:B,2,0)*F38+F38))</f>
        <v/>
      </c>
      <c r="I38" s="117" t="str">
        <f>IF(B38="","",IF(A38="","",B38*H38))</f>
        <v/>
      </c>
      <c r="K38" s="100"/>
      <c r="L38" s="101"/>
      <c r="M38" s="99"/>
    </row>
    <row r="39" spans="1:13" ht="16.5" x14ac:dyDescent="0.3">
      <c r="A39" s="126"/>
      <c r="B39" s="126"/>
      <c r="C39" s="126"/>
      <c r="D39" s="126"/>
      <c r="E39" s="126"/>
      <c r="F39" s="161" t="s">
        <v>120</v>
      </c>
      <c r="G39" s="162"/>
      <c r="H39" s="163"/>
      <c r="I39" s="41">
        <f>SUM(M15:M37)</f>
        <v>0</v>
      </c>
    </row>
    <row r="40" spans="1:13" ht="16.5" x14ac:dyDescent="0.3">
      <c r="A40" s="164" t="s">
        <v>122</v>
      </c>
      <c r="B40" s="146"/>
      <c r="C40" s="146"/>
      <c r="D40" s="146"/>
      <c r="E40" s="126"/>
      <c r="F40" s="165" t="s">
        <v>117</v>
      </c>
      <c r="G40" s="166"/>
      <c r="H40" s="167"/>
      <c r="I40" s="61">
        <f>SUM(K15:K37)</f>
        <v>0</v>
      </c>
    </row>
    <row r="41" spans="1:13" ht="16.5" x14ac:dyDescent="0.3">
      <c r="A41" s="164" t="s">
        <v>121</v>
      </c>
      <c r="B41" s="170"/>
      <c r="C41" s="170"/>
      <c r="D41" s="170"/>
      <c r="E41" s="126"/>
      <c r="F41" s="171" t="s">
        <v>118</v>
      </c>
      <c r="G41" s="172"/>
      <c r="H41" s="173"/>
      <c r="I41" s="49">
        <f>SUM(L15:L37)</f>
        <v>0</v>
      </c>
    </row>
    <row r="42" spans="1:13" ht="17.25" thickBot="1" x14ac:dyDescent="0.35">
      <c r="A42" s="164" t="s">
        <v>123</v>
      </c>
      <c r="B42" s="170"/>
      <c r="C42" s="170"/>
      <c r="D42" s="170"/>
      <c r="E42" s="126"/>
      <c r="F42" s="174" t="s">
        <v>119</v>
      </c>
      <c r="G42" s="175"/>
      <c r="H42" s="176"/>
      <c r="I42" s="40">
        <f>SUM(I15:I37)</f>
        <v>0</v>
      </c>
    </row>
    <row r="43" spans="1:13" ht="16.5" x14ac:dyDescent="0.3">
      <c r="A43" s="164" t="s">
        <v>125</v>
      </c>
      <c r="B43" s="164"/>
      <c r="C43" s="164"/>
      <c r="D43" s="164"/>
      <c r="E43" s="126"/>
      <c r="F43" s="126"/>
      <c r="G43" s="126"/>
      <c r="H43" s="126"/>
    </row>
    <row r="44" spans="1:13" ht="16.5" x14ac:dyDescent="0.3">
      <c r="A44" s="168"/>
      <c r="B44" s="169"/>
      <c r="C44" s="169"/>
      <c r="D44" s="169"/>
      <c r="E44" s="169"/>
      <c r="F44" s="169"/>
      <c r="G44" s="169"/>
      <c r="H44" s="169"/>
      <c r="I44" s="169"/>
    </row>
    <row r="45" spans="1:13" ht="16.5" x14ac:dyDescent="0.3">
      <c r="A45" s="124"/>
      <c r="B45" s="168"/>
      <c r="C45" s="169"/>
      <c r="D45" s="169"/>
      <c r="E45" s="169"/>
      <c r="F45" s="169"/>
      <c r="G45" s="169"/>
      <c r="H45" s="169"/>
      <c r="I45" s="8"/>
    </row>
    <row r="46" spans="1:13" ht="16.5" x14ac:dyDescent="0.3">
      <c r="A46" s="6"/>
      <c r="B46" s="126"/>
      <c r="C46" s="126"/>
      <c r="D46" s="126"/>
      <c r="E46" s="126"/>
      <c r="F46" s="126"/>
      <c r="G46" s="126"/>
      <c r="H46" s="126"/>
    </row>
    <row r="47" spans="1:13" ht="16.5" x14ac:dyDescent="0.3">
      <c r="A47" s="126"/>
      <c r="B47" s="126"/>
      <c r="C47" s="126"/>
      <c r="D47" s="126"/>
      <c r="E47" s="126"/>
      <c r="F47" s="126"/>
      <c r="G47" s="126"/>
      <c r="H47" s="126"/>
    </row>
    <row r="48" spans="1:13" ht="16.5" x14ac:dyDescent="0.3">
      <c r="A48" s="126"/>
      <c r="B48" s="126"/>
      <c r="C48" s="126"/>
      <c r="D48" s="126"/>
      <c r="E48" s="126"/>
      <c r="F48" s="126"/>
      <c r="G48" s="126"/>
      <c r="H48" s="126"/>
    </row>
    <row r="49" spans="1:8" ht="16.5" x14ac:dyDescent="0.3">
      <c r="A49" s="126"/>
      <c r="B49" s="126"/>
      <c r="C49" s="126"/>
      <c r="D49" s="126"/>
      <c r="E49" s="126"/>
      <c r="F49" s="126"/>
      <c r="G49" s="126"/>
      <c r="H49" s="126"/>
    </row>
    <row r="50" spans="1:8" ht="16.5" x14ac:dyDescent="0.3">
      <c r="A50" s="126"/>
      <c r="B50" s="126"/>
      <c r="C50" s="126"/>
      <c r="D50" s="126"/>
      <c r="E50" s="126"/>
      <c r="F50" s="126"/>
      <c r="G50" s="126"/>
      <c r="H50" s="126"/>
    </row>
  </sheetData>
  <customSheetViews>
    <customSheetView guid="{20B3124C-1120-4723-98EB-4D0E9B6A013D}" showPageBreaks="1" hiddenColumns="1" view="pageLayout">
      <selection activeCell="S14" sqref="S14"/>
      <pageMargins left="0.25" right="0.25" top="0.75" bottom="0.75" header="0.3" footer="0.3"/>
      <pageSetup paperSize="9" orientation="portrait" horizontalDpi="4294967293" verticalDpi="0" r:id="rId1"/>
      <headerFooter>
        <oddFooter xml:space="preserve">&amp;CPage 1
</oddFooter>
      </headerFooter>
    </customSheetView>
  </customSheetViews>
  <mergeCells count="50">
    <mergeCell ref="B45:H45"/>
    <mergeCell ref="A41:D41"/>
    <mergeCell ref="F41:H41"/>
    <mergeCell ref="A42:D42"/>
    <mergeCell ref="F42:H42"/>
    <mergeCell ref="A43:D43"/>
    <mergeCell ref="A44:I44"/>
    <mergeCell ref="C36:E36"/>
    <mergeCell ref="C37:E37"/>
    <mergeCell ref="A38:E38"/>
    <mergeCell ref="F39:H39"/>
    <mergeCell ref="A40:D40"/>
    <mergeCell ref="F40:H40"/>
    <mergeCell ref="C35:E35"/>
    <mergeCell ref="C24:E24"/>
    <mergeCell ref="C25:E25"/>
    <mergeCell ref="C26:E26"/>
    <mergeCell ref="C27:E27"/>
    <mergeCell ref="C28:E28"/>
    <mergeCell ref="C29:E29"/>
    <mergeCell ref="C30:E30"/>
    <mergeCell ref="C31:E31"/>
    <mergeCell ref="C32:E32"/>
    <mergeCell ref="C33:E33"/>
    <mergeCell ref="C34:E34"/>
    <mergeCell ref="C23:E23"/>
    <mergeCell ref="B12:C12"/>
    <mergeCell ref="F12:G12"/>
    <mergeCell ref="C14:E14"/>
    <mergeCell ref="C15:E15"/>
    <mergeCell ref="C16:E16"/>
    <mergeCell ref="C17:E17"/>
    <mergeCell ref="C18:E18"/>
    <mergeCell ref="C19:E19"/>
    <mergeCell ref="C20:E20"/>
    <mergeCell ref="C21:E21"/>
    <mergeCell ref="C22:E22"/>
    <mergeCell ref="A6:C6"/>
    <mergeCell ref="F6:I6"/>
    <mergeCell ref="A7:D10"/>
    <mergeCell ref="F7:I7"/>
    <mergeCell ref="F8:I8"/>
    <mergeCell ref="G9:I9"/>
    <mergeCell ref="A5:C5"/>
    <mergeCell ref="G5:I5"/>
    <mergeCell ref="A1:C1"/>
    <mergeCell ref="F1:I1"/>
    <mergeCell ref="A2:C2"/>
    <mergeCell ref="A3:C3"/>
    <mergeCell ref="A4:C4"/>
  </mergeCells>
  <dataValidations count="5">
    <dataValidation type="list" allowBlank="1" showInputMessage="1" showErrorMessage="1" sqref="A15:A37">
      <formula1>Liste_references1</formula1>
    </dataValidation>
    <dataValidation type="list" allowBlank="1" showInputMessage="1" showErrorMessage="1" sqref="F5">
      <formula1>civilite</formula1>
    </dataValidation>
    <dataValidation type="list" allowBlank="1" showInputMessage="1" showErrorMessage="1" sqref="G15:G37">
      <formula1>CodeTVA</formula1>
    </dataValidation>
    <dataValidation type="list" allowBlank="1" showInputMessage="1" showErrorMessage="1" sqref="G5:I5">
      <formula1>identifiantpart</formula1>
    </dataValidation>
    <dataValidation type="list" allowBlank="1" showInputMessage="1" showErrorMessage="1" sqref="H12">
      <formula1>passage</formula1>
    </dataValidation>
  </dataValidations>
  <pageMargins left="0.25" right="0.25" top="0.75" bottom="0.75" header="0.3" footer="0.3"/>
  <pageSetup paperSize="9" orientation="portrait" horizontalDpi="4294967293" r:id="rId2"/>
  <headerFooter>
    <oddFooter xml:space="preserve">&amp;CPage 1
</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0]!Resetfacturepart">
                <anchor moveWithCells="1" sizeWithCells="1">
                  <from>
                    <xdr:col>13</xdr:col>
                    <xdr:colOff>180975</xdr:colOff>
                    <xdr:row>1</xdr:row>
                    <xdr:rowOff>9525</xdr:rowOff>
                  </from>
                  <to>
                    <xdr:col>15</xdr:col>
                    <xdr:colOff>152400</xdr:colOff>
                    <xdr:row>3</xdr:row>
                    <xdr:rowOff>38100</xdr:rowOff>
                  </to>
                </anchor>
              </controlPr>
            </control>
          </mc:Choice>
        </mc:AlternateContent>
        <mc:AlternateContent xmlns:mc="http://schemas.openxmlformats.org/markup-compatibility/2006">
          <mc:Choice Requires="x14">
            <control shapeId="7170" r:id="rId6" name="Button 2">
              <controlPr defaultSize="0" print="0" autoFill="0" autoPict="0" macro="[0]!Savefacturepart">
                <anchor moveWithCells="1" sizeWithCells="1">
                  <from>
                    <xdr:col>13</xdr:col>
                    <xdr:colOff>190500</xdr:colOff>
                    <xdr:row>3</xdr:row>
                    <xdr:rowOff>200025</xdr:rowOff>
                  </from>
                  <to>
                    <xdr:col>15</xdr:col>
                    <xdr:colOff>161925</xdr:colOff>
                    <xdr:row>6</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FFC000"/>
  </sheetPr>
  <dimension ref="A1:M50"/>
  <sheetViews>
    <sheetView showWhiteSpace="0" view="pageLayout" topLeftCell="A4" zoomScaleNormal="100" workbookViewId="0">
      <selection activeCell="A44" sqref="A44:I45"/>
    </sheetView>
  </sheetViews>
  <sheetFormatPr baseColWidth="10" defaultRowHeight="15" x14ac:dyDescent="0.25"/>
  <cols>
    <col min="1" max="1" width="10.140625" style="125" customWidth="1"/>
    <col min="2" max="2" width="3" style="125" customWidth="1"/>
    <col min="3" max="3" width="11.42578125" style="125" customWidth="1"/>
    <col min="4" max="4" width="11.42578125" style="125"/>
    <col min="5" max="5" width="26.7109375" style="125" customWidth="1"/>
    <col min="6" max="6" width="9" style="125" customWidth="1"/>
    <col min="7" max="7" width="4.140625" style="125" customWidth="1"/>
    <col min="8" max="8" width="10.28515625" style="125" customWidth="1"/>
    <col min="9" max="9" width="10.42578125" style="125" customWidth="1"/>
    <col min="10" max="10" width="2.140625" style="125" customWidth="1"/>
    <col min="11" max="11" width="11.42578125" style="125" hidden="1" customWidth="1"/>
    <col min="12" max="13" width="0" style="125" hidden="1" customWidth="1"/>
    <col min="14" max="16" width="11.42578125" style="125" customWidth="1"/>
    <col min="17" max="16384" width="11.42578125" style="125"/>
  </cols>
  <sheetData>
    <row r="1" spans="1:13" ht="16.5" x14ac:dyDescent="0.3">
      <c r="A1" s="146"/>
      <c r="B1" s="144"/>
      <c r="C1" s="144"/>
      <c r="D1" s="126"/>
      <c r="E1" s="126"/>
      <c r="F1" s="147">
        <f ca="1">TODAY()</f>
        <v>41610</v>
      </c>
      <c r="G1" s="147"/>
      <c r="H1" s="147"/>
      <c r="I1" s="147"/>
    </row>
    <row r="2" spans="1:13" ht="16.5" x14ac:dyDescent="0.3">
      <c r="A2" s="148"/>
      <c r="B2" s="148"/>
      <c r="C2" s="148"/>
      <c r="D2" s="126"/>
      <c r="E2" s="126"/>
      <c r="F2" s="128"/>
      <c r="G2" s="128"/>
      <c r="H2" s="128"/>
      <c r="I2" s="128"/>
    </row>
    <row r="3" spans="1:13" ht="16.5" x14ac:dyDescent="0.3">
      <c r="A3" s="148"/>
      <c r="B3" s="144"/>
      <c r="C3" s="144"/>
      <c r="D3" s="126"/>
      <c r="E3" s="126"/>
      <c r="F3" s="128"/>
      <c r="G3" s="128"/>
      <c r="H3" s="128"/>
      <c r="I3" s="128"/>
    </row>
    <row r="4" spans="1:13" ht="16.5" customHeight="1" x14ac:dyDescent="0.3">
      <c r="A4" s="144"/>
      <c r="B4" s="144"/>
      <c r="C4" s="144"/>
      <c r="D4" s="126"/>
      <c r="E4" s="126"/>
      <c r="F4" s="126"/>
      <c r="G4" s="126"/>
      <c r="H4" s="126"/>
    </row>
    <row r="5" spans="1:13" ht="16.5" customHeight="1" x14ac:dyDescent="0.3">
      <c r="A5" s="144"/>
      <c r="B5" s="144"/>
      <c r="C5" s="144"/>
      <c r="D5" s="126"/>
      <c r="E5" s="126"/>
      <c r="F5" s="145"/>
      <c r="G5" s="145"/>
      <c r="H5" s="145"/>
      <c r="I5" s="145"/>
    </row>
    <row r="6" spans="1:13" ht="16.5" customHeight="1" x14ac:dyDescent="0.3">
      <c r="A6" s="149" t="s">
        <v>304</v>
      </c>
      <c r="B6" s="150"/>
      <c r="C6" s="150"/>
      <c r="D6" s="126"/>
      <c r="E6" s="126"/>
      <c r="F6" s="151" t="str">
        <f>IF(F5="","",VLOOKUP(F5,'CLIENTS PROS 3D'!A:G,3,0))</f>
        <v/>
      </c>
      <c r="G6" s="151"/>
      <c r="H6" s="151"/>
      <c r="I6" s="151"/>
    </row>
    <row r="7" spans="1:13" ht="16.5" customHeight="1" x14ac:dyDescent="0.3">
      <c r="A7" s="152" t="s">
        <v>290</v>
      </c>
      <c r="B7" s="152"/>
      <c r="C7" s="152"/>
      <c r="D7" s="152"/>
      <c r="E7" s="126"/>
      <c r="F7" s="151" t="str">
        <f>IF(F5="","",VLOOKUP(F5,'CLIENTS PROS 3D'!A:G,4,0))</f>
        <v/>
      </c>
      <c r="G7" s="151"/>
      <c r="H7" s="151"/>
      <c r="I7" s="151"/>
    </row>
    <row r="8" spans="1:13" ht="16.5" customHeight="1" x14ac:dyDescent="0.3">
      <c r="A8" s="152"/>
      <c r="B8" s="152"/>
      <c r="C8" s="152"/>
      <c r="D8" s="152"/>
      <c r="E8" s="126"/>
      <c r="F8" s="151" t="str">
        <f>IF(F5="","",VLOOKUP(F5,'CLIENTS PROS 3D'!A:G,5,0))</f>
        <v/>
      </c>
      <c r="G8" s="151"/>
      <c r="H8" s="151"/>
      <c r="I8" s="151"/>
    </row>
    <row r="9" spans="1:13" ht="16.5" customHeight="1" x14ac:dyDescent="0.3">
      <c r="A9" s="152"/>
      <c r="B9" s="152"/>
      <c r="C9" s="152"/>
      <c r="D9" s="152"/>
      <c r="E9" s="126"/>
      <c r="F9" s="127" t="str">
        <f>IF(F5="","",VLOOKUP(F5,'CLIENTS PROS 3D'!A:G,6,0))</f>
        <v/>
      </c>
      <c r="G9" s="151" t="str">
        <f>IF(F5="","",VLOOKUP(F5,'CLIENTS PROS 3D'!A:G,7,0))</f>
        <v/>
      </c>
      <c r="H9" s="151"/>
      <c r="I9" s="151"/>
    </row>
    <row r="10" spans="1:13" ht="16.5" customHeight="1" x14ac:dyDescent="0.3">
      <c r="A10" s="152"/>
      <c r="B10" s="152"/>
      <c r="C10" s="152"/>
      <c r="D10" s="152"/>
      <c r="E10" s="126"/>
      <c r="F10" s="127"/>
      <c r="G10" s="126"/>
      <c r="H10" s="126"/>
    </row>
    <row r="11" spans="1:13" ht="16.5" x14ac:dyDescent="0.3">
      <c r="A11" s="126"/>
      <c r="B11" s="126"/>
      <c r="C11" s="126"/>
      <c r="D11" s="126"/>
      <c r="E11" s="126"/>
      <c r="F11" s="126"/>
      <c r="G11" s="126"/>
      <c r="H11" s="126"/>
    </row>
    <row r="12" spans="1:13" ht="16.5" x14ac:dyDescent="0.3">
      <c r="A12" s="6"/>
      <c r="B12" s="145"/>
      <c r="C12" s="145"/>
      <c r="D12" s="126" t="s">
        <v>291</v>
      </c>
      <c r="E12" s="6">
        <v>2</v>
      </c>
      <c r="F12" s="145" t="s">
        <v>116</v>
      </c>
      <c r="G12" s="145"/>
      <c r="H12" s="126"/>
    </row>
    <row r="13" spans="1:13" ht="16.5" x14ac:dyDescent="0.3">
      <c r="A13" s="126"/>
      <c r="B13" s="126"/>
      <c r="C13" s="126"/>
      <c r="D13" s="126"/>
      <c r="E13" s="126"/>
      <c r="F13" s="126"/>
      <c r="G13" s="126"/>
      <c r="H13" s="126"/>
      <c r="K13" s="99"/>
      <c r="L13" s="99"/>
      <c r="M13" s="99"/>
    </row>
    <row r="14" spans="1:13" ht="25.5" customHeight="1" x14ac:dyDescent="0.25">
      <c r="A14" s="32" t="s">
        <v>0</v>
      </c>
      <c r="B14" s="32" t="s">
        <v>2</v>
      </c>
      <c r="C14" s="155" t="s">
        <v>1</v>
      </c>
      <c r="D14" s="156"/>
      <c r="E14" s="157"/>
      <c r="F14" s="33" t="s">
        <v>110</v>
      </c>
      <c r="G14" s="34" t="s">
        <v>108</v>
      </c>
      <c r="H14" s="36" t="s">
        <v>113</v>
      </c>
      <c r="I14" s="35" t="s">
        <v>114</v>
      </c>
      <c r="J14" s="50" t="s">
        <v>227</v>
      </c>
      <c r="K14" s="120" t="s">
        <v>228</v>
      </c>
      <c r="L14" s="120" t="s">
        <v>229</v>
      </c>
      <c r="M14" s="120" t="s">
        <v>287</v>
      </c>
    </row>
    <row r="15" spans="1:13" ht="16.5" x14ac:dyDescent="0.3">
      <c r="A15" s="39"/>
      <c r="B15" s="38"/>
      <c r="C15" s="178" t="str">
        <f>IF(A15="","",VLOOKUP(A15,'Prestation 3D'!A:B,2,0))</f>
        <v/>
      </c>
      <c r="D15" s="179"/>
      <c r="E15" s="180"/>
      <c r="F15" s="31"/>
      <c r="G15" s="37"/>
      <c r="H15" s="31" t="str">
        <f>IF(G15="","",IF(B15="","",IF(A15="","",VLOOKUP(G15,TVA!A:B,2,0)*F15+F15)))</f>
        <v/>
      </c>
      <c r="I15" s="29" t="str">
        <f>IF(H15="","",IF(B15="","",IF(A15="","",B15*H15)))</f>
        <v/>
      </c>
      <c r="J15" s="51"/>
      <c r="K15" s="122" t="str">
        <f>IF(B15="","",IF(G15=2,"",SUMIF(G15:G37,1,F15:F37)*7%*B15))</f>
        <v/>
      </c>
      <c r="L15" s="122" t="str">
        <f>IF(B15="","",IF(G15=1,"",SUMIF(G15:G37,2,F15:F37)*19.6%*B15))</f>
        <v/>
      </c>
      <c r="M15" s="122" t="str">
        <f>IF(A15="","",B15*F15)</f>
        <v/>
      </c>
    </row>
    <row r="16" spans="1:13" ht="16.5" x14ac:dyDescent="0.3">
      <c r="A16" s="39"/>
      <c r="B16" s="38"/>
      <c r="C16" s="153" t="str">
        <f>IF(A16="","",VLOOKUP(A16,'Prestation 3D'!A:B,2,0))</f>
        <v/>
      </c>
      <c r="D16" s="154"/>
      <c r="E16" s="177"/>
      <c r="F16" s="31"/>
      <c r="G16" s="37"/>
      <c r="H16" s="31" t="str">
        <f>IF(G16="","",IF(B16="","",IF(A16="","",VLOOKUP(G16,TVA!A:B,2,0)*F16+F16)))</f>
        <v/>
      </c>
      <c r="I16" s="29" t="str">
        <f t="shared" ref="I16:I37" si="0">IF(H16="","",IF(B16="","",IF(A16="","",B16*H16)))</f>
        <v/>
      </c>
      <c r="J16" s="51" t="str">
        <f>IF(A16="","",B16*F15)</f>
        <v/>
      </c>
      <c r="K16" s="122" t="str">
        <f t="shared" ref="K16:K37" si="1">IF(B16="","",IF(G16=2,"",SUMIF(G16:G38,1,F16:F38)*7%*B16))</f>
        <v/>
      </c>
      <c r="L16" s="122" t="str">
        <f t="shared" ref="L16:L37" si="2">IF(B16="","",IF(G16=1,"",SUMIF(G16:G38,2,F16:F38)*19.6%*B16))</f>
        <v/>
      </c>
      <c r="M16" s="122" t="str">
        <f t="shared" ref="M16:M37" si="3">IF(A16="","",B16*F16)</f>
        <v/>
      </c>
    </row>
    <row r="17" spans="1:13" ht="16.5" x14ac:dyDescent="0.3">
      <c r="A17" s="39"/>
      <c r="B17" s="38"/>
      <c r="C17" s="153" t="str">
        <f>IF(A17="","",VLOOKUP(A17,'Prestation 3D'!A:B,2,0))</f>
        <v/>
      </c>
      <c r="D17" s="154"/>
      <c r="E17" s="177"/>
      <c r="F17" s="31"/>
      <c r="G17" s="37"/>
      <c r="H17" s="31" t="str">
        <f>IF(G17="","",IF(B17="","",IF(A17="","",VLOOKUP(G17,TVA!A:B,2,0)*F17+F17)))</f>
        <v/>
      </c>
      <c r="I17" s="29" t="str">
        <f t="shared" si="0"/>
        <v/>
      </c>
      <c r="J17" s="51" t="str">
        <f t="shared" ref="J17:J37" si="4">IF(A17="","",B17*F17)</f>
        <v/>
      </c>
      <c r="K17" s="122" t="str">
        <f t="shared" si="1"/>
        <v/>
      </c>
      <c r="L17" s="122" t="str">
        <f t="shared" si="2"/>
        <v/>
      </c>
      <c r="M17" s="122" t="str">
        <f t="shared" si="3"/>
        <v/>
      </c>
    </row>
    <row r="18" spans="1:13" ht="16.5" x14ac:dyDescent="0.3">
      <c r="A18" s="39"/>
      <c r="B18" s="38"/>
      <c r="C18" s="153" t="str">
        <f>IF(A18="","",VLOOKUP(A18,'Prestation 3D'!A:B,2,0))</f>
        <v/>
      </c>
      <c r="D18" s="154"/>
      <c r="E18" s="177"/>
      <c r="F18" s="31"/>
      <c r="G18" s="37"/>
      <c r="H18" s="31" t="str">
        <f>IF(G18="","",IF(B18="","",IF(A18="","",VLOOKUP(G18,TVA!A:B,2,0)*F18+F18)))</f>
        <v/>
      </c>
      <c r="I18" s="29" t="str">
        <f t="shared" si="0"/>
        <v/>
      </c>
      <c r="J18" s="51" t="str">
        <f t="shared" si="4"/>
        <v/>
      </c>
      <c r="K18" s="122" t="str">
        <f t="shared" si="1"/>
        <v/>
      </c>
      <c r="L18" s="122" t="str">
        <f t="shared" si="2"/>
        <v/>
      </c>
      <c r="M18" s="122" t="str">
        <f t="shared" si="3"/>
        <v/>
      </c>
    </row>
    <row r="19" spans="1:13" ht="16.5" x14ac:dyDescent="0.3">
      <c r="A19" s="39"/>
      <c r="B19" s="38"/>
      <c r="C19" s="153" t="str">
        <f>IF(A19="","",VLOOKUP(A19,'Prestation 3D'!A:B,2,0))</f>
        <v/>
      </c>
      <c r="D19" s="154"/>
      <c r="E19" s="177"/>
      <c r="F19" s="31"/>
      <c r="G19" s="37"/>
      <c r="H19" s="31" t="str">
        <f>IF(G19="","",IF(B19="","",IF(A19="","",VLOOKUP(G19,TVA!A:B,2,0)*F19+F19)))</f>
        <v/>
      </c>
      <c r="I19" s="29" t="str">
        <f t="shared" si="0"/>
        <v/>
      </c>
      <c r="J19" s="51" t="str">
        <f t="shared" si="4"/>
        <v/>
      </c>
      <c r="K19" s="122" t="str">
        <f t="shared" si="1"/>
        <v/>
      </c>
      <c r="L19" s="122" t="str">
        <f t="shared" si="2"/>
        <v/>
      </c>
      <c r="M19" s="122" t="str">
        <f t="shared" si="3"/>
        <v/>
      </c>
    </row>
    <row r="20" spans="1:13" ht="16.5" x14ac:dyDescent="0.3">
      <c r="A20" s="39"/>
      <c r="B20" s="38"/>
      <c r="C20" s="153" t="str">
        <f>IF(A20="","",VLOOKUP(A20,'Prestation 3D'!A:B,2,0))</f>
        <v/>
      </c>
      <c r="D20" s="154"/>
      <c r="E20" s="177"/>
      <c r="F20" s="31"/>
      <c r="G20" s="37"/>
      <c r="H20" s="31" t="str">
        <f>IF(G20="","",IF(B20="","",IF(A20="","",VLOOKUP(G20,TVA!A:B,2,0)*F20+F20)))</f>
        <v/>
      </c>
      <c r="I20" s="29" t="str">
        <f t="shared" si="0"/>
        <v/>
      </c>
      <c r="J20" s="51" t="str">
        <f t="shared" si="4"/>
        <v/>
      </c>
      <c r="K20" s="122" t="str">
        <f t="shared" si="1"/>
        <v/>
      </c>
      <c r="L20" s="122" t="str">
        <f t="shared" si="2"/>
        <v/>
      </c>
      <c r="M20" s="122" t="str">
        <f t="shared" si="3"/>
        <v/>
      </c>
    </row>
    <row r="21" spans="1:13" ht="16.5" x14ac:dyDescent="0.3">
      <c r="A21" s="39"/>
      <c r="B21" s="38"/>
      <c r="C21" s="153" t="str">
        <f>IF(A21="","",VLOOKUP(A21,'Prestation 3D'!A:B,2,0))</f>
        <v/>
      </c>
      <c r="D21" s="154"/>
      <c r="E21" s="177"/>
      <c r="F21" s="31"/>
      <c r="G21" s="37"/>
      <c r="H21" s="31" t="str">
        <f>IF(G21="","",IF(B21="","",IF(A21="","",VLOOKUP(G21,TVA!A:B,2,0)*F21+F21)))</f>
        <v/>
      </c>
      <c r="I21" s="29" t="str">
        <f t="shared" si="0"/>
        <v/>
      </c>
      <c r="J21" s="51" t="str">
        <f t="shared" si="4"/>
        <v/>
      </c>
      <c r="K21" s="122" t="str">
        <f t="shared" si="1"/>
        <v/>
      </c>
      <c r="L21" s="122" t="str">
        <f t="shared" si="2"/>
        <v/>
      </c>
      <c r="M21" s="122" t="str">
        <f t="shared" si="3"/>
        <v/>
      </c>
    </row>
    <row r="22" spans="1:13" ht="16.5" x14ac:dyDescent="0.3">
      <c r="A22" s="39"/>
      <c r="B22" s="38"/>
      <c r="C22" s="153" t="str">
        <f>IF(A22="","",VLOOKUP(A22,'Prestation 3D'!A:B,2,0))</f>
        <v/>
      </c>
      <c r="D22" s="154"/>
      <c r="E22" s="177"/>
      <c r="F22" s="31"/>
      <c r="G22" s="37"/>
      <c r="H22" s="31" t="str">
        <f>IF(G22="","",IF(B22="","",IF(A22="","",VLOOKUP(G22,TVA!A:B,2,0)*F22+F22)))</f>
        <v/>
      </c>
      <c r="I22" s="29" t="str">
        <f t="shared" si="0"/>
        <v/>
      </c>
      <c r="J22" s="51" t="str">
        <f t="shared" si="4"/>
        <v/>
      </c>
      <c r="K22" s="122" t="str">
        <f t="shared" si="1"/>
        <v/>
      </c>
      <c r="L22" s="122" t="str">
        <f t="shared" si="2"/>
        <v/>
      </c>
      <c r="M22" s="122" t="str">
        <f t="shared" si="3"/>
        <v/>
      </c>
    </row>
    <row r="23" spans="1:13" ht="16.5" x14ac:dyDescent="0.3">
      <c r="A23" s="39"/>
      <c r="B23" s="38"/>
      <c r="C23" s="153" t="str">
        <f>IF(A23="","",VLOOKUP(A23,'Prestation 3D'!A:B,2,0))</f>
        <v/>
      </c>
      <c r="D23" s="154"/>
      <c r="E23" s="177"/>
      <c r="F23" s="31"/>
      <c r="G23" s="37"/>
      <c r="H23" s="31" t="str">
        <f>IF(G23="","",IF(B23="","",IF(A23="","",VLOOKUP(G23,TVA!A:B,2,0)*F23+F23)))</f>
        <v/>
      </c>
      <c r="I23" s="29" t="str">
        <f t="shared" si="0"/>
        <v/>
      </c>
      <c r="J23" s="51" t="str">
        <f t="shared" si="4"/>
        <v/>
      </c>
      <c r="K23" s="122" t="str">
        <f t="shared" si="1"/>
        <v/>
      </c>
      <c r="L23" s="122" t="str">
        <f t="shared" si="2"/>
        <v/>
      </c>
      <c r="M23" s="122" t="str">
        <f t="shared" si="3"/>
        <v/>
      </c>
    </row>
    <row r="24" spans="1:13" ht="16.5" x14ac:dyDescent="0.3">
      <c r="A24" s="39"/>
      <c r="B24" s="38"/>
      <c r="C24" s="153" t="str">
        <f>IF(A24="","",VLOOKUP(A24,'Prestation 3D'!A:B,2,0))</f>
        <v/>
      </c>
      <c r="D24" s="154"/>
      <c r="E24" s="177"/>
      <c r="F24" s="31"/>
      <c r="G24" s="37"/>
      <c r="H24" s="31" t="str">
        <f>IF(G24="","",IF(B24="","",IF(A24="","",VLOOKUP(G24,TVA!A:B,2,0)*F24+F24)))</f>
        <v/>
      </c>
      <c r="I24" s="29" t="str">
        <f t="shared" si="0"/>
        <v/>
      </c>
      <c r="J24" s="51" t="str">
        <f t="shared" si="4"/>
        <v/>
      </c>
      <c r="K24" s="122" t="str">
        <f t="shared" si="1"/>
        <v/>
      </c>
      <c r="L24" s="122" t="str">
        <f t="shared" si="2"/>
        <v/>
      </c>
      <c r="M24" s="122" t="str">
        <f t="shared" si="3"/>
        <v/>
      </c>
    </row>
    <row r="25" spans="1:13" ht="16.5" x14ac:dyDescent="0.3">
      <c r="A25" s="39"/>
      <c r="B25" s="38"/>
      <c r="C25" s="153" t="str">
        <f>IF(A25="","",VLOOKUP(A25,'Prestation 3D'!A:B,2,0))</f>
        <v/>
      </c>
      <c r="D25" s="154"/>
      <c r="E25" s="177"/>
      <c r="F25" s="31"/>
      <c r="G25" s="37"/>
      <c r="H25" s="31" t="str">
        <f>IF(G25="","",IF(B25="","",IF(A25="","",VLOOKUP(G25,TVA!A:B,2,0)*F25+F25)))</f>
        <v/>
      </c>
      <c r="I25" s="29" t="str">
        <f t="shared" si="0"/>
        <v/>
      </c>
      <c r="J25" s="51" t="str">
        <f t="shared" si="4"/>
        <v/>
      </c>
      <c r="K25" s="122" t="str">
        <f t="shared" si="1"/>
        <v/>
      </c>
      <c r="L25" s="122" t="str">
        <f t="shared" si="2"/>
        <v/>
      </c>
      <c r="M25" s="122" t="str">
        <f t="shared" si="3"/>
        <v/>
      </c>
    </row>
    <row r="26" spans="1:13" ht="16.5" x14ac:dyDescent="0.3">
      <c r="A26" s="39"/>
      <c r="B26" s="38"/>
      <c r="C26" s="153" t="str">
        <f>IF(A26="","",VLOOKUP(A26,'Prestation 3D'!A:B,2,0))</f>
        <v/>
      </c>
      <c r="D26" s="154"/>
      <c r="E26" s="177"/>
      <c r="F26" s="31"/>
      <c r="G26" s="37"/>
      <c r="H26" s="31" t="str">
        <f>IF(G26="","",IF(B26="","",IF(A26="","",VLOOKUP(G26,TVA!A:B,2,0)*F26+F26)))</f>
        <v/>
      </c>
      <c r="I26" s="29" t="str">
        <f t="shared" si="0"/>
        <v/>
      </c>
      <c r="J26" s="51" t="str">
        <f t="shared" si="4"/>
        <v/>
      </c>
      <c r="K26" s="122" t="str">
        <f t="shared" si="1"/>
        <v/>
      </c>
      <c r="L26" s="122" t="str">
        <f t="shared" si="2"/>
        <v/>
      </c>
      <c r="M26" s="122" t="str">
        <f t="shared" si="3"/>
        <v/>
      </c>
    </row>
    <row r="27" spans="1:13" ht="16.5" x14ac:dyDescent="0.3">
      <c r="A27" s="39"/>
      <c r="B27" s="38"/>
      <c r="C27" s="153" t="str">
        <f>IF(A27="","",VLOOKUP(A27,'Prestation 3D'!A:B,2,0))</f>
        <v/>
      </c>
      <c r="D27" s="154"/>
      <c r="E27" s="177"/>
      <c r="F27" s="31"/>
      <c r="G27" s="37"/>
      <c r="H27" s="31" t="str">
        <f>IF(G27="","",IF(B27="","",IF(A27="","",VLOOKUP(G27,TVA!A:B,2,0)*F27+F27)))</f>
        <v/>
      </c>
      <c r="I27" s="29" t="str">
        <f t="shared" si="0"/>
        <v/>
      </c>
      <c r="J27" s="51" t="str">
        <f t="shared" si="4"/>
        <v/>
      </c>
      <c r="K27" s="122" t="str">
        <f t="shared" si="1"/>
        <v/>
      </c>
      <c r="L27" s="122" t="str">
        <f t="shared" si="2"/>
        <v/>
      </c>
      <c r="M27" s="122" t="str">
        <f t="shared" si="3"/>
        <v/>
      </c>
    </row>
    <row r="28" spans="1:13" ht="16.5" x14ac:dyDescent="0.3">
      <c r="A28" s="39"/>
      <c r="B28" s="38"/>
      <c r="C28" s="153" t="str">
        <f>IF(A28="","",VLOOKUP(A28,'Prestation 3D'!A:B,2,0))</f>
        <v/>
      </c>
      <c r="D28" s="154"/>
      <c r="E28" s="177"/>
      <c r="F28" s="31"/>
      <c r="G28" s="37"/>
      <c r="H28" s="31" t="str">
        <f>IF(G28="","",IF(B28="","",IF(A28="","",VLOOKUP(G28,TVA!A:B,2,0)*F28+F28)))</f>
        <v/>
      </c>
      <c r="I28" s="29" t="str">
        <f t="shared" si="0"/>
        <v/>
      </c>
      <c r="J28" s="51" t="str">
        <f t="shared" si="4"/>
        <v/>
      </c>
      <c r="K28" s="122" t="str">
        <f t="shared" si="1"/>
        <v/>
      </c>
      <c r="L28" s="122" t="str">
        <f t="shared" si="2"/>
        <v/>
      </c>
      <c r="M28" s="122" t="str">
        <f t="shared" si="3"/>
        <v/>
      </c>
    </row>
    <row r="29" spans="1:13" ht="16.5" x14ac:dyDescent="0.3">
      <c r="A29" s="39"/>
      <c r="B29" s="38"/>
      <c r="C29" s="153" t="str">
        <f>IF(A29="","",VLOOKUP(A29,'Prestation 3D'!A:B,2,0))</f>
        <v/>
      </c>
      <c r="D29" s="154"/>
      <c r="E29" s="177"/>
      <c r="F29" s="31"/>
      <c r="G29" s="37"/>
      <c r="H29" s="31" t="str">
        <f>IF(G29="","",IF(B29="","",IF(A29="","",VLOOKUP(G29,TVA!A:B,2,0)*F29+F29)))</f>
        <v/>
      </c>
      <c r="I29" s="29" t="str">
        <f t="shared" si="0"/>
        <v/>
      </c>
      <c r="J29" s="51" t="str">
        <f t="shared" si="4"/>
        <v/>
      </c>
      <c r="K29" s="122" t="str">
        <f t="shared" si="1"/>
        <v/>
      </c>
      <c r="L29" s="122" t="str">
        <f t="shared" si="2"/>
        <v/>
      </c>
      <c r="M29" s="122" t="str">
        <f t="shared" si="3"/>
        <v/>
      </c>
    </row>
    <row r="30" spans="1:13" ht="16.5" x14ac:dyDescent="0.3">
      <c r="A30" s="39"/>
      <c r="B30" s="38"/>
      <c r="C30" s="153" t="str">
        <f>IF(A30="","",VLOOKUP(A30,'Prestation 3D'!A:B,2,0))</f>
        <v/>
      </c>
      <c r="D30" s="154"/>
      <c r="E30" s="177"/>
      <c r="F30" s="31"/>
      <c r="G30" s="37"/>
      <c r="H30" s="31" t="str">
        <f>IF(G30="","",IF(B30="","",IF(A30="","",VLOOKUP(G30,TVA!A:B,2,0)*F30+F30)))</f>
        <v/>
      </c>
      <c r="I30" s="29" t="str">
        <f t="shared" si="0"/>
        <v/>
      </c>
      <c r="J30" s="51" t="str">
        <f t="shared" si="4"/>
        <v/>
      </c>
      <c r="K30" s="122" t="str">
        <f t="shared" si="1"/>
        <v/>
      </c>
      <c r="L30" s="122" t="str">
        <f t="shared" si="2"/>
        <v/>
      </c>
      <c r="M30" s="122" t="str">
        <f t="shared" si="3"/>
        <v/>
      </c>
    </row>
    <row r="31" spans="1:13" ht="16.5" x14ac:dyDescent="0.3">
      <c r="A31" s="39"/>
      <c r="B31" s="38"/>
      <c r="C31" s="153" t="str">
        <f>IF(A31="","",VLOOKUP(A31,'Prestation 3D'!A:B,2,0))</f>
        <v/>
      </c>
      <c r="D31" s="154"/>
      <c r="E31" s="177"/>
      <c r="F31" s="31"/>
      <c r="G31" s="37"/>
      <c r="H31" s="31" t="str">
        <f>IF(G31="","",IF(B31="","",IF(A31="","",VLOOKUP(G31,TVA!A:B,2,0)*F31+F31)))</f>
        <v/>
      </c>
      <c r="I31" s="29" t="str">
        <f t="shared" si="0"/>
        <v/>
      </c>
      <c r="J31" s="51" t="str">
        <f t="shared" si="4"/>
        <v/>
      </c>
      <c r="K31" s="122" t="str">
        <f t="shared" si="1"/>
        <v/>
      </c>
      <c r="L31" s="122" t="str">
        <f t="shared" si="2"/>
        <v/>
      </c>
      <c r="M31" s="122" t="str">
        <f t="shared" si="3"/>
        <v/>
      </c>
    </row>
    <row r="32" spans="1:13" ht="16.5" x14ac:dyDescent="0.3">
      <c r="A32" s="39"/>
      <c r="B32" s="38"/>
      <c r="C32" s="153" t="str">
        <f>IF(A32="","",VLOOKUP(A32,'Prestation 3D'!A:B,2,0))</f>
        <v/>
      </c>
      <c r="D32" s="154"/>
      <c r="E32" s="177"/>
      <c r="F32" s="31"/>
      <c r="G32" s="37"/>
      <c r="H32" s="31" t="str">
        <f>IF(G32="","",IF(B32="","",IF(A32="","",VLOOKUP(G32,TVA!A:B,2,0)*F32+F32)))</f>
        <v/>
      </c>
      <c r="I32" s="29" t="str">
        <f t="shared" si="0"/>
        <v/>
      </c>
      <c r="J32" s="51" t="str">
        <f t="shared" si="4"/>
        <v/>
      </c>
      <c r="K32" s="122" t="str">
        <f t="shared" si="1"/>
        <v/>
      </c>
      <c r="L32" s="122" t="str">
        <f t="shared" si="2"/>
        <v/>
      </c>
      <c r="M32" s="122" t="str">
        <f t="shared" si="3"/>
        <v/>
      </c>
    </row>
    <row r="33" spans="1:13" ht="16.5" x14ac:dyDescent="0.3">
      <c r="A33" s="39"/>
      <c r="B33" s="38"/>
      <c r="C33" s="153" t="str">
        <f>IF(A33="","",VLOOKUP(A33,'Prestation 3D'!A:B,2,0))</f>
        <v/>
      </c>
      <c r="D33" s="154"/>
      <c r="E33" s="177"/>
      <c r="F33" s="31"/>
      <c r="G33" s="37"/>
      <c r="H33" s="31" t="str">
        <f>IF(G33="","",IF(B33="","",IF(A33="","",VLOOKUP(G33,TVA!A:B,2,0)*F33+F33)))</f>
        <v/>
      </c>
      <c r="I33" s="29" t="str">
        <f t="shared" si="0"/>
        <v/>
      </c>
      <c r="J33" s="51" t="str">
        <f t="shared" si="4"/>
        <v/>
      </c>
      <c r="K33" s="122" t="str">
        <f t="shared" si="1"/>
        <v/>
      </c>
      <c r="L33" s="122" t="str">
        <f t="shared" si="2"/>
        <v/>
      </c>
      <c r="M33" s="122" t="str">
        <f t="shared" si="3"/>
        <v/>
      </c>
    </row>
    <row r="34" spans="1:13" ht="16.5" x14ac:dyDescent="0.3">
      <c r="A34" s="39"/>
      <c r="B34" s="38"/>
      <c r="C34" s="153" t="str">
        <f>IF(A34="","",VLOOKUP(A34,'Prestation 3D'!A:B,2,0))</f>
        <v/>
      </c>
      <c r="D34" s="154"/>
      <c r="E34" s="177"/>
      <c r="F34" s="31"/>
      <c r="G34" s="37"/>
      <c r="H34" s="31" t="str">
        <f>IF(G34="","",IF(B34="","",IF(A34="","",VLOOKUP(G34,TVA!A:B,2,0)*F34+F34)))</f>
        <v/>
      </c>
      <c r="I34" s="29" t="str">
        <f t="shared" si="0"/>
        <v/>
      </c>
      <c r="J34" s="51" t="str">
        <f t="shared" si="4"/>
        <v/>
      </c>
      <c r="K34" s="122" t="str">
        <f t="shared" si="1"/>
        <v/>
      </c>
      <c r="L34" s="122" t="str">
        <f t="shared" si="2"/>
        <v/>
      </c>
      <c r="M34" s="122" t="str">
        <f t="shared" si="3"/>
        <v/>
      </c>
    </row>
    <row r="35" spans="1:13" ht="16.5" x14ac:dyDescent="0.3">
      <c r="A35" s="39"/>
      <c r="B35" s="38"/>
      <c r="C35" s="153" t="str">
        <f>IF(A35="","",VLOOKUP(A35,'Prestation 3D'!A:B,2,0))</f>
        <v/>
      </c>
      <c r="D35" s="154"/>
      <c r="E35" s="177"/>
      <c r="F35" s="31"/>
      <c r="G35" s="37"/>
      <c r="H35" s="31" t="str">
        <f>IF(G35="","",IF(B35="","",IF(A35="","",VLOOKUP(G35,TVA!A:B,2,0)*F35+F35)))</f>
        <v/>
      </c>
      <c r="I35" s="29" t="str">
        <f t="shared" si="0"/>
        <v/>
      </c>
      <c r="J35" s="51" t="str">
        <f t="shared" si="4"/>
        <v/>
      </c>
      <c r="K35" s="122" t="str">
        <f t="shared" si="1"/>
        <v/>
      </c>
      <c r="L35" s="122" t="str">
        <f t="shared" si="2"/>
        <v/>
      </c>
      <c r="M35" s="122" t="str">
        <f t="shared" si="3"/>
        <v/>
      </c>
    </row>
    <row r="36" spans="1:13" ht="16.5" x14ac:dyDescent="0.3">
      <c r="A36" s="39"/>
      <c r="B36" s="38"/>
      <c r="C36" s="153" t="str">
        <f>IF(A36="","",VLOOKUP(A36,'Prestation 3D'!A:B,2,0))</f>
        <v/>
      </c>
      <c r="D36" s="154"/>
      <c r="E36" s="177"/>
      <c r="F36" s="31"/>
      <c r="G36" s="37"/>
      <c r="H36" s="31" t="str">
        <f>IF(G36="","",IF(B36="","",IF(A36="","",VLOOKUP(G36,TVA!A:B,2,0)*F36+F36)))</f>
        <v/>
      </c>
      <c r="I36" s="29" t="str">
        <f t="shared" si="0"/>
        <v/>
      </c>
      <c r="J36" s="51" t="str">
        <f t="shared" si="4"/>
        <v/>
      </c>
      <c r="K36" s="122" t="str">
        <f t="shared" si="1"/>
        <v/>
      </c>
      <c r="L36" s="122" t="str">
        <f t="shared" si="2"/>
        <v/>
      </c>
      <c r="M36" s="122" t="str">
        <f t="shared" si="3"/>
        <v/>
      </c>
    </row>
    <row r="37" spans="1:13" ht="16.5" x14ac:dyDescent="0.3">
      <c r="A37" s="39"/>
      <c r="B37" s="38"/>
      <c r="C37" s="153" t="str">
        <f>IF(A37="","",VLOOKUP(A37,'Prestation 3D'!A:B,2,0))</f>
        <v/>
      </c>
      <c r="D37" s="154"/>
      <c r="E37" s="177"/>
      <c r="F37" s="31"/>
      <c r="G37" s="37"/>
      <c r="H37" s="31" t="str">
        <f>IF(G37="","",IF(B37="","",IF(A37="","",VLOOKUP(G37,TVA!A:B,2,0)*F37+F37)))</f>
        <v/>
      </c>
      <c r="I37" s="29" t="str">
        <f t="shared" si="0"/>
        <v/>
      </c>
      <c r="J37" s="51" t="str">
        <f t="shared" si="4"/>
        <v/>
      </c>
      <c r="K37" s="122" t="str">
        <f t="shared" si="1"/>
        <v/>
      </c>
      <c r="L37" s="122" t="str">
        <f t="shared" si="2"/>
        <v/>
      </c>
      <c r="M37" s="122" t="str">
        <f t="shared" si="3"/>
        <v/>
      </c>
    </row>
    <row r="38" spans="1:13" ht="17.25" thickBot="1" x14ac:dyDescent="0.35">
      <c r="A38" s="158" t="s">
        <v>305</v>
      </c>
      <c r="B38" s="159"/>
      <c r="C38" s="159"/>
      <c r="D38" s="159"/>
      <c r="E38" s="160"/>
      <c r="F38" s="115"/>
      <c r="G38" s="116"/>
      <c r="H38" s="115" t="str">
        <f>IF(B38="","",IF(A38="","",VLOOKUP(G38,TVA!A:B,2,0)*F38+F38))</f>
        <v/>
      </c>
      <c r="I38" s="117" t="str">
        <f>IF(B38="","",IF(A38="","",B38*H38))</f>
        <v/>
      </c>
      <c r="K38" s="48"/>
      <c r="L38" s="63"/>
    </row>
    <row r="39" spans="1:13" ht="16.5" x14ac:dyDescent="0.3">
      <c r="A39" s="126"/>
      <c r="B39" s="126"/>
      <c r="C39" s="126"/>
      <c r="D39" s="126"/>
      <c r="E39" s="126"/>
      <c r="F39" s="161" t="s">
        <v>120</v>
      </c>
      <c r="G39" s="162"/>
      <c r="H39" s="163"/>
      <c r="I39" s="41">
        <f>SUM(M15:M37)</f>
        <v>0</v>
      </c>
    </row>
    <row r="40" spans="1:13" ht="16.5" x14ac:dyDescent="0.3">
      <c r="A40" s="164" t="s">
        <v>122</v>
      </c>
      <c r="B40" s="146"/>
      <c r="C40" s="146"/>
      <c r="D40" s="146"/>
      <c r="E40" s="126"/>
      <c r="F40" s="165" t="s">
        <v>117</v>
      </c>
      <c r="G40" s="166"/>
      <c r="H40" s="167"/>
      <c r="I40" s="47">
        <f>SUM(K15:K37)</f>
        <v>0</v>
      </c>
    </row>
    <row r="41" spans="1:13" ht="16.5" x14ac:dyDescent="0.3">
      <c r="A41" s="164" t="s">
        <v>121</v>
      </c>
      <c r="B41" s="170"/>
      <c r="C41" s="170"/>
      <c r="D41" s="170"/>
      <c r="E41" s="126"/>
      <c r="F41" s="171" t="s">
        <v>118</v>
      </c>
      <c r="G41" s="172"/>
      <c r="H41" s="173"/>
      <c r="I41" s="49">
        <f>SUM(L15:L37)</f>
        <v>0</v>
      </c>
    </row>
    <row r="42" spans="1:13" ht="17.25" thickBot="1" x14ac:dyDescent="0.35">
      <c r="A42" s="164" t="s">
        <v>123</v>
      </c>
      <c r="B42" s="170"/>
      <c r="C42" s="170"/>
      <c r="D42" s="170"/>
      <c r="E42" s="126"/>
      <c r="F42" s="174" t="s">
        <v>119</v>
      </c>
      <c r="G42" s="175"/>
      <c r="H42" s="176"/>
      <c r="I42" s="40">
        <f>SUM(I15:I37)</f>
        <v>0</v>
      </c>
    </row>
    <row r="43" spans="1:13" ht="16.5" x14ac:dyDescent="0.3">
      <c r="A43" s="164" t="s">
        <v>125</v>
      </c>
      <c r="B43" s="164"/>
      <c r="C43" s="164"/>
      <c r="D43" s="164"/>
      <c r="E43" s="126"/>
      <c r="F43" s="126"/>
      <c r="G43" s="126"/>
      <c r="H43" s="126"/>
    </row>
    <row r="44" spans="1:13" ht="16.5" x14ac:dyDescent="0.3">
      <c r="A44" s="168"/>
      <c r="B44" s="169"/>
      <c r="C44" s="169"/>
      <c r="D44" s="169"/>
      <c r="E44" s="169"/>
      <c r="F44" s="169"/>
      <c r="G44" s="169"/>
      <c r="H44" s="169"/>
      <c r="I44" s="169"/>
    </row>
    <row r="45" spans="1:13" ht="16.5" x14ac:dyDescent="0.3">
      <c r="A45" s="124"/>
      <c r="B45" s="168"/>
      <c r="C45" s="169"/>
      <c r="D45" s="169"/>
      <c r="E45" s="169"/>
      <c r="F45" s="169"/>
      <c r="G45" s="169"/>
      <c r="H45" s="169"/>
      <c r="I45" s="8"/>
    </row>
    <row r="46" spans="1:13" ht="16.5" x14ac:dyDescent="0.3">
      <c r="A46" s="6"/>
      <c r="B46" s="126"/>
      <c r="C46" s="126"/>
      <c r="D46" s="126"/>
      <c r="E46" s="126"/>
      <c r="F46" s="126"/>
      <c r="G46" s="126"/>
      <c r="H46" s="126"/>
    </row>
    <row r="47" spans="1:13" ht="16.5" x14ac:dyDescent="0.3">
      <c r="A47" s="126"/>
      <c r="B47" s="126"/>
      <c r="C47" s="126"/>
      <c r="D47" s="126"/>
      <c r="E47" s="126"/>
      <c r="F47" s="126"/>
      <c r="G47" s="126"/>
      <c r="H47" s="126"/>
    </row>
    <row r="48" spans="1:13" ht="16.5" x14ac:dyDescent="0.3">
      <c r="A48" s="126"/>
      <c r="B48" s="126"/>
      <c r="C48" s="126"/>
      <c r="D48" s="126"/>
      <c r="E48" s="126"/>
      <c r="F48" s="126"/>
      <c r="G48" s="126"/>
      <c r="H48" s="126"/>
    </row>
    <row r="49" spans="1:8" ht="16.5" x14ac:dyDescent="0.3">
      <c r="A49" s="126"/>
      <c r="B49" s="126"/>
      <c r="C49" s="126"/>
      <c r="D49" s="126"/>
      <c r="E49" s="126"/>
      <c r="F49" s="126"/>
      <c r="G49" s="126"/>
      <c r="H49" s="126"/>
    </row>
    <row r="50" spans="1:8" ht="16.5" x14ac:dyDescent="0.3">
      <c r="A50" s="126"/>
      <c r="B50" s="126"/>
      <c r="C50" s="126"/>
      <c r="D50" s="126"/>
      <c r="E50" s="126"/>
      <c r="F50" s="126"/>
      <c r="G50" s="126"/>
      <c r="H50" s="126"/>
    </row>
  </sheetData>
  <customSheetViews>
    <customSheetView guid="{20B3124C-1120-4723-98EB-4D0E9B6A013D}" showPageBreaks="1" hiddenColumns="1" view="pageLayout">
      <selection activeCell="S4" sqref="S4"/>
      <pageMargins left="0.1875" right="0.20833333333333334" top="0.75" bottom="0.75" header="0.3" footer="0.3"/>
      <pageSetup paperSize="9" orientation="portrait" horizontalDpi="4294967293" verticalDpi="0" r:id="rId1"/>
      <headerFooter>
        <oddFooter xml:space="preserve">&amp;CPage 1
</oddFooter>
      </headerFooter>
    </customSheetView>
  </customSheetViews>
  <mergeCells count="50">
    <mergeCell ref="B45:H45"/>
    <mergeCell ref="A41:D41"/>
    <mergeCell ref="F41:H41"/>
    <mergeCell ref="A42:D42"/>
    <mergeCell ref="F42:H42"/>
    <mergeCell ref="A43:D43"/>
    <mergeCell ref="A44:I44"/>
    <mergeCell ref="C36:E36"/>
    <mergeCell ref="C37:E37"/>
    <mergeCell ref="A38:E38"/>
    <mergeCell ref="F39:H39"/>
    <mergeCell ref="A40:D40"/>
    <mergeCell ref="F40:H40"/>
    <mergeCell ref="C35:E35"/>
    <mergeCell ref="C24:E24"/>
    <mergeCell ref="C25:E25"/>
    <mergeCell ref="C26:E26"/>
    <mergeCell ref="C27:E27"/>
    <mergeCell ref="C28:E28"/>
    <mergeCell ref="C29:E29"/>
    <mergeCell ref="C30:E30"/>
    <mergeCell ref="C31:E31"/>
    <mergeCell ref="C32:E32"/>
    <mergeCell ref="C33:E33"/>
    <mergeCell ref="C34:E34"/>
    <mergeCell ref="C23:E23"/>
    <mergeCell ref="B12:C12"/>
    <mergeCell ref="F12:G12"/>
    <mergeCell ref="C14:E14"/>
    <mergeCell ref="C15:E15"/>
    <mergeCell ref="C16:E16"/>
    <mergeCell ref="C17:E17"/>
    <mergeCell ref="C18:E18"/>
    <mergeCell ref="C19:E19"/>
    <mergeCell ref="C20:E20"/>
    <mergeCell ref="C21:E21"/>
    <mergeCell ref="C22:E22"/>
    <mergeCell ref="A6:C6"/>
    <mergeCell ref="F6:I6"/>
    <mergeCell ref="A7:D10"/>
    <mergeCell ref="F7:I7"/>
    <mergeCell ref="F8:I8"/>
    <mergeCell ref="G9:I9"/>
    <mergeCell ref="A5:C5"/>
    <mergeCell ref="F5:I5"/>
    <mergeCell ref="A1:C1"/>
    <mergeCell ref="F1:I1"/>
    <mergeCell ref="A2:C2"/>
    <mergeCell ref="A3:C3"/>
    <mergeCell ref="A4:C4"/>
  </mergeCells>
  <dataValidations count="4">
    <dataValidation type="list" allowBlank="1" showInputMessage="1" showErrorMessage="1" sqref="A15:A37">
      <formula1>Liste_references1</formula1>
    </dataValidation>
    <dataValidation type="list" allowBlank="1" showInputMessage="1" showErrorMessage="1" sqref="G15:G37">
      <formula1>CodeTVA</formula1>
    </dataValidation>
    <dataValidation type="list" allowBlank="1" showInputMessage="1" showErrorMessage="1" sqref="F5:I5">
      <formula1>identifiantpro1</formula1>
    </dataValidation>
    <dataValidation type="list" allowBlank="1" showInputMessage="1" showErrorMessage="1" sqref="H12">
      <formula1>passage</formula1>
    </dataValidation>
  </dataValidations>
  <pageMargins left="0.1875" right="0.20833333333333334" top="0.75" bottom="0.75" header="0.3" footer="0.3"/>
  <pageSetup paperSize="9" orientation="portrait" horizontalDpi="4294967293" r:id="rId2"/>
  <headerFooter>
    <oddFooter xml:space="preserve">&amp;CPage 1
</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8193" r:id="rId5" name="Button 1">
              <controlPr defaultSize="0" print="0" autoFill="0" autoPict="0" macro="[0]!Resetfacturepro">
                <anchor moveWithCells="1" sizeWithCells="1">
                  <from>
                    <xdr:col>13</xdr:col>
                    <xdr:colOff>66675</xdr:colOff>
                    <xdr:row>1</xdr:row>
                    <xdr:rowOff>9525</xdr:rowOff>
                  </from>
                  <to>
                    <xdr:col>15</xdr:col>
                    <xdr:colOff>66675</xdr:colOff>
                    <xdr:row>3</xdr:row>
                    <xdr:rowOff>0</xdr:rowOff>
                  </to>
                </anchor>
              </controlPr>
            </control>
          </mc:Choice>
        </mc:AlternateContent>
        <mc:AlternateContent xmlns:mc="http://schemas.openxmlformats.org/markup-compatibility/2006">
          <mc:Choice Requires="x14">
            <control shapeId="8194" r:id="rId6" name="Button 2">
              <controlPr defaultSize="0" print="0" autoFill="0" autoPict="0" macro="[0]!Savefacturepro">
                <anchor moveWithCells="1" sizeWithCells="1">
                  <from>
                    <xdr:col>13</xdr:col>
                    <xdr:colOff>76200</xdr:colOff>
                    <xdr:row>3</xdr:row>
                    <xdr:rowOff>200025</xdr:rowOff>
                  </from>
                  <to>
                    <xdr:col>15</xdr:col>
                    <xdr:colOff>76200</xdr:colOff>
                    <xdr:row>5</xdr:row>
                    <xdr:rowOff>190500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FFFF00"/>
  </sheetPr>
  <dimension ref="A1"/>
  <sheetViews>
    <sheetView topLeftCell="F1" workbookViewId="0">
      <selection activeCell="J20" sqref="J20"/>
    </sheetView>
  </sheetViews>
  <sheetFormatPr baseColWidth="10" defaultRowHeight="15" x14ac:dyDescent="0.25"/>
  <sheetData/>
  <customSheetViews>
    <customSheetView guid="{20B3124C-1120-4723-98EB-4D0E9B6A013D}">
      <selection activeCell="J20" sqref="J20"/>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0000"/>
  </sheetPr>
  <dimension ref="A1:M50"/>
  <sheetViews>
    <sheetView showWhiteSpace="0" view="pageLayout" zoomScaleNormal="100" workbookViewId="0">
      <selection activeCell="O17" sqref="O17"/>
    </sheetView>
  </sheetViews>
  <sheetFormatPr baseColWidth="10" defaultRowHeight="15" x14ac:dyDescent="0.25"/>
  <cols>
    <col min="1" max="1" width="10.140625" style="44" customWidth="1"/>
    <col min="2" max="2" width="3" style="44" customWidth="1"/>
    <col min="3" max="3" width="11.42578125" style="44" customWidth="1"/>
    <col min="4" max="4" width="11.42578125" style="44"/>
    <col min="5" max="5" width="26.7109375" style="44" customWidth="1"/>
    <col min="6" max="6" width="9" style="44" customWidth="1"/>
    <col min="7" max="7" width="4.140625" style="44" customWidth="1"/>
    <col min="8" max="8" width="9.5703125" style="44" customWidth="1"/>
    <col min="9" max="9" width="10.7109375" style="44" customWidth="1"/>
    <col min="10" max="10" width="2.5703125" style="44" customWidth="1"/>
    <col min="11" max="13" width="11.42578125" style="44" hidden="1" customWidth="1"/>
    <col min="14" max="16" width="11.42578125" style="44" customWidth="1"/>
    <col min="17" max="16384" width="11.42578125" style="44"/>
  </cols>
  <sheetData>
    <row r="1" spans="1:13" ht="16.5" x14ac:dyDescent="0.3">
      <c r="A1" s="146" t="s">
        <v>300</v>
      </c>
      <c r="B1" s="144"/>
      <c r="C1" s="144"/>
      <c r="D1" s="45"/>
      <c r="E1" s="45"/>
      <c r="F1" s="147">
        <f ca="1">TODAY()</f>
        <v>41610</v>
      </c>
      <c r="G1" s="147"/>
      <c r="H1" s="147"/>
      <c r="I1" s="147"/>
    </row>
    <row r="2" spans="1:13" ht="16.5" x14ac:dyDescent="0.3">
      <c r="A2" s="148" t="s">
        <v>111</v>
      </c>
      <c r="B2" s="148"/>
      <c r="C2" s="148"/>
      <c r="D2" s="45"/>
      <c r="E2" s="45"/>
      <c r="F2" s="108"/>
      <c r="G2" s="108"/>
      <c r="H2" s="108"/>
      <c r="I2" s="108"/>
    </row>
    <row r="3" spans="1:13" ht="16.5" x14ac:dyDescent="0.3">
      <c r="A3" s="148" t="s">
        <v>112</v>
      </c>
      <c r="B3" s="144"/>
      <c r="C3" s="144"/>
      <c r="D3" s="45"/>
      <c r="E3" s="45"/>
      <c r="F3" s="108"/>
      <c r="G3" s="108"/>
      <c r="H3" s="108"/>
      <c r="I3" s="108"/>
    </row>
    <row r="4" spans="1:13" ht="16.5" customHeight="1" x14ac:dyDescent="0.3">
      <c r="A4" s="144" t="s">
        <v>301</v>
      </c>
      <c r="B4" s="144"/>
      <c r="C4" s="144"/>
      <c r="D4" s="45"/>
      <c r="E4" s="45"/>
      <c r="F4" s="45"/>
      <c r="G4" s="45"/>
      <c r="H4" s="45"/>
    </row>
    <row r="5" spans="1:13" ht="16.5" customHeight="1" x14ac:dyDescent="0.3">
      <c r="A5" s="144" t="s">
        <v>302</v>
      </c>
      <c r="B5" s="144"/>
      <c r="C5" s="144"/>
      <c r="D5" s="45"/>
      <c r="E5" s="45"/>
      <c r="F5" s="60" t="s">
        <v>232</v>
      </c>
      <c r="G5" s="145" t="s">
        <v>332</v>
      </c>
      <c r="H5" s="145"/>
      <c r="I5" s="145"/>
    </row>
    <row r="6" spans="1:13" ht="16.5" customHeight="1" x14ac:dyDescent="0.3">
      <c r="A6" s="149" t="s">
        <v>303</v>
      </c>
      <c r="B6" s="150"/>
      <c r="C6" s="150"/>
      <c r="D6" s="45"/>
      <c r="E6" s="45"/>
      <c r="F6" s="151" t="str">
        <f>IF(G5="","",VLOOKUP(G5,'CLIENTS PART 3D'!A:G,4,0))</f>
        <v>le mordu</v>
      </c>
      <c r="G6" s="151"/>
      <c r="H6" s="151"/>
      <c r="I6" s="151"/>
    </row>
    <row r="7" spans="1:13" ht="16.5" customHeight="1" x14ac:dyDescent="0.3">
      <c r="A7" s="152" t="s">
        <v>109</v>
      </c>
      <c r="B7" s="152"/>
      <c r="C7" s="152"/>
      <c r="D7" s="152"/>
      <c r="E7" s="45"/>
      <c r="F7" s="151" t="str">
        <f>IF(G5="","",VLOOKUP(G5,'CLIENTS PART 3D'!A:G,5,0))</f>
        <v xml:space="preserve"> </v>
      </c>
      <c r="G7" s="151"/>
      <c r="H7" s="151"/>
      <c r="I7" s="151"/>
    </row>
    <row r="8" spans="1:13" ht="16.5" customHeight="1" x14ac:dyDescent="0.3">
      <c r="A8" s="152"/>
      <c r="B8" s="152"/>
      <c r="C8" s="152"/>
      <c r="D8" s="152"/>
      <c r="E8" s="45"/>
      <c r="F8" s="145"/>
      <c r="G8" s="145"/>
      <c r="H8" s="145"/>
      <c r="I8" s="145"/>
    </row>
    <row r="9" spans="1:13" ht="16.5" customHeight="1" x14ac:dyDescent="0.3">
      <c r="A9" s="152"/>
      <c r="B9" s="152"/>
      <c r="C9" s="152"/>
      <c r="D9" s="152"/>
      <c r="E9" s="45"/>
      <c r="F9" s="46">
        <f>IF(G5="","",VLOOKUP(G5,'CLIENTS PART 3D'!A:G,6,0))</f>
        <v>24600</v>
      </c>
      <c r="G9" s="151" t="str">
        <f>IF(G5="","",VLOOKUP(G5,'CLIENTS PART 3D'!A:G,7,0))</f>
        <v>riberac</v>
      </c>
      <c r="H9" s="151"/>
      <c r="I9" s="151"/>
    </row>
    <row r="10" spans="1:13" ht="16.5" customHeight="1" x14ac:dyDescent="0.3">
      <c r="A10" s="152"/>
      <c r="B10" s="152"/>
      <c r="C10" s="152"/>
      <c r="D10" s="152"/>
      <c r="E10" s="45"/>
      <c r="F10" s="46"/>
      <c r="G10" s="45"/>
      <c r="H10" s="45"/>
    </row>
    <row r="11" spans="1:13" ht="16.5" x14ac:dyDescent="0.3">
      <c r="A11" s="45"/>
      <c r="B11" s="45"/>
      <c r="C11" s="45"/>
      <c r="D11" s="45"/>
      <c r="E11" s="45"/>
      <c r="F11" s="45"/>
      <c r="G11" s="45"/>
      <c r="H11" s="45"/>
    </row>
    <row r="12" spans="1:13" ht="16.5" x14ac:dyDescent="0.3">
      <c r="A12" s="6"/>
      <c r="B12" s="145"/>
      <c r="C12" s="145"/>
      <c r="D12" s="45" t="s">
        <v>115</v>
      </c>
      <c r="E12" s="6">
        <f>COUNTA('Historique facture part'!A:A)</f>
        <v>1</v>
      </c>
      <c r="F12" s="145" t="s">
        <v>116</v>
      </c>
      <c r="G12" s="145"/>
      <c r="H12" s="45"/>
    </row>
    <row r="13" spans="1:13" ht="16.5" x14ac:dyDescent="0.3">
      <c r="A13" s="45"/>
      <c r="B13" s="45"/>
      <c r="C13" s="45"/>
      <c r="D13" s="45"/>
      <c r="E13" s="45"/>
      <c r="F13" s="45"/>
      <c r="G13" s="45"/>
      <c r="H13" s="45"/>
      <c r="K13" s="51"/>
      <c r="L13" s="51"/>
      <c r="M13" s="51"/>
    </row>
    <row r="14" spans="1:13" ht="25.5" customHeight="1" x14ac:dyDescent="0.25">
      <c r="A14" s="32" t="s">
        <v>0</v>
      </c>
      <c r="B14" s="32" t="s">
        <v>2</v>
      </c>
      <c r="C14" s="155" t="s">
        <v>1</v>
      </c>
      <c r="D14" s="156"/>
      <c r="E14" s="157"/>
      <c r="F14" s="118" t="s">
        <v>110</v>
      </c>
      <c r="G14" s="34" t="s">
        <v>108</v>
      </c>
      <c r="H14" s="36" t="s">
        <v>113</v>
      </c>
      <c r="I14" s="62" t="s">
        <v>114</v>
      </c>
      <c r="J14" s="50" t="s">
        <v>227</v>
      </c>
      <c r="K14" s="120" t="s">
        <v>228</v>
      </c>
      <c r="L14" s="120" t="s">
        <v>229</v>
      </c>
      <c r="M14" s="120" t="s">
        <v>227</v>
      </c>
    </row>
    <row r="15" spans="1:13" ht="16.5" x14ac:dyDescent="0.3">
      <c r="A15" s="39"/>
      <c r="B15" s="38"/>
      <c r="C15" s="153" t="str">
        <f>IF(A15="","",VLOOKUP(A15,'Prestation 3D'!A:B,2,0))</f>
        <v/>
      </c>
      <c r="D15" s="154"/>
      <c r="E15" s="154"/>
      <c r="F15" s="113"/>
      <c r="G15" s="112"/>
      <c r="H15" s="31" t="str">
        <f>IF(G15="","",IF(B15="","",IF(A15="","",VLOOKUP(G15,TVA!A:B,2,0)*F15+F15)))</f>
        <v/>
      </c>
      <c r="I15" s="29" t="str">
        <f>IF(H15="","",IF(B15="","",IF(A15="","",B15*H15)))</f>
        <v/>
      </c>
      <c r="J15" s="51" t="str">
        <f>IF(A15="","",B15*F15)</f>
        <v/>
      </c>
      <c r="K15" s="120" t="str">
        <f>IF(B15="","",IF(G15=2,"",SUMIF(G15:G37,1,F15:F37)*7%*B15))</f>
        <v/>
      </c>
      <c r="L15" s="120" t="str">
        <f>IF(B15="","",IF(G15=1,"",SUMIF(G15:G37,2,F15:F37)*19.6%*B15))</f>
        <v/>
      </c>
      <c r="M15" s="121" t="str">
        <f>IF(A15="","",B15*F15)</f>
        <v/>
      </c>
    </row>
    <row r="16" spans="1:13" ht="16.5" x14ac:dyDescent="0.3">
      <c r="A16" s="39"/>
      <c r="B16" s="38"/>
      <c r="C16" s="153" t="str">
        <f>IF(A16="","",VLOOKUP(A16,'Prestation 3D'!A:B,2,0))</f>
        <v/>
      </c>
      <c r="D16" s="154"/>
      <c r="E16" s="154"/>
      <c r="F16" s="114"/>
      <c r="G16" s="112"/>
      <c r="H16" s="31" t="str">
        <f>IF(G16="","",IF(B16="","",IF(A16="","",VLOOKUP(G16,TVA!A:B,2,0)*F16+F16)))</f>
        <v/>
      </c>
      <c r="I16" s="29" t="str">
        <f t="shared" ref="I16:I37" si="0">IF(H16="","",IF(B16="","",IF(A16="","",B16*H16)))</f>
        <v/>
      </c>
      <c r="J16" s="51" t="str">
        <f t="shared" ref="J16:J37" si="1">IF(A16="","",B16*F16)</f>
        <v/>
      </c>
      <c r="K16" s="120" t="str">
        <f t="shared" ref="K16:K37" si="2">IF(B16="","",IF(G16=2,"",SUMIF(G16:G38,1,F16:F38)*7%*B16))</f>
        <v/>
      </c>
      <c r="L16" s="120" t="str">
        <f t="shared" ref="L16:L37" si="3">IF(B16="","",IF(G16=1,"",SUMIF(G16:G38,2,F16:F38)*19.6%*B16))</f>
        <v/>
      </c>
      <c r="M16" s="121" t="str">
        <f t="shared" ref="M16:M37" si="4">IF(A16="","",B16*F16)</f>
        <v/>
      </c>
    </row>
    <row r="17" spans="1:13" ht="16.5" x14ac:dyDescent="0.3">
      <c r="A17" s="39"/>
      <c r="B17" s="38"/>
      <c r="C17" s="153" t="str">
        <f>IF(A17="","",VLOOKUP(A17,'Prestation 3D'!A:B,2,0))</f>
        <v/>
      </c>
      <c r="D17" s="154"/>
      <c r="E17" s="154"/>
      <c r="F17" s="114"/>
      <c r="G17" s="112"/>
      <c r="H17" s="31" t="str">
        <f>IF(G17="","",IF(B17="","",IF(A17="","",VLOOKUP(G17,TVA!A:B,2,0)*F17+F17)))</f>
        <v/>
      </c>
      <c r="I17" s="29" t="str">
        <f t="shared" si="0"/>
        <v/>
      </c>
      <c r="J17" s="51" t="str">
        <f t="shared" si="1"/>
        <v/>
      </c>
      <c r="K17" s="120" t="str">
        <f t="shared" si="2"/>
        <v/>
      </c>
      <c r="L17" s="120" t="str">
        <f t="shared" si="3"/>
        <v/>
      </c>
      <c r="M17" s="121" t="str">
        <f t="shared" si="4"/>
        <v/>
      </c>
    </row>
    <row r="18" spans="1:13" ht="16.5" x14ac:dyDescent="0.3">
      <c r="A18" s="39"/>
      <c r="B18" s="38"/>
      <c r="C18" s="153" t="str">
        <f>IF(A18="","",VLOOKUP(A18,'Prestation 3D'!A:B,2,0))</f>
        <v/>
      </c>
      <c r="D18" s="154"/>
      <c r="E18" s="154"/>
      <c r="F18" s="114"/>
      <c r="G18" s="112"/>
      <c r="H18" s="31" t="str">
        <f>IF(G18="","",IF(B18="","",IF(A18="","",VLOOKUP(G18,TVA!A:B,2,0)*F18+F18)))</f>
        <v/>
      </c>
      <c r="I18" s="29" t="str">
        <f t="shared" si="0"/>
        <v/>
      </c>
      <c r="J18" s="51" t="str">
        <f t="shared" si="1"/>
        <v/>
      </c>
      <c r="K18" s="120" t="str">
        <f t="shared" si="2"/>
        <v/>
      </c>
      <c r="L18" s="120" t="str">
        <f t="shared" si="3"/>
        <v/>
      </c>
      <c r="M18" s="121" t="str">
        <f t="shared" si="4"/>
        <v/>
      </c>
    </row>
    <row r="19" spans="1:13" ht="16.5" x14ac:dyDescent="0.3">
      <c r="A19" s="39"/>
      <c r="B19" s="38"/>
      <c r="C19" s="153" t="str">
        <f>IF(A19="","",VLOOKUP(A19,'Prestation 3D'!A:B,2,0))</f>
        <v/>
      </c>
      <c r="D19" s="154"/>
      <c r="E19" s="154"/>
      <c r="F19" s="114"/>
      <c r="G19" s="112"/>
      <c r="H19" s="31" t="str">
        <f>IF(G19="","",IF(B19="","",IF(A19="","",VLOOKUP(G19,TVA!A:B,2,0)*F19+F19)))</f>
        <v/>
      </c>
      <c r="I19" s="29" t="str">
        <f t="shared" si="0"/>
        <v/>
      </c>
      <c r="J19" s="51" t="str">
        <f t="shared" si="1"/>
        <v/>
      </c>
      <c r="K19" s="120" t="str">
        <f t="shared" si="2"/>
        <v/>
      </c>
      <c r="L19" s="120" t="str">
        <f t="shared" si="3"/>
        <v/>
      </c>
      <c r="M19" s="121" t="str">
        <f t="shared" si="4"/>
        <v/>
      </c>
    </row>
    <row r="20" spans="1:13" ht="16.5" x14ac:dyDescent="0.3">
      <c r="A20" s="39"/>
      <c r="B20" s="38"/>
      <c r="C20" s="153" t="str">
        <f>IF(A20="","",VLOOKUP(A20,'Prestation 3D'!A:B,2,0))</f>
        <v/>
      </c>
      <c r="D20" s="154"/>
      <c r="E20" s="154"/>
      <c r="F20" s="114"/>
      <c r="G20" s="112"/>
      <c r="H20" s="31" t="str">
        <f>IF(G20="","",IF(B20="","",IF(A20="","",VLOOKUP(G20,TVA!A:B,2,0)*F20+F20)))</f>
        <v/>
      </c>
      <c r="I20" s="29" t="str">
        <f t="shared" si="0"/>
        <v/>
      </c>
      <c r="J20" s="51" t="str">
        <f t="shared" si="1"/>
        <v/>
      </c>
      <c r="K20" s="120" t="str">
        <f t="shared" si="2"/>
        <v/>
      </c>
      <c r="L20" s="120" t="str">
        <f t="shared" si="3"/>
        <v/>
      </c>
      <c r="M20" s="121" t="str">
        <f t="shared" si="4"/>
        <v/>
      </c>
    </row>
    <row r="21" spans="1:13" ht="16.5" x14ac:dyDescent="0.3">
      <c r="A21" s="39"/>
      <c r="B21" s="38"/>
      <c r="C21" s="153" t="str">
        <f>IF(A21="","",VLOOKUP(A21,'Prestation 3D'!A:B,2,0))</f>
        <v/>
      </c>
      <c r="D21" s="154"/>
      <c r="E21" s="154"/>
      <c r="F21" s="114"/>
      <c r="G21" s="112"/>
      <c r="H21" s="31" t="str">
        <f>IF(G21="","",IF(B21="","",IF(A21="","",VLOOKUP(G21,TVA!A:B,2,0)*F21+F21)))</f>
        <v/>
      </c>
      <c r="I21" s="29" t="str">
        <f t="shared" si="0"/>
        <v/>
      </c>
      <c r="J21" s="51" t="str">
        <f t="shared" si="1"/>
        <v/>
      </c>
      <c r="K21" s="120" t="str">
        <f t="shared" si="2"/>
        <v/>
      </c>
      <c r="L21" s="120" t="str">
        <f t="shared" si="3"/>
        <v/>
      </c>
      <c r="M21" s="121" t="str">
        <f t="shared" si="4"/>
        <v/>
      </c>
    </row>
    <row r="22" spans="1:13" ht="16.5" x14ac:dyDescent="0.3">
      <c r="A22" s="39"/>
      <c r="B22" s="38"/>
      <c r="C22" s="153" t="str">
        <f>IF(A22="","",VLOOKUP(A22,'Prestation 3D'!A:B,2,0))</f>
        <v/>
      </c>
      <c r="D22" s="154"/>
      <c r="E22" s="154"/>
      <c r="F22" s="114"/>
      <c r="G22" s="112"/>
      <c r="H22" s="31" t="str">
        <f>IF(G22="","",IF(B22="","",IF(A22="","",VLOOKUP(G22,TVA!A:B,2,0)*F22+F22)))</f>
        <v/>
      </c>
      <c r="I22" s="29" t="str">
        <f t="shared" si="0"/>
        <v/>
      </c>
      <c r="J22" s="51" t="str">
        <f t="shared" si="1"/>
        <v/>
      </c>
      <c r="K22" s="120" t="str">
        <f t="shared" si="2"/>
        <v/>
      </c>
      <c r="L22" s="120" t="str">
        <f t="shared" si="3"/>
        <v/>
      </c>
      <c r="M22" s="121" t="str">
        <f t="shared" si="4"/>
        <v/>
      </c>
    </row>
    <row r="23" spans="1:13" ht="16.5" x14ac:dyDescent="0.3">
      <c r="A23" s="39"/>
      <c r="B23" s="38"/>
      <c r="C23" s="153" t="str">
        <f>IF(A23="","",VLOOKUP(A23,'Prestation 3D'!A:B,2,0))</f>
        <v/>
      </c>
      <c r="D23" s="154"/>
      <c r="E23" s="154"/>
      <c r="F23" s="114"/>
      <c r="G23" s="112"/>
      <c r="H23" s="31" t="str">
        <f>IF(G23="","",IF(B23="","",IF(A23="","",VLOOKUP(G23,TVA!A:B,2,0)*F23+F23)))</f>
        <v/>
      </c>
      <c r="I23" s="29" t="str">
        <f t="shared" si="0"/>
        <v/>
      </c>
      <c r="J23" s="51" t="str">
        <f t="shared" si="1"/>
        <v/>
      </c>
      <c r="K23" s="120" t="str">
        <f t="shared" si="2"/>
        <v/>
      </c>
      <c r="L23" s="120" t="str">
        <f t="shared" si="3"/>
        <v/>
      </c>
      <c r="M23" s="121" t="str">
        <f t="shared" si="4"/>
        <v/>
      </c>
    </row>
    <row r="24" spans="1:13" ht="16.5" x14ac:dyDescent="0.3">
      <c r="A24" s="39"/>
      <c r="B24" s="38"/>
      <c r="C24" s="153" t="str">
        <f>IF(A24="","",VLOOKUP(A24,'Prestation 3D'!A:B,2,0))</f>
        <v/>
      </c>
      <c r="D24" s="154"/>
      <c r="E24" s="154"/>
      <c r="F24" s="114"/>
      <c r="G24" s="112"/>
      <c r="H24" s="31" t="str">
        <f>IF(G24="","",IF(B24="","",IF(A24="","",VLOOKUP(G24,TVA!A:B,2,0)*F24+F24)))</f>
        <v/>
      </c>
      <c r="I24" s="29" t="str">
        <f t="shared" si="0"/>
        <v/>
      </c>
      <c r="J24" s="51" t="str">
        <f t="shared" si="1"/>
        <v/>
      </c>
      <c r="K24" s="120" t="str">
        <f t="shared" si="2"/>
        <v/>
      </c>
      <c r="L24" s="120" t="str">
        <f t="shared" si="3"/>
        <v/>
      </c>
      <c r="M24" s="121" t="str">
        <f t="shared" si="4"/>
        <v/>
      </c>
    </row>
    <row r="25" spans="1:13" ht="16.5" x14ac:dyDescent="0.3">
      <c r="A25" s="39"/>
      <c r="B25" s="38"/>
      <c r="C25" s="153" t="str">
        <f>IF(A25="","",VLOOKUP(A25,'Prestation 3D'!A:B,2,0))</f>
        <v/>
      </c>
      <c r="D25" s="154"/>
      <c r="E25" s="154"/>
      <c r="F25" s="114"/>
      <c r="G25" s="112"/>
      <c r="H25" s="31" t="str">
        <f>IF(G25="","",IF(B25="","",IF(A25="","",VLOOKUP(G25,TVA!A:B,2,0)*F25+F25)))</f>
        <v/>
      </c>
      <c r="I25" s="29" t="str">
        <f t="shared" si="0"/>
        <v/>
      </c>
      <c r="J25" s="51" t="str">
        <f t="shared" si="1"/>
        <v/>
      </c>
      <c r="K25" s="120" t="str">
        <f t="shared" si="2"/>
        <v/>
      </c>
      <c r="L25" s="120" t="str">
        <f t="shared" si="3"/>
        <v/>
      </c>
      <c r="M25" s="121" t="str">
        <f t="shared" si="4"/>
        <v/>
      </c>
    </row>
    <row r="26" spans="1:13" ht="16.5" x14ac:dyDescent="0.3">
      <c r="A26" s="39"/>
      <c r="B26" s="38"/>
      <c r="C26" s="153" t="str">
        <f>IF(A26="","",VLOOKUP(A26,'Prestation 3D'!A:B,2,0))</f>
        <v/>
      </c>
      <c r="D26" s="154"/>
      <c r="E26" s="154"/>
      <c r="F26" s="114"/>
      <c r="G26" s="112"/>
      <c r="H26" s="31" t="str">
        <f>IF(G26="","",IF(B26="","",IF(A26="","",VLOOKUP(G26,TVA!A:B,2,0)*F26+F26)))</f>
        <v/>
      </c>
      <c r="I26" s="29" t="str">
        <f t="shared" si="0"/>
        <v/>
      </c>
      <c r="J26" s="51" t="str">
        <f t="shared" si="1"/>
        <v/>
      </c>
      <c r="K26" s="120" t="str">
        <f t="shared" si="2"/>
        <v/>
      </c>
      <c r="L26" s="120" t="str">
        <f t="shared" si="3"/>
        <v/>
      </c>
      <c r="M26" s="121" t="str">
        <f t="shared" si="4"/>
        <v/>
      </c>
    </row>
    <row r="27" spans="1:13" ht="16.5" x14ac:dyDescent="0.3">
      <c r="A27" s="39"/>
      <c r="B27" s="38"/>
      <c r="C27" s="153" t="str">
        <f>IF(A27="","",VLOOKUP(A27,'Prestation 3D'!A:B,2,0))</f>
        <v/>
      </c>
      <c r="D27" s="154"/>
      <c r="E27" s="154"/>
      <c r="F27" s="114"/>
      <c r="G27" s="112"/>
      <c r="H27" s="31" t="str">
        <f>IF(G27="","",IF(B27="","",IF(A27="","",VLOOKUP(G27,TVA!A:B,2,0)*F27+F27)))</f>
        <v/>
      </c>
      <c r="I27" s="29" t="str">
        <f t="shared" si="0"/>
        <v/>
      </c>
      <c r="J27" s="51" t="str">
        <f t="shared" si="1"/>
        <v/>
      </c>
      <c r="K27" s="120" t="str">
        <f t="shared" si="2"/>
        <v/>
      </c>
      <c r="L27" s="120" t="str">
        <f t="shared" si="3"/>
        <v/>
      </c>
      <c r="M27" s="121" t="str">
        <f t="shared" si="4"/>
        <v/>
      </c>
    </row>
    <row r="28" spans="1:13" ht="16.5" x14ac:dyDescent="0.3">
      <c r="A28" s="39"/>
      <c r="B28" s="38"/>
      <c r="C28" s="153" t="str">
        <f>IF(A28="","",VLOOKUP(A28,'Prestation 3D'!A:B,2,0))</f>
        <v/>
      </c>
      <c r="D28" s="154"/>
      <c r="E28" s="154"/>
      <c r="F28" s="114"/>
      <c r="G28" s="112"/>
      <c r="H28" s="31" t="str">
        <f>IF(G28="","",IF(B28="","",IF(A28="","",VLOOKUP(G28,TVA!A:B,2,0)*F28+F28)))</f>
        <v/>
      </c>
      <c r="I28" s="29" t="str">
        <f t="shared" si="0"/>
        <v/>
      </c>
      <c r="J28" s="51" t="str">
        <f t="shared" si="1"/>
        <v/>
      </c>
      <c r="K28" s="120" t="str">
        <f t="shared" si="2"/>
        <v/>
      </c>
      <c r="L28" s="120" t="str">
        <f t="shared" si="3"/>
        <v/>
      </c>
      <c r="M28" s="121" t="str">
        <f t="shared" si="4"/>
        <v/>
      </c>
    </row>
    <row r="29" spans="1:13" ht="16.5" x14ac:dyDescent="0.3">
      <c r="A29" s="39"/>
      <c r="B29" s="38"/>
      <c r="C29" s="153" t="str">
        <f>IF(A29="","",VLOOKUP(A29,'Prestation 3D'!A:B,2,0))</f>
        <v/>
      </c>
      <c r="D29" s="154"/>
      <c r="E29" s="154"/>
      <c r="F29" s="114"/>
      <c r="G29" s="112"/>
      <c r="H29" s="31" t="str">
        <f>IF(G29="","",IF(B29="","",IF(A29="","",VLOOKUP(G29,TVA!A:B,2,0)*F29+F29)))</f>
        <v/>
      </c>
      <c r="I29" s="29" t="str">
        <f t="shared" si="0"/>
        <v/>
      </c>
      <c r="J29" s="51" t="str">
        <f t="shared" si="1"/>
        <v/>
      </c>
      <c r="K29" s="120" t="str">
        <f t="shared" si="2"/>
        <v/>
      </c>
      <c r="L29" s="120" t="str">
        <f t="shared" si="3"/>
        <v/>
      </c>
      <c r="M29" s="121" t="str">
        <f t="shared" si="4"/>
        <v/>
      </c>
    </row>
    <row r="30" spans="1:13" ht="16.5" x14ac:dyDescent="0.3">
      <c r="A30" s="39"/>
      <c r="B30" s="38"/>
      <c r="C30" s="153" t="str">
        <f>IF(A30="","",VLOOKUP(A30,'Prestation 3D'!A:B,2,0))</f>
        <v/>
      </c>
      <c r="D30" s="154"/>
      <c r="E30" s="154"/>
      <c r="F30" s="114"/>
      <c r="G30" s="112"/>
      <c r="H30" s="31" t="str">
        <f>IF(G30="","",IF(B30="","",IF(A30="","",VLOOKUP(G30,TVA!A:B,2,0)*F30+F30)))</f>
        <v/>
      </c>
      <c r="I30" s="29" t="str">
        <f t="shared" si="0"/>
        <v/>
      </c>
      <c r="J30" s="51" t="str">
        <f t="shared" si="1"/>
        <v/>
      </c>
      <c r="K30" s="120" t="str">
        <f t="shared" si="2"/>
        <v/>
      </c>
      <c r="L30" s="120" t="str">
        <f t="shared" si="3"/>
        <v/>
      </c>
      <c r="M30" s="121" t="str">
        <f t="shared" si="4"/>
        <v/>
      </c>
    </row>
    <row r="31" spans="1:13" ht="16.5" x14ac:dyDescent="0.3">
      <c r="A31" s="39"/>
      <c r="B31" s="38"/>
      <c r="C31" s="153" t="str">
        <f>IF(A31="","",VLOOKUP(A31,'Prestation 3D'!A:B,2,0))</f>
        <v/>
      </c>
      <c r="D31" s="154"/>
      <c r="E31" s="154"/>
      <c r="F31" s="114"/>
      <c r="G31" s="112"/>
      <c r="H31" s="31" t="str">
        <f>IF(G31="","",IF(B31="","",IF(A31="","",VLOOKUP(G31,TVA!A:B,2,0)*F31+F31)))</f>
        <v/>
      </c>
      <c r="I31" s="29" t="str">
        <f t="shared" si="0"/>
        <v/>
      </c>
      <c r="J31" s="51" t="str">
        <f t="shared" si="1"/>
        <v/>
      </c>
      <c r="K31" s="120" t="str">
        <f t="shared" si="2"/>
        <v/>
      </c>
      <c r="L31" s="120" t="str">
        <f t="shared" si="3"/>
        <v/>
      </c>
      <c r="M31" s="121" t="str">
        <f t="shared" si="4"/>
        <v/>
      </c>
    </row>
    <row r="32" spans="1:13" ht="16.5" x14ac:dyDescent="0.3">
      <c r="A32" s="39"/>
      <c r="B32" s="38"/>
      <c r="C32" s="153" t="str">
        <f>IF(A32="","",VLOOKUP(A32,'Prestation 3D'!A:B,2,0))</f>
        <v/>
      </c>
      <c r="D32" s="154"/>
      <c r="E32" s="154"/>
      <c r="F32" s="114"/>
      <c r="G32" s="112"/>
      <c r="H32" s="31" t="str">
        <f>IF(G32="","",IF(B32="","",IF(A32="","",VLOOKUP(G32,TVA!A:B,2,0)*F32+F32)))</f>
        <v/>
      </c>
      <c r="I32" s="29" t="str">
        <f t="shared" si="0"/>
        <v/>
      </c>
      <c r="J32" s="51" t="str">
        <f t="shared" si="1"/>
        <v/>
      </c>
      <c r="K32" s="120" t="str">
        <f t="shared" si="2"/>
        <v/>
      </c>
      <c r="L32" s="120" t="str">
        <f t="shared" si="3"/>
        <v/>
      </c>
      <c r="M32" s="121" t="str">
        <f t="shared" si="4"/>
        <v/>
      </c>
    </row>
    <row r="33" spans="1:13" ht="16.5" x14ac:dyDescent="0.3">
      <c r="A33" s="39"/>
      <c r="B33" s="38"/>
      <c r="C33" s="153" t="str">
        <f>IF(A33="","",VLOOKUP(A33,'Prestation 3D'!A:B,2,0))</f>
        <v/>
      </c>
      <c r="D33" s="154"/>
      <c r="E33" s="154"/>
      <c r="F33" s="114"/>
      <c r="G33" s="112"/>
      <c r="H33" s="31" t="str">
        <f>IF(G33="","",IF(B33="","",IF(A33="","",VLOOKUP(G33,TVA!A:B,2,0)*F33+F33)))</f>
        <v/>
      </c>
      <c r="I33" s="29" t="str">
        <f t="shared" si="0"/>
        <v/>
      </c>
      <c r="J33" s="51" t="str">
        <f t="shared" si="1"/>
        <v/>
      </c>
      <c r="K33" s="120" t="str">
        <f t="shared" si="2"/>
        <v/>
      </c>
      <c r="L33" s="120" t="str">
        <f t="shared" si="3"/>
        <v/>
      </c>
      <c r="M33" s="121" t="str">
        <f t="shared" si="4"/>
        <v/>
      </c>
    </row>
    <row r="34" spans="1:13" ht="16.5" x14ac:dyDescent="0.3">
      <c r="A34" s="39"/>
      <c r="B34" s="38"/>
      <c r="C34" s="153" t="str">
        <f>IF(A34="","",VLOOKUP(A34,'Prestation 3D'!A:B,2,0))</f>
        <v/>
      </c>
      <c r="D34" s="154"/>
      <c r="E34" s="154"/>
      <c r="F34" s="114"/>
      <c r="G34" s="112"/>
      <c r="H34" s="31" t="str">
        <f>IF(G34="","",IF(B34="","",IF(A34="","",VLOOKUP(G34,TVA!A:B,2,0)*F34+F34)))</f>
        <v/>
      </c>
      <c r="I34" s="29" t="str">
        <f t="shared" si="0"/>
        <v/>
      </c>
      <c r="J34" s="51" t="str">
        <f t="shared" si="1"/>
        <v/>
      </c>
      <c r="K34" s="120" t="str">
        <f t="shared" si="2"/>
        <v/>
      </c>
      <c r="L34" s="120" t="str">
        <f t="shared" si="3"/>
        <v/>
      </c>
      <c r="M34" s="121" t="str">
        <f t="shared" si="4"/>
        <v/>
      </c>
    </row>
    <row r="35" spans="1:13" ht="16.5" x14ac:dyDescent="0.3">
      <c r="A35" s="39"/>
      <c r="B35" s="38"/>
      <c r="C35" s="153" t="str">
        <f>IF(A35="","",VLOOKUP(A35,'Prestation 3D'!A:B,2,0))</f>
        <v/>
      </c>
      <c r="D35" s="154"/>
      <c r="E35" s="154"/>
      <c r="F35" s="114"/>
      <c r="G35" s="112"/>
      <c r="H35" s="31" t="str">
        <f>IF(G35="","",IF(B35="","",IF(A35="","",VLOOKUP(G35,TVA!A:B,2,0)*F35+F35)))</f>
        <v/>
      </c>
      <c r="I35" s="29" t="str">
        <f t="shared" si="0"/>
        <v/>
      </c>
      <c r="J35" s="51" t="str">
        <f t="shared" si="1"/>
        <v/>
      </c>
      <c r="K35" s="120" t="str">
        <f t="shared" si="2"/>
        <v/>
      </c>
      <c r="L35" s="120" t="str">
        <f t="shared" si="3"/>
        <v/>
      </c>
      <c r="M35" s="121" t="str">
        <f t="shared" si="4"/>
        <v/>
      </c>
    </row>
    <row r="36" spans="1:13" ht="16.5" x14ac:dyDescent="0.3">
      <c r="A36" s="39"/>
      <c r="B36" s="38"/>
      <c r="C36" s="153" t="str">
        <f>IF(A36="","",VLOOKUP(A36,'Prestation 3D'!A:B,2,0))</f>
        <v/>
      </c>
      <c r="D36" s="154"/>
      <c r="E36" s="154"/>
      <c r="F36" s="114"/>
      <c r="G36" s="112"/>
      <c r="H36" s="31" t="str">
        <f>IF(G36="","",IF(B36="","",IF(A36="","",VLOOKUP(G36,TVA!A:B,2,0)*F36+F36)))</f>
        <v/>
      </c>
      <c r="I36" s="29" t="str">
        <f t="shared" si="0"/>
        <v/>
      </c>
      <c r="J36" s="51" t="str">
        <f t="shared" si="1"/>
        <v/>
      </c>
      <c r="K36" s="120" t="str">
        <f t="shared" si="2"/>
        <v/>
      </c>
      <c r="L36" s="120" t="str">
        <f t="shared" si="3"/>
        <v/>
      </c>
      <c r="M36" s="121" t="str">
        <f t="shared" si="4"/>
        <v/>
      </c>
    </row>
    <row r="37" spans="1:13" ht="16.5" x14ac:dyDescent="0.3">
      <c r="A37" s="39"/>
      <c r="B37" s="38"/>
      <c r="C37" s="153" t="str">
        <f>IF(A37="","",VLOOKUP(A37,'Prestation 3D'!A:B,2,0))</f>
        <v/>
      </c>
      <c r="D37" s="154"/>
      <c r="E37" s="154"/>
      <c r="F37" s="119"/>
      <c r="G37" s="112"/>
      <c r="H37" s="31" t="str">
        <f>IF(G37="","",IF(B37="","",IF(A37="","",VLOOKUP(G37,TVA!A:B,2,0)*F37+F37)))</f>
        <v/>
      </c>
      <c r="I37" s="29" t="str">
        <f t="shared" si="0"/>
        <v/>
      </c>
      <c r="J37" s="51" t="str">
        <f t="shared" si="1"/>
        <v/>
      </c>
      <c r="K37" s="120" t="str">
        <f t="shared" si="2"/>
        <v/>
      </c>
      <c r="L37" s="120" t="str">
        <f t="shared" si="3"/>
        <v/>
      </c>
      <c r="M37" s="121" t="str">
        <f t="shared" si="4"/>
        <v/>
      </c>
    </row>
    <row r="38" spans="1:13" ht="17.25" thickBot="1" x14ac:dyDescent="0.35">
      <c r="A38" s="158" t="s">
        <v>126</v>
      </c>
      <c r="B38" s="159"/>
      <c r="C38" s="159"/>
      <c r="D38" s="159"/>
      <c r="E38" s="160"/>
      <c r="F38" s="31"/>
      <c r="G38" s="116"/>
      <c r="H38" s="115" t="str">
        <f>IF(B38="","",IF(A38="","",VLOOKUP(G38,TVA!A:B,2,0)*F38+F38))</f>
        <v/>
      </c>
      <c r="I38" s="117" t="str">
        <f>IF(B38="","",IF(A38="","",B38*H38))</f>
        <v/>
      </c>
      <c r="K38" s="100"/>
      <c r="L38" s="101"/>
      <c r="M38" s="99"/>
    </row>
    <row r="39" spans="1:13" ht="16.5" x14ac:dyDescent="0.3">
      <c r="A39" s="45"/>
      <c r="B39" s="45"/>
      <c r="C39" s="45"/>
      <c r="D39" s="45"/>
      <c r="E39" s="45"/>
      <c r="F39" s="161" t="s">
        <v>120</v>
      </c>
      <c r="G39" s="162"/>
      <c r="H39" s="163"/>
      <c r="I39" s="41">
        <f>SUM(M15:M37)</f>
        <v>0</v>
      </c>
    </row>
    <row r="40" spans="1:13" ht="16.5" x14ac:dyDescent="0.3">
      <c r="A40" s="164" t="s">
        <v>122</v>
      </c>
      <c r="B40" s="146"/>
      <c r="C40" s="146"/>
      <c r="D40" s="146"/>
      <c r="E40" s="45"/>
      <c r="F40" s="165" t="s">
        <v>117</v>
      </c>
      <c r="G40" s="166"/>
      <c r="H40" s="167"/>
      <c r="I40" s="61">
        <f>SUM(K15:K37)</f>
        <v>0</v>
      </c>
    </row>
    <row r="41" spans="1:13" ht="16.5" x14ac:dyDescent="0.3">
      <c r="A41" s="164" t="s">
        <v>121</v>
      </c>
      <c r="B41" s="170"/>
      <c r="C41" s="170"/>
      <c r="D41" s="170"/>
      <c r="E41" s="45"/>
      <c r="F41" s="171" t="s">
        <v>118</v>
      </c>
      <c r="G41" s="172"/>
      <c r="H41" s="173"/>
      <c r="I41" s="49">
        <f>SUM(L15:L37)</f>
        <v>0</v>
      </c>
    </row>
    <row r="42" spans="1:13" ht="17.25" thickBot="1" x14ac:dyDescent="0.35">
      <c r="A42" s="164" t="s">
        <v>123</v>
      </c>
      <c r="B42" s="170"/>
      <c r="C42" s="170"/>
      <c r="D42" s="170"/>
      <c r="E42" s="45"/>
      <c r="F42" s="174" t="s">
        <v>119</v>
      </c>
      <c r="G42" s="175"/>
      <c r="H42" s="176"/>
      <c r="I42" s="40">
        <f>SUM(I15:I37)</f>
        <v>0</v>
      </c>
    </row>
    <row r="43" spans="1:13" ht="16.5" x14ac:dyDescent="0.3">
      <c r="A43" s="164" t="s">
        <v>125</v>
      </c>
      <c r="B43" s="164"/>
      <c r="C43" s="164"/>
      <c r="D43" s="164"/>
      <c r="E43" s="45"/>
      <c r="F43" s="45"/>
      <c r="G43" s="45"/>
      <c r="H43" s="45"/>
    </row>
    <row r="44" spans="1:13" ht="16.5" x14ac:dyDescent="0.3">
      <c r="A44" s="168"/>
      <c r="B44" s="169"/>
      <c r="C44" s="169"/>
      <c r="D44" s="169"/>
      <c r="E44" s="169"/>
      <c r="F44" s="169"/>
      <c r="G44" s="169"/>
      <c r="H44" s="169"/>
      <c r="I44" s="169"/>
    </row>
    <row r="45" spans="1:13" ht="16.5" x14ac:dyDescent="0.3">
      <c r="A45" s="43"/>
      <c r="B45" s="168"/>
      <c r="C45" s="169"/>
      <c r="D45" s="169"/>
      <c r="E45" s="169"/>
      <c r="F45" s="169"/>
      <c r="G45" s="169"/>
      <c r="H45" s="169"/>
      <c r="I45" s="8"/>
    </row>
    <row r="46" spans="1:13" ht="16.5" x14ac:dyDescent="0.3">
      <c r="A46" s="6"/>
      <c r="B46" s="45"/>
      <c r="C46" s="45"/>
      <c r="D46" s="45"/>
      <c r="E46" s="45"/>
      <c r="F46" s="45"/>
      <c r="G46" s="45"/>
      <c r="H46" s="45"/>
    </row>
    <row r="47" spans="1:13" ht="16.5" x14ac:dyDescent="0.3">
      <c r="A47" s="45"/>
      <c r="B47" s="45"/>
      <c r="C47" s="45"/>
      <c r="D47" s="45"/>
      <c r="E47" s="45"/>
      <c r="F47" s="45"/>
      <c r="G47" s="45"/>
      <c r="H47" s="45"/>
    </row>
    <row r="48" spans="1:13" ht="16.5" x14ac:dyDescent="0.3">
      <c r="A48" s="45"/>
      <c r="B48" s="45"/>
      <c r="C48" s="45"/>
      <c r="D48" s="45"/>
      <c r="E48" s="45"/>
      <c r="F48" s="45"/>
      <c r="G48" s="45"/>
      <c r="H48" s="45"/>
    </row>
    <row r="49" spans="1:8" ht="16.5" x14ac:dyDescent="0.3">
      <c r="A49" s="45"/>
      <c r="B49" s="45"/>
      <c r="C49" s="45"/>
      <c r="D49" s="45"/>
      <c r="E49" s="45"/>
      <c r="F49" s="45"/>
      <c r="G49" s="45"/>
      <c r="H49" s="45"/>
    </row>
    <row r="50" spans="1:8" ht="16.5" x14ac:dyDescent="0.3">
      <c r="A50" s="45"/>
      <c r="B50" s="45"/>
      <c r="C50" s="45"/>
      <c r="D50" s="45"/>
      <c r="E50" s="45"/>
      <c r="F50" s="45"/>
      <c r="G50" s="45"/>
      <c r="H50" s="45"/>
    </row>
  </sheetData>
  <customSheetViews>
    <customSheetView guid="{20B3124C-1120-4723-98EB-4D0E9B6A013D}" showPageBreaks="1" hiddenColumns="1" view="pageLayout">
      <selection sqref="A1:C1"/>
      <pageMargins left="0.25" right="0.25" top="0.75" bottom="0.75" header="0.3" footer="0.3"/>
      <pageSetup paperSize="9" orientation="portrait" horizontalDpi="4294967293" verticalDpi="0" r:id="rId1"/>
      <headerFooter>
        <oddFooter xml:space="preserve">&amp;CPage 1
</oddFooter>
      </headerFooter>
    </customSheetView>
  </customSheetViews>
  <mergeCells count="50">
    <mergeCell ref="A43:D43"/>
    <mergeCell ref="A44:I44"/>
    <mergeCell ref="B45:H45"/>
    <mergeCell ref="F6:I6"/>
    <mergeCell ref="F39:H39"/>
    <mergeCell ref="A40:D40"/>
    <mergeCell ref="F40:H40"/>
    <mergeCell ref="A41:D41"/>
    <mergeCell ref="F41:H41"/>
    <mergeCell ref="A42:D42"/>
    <mergeCell ref="F42:H42"/>
    <mergeCell ref="C32:E32"/>
    <mergeCell ref="C33:E33"/>
    <mergeCell ref="C34:E34"/>
    <mergeCell ref="C35:E35"/>
    <mergeCell ref="C36:E36"/>
    <mergeCell ref="C24:E24"/>
    <mergeCell ref="C37:E37"/>
    <mergeCell ref="C26:E26"/>
    <mergeCell ref="C27:E27"/>
    <mergeCell ref="C28:E28"/>
    <mergeCell ref="C29:E29"/>
    <mergeCell ref="C30:E30"/>
    <mergeCell ref="C31:E31"/>
    <mergeCell ref="C19:E19"/>
    <mergeCell ref="C20:E20"/>
    <mergeCell ref="C21:E21"/>
    <mergeCell ref="C22:E22"/>
    <mergeCell ref="C23:E23"/>
    <mergeCell ref="C14:E14"/>
    <mergeCell ref="C15:E15"/>
    <mergeCell ref="C16:E16"/>
    <mergeCell ref="C17:E17"/>
    <mergeCell ref="C18:E18"/>
    <mergeCell ref="A38:E38"/>
    <mergeCell ref="B12:C12"/>
    <mergeCell ref="F12:G12"/>
    <mergeCell ref="A1:C1"/>
    <mergeCell ref="A2:C2"/>
    <mergeCell ref="A3:C3"/>
    <mergeCell ref="A4:C4"/>
    <mergeCell ref="A5:C5"/>
    <mergeCell ref="A6:C6"/>
    <mergeCell ref="A7:D10"/>
    <mergeCell ref="F7:I7"/>
    <mergeCell ref="F8:I8"/>
    <mergeCell ref="G9:I9"/>
    <mergeCell ref="G5:I5"/>
    <mergeCell ref="F1:I1"/>
    <mergeCell ref="C25:E25"/>
  </mergeCells>
  <dataValidations count="5">
    <dataValidation type="list" allowBlank="1" showInputMessage="1" showErrorMessage="1" sqref="H12">
      <formula1>passage</formula1>
    </dataValidation>
    <dataValidation type="list" allowBlank="1" showInputMessage="1" showErrorMessage="1" sqref="G5:I5">
      <formula1>identifiantpart</formula1>
    </dataValidation>
    <dataValidation type="list" allowBlank="1" showInputMessage="1" showErrorMessage="1" sqref="G15:G37">
      <formula1>CodeTVA</formula1>
    </dataValidation>
    <dataValidation type="list" allowBlank="1" showInputMessage="1" showErrorMessage="1" sqref="F5">
      <formula1>civilite</formula1>
    </dataValidation>
    <dataValidation type="list" allowBlank="1" showInputMessage="1" showErrorMessage="1" sqref="A15:A37">
      <formula1>Liste_references1</formula1>
    </dataValidation>
  </dataValidations>
  <pageMargins left="0.25" right="0.25" top="0.75" bottom="0.75" header="0.3" footer="0.3"/>
  <pageSetup paperSize="9" orientation="portrait" horizontalDpi="4294967293" r:id="rId2"/>
  <headerFooter>
    <oddFooter xml:space="preserve">&amp;CPage 1
</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5122" r:id="rId5" name="Button 2">
              <controlPr defaultSize="0" print="0" autoFill="0" autoPict="0" macro="[0]!Resetfacturepart">
                <anchor moveWithCells="1" sizeWithCells="1">
                  <from>
                    <xdr:col>13</xdr:col>
                    <xdr:colOff>180975</xdr:colOff>
                    <xdr:row>1</xdr:row>
                    <xdr:rowOff>9525</xdr:rowOff>
                  </from>
                  <to>
                    <xdr:col>15</xdr:col>
                    <xdr:colOff>152400</xdr:colOff>
                    <xdr:row>3</xdr:row>
                    <xdr:rowOff>38100</xdr:rowOff>
                  </to>
                </anchor>
              </controlPr>
            </control>
          </mc:Choice>
        </mc:AlternateContent>
        <mc:AlternateContent xmlns:mc="http://schemas.openxmlformats.org/markup-compatibility/2006">
          <mc:Choice Requires="x14">
            <control shapeId="5125" r:id="rId6" name="Button 5">
              <controlPr defaultSize="0" print="0" autoFill="0" autoPict="0" macro="[0]!Savefacturepart">
                <anchor moveWithCells="1" sizeWithCells="1">
                  <from>
                    <xdr:col>13</xdr:col>
                    <xdr:colOff>190500</xdr:colOff>
                    <xdr:row>3</xdr:row>
                    <xdr:rowOff>200025</xdr:rowOff>
                  </from>
                  <to>
                    <xdr:col>15</xdr:col>
                    <xdr:colOff>161925</xdr:colOff>
                    <xdr:row>6</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R193"/>
  <sheetViews>
    <sheetView workbookViewId="0">
      <selection activeCell="E11" sqref="E11"/>
    </sheetView>
  </sheetViews>
  <sheetFormatPr baseColWidth="10" defaultRowHeight="15" x14ac:dyDescent="0.25"/>
  <cols>
    <col min="1" max="1" width="16.140625" style="123" customWidth="1"/>
    <col min="2" max="2" width="23" customWidth="1"/>
    <col min="3" max="3" width="24.5703125" style="75" customWidth="1"/>
    <col min="4" max="4" width="20.5703125" style="65" customWidth="1"/>
  </cols>
  <sheetData>
    <row r="1" spans="1:18" x14ac:dyDescent="0.25">
      <c r="A1" s="73" t="s">
        <v>237</v>
      </c>
      <c r="B1" s="73" t="s">
        <v>234</v>
      </c>
      <c r="C1" s="74" t="s">
        <v>235</v>
      </c>
      <c r="D1" s="69" t="s">
        <v>236</v>
      </c>
      <c r="E1" s="73" t="s">
        <v>286</v>
      </c>
      <c r="R1" s="72">
        <f>COUNTA(A:A)</f>
        <v>1</v>
      </c>
    </row>
    <row r="2" spans="1:18" x14ac:dyDescent="0.25">
      <c r="A2" s="181"/>
      <c r="E2" s="129"/>
    </row>
    <row r="3" spans="1:18" x14ac:dyDescent="0.25">
      <c r="A3" s="181"/>
      <c r="E3" s="109"/>
    </row>
    <row r="4" spans="1:18" x14ac:dyDescent="0.25">
      <c r="A4" s="181"/>
      <c r="E4" s="109"/>
    </row>
    <row r="5" spans="1:18" x14ac:dyDescent="0.25">
      <c r="A5" s="181"/>
      <c r="E5" s="84"/>
    </row>
    <row r="6" spans="1:18" x14ac:dyDescent="0.25">
      <c r="E6" s="84"/>
    </row>
    <row r="7" spans="1:18" ht="15" customHeight="1" x14ac:dyDescent="0.25">
      <c r="E7" s="84"/>
    </row>
    <row r="8" spans="1:18" ht="15" customHeight="1" x14ac:dyDescent="0.25">
      <c r="E8" s="84"/>
    </row>
    <row r="9" spans="1:18" ht="15" customHeight="1" x14ac:dyDescent="0.25">
      <c r="E9" s="84"/>
    </row>
    <row r="10" spans="1:18" x14ac:dyDescent="0.25">
      <c r="E10" s="84"/>
    </row>
    <row r="11" spans="1:18" x14ac:dyDescent="0.25">
      <c r="E11" s="84"/>
    </row>
    <row r="12" spans="1:18" x14ac:dyDescent="0.25">
      <c r="E12" s="84"/>
    </row>
    <row r="13" spans="1:18" x14ac:dyDescent="0.25">
      <c r="E13" s="84"/>
    </row>
    <row r="14" spans="1:18" x14ac:dyDescent="0.25">
      <c r="E14" s="84"/>
    </row>
    <row r="15" spans="1:18" x14ac:dyDescent="0.25">
      <c r="E15" s="84"/>
    </row>
    <row r="16" spans="1:18" x14ac:dyDescent="0.25">
      <c r="E16" s="84"/>
    </row>
    <row r="17" spans="5:5" x14ac:dyDescent="0.25">
      <c r="E17" s="84"/>
    </row>
    <row r="18" spans="5:5" x14ac:dyDescent="0.25">
      <c r="E18" s="84"/>
    </row>
    <row r="19" spans="5:5" x14ac:dyDescent="0.25">
      <c r="E19" s="84"/>
    </row>
    <row r="20" spans="5:5" x14ac:dyDescent="0.25">
      <c r="E20" s="84"/>
    </row>
    <row r="21" spans="5:5" x14ac:dyDescent="0.25">
      <c r="E21" s="84"/>
    </row>
    <row r="22" spans="5:5" x14ac:dyDescent="0.25">
      <c r="E22" s="84"/>
    </row>
    <row r="23" spans="5:5" x14ac:dyDescent="0.25">
      <c r="E23" s="84"/>
    </row>
    <row r="24" spans="5:5" x14ac:dyDescent="0.25">
      <c r="E24" s="84"/>
    </row>
    <row r="25" spans="5:5" x14ac:dyDescent="0.25">
      <c r="E25" s="84"/>
    </row>
    <row r="26" spans="5:5" x14ac:dyDescent="0.25">
      <c r="E26" s="84"/>
    </row>
    <row r="27" spans="5:5" x14ac:dyDescent="0.25">
      <c r="E27" s="84"/>
    </row>
    <row r="28" spans="5:5" x14ac:dyDescent="0.25">
      <c r="E28" s="84"/>
    </row>
    <row r="29" spans="5:5" x14ac:dyDescent="0.25">
      <c r="E29" s="84"/>
    </row>
    <row r="30" spans="5:5" x14ac:dyDescent="0.25">
      <c r="E30" s="84"/>
    </row>
    <row r="31" spans="5:5" x14ac:dyDescent="0.25">
      <c r="E31" s="84"/>
    </row>
    <row r="32" spans="5:5" x14ac:dyDescent="0.25">
      <c r="E32" s="84"/>
    </row>
    <row r="33" spans="5:5" x14ac:dyDescent="0.25">
      <c r="E33" s="84"/>
    </row>
    <row r="34" spans="5:5" x14ac:dyDescent="0.25">
      <c r="E34" s="84"/>
    </row>
    <row r="35" spans="5:5" x14ac:dyDescent="0.25">
      <c r="E35" s="84"/>
    </row>
    <row r="36" spans="5:5" x14ac:dyDescent="0.25">
      <c r="E36" s="84"/>
    </row>
    <row r="37" spans="5:5" x14ac:dyDescent="0.25">
      <c r="E37" s="84"/>
    </row>
    <row r="38" spans="5:5" x14ac:dyDescent="0.25">
      <c r="E38" s="84"/>
    </row>
    <row r="39" spans="5:5" x14ac:dyDescent="0.25">
      <c r="E39" s="84"/>
    </row>
    <row r="40" spans="5:5" x14ac:dyDescent="0.25">
      <c r="E40" s="84"/>
    </row>
    <row r="41" spans="5:5" x14ac:dyDescent="0.25">
      <c r="E41" s="84"/>
    </row>
    <row r="42" spans="5:5" x14ac:dyDescent="0.25">
      <c r="E42" s="84"/>
    </row>
    <row r="43" spans="5:5" x14ac:dyDescent="0.25">
      <c r="E43" s="84"/>
    </row>
    <row r="44" spans="5:5" x14ac:dyDescent="0.25">
      <c r="E44" s="84"/>
    </row>
    <row r="45" spans="5:5" x14ac:dyDescent="0.25">
      <c r="E45" s="84"/>
    </row>
    <row r="46" spans="5:5" x14ac:dyDescent="0.25">
      <c r="E46" s="84"/>
    </row>
    <row r="47" spans="5:5" x14ac:dyDescent="0.25">
      <c r="E47" s="84"/>
    </row>
    <row r="48" spans="5:5" x14ac:dyDescent="0.25">
      <c r="E48" s="84"/>
    </row>
    <row r="49" spans="5:5" x14ac:dyDescent="0.25">
      <c r="E49" s="84"/>
    </row>
    <row r="50" spans="5:5" x14ac:dyDescent="0.25">
      <c r="E50" s="84"/>
    </row>
    <row r="51" spans="5:5" x14ac:dyDescent="0.25">
      <c r="E51" s="84"/>
    </row>
    <row r="52" spans="5:5" x14ac:dyDescent="0.25">
      <c r="E52" s="84"/>
    </row>
    <row r="53" spans="5:5" x14ac:dyDescent="0.25">
      <c r="E53" s="84"/>
    </row>
    <row r="54" spans="5:5" x14ac:dyDescent="0.25">
      <c r="E54" s="84"/>
    </row>
    <row r="55" spans="5:5" x14ac:dyDescent="0.25">
      <c r="E55" s="84"/>
    </row>
    <row r="56" spans="5:5" x14ac:dyDescent="0.25">
      <c r="E56" s="84"/>
    </row>
    <row r="57" spans="5:5" x14ac:dyDescent="0.25">
      <c r="E57" s="84"/>
    </row>
    <row r="58" spans="5:5" x14ac:dyDescent="0.25">
      <c r="E58" s="84"/>
    </row>
    <row r="59" spans="5:5" x14ac:dyDescent="0.25">
      <c r="E59" s="84"/>
    </row>
    <row r="60" spans="5:5" x14ac:dyDescent="0.25">
      <c r="E60" s="84"/>
    </row>
    <row r="61" spans="5:5" x14ac:dyDescent="0.25">
      <c r="E61" s="84"/>
    </row>
    <row r="62" spans="5:5" x14ac:dyDescent="0.25">
      <c r="E62" s="84"/>
    </row>
    <row r="63" spans="5:5" x14ac:dyDescent="0.25">
      <c r="E63" s="84"/>
    </row>
    <row r="64" spans="5:5" x14ac:dyDescent="0.25">
      <c r="E64" s="84"/>
    </row>
    <row r="65" spans="5:5" x14ac:dyDescent="0.25">
      <c r="E65" s="84"/>
    </row>
    <row r="66" spans="5:5" x14ac:dyDescent="0.25">
      <c r="E66" s="84"/>
    </row>
    <row r="67" spans="5:5" x14ac:dyDescent="0.25">
      <c r="E67" s="84"/>
    </row>
    <row r="68" spans="5:5" x14ac:dyDescent="0.25">
      <c r="E68" s="84"/>
    </row>
    <row r="69" spans="5:5" x14ac:dyDescent="0.25">
      <c r="E69" s="84"/>
    </row>
    <row r="70" spans="5:5" x14ac:dyDescent="0.25">
      <c r="E70" s="84"/>
    </row>
    <row r="71" spans="5:5" x14ac:dyDescent="0.25">
      <c r="E71" s="84"/>
    </row>
    <row r="72" spans="5:5" x14ac:dyDescent="0.25">
      <c r="E72" s="84"/>
    </row>
    <row r="73" spans="5:5" x14ac:dyDescent="0.25">
      <c r="E73" s="84"/>
    </row>
    <row r="74" spans="5:5" x14ac:dyDescent="0.25">
      <c r="E74" s="84"/>
    </row>
    <row r="75" spans="5:5" x14ac:dyDescent="0.25">
      <c r="E75" s="84"/>
    </row>
    <row r="76" spans="5:5" x14ac:dyDescent="0.25">
      <c r="E76" s="84"/>
    </row>
    <row r="77" spans="5:5" x14ac:dyDescent="0.25">
      <c r="E77" s="84"/>
    </row>
    <row r="78" spans="5:5" x14ac:dyDescent="0.25">
      <c r="E78" s="84"/>
    </row>
    <row r="79" spans="5:5" x14ac:dyDescent="0.25">
      <c r="E79" s="84"/>
    </row>
    <row r="80" spans="5:5" x14ac:dyDescent="0.25">
      <c r="E80" s="84"/>
    </row>
    <row r="81" spans="5:5" x14ac:dyDescent="0.25">
      <c r="E81" s="84"/>
    </row>
    <row r="82" spans="5:5" x14ac:dyDescent="0.25">
      <c r="E82" s="84"/>
    </row>
    <row r="83" spans="5:5" x14ac:dyDescent="0.25">
      <c r="E83" s="84"/>
    </row>
    <row r="84" spans="5:5" x14ac:dyDescent="0.25">
      <c r="E84" s="84"/>
    </row>
    <row r="85" spans="5:5" x14ac:dyDescent="0.25">
      <c r="E85" s="84"/>
    </row>
    <row r="86" spans="5:5" x14ac:dyDescent="0.25">
      <c r="E86" s="84"/>
    </row>
    <row r="87" spans="5:5" x14ac:dyDescent="0.25">
      <c r="E87" s="84"/>
    </row>
    <row r="88" spans="5:5" x14ac:dyDescent="0.25">
      <c r="E88" s="84"/>
    </row>
    <row r="89" spans="5:5" x14ac:dyDescent="0.25">
      <c r="E89" s="84"/>
    </row>
    <row r="90" spans="5:5" x14ac:dyDescent="0.25">
      <c r="E90" s="84"/>
    </row>
    <row r="91" spans="5:5" x14ac:dyDescent="0.25">
      <c r="E91" s="84"/>
    </row>
    <row r="92" spans="5:5" x14ac:dyDescent="0.25">
      <c r="E92" s="84"/>
    </row>
    <row r="93" spans="5:5" x14ac:dyDescent="0.25">
      <c r="E93" s="84"/>
    </row>
    <row r="94" spans="5:5" x14ac:dyDescent="0.25">
      <c r="E94" s="84"/>
    </row>
    <row r="95" spans="5:5" x14ac:dyDescent="0.25">
      <c r="E95" s="84"/>
    </row>
    <row r="96" spans="5:5" x14ac:dyDescent="0.25">
      <c r="E96" s="84"/>
    </row>
    <row r="97" spans="5:5" x14ac:dyDescent="0.25">
      <c r="E97" s="84"/>
    </row>
    <row r="98" spans="5:5" x14ac:dyDescent="0.25">
      <c r="E98" s="84"/>
    </row>
    <row r="99" spans="5:5" x14ac:dyDescent="0.25">
      <c r="E99" s="84"/>
    </row>
    <row r="100" spans="5:5" x14ac:dyDescent="0.25">
      <c r="E100" s="84"/>
    </row>
    <row r="101" spans="5:5" x14ac:dyDescent="0.25">
      <c r="E101" s="84"/>
    </row>
    <row r="102" spans="5:5" x14ac:dyDescent="0.25">
      <c r="E102" s="84"/>
    </row>
    <row r="103" spans="5:5" x14ac:dyDescent="0.25">
      <c r="E103" s="84"/>
    </row>
    <row r="104" spans="5:5" x14ac:dyDescent="0.25">
      <c r="E104" s="84"/>
    </row>
    <row r="105" spans="5:5" x14ac:dyDescent="0.25">
      <c r="E105" s="84"/>
    </row>
    <row r="106" spans="5:5" x14ac:dyDescent="0.25">
      <c r="E106" s="84"/>
    </row>
    <row r="107" spans="5:5" x14ac:dyDescent="0.25">
      <c r="E107" s="84"/>
    </row>
    <row r="108" spans="5:5" x14ac:dyDescent="0.25">
      <c r="E108" s="84"/>
    </row>
    <row r="109" spans="5:5" x14ac:dyDescent="0.25">
      <c r="E109" s="84"/>
    </row>
    <row r="110" spans="5:5" x14ac:dyDescent="0.25">
      <c r="E110" s="84"/>
    </row>
    <row r="111" spans="5:5" x14ac:dyDescent="0.25">
      <c r="E111" s="84"/>
    </row>
    <row r="112" spans="5:5" x14ac:dyDescent="0.25">
      <c r="E112" s="84"/>
    </row>
    <row r="113" spans="5:5" x14ac:dyDescent="0.25">
      <c r="E113" s="84"/>
    </row>
    <row r="114" spans="5:5" x14ac:dyDescent="0.25">
      <c r="E114" s="84"/>
    </row>
    <row r="115" spans="5:5" x14ac:dyDescent="0.25">
      <c r="E115" s="84"/>
    </row>
    <row r="116" spans="5:5" x14ac:dyDescent="0.25">
      <c r="E116" s="84"/>
    </row>
    <row r="117" spans="5:5" x14ac:dyDescent="0.25">
      <c r="E117" s="84"/>
    </row>
    <row r="118" spans="5:5" x14ac:dyDescent="0.25">
      <c r="E118" s="84"/>
    </row>
    <row r="119" spans="5:5" x14ac:dyDescent="0.25">
      <c r="E119" s="84"/>
    </row>
    <row r="120" spans="5:5" x14ac:dyDescent="0.25">
      <c r="E120" s="84"/>
    </row>
    <row r="121" spans="5:5" x14ac:dyDescent="0.25">
      <c r="E121" s="84"/>
    </row>
    <row r="122" spans="5:5" x14ac:dyDescent="0.25">
      <c r="E122" s="84"/>
    </row>
    <row r="123" spans="5:5" x14ac:dyDescent="0.25">
      <c r="E123" s="84"/>
    </row>
    <row r="124" spans="5:5" x14ac:dyDescent="0.25">
      <c r="E124" s="84"/>
    </row>
    <row r="125" spans="5:5" x14ac:dyDescent="0.25">
      <c r="E125" s="84"/>
    </row>
    <row r="126" spans="5:5" x14ac:dyDescent="0.25">
      <c r="E126" s="84"/>
    </row>
    <row r="127" spans="5:5" x14ac:dyDescent="0.25">
      <c r="E127" s="84"/>
    </row>
    <row r="128" spans="5:5" x14ac:dyDescent="0.25">
      <c r="E128" s="84"/>
    </row>
    <row r="129" spans="5:5" x14ac:dyDescent="0.25">
      <c r="E129" s="84"/>
    </row>
    <row r="130" spans="5:5" x14ac:dyDescent="0.25">
      <c r="E130" s="84"/>
    </row>
    <row r="131" spans="5:5" x14ac:dyDescent="0.25">
      <c r="E131" s="84"/>
    </row>
    <row r="132" spans="5:5" x14ac:dyDescent="0.25">
      <c r="E132" s="84"/>
    </row>
    <row r="133" spans="5:5" x14ac:dyDescent="0.25">
      <c r="E133" s="84"/>
    </row>
    <row r="134" spans="5:5" x14ac:dyDescent="0.25">
      <c r="E134" s="84"/>
    </row>
    <row r="135" spans="5:5" x14ac:dyDescent="0.25">
      <c r="E135" s="84"/>
    </row>
    <row r="136" spans="5:5" x14ac:dyDescent="0.25">
      <c r="E136" s="84"/>
    </row>
    <row r="137" spans="5:5" x14ac:dyDescent="0.25">
      <c r="E137" s="84"/>
    </row>
    <row r="138" spans="5:5" x14ac:dyDescent="0.25">
      <c r="E138" s="84"/>
    </row>
    <row r="139" spans="5:5" x14ac:dyDescent="0.25">
      <c r="E139" s="84"/>
    </row>
    <row r="140" spans="5:5" x14ac:dyDescent="0.25">
      <c r="E140" s="84"/>
    </row>
    <row r="141" spans="5:5" x14ac:dyDescent="0.25">
      <c r="E141" s="84"/>
    </row>
    <row r="142" spans="5:5" x14ac:dyDescent="0.25">
      <c r="E142" s="84"/>
    </row>
    <row r="143" spans="5:5" x14ac:dyDescent="0.25">
      <c r="E143" s="84"/>
    </row>
    <row r="144" spans="5:5" x14ac:dyDescent="0.25">
      <c r="E144" s="84"/>
    </row>
    <row r="145" spans="5:5" x14ac:dyDescent="0.25">
      <c r="E145" s="84"/>
    </row>
    <row r="146" spans="5:5" x14ac:dyDescent="0.25">
      <c r="E146" s="84"/>
    </row>
    <row r="147" spans="5:5" x14ac:dyDescent="0.25">
      <c r="E147" s="84"/>
    </row>
    <row r="148" spans="5:5" x14ac:dyDescent="0.25">
      <c r="E148" s="84"/>
    </row>
    <row r="149" spans="5:5" x14ac:dyDescent="0.25">
      <c r="E149" s="84"/>
    </row>
    <row r="150" spans="5:5" x14ac:dyDescent="0.25">
      <c r="E150" s="84"/>
    </row>
    <row r="151" spans="5:5" x14ac:dyDescent="0.25">
      <c r="E151" s="84"/>
    </row>
    <row r="152" spans="5:5" x14ac:dyDescent="0.25">
      <c r="E152" s="84"/>
    </row>
    <row r="153" spans="5:5" x14ac:dyDescent="0.25">
      <c r="E153" s="84"/>
    </row>
    <row r="154" spans="5:5" x14ac:dyDescent="0.25">
      <c r="E154" s="84"/>
    </row>
    <row r="155" spans="5:5" x14ac:dyDescent="0.25">
      <c r="E155" s="84"/>
    </row>
    <row r="156" spans="5:5" x14ac:dyDescent="0.25">
      <c r="E156" s="84"/>
    </row>
    <row r="157" spans="5:5" x14ac:dyDescent="0.25">
      <c r="E157" s="84"/>
    </row>
    <row r="158" spans="5:5" x14ac:dyDescent="0.25">
      <c r="E158" s="84"/>
    </row>
    <row r="159" spans="5:5" x14ac:dyDescent="0.25">
      <c r="E159" s="84"/>
    </row>
    <row r="160" spans="5:5" x14ac:dyDescent="0.25">
      <c r="E160" s="84"/>
    </row>
    <row r="161" spans="5:5" x14ac:dyDescent="0.25">
      <c r="E161" s="84"/>
    </row>
    <row r="162" spans="5:5" x14ac:dyDescent="0.25">
      <c r="E162" s="84"/>
    </row>
    <row r="163" spans="5:5" x14ac:dyDescent="0.25">
      <c r="E163" s="84"/>
    </row>
    <row r="164" spans="5:5" x14ac:dyDescent="0.25">
      <c r="E164" s="84"/>
    </row>
    <row r="165" spans="5:5" x14ac:dyDescent="0.25">
      <c r="E165" s="84"/>
    </row>
    <row r="166" spans="5:5" x14ac:dyDescent="0.25">
      <c r="E166" s="84"/>
    </row>
    <row r="167" spans="5:5" x14ac:dyDescent="0.25">
      <c r="E167" s="84"/>
    </row>
    <row r="168" spans="5:5" x14ac:dyDescent="0.25">
      <c r="E168" s="84"/>
    </row>
    <row r="169" spans="5:5" x14ac:dyDescent="0.25">
      <c r="E169" s="84"/>
    </row>
    <row r="170" spans="5:5" x14ac:dyDescent="0.25">
      <c r="E170" s="84"/>
    </row>
    <row r="171" spans="5:5" x14ac:dyDescent="0.25">
      <c r="E171" s="84"/>
    </row>
    <row r="172" spans="5:5" x14ac:dyDescent="0.25">
      <c r="E172" s="84"/>
    </row>
    <row r="173" spans="5:5" x14ac:dyDescent="0.25">
      <c r="E173" s="84"/>
    </row>
    <row r="174" spans="5:5" x14ac:dyDescent="0.25">
      <c r="E174" s="84"/>
    </row>
    <row r="175" spans="5:5" x14ac:dyDescent="0.25">
      <c r="E175" s="84"/>
    </row>
    <row r="176" spans="5:5" x14ac:dyDescent="0.25">
      <c r="E176" s="84"/>
    </row>
    <row r="177" spans="5:5" x14ac:dyDescent="0.25">
      <c r="E177" s="84"/>
    </row>
    <row r="178" spans="5:5" x14ac:dyDescent="0.25">
      <c r="E178" s="84"/>
    </row>
    <row r="179" spans="5:5" x14ac:dyDescent="0.25">
      <c r="E179" s="84"/>
    </row>
    <row r="180" spans="5:5" x14ac:dyDescent="0.25">
      <c r="E180" s="84"/>
    </row>
    <row r="181" spans="5:5" x14ac:dyDescent="0.25">
      <c r="E181" s="84"/>
    </row>
    <row r="182" spans="5:5" x14ac:dyDescent="0.25">
      <c r="E182" s="84"/>
    </row>
    <row r="183" spans="5:5" x14ac:dyDescent="0.25">
      <c r="E183" s="84"/>
    </row>
    <row r="184" spans="5:5" x14ac:dyDescent="0.25">
      <c r="E184" s="84"/>
    </row>
    <row r="185" spans="5:5" x14ac:dyDescent="0.25">
      <c r="E185" s="84"/>
    </row>
    <row r="186" spans="5:5" x14ac:dyDescent="0.25">
      <c r="E186" s="84"/>
    </row>
    <row r="187" spans="5:5" x14ac:dyDescent="0.25">
      <c r="E187" s="84"/>
    </row>
    <row r="188" spans="5:5" x14ac:dyDescent="0.25">
      <c r="E188" s="84"/>
    </row>
    <row r="189" spans="5:5" x14ac:dyDescent="0.25">
      <c r="E189" s="84"/>
    </row>
    <row r="190" spans="5:5" x14ac:dyDescent="0.25">
      <c r="E190" s="84"/>
    </row>
    <row r="191" spans="5:5" x14ac:dyDescent="0.25">
      <c r="E191" s="84"/>
    </row>
    <row r="192" spans="5:5" x14ac:dyDescent="0.25">
      <c r="E192" s="84"/>
    </row>
    <row r="193" spans="5:5" x14ac:dyDescent="0.25">
      <c r="E193" s="84"/>
    </row>
  </sheetData>
  <customSheetViews>
    <customSheetView guid="{20B3124C-1120-4723-98EB-4D0E9B6A013D}">
      <selection activeCell="A2" sqref="A2:XFD2"/>
      <pageMargins left="0.7" right="0.7" top="0.75" bottom="0.75" header="0.3" footer="0.3"/>
    </customSheetView>
  </customSheetView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00B050"/>
  </sheetPr>
  <dimension ref="A1:R51"/>
  <sheetViews>
    <sheetView workbookViewId="0">
      <selection activeCell="E8" sqref="E8"/>
    </sheetView>
  </sheetViews>
  <sheetFormatPr baseColWidth="10" defaultRowHeight="15" x14ac:dyDescent="0.25"/>
  <cols>
    <col min="1" max="1" width="18.28515625" style="52" bestFit="1" customWidth="1"/>
    <col min="3" max="3" width="11.42578125" style="52"/>
    <col min="17" max="17" width="17.28515625" bestFit="1" customWidth="1"/>
  </cols>
  <sheetData>
    <row r="1" spans="1:18" x14ac:dyDescent="0.25">
      <c r="A1" s="52" t="s">
        <v>231</v>
      </c>
      <c r="B1" s="52" t="s">
        <v>230</v>
      </c>
      <c r="C1" s="52" t="s">
        <v>5</v>
      </c>
      <c r="D1" t="s">
        <v>10</v>
      </c>
      <c r="E1" t="s">
        <v>11</v>
      </c>
      <c r="F1" t="s">
        <v>3</v>
      </c>
      <c r="G1" t="s">
        <v>6</v>
      </c>
      <c r="H1" t="s">
        <v>7</v>
      </c>
      <c r="I1" t="s">
        <v>8</v>
      </c>
      <c r="J1" t="s">
        <v>9</v>
      </c>
      <c r="K1" s="71" t="s">
        <v>239</v>
      </c>
      <c r="L1" s="84" t="s">
        <v>283</v>
      </c>
    </row>
    <row r="2" spans="1:18" x14ac:dyDescent="0.25">
      <c r="A2" s="130" t="str">
        <f t="shared" ref="A2:A15" si="0">CONCATENATE(" ",B2," ",C2)</f>
        <v xml:space="preserve"> Jaquou le croquant</v>
      </c>
      <c r="B2" s="129" t="s">
        <v>296</v>
      </c>
      <c r="C2" s="129" t="s">
        <v>297</v>
      </c>
      <c r="D2" s="129" t="s">
        <v>298</v>
      </c>
      <c r="E2" s="52" t="s">
        <v>15</v>
      </c>
      <c r="F2">
        <v>24600</v>
      </c>
      <c r="G2" s="129" t="s">
        <v>299</v>
      </c>
      <c r="K2" s="129">
        <f>COUNTIF('Historique facture part'!B:B,identifiantpart)</f>
        <v>0</v>
      </c>
      <c r="L2" s="65">
        <f>SUMIF('Historique facture part'!B:B,A2,'Historique facture part'!D:D)</f>
        <v>0</v>
      </c>
    </row>
    <row r="3" spans="1:18" x14ac:dyDescent="0.25">
      <c r="A3" s="130" t="str">
        <f t="shared" si="0"/>
        <v xml:space="preserve">  </v>
      </c>
      <c r="B3" s="52"/>
      <c r="D3" s="52"/>
      <c r="E3" s="52"/>
      <c r="G3" s="52"/>
      <c r="K3" s="129">
        <f>COUNTIF('Historique facture part'!B:B,identifiantpart)</f>
        <v>0</v>
      </c>
      <c r="L3" s="65">
        <f>SUMIF('Historique facture part'!B:B,A3,'Historique facture part'!D:D)</f>
        <v>0</v>
      </c>
    </row>
    <row r="4" spans="1:18" x14ac:dyDescent="0.25">
      <c r="A4" s="130" t="str">
        <f t="shared" si="0"/>
        <v xml:space="preserve">  </v>
      </c>
      <c r="B4" s="52"/>
      <c r="D4" s="52"/>
      <c r="E4" s="52"/>
      <c r="G4" s="52"/>
      <c r="K4" s="129">
        <f>COUNTIF('Historique facture part'!B:B,identifiantpart)</f>
        <v>0</v>
      </c>
      <c r="L4" s="65">
        <f>SUMIF('Historique facture part'!B:B,A4,'Historique facture part'!D:D)</f>
        <v>0</v>
      </c>
    </row>
    <row r="5" spans="1:18" x14ac:dyDescent="0.25">
      <c r="A5" s="130" t="str">
        <f t="shared" si="0"/>
        <v xml:space="preserve">  </v>
      </c>
      <c r="B5" s="52"/>
      <c r="D5" s="52"/>
      <c r="E5" s="52"/>
      <c r="G5" s="52"/>
      <c r="K5" s="129">
        <f>COUNTIF('Historique facture part'!B:B,identifiantpart)</f>
        <v>0</v>
      </c>
      <c r="L5" s="65">
        <f>SUMIF('Historique facture part'!B:B,A5,'Historique facture part'!D:D)</f>
        <v>0</v>
      </c>
    </row>
    <row r="6" spans="1:18" x14ac:dyDescent="0.25">
      <c r="A6" s="130" t="str">
        <f t="shared" si="0"/>
        <v xml:space="preserve">  </v>
      </c>
      <c r="E6" s="52" t="s">
        <v>15</v>
      </c>
      <c r="K6" s="71">
        <f>COUNTIF('Historique facture part'!B:B,identifiantpart)</f>
        <v>0</v>
      </c>
      <c r="L6" s="65">
        <f>SUMIF('Historique facture part'!B:B,A6,'Historique facture part'!D:D)</f>
        <v>0</v>
      </c>
    </row>
    <row r="7" spans="1:18" x14ac:dyDescent="0.25">
      <c r="A7" s="130" t="str">
        <f t="shared" si="0"/>
        <v xml:space="preserve">  </v>
      </c>
      <c r="E7" s="52" t="s">
        <v>15</v>
      </c>
      <c r="K7" s="71">
        <f>COUNTIF('Historique facture part'!B:B,identifiantpart)</f>
        <v>0</v>
      </c>
      <c r="L7" s="65">
        <f>SUMIF('Historique facture part'!B:B,A7,'Historique facture part'!D:D)</f>
        <v>0</v>
      </c>
    </row>
    <row r="8" spans="1:18" x14ac:dyDescent="0.25">
      <c r="A8" s="130" t="str">
        <f t="shared" si="0"/>
        <v xml:space="preserve">  </v>
      </c>
      <c r="E8" s="52" t="s">
        <v>15</v>
      </c>
      <c r="K8" s="71">
        <f>COUNTIF('Historique facture part'!B:B,identifiantpart)</f>
        <v>0</v>
      </c>
      <c r="L8" s="65">
        <f>SUMIF('Historique facture part'!B:B,A8,'Historique facture part'!D:D)</f>
        <v>0</v>
      </c>
    </row>
    <row r="9" spans="1:18" x14ac:dyDescent="0.25">
      <c r="A9" s="130" t="str">
        <f t="shared" si="0"/>
        <v xml:space="preserve">  </v>
      </c>
      <c r="E9" s="52" t="s">
        <v>15</v>
      </c>
      <c r="K9" s="71">
        <f>COUNTIF('Historique facture part'!B:B,identifiantpart)</f>
        <v>0</v>
      </c>
      <c r="L9" s="65">
        <f>SUMIF('Historique facture part'!B:B,A9,'Historique facture part'!D:D)</f>
        <v>0</v>
      </c>
    </row>
    <row r="10" spans="1:18" x14ac:dyDescent="0.25">
      <c r="A10" s="130" t="str">
        <f t="shared" si="0"/>
        <v xml:space="preserve">  </v>
      </c>
      <c r="E10" s="52" t="s">
        <v>15</v>
      </c>
      <c r="K10" s="71">
        <f>COUNTIF('Historique facture part'!B:B,identifiantpart)</f>
        <v>0</v>
      </c>
      <c r="L10" s="65">
        <f>SUMIF('Historique facture part'!B:B,A10,'Historique facture part'!D:D)</f>
        <v>0</v>
      </c>
    </row>
    <row r="11" spans="1:18" x14ac:dyDescent="0.25">
      <c r="A11" s="130" t="str">
        <f t="shared" si="0"/>
        <v xml:space="preserve">  </v>
      </c>
      <c r="E11" s="52" t="s">
        <v>15</v>
      </c>
      <c r="K11" s="71">
        <f>COUNTIF('Historique facture part'!B:B,identifiantpart)</f>
        <v>0</v>
      </c>
      <c r="L11" s="65">
        <f>SUMIF('Historique facture part'!B:B,A11,'Historique facture part'!D:D)</f>
        <v>0</v>
      </c>
    </row>
    <row r="12" spans="1:18" x14ac:dyDescent="0.25">
      <c r="A12" s="130" t="str">
        <f t="shared" si="0"/>
        <v xml:space="preserve">  </v>
      </c>
      <c r="E12" s="52" t="s">
        <v>15</v>
      </c>
      <c r="K12" s="71">
        <f>COUNTIF('Historique facture part'!B:B,identifiantpart)</f>
        <v>0</v>
      </c>
      <c r="L12" s="65">
        <f>SUMIF('Historique facture part'!B:B,A12,'Historique facture part'!D:D)</f>
        <v>0</v>
      </c>
    </row>
    <row r="13" spans="1:18" x14ac:dyDescent="0.25">
      <c r="A13" s="130" t="str">
        <f t="shared" si="0"/>
        <v xml:space="preserve">  </v>
      </c>
      <c r="E13" s="52" t="s">
        <v>15</v>
      </c>
      <c r="K13" s="71">
        <f>COUNTIF('Historique facture part'!B:B,identifiantpart)</f>
        <v>0</v>
      </c>
      <c r="L13" s="65">
        <f>SUMIF('Historique facture part'!B:B,A13,'Historique facture part'!D:D)</f>
        <v>0</v>
      </c>
      <c r="Q13" t="s">
        <v>308</v>
      </c>
      <c r="R13" t="s">
        <v>309</v>
      </c>
    </row>
    <row r="14" spans="1:18" x14ac:dyDescent="0.25">
      <c r="A14" s="130" t="str">
        <f t="shared" si="0"/>
        <v xml:space="preserve">  </v>
      </c>
      <c r="E14" s="52" t="s">
        <v>15</v>
      </c>
      <c r="K14" s="71">
        <f>COUNTIF('Historique facture part'!B:B,identifiantpart)</f>
        <v>0</v>
      </c>
      <c r="L14" s="65">
        <f>SUMIF('Historique facture part'!B:B,A14,'Historique facture part'!D:D)</f>
        <v>0</v>
      </c>
      <c r="Q14" t="s">
        <v>310</v>
      </c>
      <c r="R14" t="s">
        <v>311</v>
      </c>
    </row>
    <row r="15" spans="1:18" x14ac:dyDescent="0.25">
      <c r="A15" s="130" t="str">
        <f t="shared" si="0"/>
        <v xml:space="preserve">  </v>
      </c>
      <c r="E15" s="52" t="s">
        <v>15</v>
      </c>
      <c r="K15" s="71">
        <f>COUNTIF('Historique facture part'!B:B,identifiantpart)</f>
        <v>0</v>
      </c>
      <c r="L15" s="65">
        <f>SUMIF('Historique facture part'!B:B,A15,'Historique facture part'!D:D)</f>
        <v>0</v>
      </c>
      <c r="Q15" t="s">
        <v>231</v>
      </c>
      <c r="R15" t="s">
        <v>312</v>
      </c>
    </row>
    <row r="16" spans="1:18" x14ac:dyDescent="0.25">
      <c r="A16" s="59" t="str">
        <f t="shared" ref="A16:A51" si="1">CONCATENATE(" ",B16," ",C16)</f>
        <v xml:space="preserve">  </v>
      </c>
      <c r="E16" s="52" t="s">
        <v>15</v>
      </c>
      <c r="K16" s="71">
        <f>COUNTIF('Historique facture part'!B:B,identifiantpart)</f>
        <v>0</v>
      </c>
      <c r="L16" s="65">
        <f>SUMIF('Historique facture part'!B:B,A16,'Historique facture part'!D:D)</f>
        <v>0</v>
      </c>
      <c r="Q16" t="s">
        <v>313</v>
      </c>
      <c r="R16" t="s">
        <v>314</v>
      </c>
    </row>
    <row r="17" spans="1:18" x14ac:dyDescent="0.25">
      <c r="A17" s="59" t="str">
        <f t="shared" si="1"/>
        <v xml:space="preserve">  </v>
      </c>
      <c r="E17" s="52" t="s">
        <v>15</v>
      </c>
      <c r="K17" s="71">
        <f>COUNTIF('Historique facture part'!B:B,identifiantpart)</f>
        <v>0</v>
      </c>
      <c r="L17" s="65">
        <f>SUMIF('Historique facture part'!B:B,A17,'Historique facture part'!D:D)</f>
        <v>0</v>
      </c>
      <c r="Q17" t="s">
        <v>315</v>
      </c>
      <c r="R17" t="s">
        <v>312</v>
      </c>
    </row>
    <row r="18" spans="1:18" x14ac:dyDescent="0.25">
      <c r="A18" s="59" t="str">
        <f t="shared" si="1"/>
        <v xml:space="preserve">  </v>
      </c>
      <c r="E18" s="52" t="s">
        <v>15</v>
      </c>
      <c r="K18" s="71">
        <f>COUNTIF('Historique facture part'!B:B,identifiantpart)</f>
        <v>0</v>
      </c>
      <c r="L18" s="65">
        <f>SUMIF('Historique facture part'!B:B,A18,'Historique facture part'!D:D)</f>
        <v>0</v>
      </c>
      <c r="Q18" t="s">
        <v>316</v>
      </c>
      <c r="R18" t="s">
        <v>317</v>
      </c>
    </row>
    <row r="19" spans="1:18" x14ac:dyDescent="0.25">
      <c r="A19" s="59" t="str">
        <f t="shared" si="1"/>
        <v xml:space="preserve">  </v>
      </c>
      <c r="E19" s="52" t="s">
        <v>15</v>
      </c>
      <c r="K19" s="71">
        <f>COUNTIF('Historique facture part'!B:B,identifiantpart)</f>
        <v>0</v>
      </c>
      <c r="L19" s="65">
        <f>SUMIF('Historique facture part'!B:B,A19,'Historique facture part'!D:D)</f>
        <v>0</v>
      </c>
      <c r="Q19" t="s">
        <v>318</v>
      </c>
      <c r="R19" t="s">
        <v>314</v>
      </c>
    </row>
    <row r="20" spans="1:18" x14ac:dyDescent="0.25">
      <c r="A20" s="59" t="str">
        <f t="shared" si="1"/>
        <v xml:space="preserve">  </v>
      </c>
      <c r="E20" s="52" t="s">
        <v>15</v>
      </c>
      <c r="K20" s="71">
        <f>COUNTIF('Historique facture part'!B:B,identifiantpart)</f>
        <v>0</v>
      </c>
      <c r="L20" s="65">
        <f>SUMIF('Historique facture part'!B:B,A20,'Historique facture part'!D:D)</f>
        <v>0</v>
      </c>
      <c r="Q20" t="s">
        <v>319</v>
      </c>
      <c r="R20" t="s">
        <v>320</v>
      </c>
    </row>
    <row r="21" spans="1:18" x14ac:dyDescent="0.25">
      <c r="A21" s="59" t="str">
        <f t="shared" si="1"/>
        <v xml:space="preserve">  </v>
      </c>
      <c r="E21" s="52" t="s">
        <v>15</v>
      </c>
      <c r="K21" s="71">
        <f>COUNTIF('Historique facture part'!B:B,identifiantpart)</f>
        <v>0</v>
      </c>
      <c r="L21" s="65">
        <f>SUMIF('Historique facture part'!B:B,A21,'Historique facture part'!D:D)</f>
        <v>0</v>
      </c>
      <c r="Q21" t="s">
        <v>321</v>
      </c>
      <c r="R21" t="s">
        <v>322</v>
      </c>
    </row>
    <row r="22" spans="1:18" x14ac:dyDescent="0.25">
      <c r="A22" s="59" t="str">
        <f t="shared" si="1"/>
        <v xml:space="preserve">  </v>
      </c>
      <c r="E22" s="52" t="s">
        <v>15</v>
      </c>
      <c r="K22" s="71">
        <f>COUNTIF('Historique facture part'!B:B,identifiantpart)</f>
        <v>0</v>
      </c>
      <c r="L22" s="65">
        <f>SUMIF('Historique facture part'!B:B,A22,'Historique facture part'!D:D)</f>
        <v>0</v>
      </c>
      <c r="Q22" t="s">
        <v>323</v>
      </c>
      <c r="R22" t="s">
        <v>324</v>
      </c>
    </row>
    <row r="23" spans="1:18" x14ac:dyDescent="0.25">
      <c r="A23" s="59" t="str">
        <f t="shared" si="1"/>
        <v xml:space="preserve">  </v>
      </c>
      <c r="E23" s="52" t="s">
        <v>15</v>
      </c>
      <c r="K23" s="71">
        <f>COUNTIF('Historique facture part'!B:B,identifiantpart)</f>
        <v>0</v>
      </c>
      <c r="L23" s="65">
        <f>SUMIF('Historique facture part'!B:B,A23,'Historique facture part'!D:D)</f>
        <v>0</v>
      </c>
      <c r="Q23" t="s">
        <v>325</v>
      </c>
      <c r="R23" t="s">
        <v>326</v>
      </c>
    </row>
    <row r="24" spans="1:18" x14ac:dyDescent="0.25">
      <c r="A24" s="59" t="str">
        <f t="shared" si="1"/>
        <v xml:space="preserve">  </v>
      </c>
      <c r="E24" s="52" t="s">
        <v>15</v>
      </c>
      <c r="K24" s="71">
        <f>COUNTIF('Historique facture part'!B:B,identifiantpart)</f>
        <v>0</v>
      </c>
      <c r="L24" s="65">
        <f>SUMIF('Historique facture part'!B:B,A24,'Historique facture part'!D:D)</f>
        <v>0</v>
      </c>
      <c r="Q24" t="s">
        <v>327</v>
      </c>
      <c r="R24" t="s">
        <v>328</v>
      </c>
    </row>
    <row r="25" spans="1:18" x14ac:dyDescent="0.25">
      <c r="A25" s="59" t="str">
        <f t="shared" si="1"/>
        <v xml:space="preserve">  </v>
      </c>
      <c r="E25" s="52" t="s">
        <v>15</v>
      </c>
      <c r="K25" s="71">
        <f>COUNTIF('Historique facture part'!B:B,identifiantpart)</f>
        <v>0</v>
      </c>
      <c r="L25" s="65">
        <f>SUMIF('Historique facture part'!B:B,A25,'Historique facture part'!D:D)</f>
        <v>0</v>
      </c>
      <c r="Q25" t="s">
        <v>329</v>
      </c>
      <c r="R25" t="s">
        <v>330</v>
      </c>
    </row>
    <row r="26" spans="1:18" x14ac:dyDescent="0.25">
      <c r="A26" s="59" t="str">
        <f t="shared" si="1"/>
        <v xml:space="preserve">  </v>
      </c>
      <c r="E26" s="52" t="s">
        <v>15</v>
      </c>
      <c r="K26" s="71">
        <f>COUNTIF('Historique facture part'!B:B,identifiantpart)</f>
        <v>0</v>
      </c>
      <c r="L26" s="65">
        <f>SUMIF('Historique facture part'!B:B,A26,'Historique facture part'!D:D)</f>
        <v>0</v>
      </c>
      <c r="Q26" t="s">
        <v>108</v>
      </c>
      <c r="R26" t="s">
        <v>331</v>
      </c>
    </row>
    <row r="27" spans="1:18" x14ac:dyDescent="0.25">
      <c r="A27" s="59" t="str">
        <f t="shared" si="1"/>
        <v xml:space="preserve">  </v>
      </c>
      <c r="E27" s="52" t="s">
        <v>15</v>
      </c>
      <c r="K27" s="71">
        <f>COUNTIF('Historique facture part'!B:B,identifiantpart)</f>
        <v>0</v>
      </c>
      <c r="L27" s="65">
        <f>SUMIF('Historique facture part'!B:B,A27,'Historique facture part'!D:D)</f>
        <v>0</v>
      </c>
    </row>
    <row r="28" spans="1:18" x14ac:dyDescent="0.25">
      <c r="A28" s="59" t="str">
        <f t="shared" si="1"/>
        <v xml:space="preserve">  </v>
      </c>
      <c r="E28" s="52" t="s">
        <v>15</v>
      </c>
      <c r="K28" s="71">
        <f>COUNTIF('Historique facture part'!B:B,identifiantpart)</f>
        <v>0</v>
      </c>
      <c r="L28" s="65">
        <f>SUMIF('Historique facture part'!B:B,A28,'Historique facture part'!D:D)</f>
        <v>0</v>
      </c>
    </row>
    <row r="29" spans="1:18" x14ac:dyDescent="0.25">
      <c r="A29" s="59" t="str">
        <f t="shared" si="1"/>
        <v xml:space="preserve">  </v>
      </c>
      <c r="E29" s="52" t="s">
        <v>15</v>
      </c>
      <c r="K29" s="71">
        <f>COUNTIF('Historique facture part'!B:B,identifiantpart)</f>
        <v>0</v>
      </c>
      <c r="L29" s="65">
        <f>SUMIF('Historique facture part'!B:B,A29,'Historique facture part'!D:D)</f>
        <v>0</v>
      </c>
    </row>
    <row r="30" spans="1:18" x14ac:dyDescent="0.25">
      <c r="A30" s="59" t="str">
        <f t="shared" si="1"/>
        <v xml:space="preserve">  </v>
      </c>
      <c r="E30" s="52" t="s">
        <v>15</v>
      </c>
      <c r="K30" s="71">
        <f>COUNTIF('Historique facture part'!B:B,identifiantpart)</f>
        <v>0</v>
      </c>
      <c r="L30" s="65">
        <f>SUMIF('Historique facture part'!B:B,A30,'Historique facture part'!D:D)</f>
        <v>0</v>
      </c>
    </row>
    <row r="31" spans="1:18" x14ac:dyDescent="0.25">
      <c r="A31" s="59" t="str">
        <f t="shared" si="1"/>
        <v xml:space="preserve">  </v>
      </c>
      <c r="E31" s="52" t="s">
        <v>15</v>
      </c>
      <c r="K31" s="71">
        <f>COUNTIF('Historique facture part'!B:B,identifiantpart)</f>
        <v>0</v>
      </c>
      <c r="L31" s="65">
        <f>SUMIF('Historique facture part'!B:B,A31,'Historique facture part'!D:D)</f>
        <v>0</v>
      </c>
    </row>
    <row r="32" spans="1:18" x14ac:dyDescent="0.25">
      <c r="A32" s="59" t="str">
        <f t="shared" si="1"/>
        <v xml:space="preserve">  </v>
      </c>
      <c r="E32" s="52" t="s">
        <v>15</v>
      </c>
      <c r="K32" s="71">
        <f>COUNTIF('Historique facture part'!B:B,identifiantpart)</f>
        <v>0</v>
      </c>
      <c r="L32" s="65">
        <f>SUMIF('Historique facture part'!B:B,A32,'Historique facture part'!D:D)</f>
        <v>0</v>
      </c>
    </row>
    <row r="33" spans="1:12" x14ac:dyDescent="0.25">
      <c r="A33" s="59" t="str">
        <f t="shared" si="1"/>
        <v xml:space="preserve">  </v>
      </c>
      <c r="E33" s="52" t="s">
        <v>15</v>
      </c>
      <c r="K33" s="71">
        <f>COUNTIF('Historique facture part'!B:B,identifiantpart)</f>
        <v>0</v>
      </c>
      <c r="L33" s="65">
        <f>SUMIF('Historique facture part'!B:B,A33,'Historique facture part'!D:D)</f>
        <v>0</v>
      </c>
    </row>
    <row r="34" spans="1:12" x14ac:dyDescent="0.25">
      <c r="A34" s="59" t="str">
        <f t="shared" si="1"/>
        <v xml:space="preserve">  </v>
      </c>
      <c r="E34" s="52" t="s">
        <v>15</v>
      </c>
      <c r="K34" s="71">
        <f>COUNTIF('Historique facture part'!B:B,identifiantpart)</f>
        <v>0</v>
      </c>
      <c r="L34" s="65">
        <f>SUMIF('Historique facture part'!B:B,A34,'Historique facture part'!D:D)</f>
        <v>0</v>
      </c>
    </row>
    <row r="35" spans="1:12" x14ac:dyDescent="0.25">
      <c r="A35" s="59" t="str">
        <f t="shared" si="1"/>
        <v xml:space="preserve">  </v>
      </c>
      <c r="E35" s="52" t="s">
        <v>15</v>
      </c>
      <c r="K35" s="71">
        <f>COUNTIF('Historique facture part'!B:B,identifiantpart)</f>
        <v>0</v>
      </c>
      <c r="L35" s="65">
        <f>SUMIF('Historique facture part'!B:B,A35,'Historique facture part'!D:D)</f>
        <v>0</v>
      </c>
    </row>
    <row r="36" spans="1:12" x14ac:dyDescent="0.25">
      <c r="A36" s="59" t="str">
        <f t="shared" si="1"/>
        <v xml:space="preserve">  </v>
      </c>
      <c r="E36" s="52" t="s">
        <v>15</v>
      </c>
      <c r="K36" s="71">
        <f>COUNTIF('Historique facture part'!B:B,identifiantpart)</f>
        <v>0</v>
      </c>
      <c r="L36" s="65">
        <f>SUMIF('Historique facture part'!B:B,A36,'Historique facture part'!D:D)</f>
        <v>0</v>
      </c>
    </row>
    <row r="37" spans="1:12" x14ac:dyDescent="0.25">
      <c r="A37" s="59" t="str">
        <f t="shared" si="1"/>
        <v xml:space="preserve">  </v>
      </c>
      <c r="E37" s="52" t="s">
        <v>15</v>
      </c>
      <c r="K37" s="71">
        <f>COUNTIF('Historique facture part'!B:B,identifiantpart)</f>
        <v>0</v>
      </c>
      <c r="L37" s="65">
        <f>SUMIF('Historique facture part'!B:B,A37,'Historique facture part'!D:D)</f>
        <v>0</v>
      </c>
    </row>
    <row r="38" spans="1:12" x14ac:dyDescent="0.25">
      <c r="A38" s="59" t="str">
        <f t="shared" si="1"/>
        <v xml:space="preserve">  </v>
      </c>
      <c r="E38" s="52" t="s">
        <v>15</v>
      </c>
      <c r="K38" s="71">
        <f>COUNTIF('Historique facture part'!B:B,identifiantpart)</f>
        <v>0</v>
      </c>
      <c r="L38" s="65">
        <f>SUMIF('Historique facture part'!B:B,A38,'Historique facture part'!D:D)</f>
        <v>0</v>
      </c>
    </row>
    <row r="39" spans="1:12" x14ac:dyDescent="0.25">
      <c r="A39" s="59" t="str">
        <f t="shared" si="1"/>
        <v xml:space="preserve">  </v>
      </c>
      <c r="E39" s="52" t="s">
        <v>15</v>
      </c>
      <c r="K39" s="71">
        <f>COUNTIF('Historique facture part'!B:B,identifiantpart)</f>
        <v>0</v>
      </c>
      <c r="L39" s="65">
        <f>SUMIF('Historique facture part'!B:B,A39,'Historique facture part'!D:D)</f>
        <v>0</v>
      </c>
    </row>
    <row r="40" spans="1:12" x14ac:dyDescent="0.25">
      <c r="A40" s="59" t="str">
        <f t="shared" si="1"/>
        <v xml:space="preserve">  </v>
      </c>
      <c r="E40" s="52" t="s">
        <v>15</v>
      </c>
      <c r="K40" s="71">
        <f>COUNTIF('Historique facture part'!B:B,identifiantpart)</f>
        <v>0</v>
      </c>
      <c r="L40" s="65">
        <f>SUMIF('Historique facture part'!B:B,A40,'Historique facture part'!D:D)</f>
        <v>0</v>
      </c>
    </row>
    <row r="41" spans="1:12" x14ac:dyDescent="0.25">
      <c r="A41" s="59" t="str">
        <f t="shared" si="1"/>
        <v xml:space="preserve">  </v>
      </c>
      <c r="E41" s="52" t="s">
        <v>15</v>
      </c>
      <c r="K41" s="71">
        <f>COUNTIF('Historique facture part'!B:B,identifiantpart)</f>
        <v>0</v>
      </c>
      <c r="L41" s="65">
        <f>SUMIF('Historique facture part'!B:B,A41,'Historique facture part'!D:D)</f>
        <v>0</v>
      </c>
    </row>
    <row r="42" spans="1:12" x14ac:dyDescent="0.25">
      <c r="A42" s="59" t="str">
        <f t="shared" si="1"/>
        <v xml:space="preserve">  </v>
      </c>
      <c r="E42" s="52" t="s">
        <v>15</v>
      </c>
      <c r="K42" s="71">
        <f>COUNTIF('Historique facture part'!B:B,identifiantpart)</f>
        <v>0</v>
      </c>
      <c r="L42" s="65">
        <f>SUMIF('Historique facture part'!B:B,A42,'Historique facture part'!D:D)</f>
        <v>0</v>
      </c>
    </row>
    <row r="43" spans="1:12" x14ac:dyDescent="0.25">
      <c r="A43" s="59" t="str">
        <f t="shared" si="1"/>
        <v xml:space="preserve">  </v>
      </c>
      <c r="E43" s="52" t="s">
        <v>15</v>
      </c>
      <c r="K43" s="71">
        <f>COUNTIF('Historique facture part'!B:B,identifiantpart)</f>
        <v>0</v>
      </c>
      <c r="L43" s="65">
        <f>SUMIF('Historique facture part'!B:B,A43,'Historique facture part'!D:D)</f>
        <v>0</v>
      </c>
    </row>
    <row r="44" spans="1:12" x14ac:dyDescent="0.25">
      <c r="A44" s="59" t="str">
        <f t="shared" si="1"/>
        <v xml:space="preserve">  </v>
      </c>
      <c r="E44" s="52" t="s">
        <v>15</v>
      </c>
      <c r="K44" s="71">
        <f>COUNTIF('Historique facture part'!B:B,identifiantpart)</f>
        <v>0</v>
      </c>
      <c r="L44" s="65">
        <f>SUMIF('Historique facture part'!B:B,A44,'Historique facture part'!D:D)</f>
        <v>0</v>
      </c>
    </row>
    <row r="45" spans="1:12" x14ac:dyDescent="0.25">
      <c r="A45" s="59" t="str">
        <f t="shared" si="1"/>
        <v xml:space="preserve">  </v>
      </c>
      <c r="E45" s="52" t="s">
        <v>15</v>
      </c>
      <c r="K45" s="71">
        <f>COUNTIF('Historique facture part'!B:B,identifiantpart)</f>
        <v>0</v>
      </c>
      <c r="L45" s="65">
        <f>SUMIF('Historique facture part'!B:B,A45,'Historique facture part'!D:D)</f>
        <v>0</v>
      </c>
    </row>
    <row r="46" spans="1:12" x14ac:dyDescent="0.25">
      <c r="A46" s="59" t="str">
        <f t="shared" si="1"/>
        <v xml:space="preserve">  </v>
      </c>
      <c r="E46" s="52" t="s">
        <v>15</v>
      </c>
      <c r="K46" s="71">
        <f>COUNTIF('Historique facture part'!B:B,identifiantpart)</f>
        <v>0</v>
      </c>
      <c r="L46" s="65">
        <f>SUMIF('Historique facture part'!B:B,A46,'Historique facture part'!D:D)</f>
        <v>0</v>
      </c>
    </row>
    <row r="47" spans="1:12" x14ac:dyDescent="0.25">
      <c r="A47" s="59" t="str">
        <f t="shared" si="1"/>
        <v xml:space="preserve">  </v>
      </c>
      <c r="E47" s="52" t="s">
        <v>15</v>
      </c>
      <c r="K47" s="71">
        <f>COUNTIF('Historique facture part'!B:B,identifiantpart)</f>
        <v>0</v>
      </c>
      <c r="L47" s="65">
        <f>SUMIF('Historique facture part'!B:B,A47,'Historique facture part'!D:D)</f>
        <v>0</v>
      </c>
    </row>
    <row r="48" spans="1:12" x14ac:dyDescent="0.25">
      <c r="A48" s="59" t="str">
        <f t="shared" si="1"/>
        <v xml:space="preserve">  </v>
      </c>
      <c r="E48" s="52" t="s">
        <v>15</v>
      </c>
      <c r="K48" s="71">
        <f>COUNTIF('Historique facture part'!B:B,identifiantpart)</f>
        <v>0</v>
      </c>
      <c r="L48" s="65">
        <f>SUMIF('Historique facture part'!B:B,A48,'Historique facture part'!D:D)</f>
        <v>0</v>
      </c>
    </row>
    <row r="49" spans="1:12" x14ac:dyDescent="0.25">
      <c r="A49" s="59" t="str">
        <f t="shared" si="1"/>
        <v xml:space="preserve">  </v>
      </c>
      <c r="E49" s="52" t="s">
        <v>15</v>
      </c>
      <c r="K49" s="71">
        <f>COUNTIF('Historique facture part'!B:B,identifiantpart)</f>
        <v>0</v>
      </c>
      <c r="L49" s="65">
        <f>SUMIF('Historique facture part'!B:B,A49,'Historique facture part'!D:D)</f>
        <v>0</v>
      </c>
    </row>
    <row r="50" spans="1:12" x14ac:dyDescent="0.25">
      <c r="A50" s="59" t="str">
        <f t="shared" si="1"/>
        <v xml:space="preserve">  </v>
      </c>
      <c r="E50" s="52" t="s">
        <v>15</v>
      </c>
      <c r="K50" s="71">
        <f>COUNTIF('Historique facture part'!B:B,identifiantpart)</f>
        <v>0</v>
      </c>
      <c r="L50" s="65">
        <f>SUMIF('Historique facture part'!B:B,A50,'Historique facture part'!D:D)</f>
        <v>0</v>
      </c>
    </row>
    <row r="51" spans="1:12" x14ac:dyDescent="0.25">
      <c r="A51" s="59" t="str">
        <f t="shared" si="1"/>
        <v xml:space="preserve">  </v>
      </c>
      <c r="E51" s="52" t="s">
        <v>15</v>
      </c>
      <c r="K51" s="71">
        <f>COUNTIF('Historique facture part'!B:B,identifiantpart)</f>
        <v>0</v>
      </c>
      <c r="L51" s="65">
        <f>SUMIF('Historique facture part'!B:B,A51,'Historique facture part'!D:D)</f>
        <v>0</v>
      </c>
    </row>
  </sheetData>
  <customSheetViews>
    <customSheetView guid="{20B3124C-1120-4723-98EB-4D0E9B6A013D}">
      <selection activeCell="A2" sqref="A2:XFD2"/>
      <pageMargins left="0.7" right="0.7" top="0.75" bottom="0.75" header="0.3" footer="0.3"/>
    </customSheetView>
  </customSheetView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rgb="FFFF0000"/>
  </sheetPr>
  <dimension ref="A1:M50"/>
  <sheetViews>
    <sheetView tabSelected="1" showWhiteSpace="0" view="pageLayout" zoomScaleNormal="100" workbookViewId="0">
      <selection activeCell="C18" sqref="C18:E18"/>
    </sheetView>
  </sheetViews>
  <sheetFormatPr baseColWidth="10" defaultRowHeight="15" x14ac:dyDescent="0.25"/>
  <cols>
    <col min="1" max="1" width="10.140625" customWidth="1"/>
    <col min="2" max="2" width="3" customWidth="1"/>
    <col min="3" max="3" width="11.42578125" customWidth="1"/>
    <col min="5" max="5" width="26.7109375" customWidth="1"/>
    <col min="6" max="6" width="9" customWidth="1"/>
    <col min="7" max="7" width="4.140625" customWidth="1"/>
    <col min="8" max="8" width="10.28515625" customWidth="1"/>
    <col min="9" max="9" width="10.42578125" customWidth="1"/>
    <col min="10" max="10" width="2.140625" customWidth="1"/>
    <col min="11" max="11" width="11.42578125" hidden="1" customWidth="1"/>
    <col min="12" max="13" width="0" hidden="1" customWidth="1"/>
    <col min="14" max="16" width="11.42578125" customWidth="1"/>
  </cols>
  <sheetData>
    <row r="1" spans="1:13" ht="16.5" x14ac:dyDescent="0.3">
      <c r="A1" s="146"/>
      <c r="B1" s="144"/>
      <c r="C1" s="144"/>
      <c r="D1" s="11"/>
      <c r="E1" s="11"/>
      <c r="F1" s="147">
        <f ca="1">TODAY()</f>
        <v>41610</v>
      </c>
      <c r="G1" s="147"/>
      <c r="H1" s="147"/>
      <c r="I1" s="147"/>
    </row>
    <row r="2" spans="1:13" ht="16.5" x14ac:dyDescent="0.3">
      <c r="A2" s="148"/>
      <c r="B2" s="148"/>
      <c r="C2" s="148"/>
      <c r="D2" s="11"/>
      <c r="E2" s="11"/>
      <c r="F2" s="108"/>
      <c r="G2" s="108"/>
      <c r="H2" s="108"/>
      <c r="I2" s="108"/>
    </row>
    <row r="3" spans="1:13" ht="16.5" x14ac:dyDescent="0.3">
      <c r="A3" s="148"/>
      <c r="B3" s="144"/>
      <c r="C3" s="144"/>
      <c r="D3" s="11"/>
      <c r="E3" s="11"/>
      <c r="F3" s="108"/>
      <c r="G3" s="108"/>
      <c r="H3" s="108"/>
      <c r="I3" s="108"/>
    </row>
    <row r="4" spans="1:13" ht="16.5" customHeight="1" x14ac:dyDescent="0.3">
      <c r="A4" s="144"/>
      <c r="B4" s="144"/>
      <c r="C4" s="144"/>
      <c r="D4" s="11"/>
      <c r="E4" s="11"/>
      <c r="F4" s="11"/>
      <c r="G4" s="11"/>
      <c r="H4" s="11"/>
    </row>
    <row r="5" spans="1:13" ht="16.5" customHeight="1" x14ac:dyDescent="0.3">
      <c r="A5" s="144"/>
      <c r="B5" s="144"/>
      <c r="C5" s="144"/>
      <c r="D5" s="11"/>
      <c r="E5" s="11"/>
      <c r="F5" s="145"/>
      <c r="G5" s="145"/>
      <c r="H5" s="145"/>
      <c r="I5" s="145"/>
    </row>
    <row r="6" spans="1:13" ht="16.5" customHeight="1" x14ac:dyDescent="0.3">
      <c r="A6" s="149"/>
      <c r="B6" s="150"/>
      <c r="C6" s="150"/>
      <c r="D6" s="11"/>
      <c r="E6" s="11"/>
      <c r="F6" s="151" t="str">
        <f>IF(F5="","",VLOOKUP(F5,'CLIENTS PROS 3D'!A:G,3,0))</f>
        <v/>
      </c>
      <c r="G6" s="151"/>
      <c r="H6" s="151"/>
      <c r="I6" s="151"/>
    </row>
    <row r="7" spans="1:13" ht="16.5" customHeight="1" x14ac:dyDescent="0.3">
      <c r="A7" s="152" t="s">
        <v>109</v>
      </c>
      <c r="B7" s="152"/>
      <c r="C7" s="152"/>
      <c r="D7" s="152"/>
      <c r="E7" s="11"/>
      <c r="F7" s="151" t="str">
        <f>IF(F5="","",VLOOKUP(F5,'CLIENTS PROS 3D'!A:G,4,0))</f>
        <v/>
      </c>
      <c r="G7" s="151"/>
      <c r="H7" s="151"/>
      <c r="I7" s="151"/>
    </row>
    <row r="8" spans="1:13" ht="16.5" customHeight="1" x14ac:dyDescent="0.3">
      <c r="A8" s="152"/>
      <c r="B8" s="152"/>
      <c r="C8" s="152"/>
      <c r="D8" s="152"/>
      <c r="E8" s="11"/>
      <c r="F8" s="151" t="str">
        <f>IF(F5="","",VLOOKUP(F5,'CLIENTS PROS 3D'!A:G,5,0))</f>
        <v/>
      </c>
      <c r="G8" s="151"/>
      <c r="H8" s="151"/>
      <c r="I8" s="151"/>
    </row>
    <row r="9" spans="1:13" ht="16.5" customHeight="1" x14ac:dyDescent="0.3">
      <c r="A9" s="152"/>
      <c r="B9" s="152"/>
      <c r="C9" s="152"/>
      <c r="D9" s="152"/>
      <c r="E9" s="11"/>
      <c r="F9" s="2" t="str">
        <f>IF(F5="","",VLOOKUP(F5,'CLIENTS PROS 3D'!A:G,6,0))</f>
        <v/>
      </c>
      <c r="G9" s="151" t="str">
        <f>IF(F5="","",VLOOKUP(F5,'CLIENTS PROS 3D'!A:G,7,0))</f>
        <v/>
      </c>
      <c r="H9" s="151"/>
      <c r="I9" s="151"/>
    </row>
    <row r="10" spans="1:13" s="7" customFormat="1" ht="16.5" customHeight="1" x14ac:dyDescent="0.3">
      <c r="A10" s="152"/>
      <c r="B10" s="152"/>
      <c r="C10" s="152"/>
      <c r="D10" s="152"/>
      <c r="E10" s="11"/>
      <c r="F10" s="2"/>
      <c r="G10" s="11"/>
      <c r="H10" s="11"/>
    </row>
    <row r="11" spans="1:13" ht="16.5" x14ac:dyDescent="0.3">
      <c r="A11" s="11"/>
      <c r="B11" s="11"/>
      <c r="C11" s="11"/>
      <c r="D11" s="11"/>
      <c r="E11" s="11"/>
      <c r="F11" s="11"/>
      <c r="G11" s="11"/>
      <c r="H11" s="11"/>
    </row>
    <row r="12" spans="1:13" ht="16.5" x14ac:dyDescent="0.3">
      <c r="A12" s="6"/>
      <c r="B12" s="145"/>
      <c r="C12" s="145"/>
      <c r="D12" s="11" t="s">
        <v>115</v>
      </c>
      <c r="E12" s="6">
        <v>2</v>
      </c>
      <c r="F12" s="145" t="s">
        <v>116</v>
      </c>
      <c r="G12" s="145"/>
      <c r="H12" s="11"/>
    </row>
    <row r="13" spans="1:13" ht="16.5" x14ac:dyDescent="0.3">
      <c r="A13" s="11"/>
      <c r="B13" s="11"/>
      <c r="C13" s="11"/>
      <c r="D13" s="11"/>
      <c r="E13" s="11"/>
      <c r="F13" s="11"/>
      <c r="G13" s="11"/>
      <c r="H13" s="11"/>
      <c r="K13" s="99"/>
      <c r="L13" s="99"/>
      <c r="M13" s="99"/>
    </row>
    <row r="14" spans="1:13" ht="25.5" customHeight="1" x14ac:dyDescent="0.25">
      <c r="A14" s="32" t="s">
        <v>0</v>
      </c>
      <c r="B14" s="32" t="s">
        <v>2</v>
      </c>
      <c r="C14" s="155" t="s">
        <v>1</v>
      </c>
      <c r="D14" s="156"/>
      <c r="E14" s="157"/>
      <c r="F14" s="33" t="s">
        <v>110</v>
      </c>
      <c r="G14" s="34" t="s">
        <v>108</v>
      </c>
      <c r="H14" s="36" t="s">
        <v>113</v>
      </c>
      <c r="I14" s="35" t="s">
        <v>114</v>
      </c>
      <c r="J14" s="50" t="s">
        <v>227</v>
      </c>
      <c r="K14" s="120" t="s">
        <v>228</v>
      </c>
      <c r="L14" s="120" t="s">
        <v>229</v>
      </c>
      <c r="M14" s="120" t="s">
        <v>287</v>
      </c>
    </row>
    <row r="15" spans="1:13" ht="16.5" x14ac:dyDescent="0.3">
      <c r="A15" s="39"/>
      <c r="B15" s="38"/>
      <c r="C15" s="178" t="str">
        <f>IF(A15="","",VLOOKUP(A15,'Prestation 3D'!A:B,2,0))</f>
        <v/>
      </c>
      <c r="D15" s="179"/>
      <c r="E15" s="180"/>
      <c r="F15" s="31"/>
      <c r="G15" s="37"/>
      <c r="H15" s="31" t="str">
        <f>IF(G15="","",IF(B15="","",IF(A15="","",VLOOKUP(G15,TVA!A:B,2,0)*F15+F15)))</f>
        <v/>
      </c>
      <c r="I15" s="29" t="str">
        <f>IF(H15="","",IF(B15="","",IF(A15="","",B15*H15)))</f>
        <v/>
      </c>
      <c r="J15" s="51"/>
      <c r="K15" s="122" t="str">
        <f>IF(B15="","",IF(G15=2,"",SUMIF(G15:G37,1,F15:F37)*7%*B15))</f>
        <v/>
      </c>
      <c r="L15" s="122" t="str">
        <f>IF(B15="","",IF(G15=1,"",SUMIF(G15:G37,2,F15:F37)*19.6%*B15))</f>
        <v/>
      </c>
      <c r="M15" s="122" t="str">
        <f>IF(A15="","",B15*F15)</f>
        <v/>
      </c>
    </row>
    <row r="16" spans="1:13" ht="16.5" x14ac:dyDescent="0.3">
      <c r="A16" s="39"/>
      <c r="B16" s="38"/>
      <c r="C16" s="153" t="str">
        <f>IF(A16="","",VLOOKUP(A16,'Prestation 3D'!A:B,2,0))</f>
        <v/>
      </c>
      <c r="D16" s="154"/>
      <c r="E16" s="177"/>
      <c r="F16" s="31"/>
      <c r="G16" s="37"/>
      <c r="H16" s="31" t="str">
        <f>IF(G16="","",IF(B16="","",IF(A16="","",VLOOKUP(G16,TVA!A:B,2,0)*F16+F16)))</f>
        <v/>
      </c>
      <c r="I16" s="29" t="str">
        <f t="shared" ref="I16:I37" si="0">IF(H16="","",IF(B16="","",IF(A16="","",B16*H16)))</f>
        <v/>
      </c>
      <c r="J16" s="51" t="str">
        <f>IF(A16="","",B16*F15)</f>
        <v/>
      </c>
      <c r="K16" s="122" t="str">
        <f t="shared" ref="K16:K37" si="1">IF(B16="","",IF(G16=2,"",SUMIF(G16:G38,1,F16:F38)*7%*B16))</f>
        <v/>
      </c>
      <c r="L16" s="122" t="str">
        <f t="shared" ref="L16:L37" si="2">IF(B16="","",IF(G16=1,"",SUMIF(G16:G38,2,F16:F38)*19.6%*B16))</f>
        <v/>
      </c>
      <c r="M16" s="122" t="str">
        <f t="shared" ref="M16:M37" si="3">IF(A16="","",B16*F16)</f>
        <v/>
      </c>
    </row>
    <row r="17" spans="1:13" ht="16.5" x14ac:dyDescent="0.3">
      <c r="A17" s="39"/>
      <c r="B17" s="38"/>
      <c r="C17" s="153" t="str">
        <f>IF(A17="","",VLOOKUP(A17,'Prestation 3D'!A:B,2,0))</f>
        <v/>
      </c>
      <c r="D17" s="154"/>
      <c r="E17" s="177"/>
      <c r="F17" s="31"/>
      <c r="G17" s="37"/>
      <c r="H17" s="31" t="str">
        <f>IF(G17="","",IF(B17="","",IF(A17="","",VLOOKUP(G17,TVA!A:B,2,0)*F17+F17)))</f>
        <v/>
      </c>
      <c r="I17" s="29" t="str">
        <f t="shared" si="0"/>
        <v/>
      </c>
      <c r="J17" s="51" t="str">
        <f t="shared" ref="J17:J37" si="4">IF(A17="","",B17*F17)</f>
        <v/>
      </c>
      <c r="K17" s="122" t="str">
        <f t="shared" si="1"/>
        <v/>
      </c>
      <c r="L17" s="122" t="str">
        <f t="shared" si="2"/>
        <v/>
      </c>
      <c r="M17" s="122" t="str">
        <f t="shared" si="3"/>
        <v/>
      </c>
    </row>
    <row r="18" spans="1:13" ht="16.5" x14ac:dyDescent="0.3">
      <c r="A18" s="39"/>
      <c r="B18" s="38"/>
      <c r="C18" s="153" t="str">
        <f>IF(A18="","",VLOOKUP(A18,'Prestation 3D'!A:B,2,0))</f>
        <v/>
      </c>
      <c r="D18" s="154"/>
      <c r="E18" s="177"/>
      <c r="F18" s="31"/>
      <c r="G18" s="37"/>
      <c r="H18" s="31" t="str">
        <f>IF(G18="","",IF(B18="","",IF(A18="","",VLOOKUP(G18,TVA!A:B,2,0)*F18+F18)))</f>
        <v/>
      </c>
      <c r="I18" s="29" t="str">
        <f t="shared" si="0"/>
        <v/>
      </c>
      <c r="J18" s="51" t="str">
        <f t="shared" si="4"/>
        <v/>
      </c>
      <c r="K18" s="122" t="str">
        <f t="shared" si="1"/>
        <v/>
      </c>
      <c r="L18" s="122" t="str">
        <f t="shared" si="2"/>
        <v/>
      </c>
      <c r="M18" s="122" t="str">
        <f t="shared" si="3"/>
        <v/>
      </c>
    </row>
    <row r="19" spans="1:13" ht="16.5" x14ac:dyDescent="0.3">
      <c r="A19" s="39"/>
      <c r="B19" s="38"/>
      <c r="C19" s="153" t="str">
        <f>IF(A19="","",VLOOKUP(A19,'Prestation 3D'!A:B,2,0))</f>
        <v/>
      </c>
      <c r="D19" s="154"/>
      <c r="E19" s="177"/>
      <c r="F19" s="31"/>
      <c r="G19" s="37"/>
      <c r="H19" s="31" t="str">
        <f>IF(G19="","",IF(B19="","",IF(A19="","",VLOOKUP(G19,TVA!A:B,2,0)*F19+F19)))</f>
        <v/>
      </c>
      <c r="I19" s="29" t="str">
        <f t="shared" si="0"/>
        <v/>
      </c>
      <c r="J19" s="51" t="str">
        <f t="shared" si="4"/>
        <v/>
      </c>
      <c r="K19" s="122" t="str">
        <f t="shared" si="1"/>
        <v/>
      </c>
      <c r="L19" s="122" t="str">
        <f t="shared" si="2"/>
        <v/>
      </c>
      <c r="M19" s="122" t="str">
        <f t="shared" si="3"/>
        <v/>
      </c>
    </row>
    <row r="20" spans="1:13" ht="16.5" x14ac:dyDescent="0.3">
      <c r="A20" s="39"/>
      <c r="B20" s="38"/>
      <c r="C20" s="153" t="str">
        <f>IF(A20="","",VLOOKUP(A20,'Prestation 3D'!A:B,2,0))</f>
        <v/>
      </c>
      <c r="D20" s="154"/>
      <c r="E20" s="177"/>
      <c r="F20" s="31"/>
      <c r="G20" s="37"/>
      <c r="H20" s="31" t="str">
        <f>IF(G20="","",IF(B20="","",IF(A20="","",VLOOKUP(G20,TVA!A:B,2,0)*F20+F20)))</f>
        <v/>
      </c>
      <c r="I20" s="29" t="str">
        <f t="shared" si="0"/>
        <v/>
      </c>
      <c r="J20" s="51" t="str">
        <f t="shared" si="4"/>
        <v/>
      </c>
      <c r="K20" s="122" t="str">
        <f t="shared" si="1"/>
        <v/>
      </c>
      <c r="L20" s="122" t="str">
        <f t="shared" si="2"/>
        <v/>
      </c>
      <c r="M20" s="122" t="str">
        <f t="shared" si="3"/>
        <v/>
      </c>
    </row>
    <row r="21" spans="1:13" ht="16.5" x14ac:dyDescent="0.3">
      <c r="A21" s="39"/>
      <c r="B21" s="38"/>
      <c r="C21" s="153" t="str">
        <f>IF(A21="","",VLOOKUP(A21,'Prestation 3D'!A:B,2,0))</f>
        <v/>
      </c>
      <c r="D21" s="154"/>
      <c r="E21" s="177"/>
      <c r="F21" s="31"/>
      <c r="G21" s="37"/>
      <c r="H21" s="31" t="str">
        <f>IF(G21="","",IF(B21="","",IF(A21="","",VLOOKUP(G21,TVA!A:B,2,0)*F21+F21)))</f>
        <v/>
      </c>
      <c r="I21" s="29" t="str">
        <f t="shared" si="0"/>
        <v/>
      </c>
      <c r="J21" s="51" t="str">
        <f t="shared" si="4"/>
        <v/>
      </c>
      <c r="K21" s="122" t="str">
        <f t="shared" si="1"/>
        <v/>
      </c>
      <c r="L21" s="122" t="str">
        <f t="shared" si="2"/>
        <v/>
      </c>
      <c r="M21" s="122" t="str">
        <f t="shared" si="3"/>
        <v/>
      </c>
    </row>
    <row r="22" spans="1:13" ht="16.5" x14ac:dyDescent="0.3">
      <c r="A22" s="39"/>
      <c r="B22" s="38"/>
      <c r="C22" s="153" t="str">
        <f>IF(A22="","",VLOOKUP(A22,'Prestation 3D'!A:B,2,0))</f>
        <v/>
      </c>
      <c r="D22" s="154"/>
      <c r="E22" s="177"/>
      <c r="F22" s="31"/>
      <c r="G22" s="37"/>
      <c r="H22" s="31" t="str">
        <f>IF(G22="","",IF(B22="","",IF(A22="","",VLOOKUP(G22,TVA!A:B,2,0)*F22+F22)))</f>
        <v/>
      </c>
      <c r="I22" s="29" t="str">
        <f t="shared" si="0"/>
        <v/>
      </c>
      <c r="J22" s="51" t="str">
        <f t="shared" si="4"/>
        <v/>
      </c>
      <c r="K22" s="122" t="str">
        <f t="shared" si="1"/>
        <v/>
      </c>
      <c r="L22" s="122" t="str">
        <f t="shared" si="2"/>
        <v/>
      </c>
      <c r="M22" s="122" t="str">
        <f t="shared" si="3"/>
        <v/>
      </c>
    </row>
    <row r="23" spans="1:13" ht="16.5" x14ac:dyDescent="0.3">
      <c r="A23" s="39"/>
      <c r="B23" s="38"/>
      <c r="C23" s="153" t="str">
        <f>IF(A23="","",VLOOKUP(A23,'Prestation 3D'!A:B,2,0))</f>
        <v/>
      </c>
      <c r="D23" s="154"/>
      <c r="E23" s="177"/>
      <c r="F23" s="31"/>
      <c r="G23" s="37"/>
      <c r="H23" s="31" t="str">
        <f>IF(G23="","",IF(B23="","",IF(A23="","",VLOOKUP(G23,TVA!A:B,2,0)*F23+F23)))</f>
        <v/>
      </c>
      <c r="I23" s="29" t="str">
        <f t="shared" si="0"/>
        <v/>
      </c>
      <c r="J23" s="51" t="str">
        <f t="shared" si="4"/>
        <v/>
      </c>
      <c r="K23" s="122" t="str">
        <f t="shared" si="1"/>
        <v/>
      </c>
      <c r="L23" s="122" t="str">
        <f t="shared" si="2"/>
        <v/>
      </c>
      <c r="M23" s="122" t="str">
        <f t="shared" si="3"/>
        <v/>
      </c>
    </row>
    <row r="24" spans="1:13" ht="16.5" x14ac:dyDescent="0.3">
      <c r="A24" s="39"/>
      <c r="B24" s="38"/>
      <c r="C24" s="153" t="str">
        <f>IF(A24="","",VLOOKUP(A24,'Prestation 3D'!A:B,2,0))</f>
        <v/>
      </c>
      <c r="D24" s="154"/>
      <c r="E24" s="177"/>
      <c r="F24" s="31"/>
      <c r="G24" s="37"/>
      <c r="H24" s="31" t="str">
        <f>IF(G24="","",IF(B24="","",IF(A24="","",VLOOKUP(G24,TVA!A:B,2,0)*F24+F24)))</f>
        <v/>
      </c>
      <c r="I24" s="29" t="str">
        <f t="shared" si="0"/>
        <v/>
      </c>
      <c r="J24" s="51" t="str">
        <f t="shared" si="4"/>
        <v/>
      </c>
      <c r="K24" s="122" t="str">
        <f t="shared" si="1"/>
        <v/>
      </c>
      <c r="L24" s="122" t="str">
        <f t="shared" si="2"/>
        <v/>
      </c>
      <c r="M24" s="122" t="str">
        <f t="shared" si="3"/>
        <v/>
      </c>
    </row>
    <row r="25" spans="1:13" ht="16.5" x14ac:dyDescent="0.3">
      <c r="A25" s="39"/>
      <c r="B25" s="38"/>
      <c r="C25" s="153" t="str">
        <f>IF(A25="","",VLOOKUP(A25,'Prestation 3D'!A:B,2,0))</f>
        <v/>
      </c>
      <c r="D25" s="154"/>
      <c r="E25" s="177"/>
      <c r="F25" s="31"/>
      <c r="G25" s="37"/>
      <c r="H25" s="31" t="str">
        <f>IF(G25="","",IF(B25="","",IF(A25="","",VLOOKUP(G25,TVA!A:B,2,0)*F25+F25)))</f>
        <v/>
      </c>
      <c r="I25" s="29" t="str">
        <f t="shared" si="0"/>
        <v/>
      </c>
      <c r="J25" s="51" t="str">
        <f t="shared" si="4"/>
        <v/>
      </c>
      <c r="K25" s="122" t="str">
        <f t="shared" si="1"/>
        <v/>
      </c>
      <c r="L25" s="122" t="str">
        <f t="shared" si="2"/>
        <v/>
      </c>
      <c r="M25" s="122" t="str">
        <f t="shared" si="3"/>
        <v/>
      </c>
    </row>
    <row r="26" spans="1:13" ht="16.5" x14ac:dyDescent="0.3">
      <c r="A26" s="39"/>
      <c r="B26" s="38"/>
      <c r="C26" s="153" t="str">
        <f>IF(A26="","",VLOOKUP(A26,'Prestation 3D'!A:B,2,0))</f>
        <v/>
      </c>
      <c r="D26" s="154"/>
      <c r="E26" s="177"/>
      <c r="F26" s="31"/>
      <c r="G26" s="37"/>
      <c r="H26" s="31" t="str">
        <f>IF(G26="","",IF(B26="","",IF(A26="","",VLOOKUP(G26,TVA!A:B,2,0)*F26+F26)))</f>
        <v/>
      </c>
      <c r="I26" s="29" t="str">
        <f t="shared" si="0"/>
        <v/>
      </c>
      <c r="J26" s="51" t="str">
        <f t="shared" si="4"/>
        <v/>
      </c>
      <c r="K26" s="122" t="str">
        <f t="shared" si="1"/>
        <v/>
      </c>
      <c r="L26" s="122" t="str">
        <f t="shared" si="2"/>
        <v/>
      </c>
      <c r="M26" s="122" t="str">
        <f t="shared" si="3"/>
        <v/>
      </c>
    </row>
    <row r="27" spans="1:13" ht="16.5" x14ac:dyDescent="0.3">
      <c r="A27" s="39"/>
      <c r="B27" s="38"/>
      <c r="C27" s="153" t="str">
        <f>IF(A27="","",VLOOKUP(A27,'Prestation 3D'!A:B,2,0))</f>
        <v/>
      </c>
      <c r="D27" s="154"/>
      <c r="E27" s="177"/>
      <c r="F27" s="31"/>
      <c r="G27" s="37"/>
      <c r="H27" s="31" t="str">
        <f>IF(G27="","",IF(B27="","",IF(A27="","",VLOOKUP(G27,TVA!A:B,2,0)*F27+F27)))</f>
        <v/>
      </c>
      <c r="I27" s="29" t="str">
        <f t="shared" si="0"/>
        <v/>
      </c>
      <c r="J27" s="51" t="str">
        <f t="shared" si="4"/>
        <v/>
      </c>
      <c r="K27" s="122" t="str">
        <f t="shared" si="1"/>
        <v/>
      </c>
      <c r="L27" s="122" t="str">
        <f t="shared" si="2"/>
        <v/>
      </c>
      <c r="M27" s="122" t="str">
        <f t="shared" si="3"/>
        <v/>
      </c>
    </row>
    <row r="28" spans="1:13" ht="16.5" x14ac:dyDescent="0.3">
      <c r="A28" s="39"/>
      <c r="B28" s="38"/>
      <c r="C28" s="153" t="str">
        <f>IF(A28="","",VLOOKUP(A28,'Prestation 3D'!A:B,2,0))</f>
        <v/>
      </c>
      <c r="D28" s="154"/>
      <c r="E28" s="177"/>
      <c r="F28" s="31"/>
      <c r="G28" s="37"/>
      <c r="H28" s="31" t="str">
        <f>IF(G28="","",IF(B28="","",IF(A28="","",VLOOKUP(G28,TVA!A:B,2,0)*F28+F28)))</f>
        <v/>
      </c>
      <c r="I28" s="29" t="str">
        <f t="shared" si="0"/>
        <v/>
      </c>
      <c r="J28" s="51" t="str">
        <f t="shared" si="4"/>
        <v/>
      </c>
      <c r="K28" s="122" t="str">
        <f t="shared" si="1"/>
        <v/>
      </c>
      <c r="L28" s="122" t="str">
        <f t="shared" si="2"/>
        <v/>
      </c>
      <c r="M28" s="122" t="str">
        <f t="shared" si="3"/>
        <v/>
      </c>
    </row>
    <row r="29" spans="1:13" ht="16.5" x14ac:dyDescent="0.3">
      <c r="A29" s="39"/>
      <c r="B29" s="38"/>
      <c r="C29" s="153" t="str">
        <f>IF(A29="","",VLOOKUP(A29,'Prestation 3D'!A:B,2,0))</f>
        <v/>
      </c>
      <c r="D29" s="154"/>
      <c r="E29" s="177"/>
      <c r="F29" s="31"/>
      <c r="G29" s="37"/>
      <c r="H29" s="31" t="str">
        <f>IF(G29="","",IF(B29="","",IF(A29="","",VLOOKUP(G29,TVA!A:B,2,0)*F29+F29)))</f>
        <v/>
      </c>
      <c r="I29" s="29" t="str">
        <f t="shared" si="0"/>
        <v/>
      </c>
      <c r="J29" s="51" t="str">
        <f t="shared" si="4"/>
        <v/>
      </c>
      <c r="K29" s="122" t="str">
        <f t="shared" si="1"/>
        <v/>
      </c>
      <c r="L29" s="122" t="str">
        <f t="shared" si="2"/>
        <v/>
      </c>
      <c r="M29" s="122" t="str">
        <f t="shared" si="3"/>
        <v/>
      </c>
    </row>
    <row r="30" spans="1:13" ht="16.5" x14ac:dyDescent="0.3">
      <c r="A30" s="39"/>
      <c r="B30" s="38"/>
      <c r="C30" s="153" t="str">
        <f>IF(A30="","",VLOOKUP(A30,'Prestation 3D'!A:B,2,0))</f>
        <v/>
      </c>
      <c r="D30" s="154"/>
      <c r="E30" s="177"/>
      <c r="F30" s="31"/>
      <c r="G30" s="37"/>
      <c r="H30" s="31" t="str">
        <f>IF(G30="","",IF(B30="","",IF(A30="","",VLOOKUP(G30,TVA!A:B,2,0)*F30+F30)))</f>
        <v/>
      </c>
      <c r="I30" s="29" t="str">
        <f t="shared" si="0"/>
        <v/>
      </c>
      <c r="J30" s="51" t="str">
        <f t="shared" si="4"/>
        <v/>
      </c>
      <c r="K30" s="122" t="str">
        <f t="shared" si="1"/>
        <v/>
      </c>
      <c r="L30" s="122" t="str">
        <f t="shared" si="2"/>
        <v/>
      </c>
      <c r="M30" s="122" t="str">
        <f t="shared" si="3"/>
        <v/>
      </c>
    </row>
    <row r="31" spans="1:13" ht="16.5" x14ac:dyDescent="0.3">
      <c r="A31" s="39"/>
      <c r="B31" s="38"/>
      <c r="C31" s="153" t="str">
        <f>IF(A31="","",VLOOKUP(A31,'Prestation 3D'!A:B,2,0))</f>
        <v/>
      </c>
      <c r="D31" s="154"/>
      <c r="E31" s="177"/>
      <c r="F31" s="31"/>
      <c r="G31" s="37"/>
      <c r="H31" s="31" t="str">
        <f>IF(G31="","",IF(B31="","",IF(A31="","",VLOOKUP(G31,TVA!A:B,2,0)*F31+F31)))</f>
        <v/>
      </c>
      <c r="I31" s="29" t="str">
        <f t="shared" si="0"/>
        <v/>
      </c>
      <c r="J31" s="51" t="str">
        <f t="shared" si="4"/>
        <v/>
      </c>
      <c r="K31" s="122" t="str">
        <f t="shared" si="1"/>
        <v/>
      </c>
      <c r="L31" s="122" t="str">
        <f t="shared" si="2"/>
        <v/>
      </c>
      <c r="M31" s="122" t="str">
        <f t="shared" si="3"/>
        <v/>
      </c>
    </row>
    <row r="32" spans="1:13" ht="16.5" x14ac:dyDescent="0.3">
      <c r="A32" s="39"/>
      <c r="B32" s="38"/>
      <c r="C32" s="153" t="str">
        <f>IF(A32="","",VLOOKUP(A32,'Prestation 3D'!A:B,2,0))</f>
        <v/>
      </c>
      <c r="D32" s="154"/>
      <c r="E32" s="177"/>
      <c r="F32" s="31"/>
      <c r="G32" s="37"/>
      <c r="H32" s="31" t="str">
        <f>IF(G32="","",IF(B32="","",IF(A32="","",VLOOKUP(G32,TVA!A:B,2,0)*F32+F32)))</f>
        <v/>
      </c>
      <c r="I32" s="29" t="str">
        <f t="shared" si="0"/>
        <v/>
      </c>
      <c r="J32" s="51" t="str">
        <f t="shared" si="4"/>
        <v/>
      </c>
      <c r="K32" s="122" t="str">
        <f t="shared" si="1"/>
        <v/>
      </c>
      <c r="L32" s="122" t="str">
        <f t="shared" si="2"/>
        <v/>
      </c>
      <c r="M32" s="122" t="str">
        <f t="shared" si="3"/>
        <v/>
      </c>
    </row>
    <row r="33" spans="1:13" ht="16.5" x14ac:dyDescent="0.3">
      <c r="A33" s="39"/>
      <c r="B33" s="38"/>
      <c r="C33" s="153" t="str">
        <f>IF(A33="","",VLOOKUP(A33,'Prestation 3D'!A:B,2,0))</f>
        <v/>
      </c>
      <c r="D33" s="154"/>
      <c r="E33" s="177"/>
      <c r="F33" s="31"/>
      <c r="G33" s="37"/>
      <c r="H33" s="31" t="str">
        <f>IF(G33="","",IF(B33="","",IF(A33="","",VLOOKUP(G33,TVA!A:B,2,0)*F33+F33)))</f>
        <v/>
      </c>
      <c r="I33" s="29" t="str">
        <f t="shared" si="0"/>
        <v/>
      </c>
      <c r="J33" s="51" t="str">
        <f t="shared" si="4"/>
        <v/>
      </c>
      <c r="K33" s="122" t="str">
        <f t="shared" si="1"/>
        <v/>
      </c>
      <c r="L33" s="122" t="str">
        <f t="shared" si="2"/>
        <v/>
      </c>
      <c r="M33" s="122" t="str">
        <f t="shared" si="3"/>
        <v/>
      </c>
    </row>
    <row r="34" spans="1:13" ht="16.5" x14ac:dyDescent="0.3">
      <c r="A34" s="39"/>
      <c r="B34" s="38"/>
      <c r="C34" s="153" t="str">
        <f>IF(A34="","",VLOOKUP(A34,'Prestation 3D'!A:B,2,0))</f>
        <v/>
      </c>
      <c r="D34" s="154"/>
      <c r="E34" s="177"/>
      <c r="F34" s="31"/>
      <c r="G34" s="37"/>
      <c r="H34" s="31" t="str">
        <f>IF(G34="","",IF(B34="","",IF(A34="","",VLOOKUP(G34,TVA!A:B,2,0)*F34+F34)))</f>
        <v/>
      </c>
      <c r="I34" s="29" t="str">
        <f t="shared" si="0"/>
        <v/>
      </c>
      <c r="J34" s="51" t="str">
        <f t="shared" si="4"/>
        <v/>
      </c>
      <c r="K34" s="122" t="str">
        <f t="shared" si="1"/>
        <v/>
      </c>
      <c r="L34" s="122" t="str">
        <f t="shared" si="2"/>
        <v/>
      </c>
      <c r="M34" s="122" t="str">
        <f t="shared" si="3"/>
        <v/>
      </c>
    </row>
    <row r="35" spans="1:13" ht="16.5" x14ac:dyDescent="0.3">
      <c r="A35" s="39"/>
      <c r="B35" s="38"/>
      <c r="C35" s="153" t="str">
        <f>IF(A35="","",VLOOKUP(A35,'Prestation 3D'!A:B,2,0))</f>
        <v/>
      </c>
      <c r="D35" s="154"/>
      <c r="E35" s="177"/>
      <c r="F35" s="31"/>
      <c r="G35" s="37"/>
      <c r="H35" s="31" t="str">
        <f>IF(G35="","",IF(B35="","",IF(A35="","",VLOOKUP(G35,TVA!A:B,2,0)*F35+F35)))</f>
        <v/>
      </c>
      <c r="I35" s="29" t="str">
        <f t="shared" si="0"/>
        <v/>
      </c>
      <c r="J35" s="51" t="str">
        <f t="shared" si="4"/>
        <v/>
      </c>
      <c r="K35" s="122" t="str">
        <f t="shared" si="1"/>
        <v/>
      </c>
      <c r="L35" s="122" t="str">
        <f t="shared" si="2"/>
        <v/>
      </c>
      <c r="M35" s="122" t="str">
        <f t="shared" si="3"/>
        <v/>
      </c>
    </row>
    <row r="36" spans="1:13" ht="16.5" x14ac:dyDescent="0.3">
      <c r="A36" s="39"/>
      <c r="B36" s="38"/>
      <c r="C36" s="153" t="str">
        <f>IF(A36="","",VLOOKUP(A36,'Prestation 3D'!A:B,2,0))</f>
        <v/>
      </c>
      <c r="D36" s="154"/>
      <c r="E36" s="177"/>
      <c r="F36" s="31"/>
      <c r="G36" s="37"/>
      <c r="H36" s="31" t="str">
        <f>IF(G36="","",IF(B36="","",IF(A36="","",VLOOKUP(G36,TVA!A:B,2,0)*F36+F36)))</f>
        <v/>
      </c>
      <c r="I36" s="29" t="str">
        <f t="shared" si="0"/>
        <v/>
      </c>
      <c r="J36" s="51" t="str">
        <f t="shared" si="4"/>
        <v/>
      </c>
      <c r="K36" s="122" t="str">
        <f t="shared" si="1"/>
        <v/>
      </c>
      <c r="L36" s="122" t="str">
        <f t="shared" si="2"/>
        <v/>
      </c>
      <c r="M36" s="122" t="str">
        <f t="shared" si="3"/>
        <v/>
      </c>
    </row>
    <row r="37" spans="1:13" ht="16.5" x14ac:dyDescent="0.3">
      <c r="A37" s="39"/>
      <c r="B37" s="38"/>
      <c r="C37" s="153" t="str">
        <f>IF(A37="","",VLOOKUP(A37,'Prestation 3D'!A:B,2,0))</f>
        <v/>
      </c>
      <c r="D37" s="154"/>
      <c r="E37" s="177"/>
      <c r="F37" s="31"/>
      <c r="G37" s="37"/>
      <c r="H37" s="31" t="str">
        <f>IF(G37="","",IF(B37="","",IF(A37="","",VLOOKUP(G37,TVA!A:B,2,0)*F37+F37)))</f>
        <v/>
      </c>
      <c r="I37" s="29" t="str">
        <f t="shared" si="0"/>
        <v/>
      </c>
      <c r="J37" s="51" t="str">
        <f t="shared" si="4"/>
        <v/>
      </c>
      <c r="K37" s="122" t="str">
        <f t="shared" si="1"/>
        <v/>
      </c>
      <c r="L37" s="122" t="str">
        <f t="shared" si="2"/>
        <v/>
      </c>
      <c r="M37" s="122" t="str">
        <f t="shared" si="3"/>
        <v/>
      </c>
    </row>
    <row r="38" spans="1:13" ht="17.25" thickBot="1" x14ac:dyDescent="0.35">
      <c r="A38" s="158" t="s">
        <v>306</v>
      </c>
      <c r="B38" s="159"/>
      <c r="C38" s="159"/>
      <c r="D38" s="159"/>
      <c r="E38" s="160"/>
      <c r="F38" s="115"/>
      <c r="G38" s="116"/>
      <c r="H38" s="115" t="str">
        <f>IF(B38="","",IF(A38="","",VLOOKUP(G38,TVA!A:B,2,0)*F38+F38))</f>
        <v/>
      </c>
      <c r="I38" s="117" t="str">
        <f>IF(B38="","",IF(A38="","",B38*H38))</f>
        <v/>
      </c>
      <c r="J38" s="42"/>
      <c r="K38" s="48"/>
      <c r="L38" s="63"/>
    </row>
    <row r="39" spans="1:13" ht="16.5" x14ac:dyDescent="0.3">
      <c r="A39" s="11"/>
      <c r="B39" s="11"/>
      <c r="C39" s="11"/>
      <c r="D39" s="11"/>
      <c r="E39" s="11"/>
      <c r="F39" s="161" t="s">
        <v>120</v>
      </c>
      <c r="G39" s="162"/>
      <c r="H39" s="163"/>
      <c r="I39" s="41">
        <f>SUM(M15:M37)</f>
        <v>0</v>
      </c>
    </row>
    <row r="40" spans="1:13" ht="16.5" x14ac:dyDescent="0.3">
      <c r="A40" s="164" t="s">
        <v>122</v>
      </c>
      <c r="B40" s="146"/>
      <c r="C40" s="146"/>
      <c r="D40" s="146"/>
      <c r="E40" s="11"/>
      <c r="F40" s="165" t="s">
        <v>117</v>
      </c>
      <c r="G40" s="166"/>
      <c r="H40" s="167"/>
      <c r="I40" s="47">
        <f>SUM(K15:K37)</f>
        <v>0</v>
      </c>
    </row>
    <row r="41" spans="1:13" ht="16.5" x14ac:dyDescent="0.3">
      <c r="A41" s="164" t="s">
        <v>121</v>
      </c>
      <c r="B41" s="170"/>
      <c r="C41" s="170"/>
      <c r="D41" s="170"/>
      <c r="E41" s="11"/>
      <c r="F41" s="171" t="s">
        <v>118</v>
      </c>
      <c r="G41" s="172"/>
      <c r="H41" s="173"/>
      <c r="I41" s="49">
        <f>SUM(L15:L37)</f>
        <v>0</v>
      </c>
    </row>
    <row r="42" spans="1:13" ht="17.25" thickBot="1" x14ac:dyDescent="0.35">
      <c r="A42" s="164" t="s">
        <v>123</v>
      </c>
      <c r="B42" s="170"/>
      <c r="C42" s="170"/>
      <c r="D42" s="170"/>
      <c r="E42" s="11"/>
      <c r="F42" s="174" t="s">
        <v>119</v>
      </c>
      <c r="G42" s="175"/>
      <c r="H42" s="176"/>
      <c r="I42" s="40">
        <f>SUM(I15:I37)</f>
        <v>0</v>
      </c>
    </row>
    <row r="43" spans="1:13" ht="16.5" x14ac:dyDescent="0.3">
      <c r="A43" s="164" t="s">
        <v>125</v>
      </c>
      <c r="B43" s="164"/>
      <c r="C43" s="164"/>
      <c r="D43" s="164"/>
      <c r="E43" s="11"/>
      <c r="F43" s="11"/>
      <c r="G43" s="11"/>
      <c r="H43" s="11"/>
    </row>
    <row r="44" spans="1:13" ht="16.5" x14ac:dyDescent="0.3">
      <c r="A44" s="168"/>
      <c r="B44" s="169"/>
      <c r="C44" s="169"/>
      <c r="D44" s="169"/>
      <c r="E44" s="169"/>
      <c r="F44" s="169"/>
      <c r="G44" s="169"/>
      <c r="H44" s="169"/>
      <c r="I44" s="169"/>
    </row>
    <row r="45" spans="1:13" ht="16.5" x14ac:dyDescent="0.3">
      <c r="A45" s="13"/>
      <c r="B45" s="168"/>
      <c r="C45" s="169"/>
      <c r="D45" s="169"/>
      <c r="E45" s="169"/>
      <c r="F45" s="169"/>
      <c r="G45" s="169"/>
      <c r="H45" s="169"/>
      <c r="I45" s="8"/>
    </row>
    <row r="46" spans="1:13" ht="16.5" x14ac:dyDescent="0.3">
      <c r="A46" s="6"/>
      <c r="B46" s="11"/>
      <c r="C46" s="11"/>
      <c r="D46" s="11"/>
      <c r="E46" s="11"/>
      <c r="F46" s="11"/>
      <c r="G46" s="11"/>
      <c r="H46" s="11"/>
    </row>
    <row r="47" spans="1:13" ht="16.5" x14ac:dyDescent="0.3">
      <c r="A47" s="11"/>
      <c r="B47" s="11"/>
      <c r="C47" s="11"/>
      <c r="D47" s="11"/>
      <c r="E47" s="11"/>
      <c r="F47" s="11"/>
      <c r="G47" s="11"/>
      <c r="H47" s="11"/>
    </row>
    <row r="48" spans="1:13" ht="16.5" x14ac:dyDescent="0.3">
      <c r="A48" s="11"/>
      <c r="B48" s="11"/>
      <c r="C48" s="11"/>
      <c r="D48" s="11"/>
      <c r="E48" s="11"/>
      <c r="F48" s="11"/>
      <c r="G48" s="11"/>
      <c r="H48" s="11"/>
    </row>
    <row r="49" spans="1:8" ht="16.5" x14ac:dyDescent="0.3">
      <c r="A49" s="11"/>
      <c r="B49" s="11"/>
      <c r="C49" s="11"/>
      <c r="D49" s="11"/>
      <c r="E49" s="11"/>
      <c r="F49" s="11"/>
      <c r="G49" s="11"/>
      <c r="H49" s="11"/>
    </row>
    <row r="50" spans="1:8" ht="16.5" x14ac:dyDescent="0.3">
      <c r="A50" s="11"/>
      <c r="B50" s="11"/>
      <c r="C50" s="11"/>
      <c r="D50" s="11"/>
      <c r="E50" s="11"/>
      <c r="F50" s="11"/>
      <c r="G50" s="11"/>
      <c r="H50" s="11"/>
    </row>
  </sheetData>
  <customSheetViews>
    <customSheetView guid="{20B3124C-1120-4723-98EB-4D0E9B6A013D}" showPageBreaks="1" hiddenColumns="1" view="pageLayout">
      <selection sqref="A1:C1"/>
      <pageMargins left="0.1875" right="0.20833333333333334" top="0.75" bottom="0.75" header="0.3" footer="0.3"/>
      <pageSetup paperSize="9" orientation="portrait" horizontalDpi="4294967293" verticalDpi="0" r:id="rId1"/>
      <headerFooter>
        <oddFooter xml:space="preserve">&amp;CPage 1
</oddFooter>
      </headerFooter>
    </customSheetView>
  </customSheetViews>
  <mergeCells count="50">
    <mergeCell ref="F7:I7"/>
    <mergeCell ref="A7:D10"/>
    <mergeCell ref="G9:I9"/>
    <mergeCell ref="F6:I6"/>
    <mergeCell ref="B45:H45"/>
    <mergeCell ref="A40:D40"/>
    <mergeCell ref="A41:D41"/>
    <mergeCell ref="A42:D42"/>
    <mergeCell ref="A43:D43"/>
    <mergeCell ref="F39:H39"/>
    <mergeCell ref="F40:H40"/>
    <mergeCell ref="F41:H41"/>
    <mergeCell ref="F42:H42"/>
    <mergeCell ref="A44:I44"/>
    <mergeCell ref="C30:E30"/>
    <mergeCell ref="C37:E37"/>
    <mergeCell ref="F12:G12"/>
    <mergeCell ref="C36:E36"/>
    <mergeCell ref="C27:E27"/>
    <mergeCell ref="C28:E28"/>
    <mergeCell ref="C29:E29"/>
    <mergeCell ref="C35:E35"/>
    <mergeCell ref="C34:E34"/>
    <mergeCell ref="C31:E31"/>
    <mergeCell ref="C32:E32"/>
    <mergeCell ref="C33:E33"/>
    <mergeCell ref="A38:E38"/>
    <mergeCell ref="A2:C2"/>
    <mergeCell ref="A3:C3"/>
    <mergeCell ref="A4:C4"/>
    <mergeCell ref="A5:C5"/>
    <mergeCell ref="C25:E25"/>
    <mergeCell ref="B12:C12"/>
    <mergeCell ref="A6:C6"/>
    <mergeCell ref="F1:I1"/>
    <mergeCell ref="F5:I5"/>
    <mergeCell ref="C26:E26"/>
    <mergeCell ref="C14:E14"/>
    <mergeCell ref="C15:E15"/>
    <mergeCell ref="C16:E16"/>
    <mergeCell ref="C17:E17"/>
    <mergeCell ref="C18:E18"/>
    <mergeCell ref="C19:E19"/>
    <mergeCell ref="C20:E20"/>
    <mergeCell ref="C21:E21"/>
    <mergeCell ref="C22:E22"/>
    <mergeCell ref="C23:E23"/>
    <mergeCell ref="C24:E24"/>
    <mergeCell ref="F8:I8"/>
    <mergeCell ref="A1:C1"/>
  </mergeCells>
  <dataValidations count="4">
    <dataValidation type="list" allowBlank="1" showInputMessage="1" showErrorMessage="1" sqref="H12">
      <formula1>passage</formula1>
    </dataValidation>
    <dataValidation type="list" allowBlank="1" showInputMessage="1" showErrorMessage="1" sqref="F5:I5">
      <formula1>identifiantpro1</formula1>
    </dataValidation>
    <dataValidation type="list" allowBlank="1" showInputMessage="1" showErrorMessage="1" sqref="G15:G37">
      <formula1>CodeTVA</formula1>
    </dataValidation>
    <dataValidation type="list" allowBlank="1" showInputMessage="1" showErrorMessage="1" sqref="A15:A37">
      <formula1>Liste_references1</formula1>
    </dataValidation>
  </dataValidations>
  <pageMargins left="0.1875" right="0.20833333333333334" top="0.75" bottom="0.75" header="0.3" footer="0.3"/>
  <pageSetup paperSize="9" orientation="portrait" horizontalDpi="4294967293" r:id="rId2"/>
  <headerFooter>
    <oddFooter xml:space="preserve">&amp;CPage 1
</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Resetfacturepro">
                <anchor moveWithCells="1" sizeWithCells="1">
                  <from>
                    <xdr:col>13</xdr:col>
                    <xdr:colOff>66675</xdr:colOff>
                    <xdr:row>1</xdr:row>
                    <xdr:rowOff>9525</xdr:rowOff>
                  </from>
                  <to>
                    <xdr:col>15</xdr:col>
                    <xdr:colOff>66675</xdr:colOff>
                    <xdr:row>3</xdr:row>
                    <xdr:rowOff>0</xdr:rowOff>
                  </to>
                </anchor>
              </controlPr>
            </control>
          </mc:Choice>
        </mc:AlternateContent>
        <mc:AlternateContent xmlns:mc="http://schemas.openxmlformats.org/markup-compatibility/2006">
          <mc:Choice Requires="x14">
            <control shapeId="6148" r:id="rId6" name="Button 4">
              <controlPr defaultSize="0" print="0" autoFill="0" autoPict="0" macro="[0]!Savefacturepro">
                <anchor moveWithCells="1" sizeWithCells="1">
                  <from>
                    <xdr:col>13</xdr:col>
                    <xdr:colOff>76200</xdr:colOff>
                    <xdr:row>3</xdr:row>
                    <xdr:rowOff>200025</xdr:rowOff>
                  </from>
                  <to>
                    <xdr:col>15</xdr:col>
                    <xdr:colOff>76200</xdr:colOff>
                    <xdr:row>5</xdr:row>
                    <xdr:rowOff>190500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FFFF00"/>
  </sheetPr>
  <dimension ref="A1:R843"/>
  <sheetViews>
    <sheetView workbookViewId="0">
      <selection activeCell="D11" sqref="D11"/>
    </sheetView>
  </sheetViews>
  <sheetFormatPr baseColWidth="10" defaultRowHeight="15" x14ac:dyDescent="0.25"/>
  <cols>
    <col min="1" max="1" width="18.5703125" style="111" customWidth="1"/>
    <col min="2" max="2" width="28.140625" style="66" customWidth="1"/>
    <col min="3" max="3" width="27.42578125" style="66" customWidth="1"/>
    <col min="4" max="4" width="28.7109375" customWidth="1"/>
    <col min="5" max="5" width="25.5703125" style="65" customWidth="1"/>
  </cols>
  <sheetData>
    <row r="1" spans="1:18" s="5" customFormat="1" ht="15" customHeight="1" x14ac:dyDescent="0.25">
      <c r="A1" s="67" t="s">
        <v>233</v>
      </c>
      <c r="B1" s="68" t="s">
        <v>234</v>
      </c>
      <c r="C1" s="68" t="s">
        <v>238</v>
      </c>
      <c r="D1" s="67" t="s">
        <v>235</v>
      </c>
      <c r="E1" s="69" t="s">
        <v>236</v>
      </c>
      <c r="F1" s="67" t="s">
        <v>286</v>
      </c>
      <c r="R1" s="67">
        <f>COUNTA(A:A)</f>
        <v>1</v>
      </c>
    </row>
    <row r="2" spans="1:18" ht="15" customHeight="1" x14ac:dyDescent="0.25">
      <c r="B2"/>
      <c r="C2"/>
      <c r="D2" s="66"/>
      <c r="E2" s="66"/>
      <c r="F2" s="98">
        <f t="shared" ref="F2:F66" si="0">MONTH(D2)</f>
        <v>1</v>
      </c>
      <c r="G2" s="66"/>
    </row>
    <row r="3" spans="1:18" ht="15" customHeight="1" x14ac:dyDescent="0.25">
      <c r="B3"/>
      <c r="C3"/>
      <c r="D3" s="75"/>
      <c r="E3" s="75"/>
      <c r="F3" s="98">
        <f t="shared" si="0"/>
        <v>1</v>
      </c>
      <c r="G3" s="66"/>
    </row>
    <row r="4" spans="1:18" ht="15" customHeight="1" x14ac:dyDescent="0.25">
      <c r="B4"/>
      <c r="C4"/>
      <c r="D4" s="75"/>
      <c r="E4" s="66"/>
      <c r="F4" s="98">
        <f t="shared" si="0"/>
        <v>1</v>
      </c>
      <c r="G4" s="66"/>
    </row>
    <row r="5" spans="1:18" x14ac:dyDescent="0.25">
      <c r="D5" s="75"/>
      <c r="E5" s="66"/>
      <c r="F5" s="98">
        <f t="shared" si="0"/>
        <v>1</v>
      </c>
      <c r="G5" s="66"/>
    </row>
    <row r="6" spans="1:18" x14ac:dyDescent="0.25">
      <c r="D6" s="75"/>
      <c r="F6" s="98">
        <f t="shared" si="0"/>
        <v>1</v>
      </c>
    </row>
    <row r="7" spans="1:18" x14ac:dyDescent="0.25">
      <c r="D7" s="75"/>
      <c r="F7" s="98">
        <f t="shared" si="0"/>
        <v>1</v>
      </c>
    </row>
    <row r="8" spans="1:18" x14ac:dyDescent="0.25">
      <c r="D8" s="75"/>
      <c r="F8" s="98">
        <f t="shared" si="0"/>
        <v>1</v>
      </c>
    </row>
    <row r="9" spans="1:18" x14ac:dyDescent="0.25">
      <c r="D9" s="75"/>
      <c r="F9" s="98">
        <f t="shared" si="0"/>
        <v>1</v>
      </c>
    </row>
    <row r="10" spans="1:18" x14ac:dyDescent="0.25">
      <c r="D10" s="75"/>
      <c r="F10" s="98">
        <f t="shared" si="0"/>
        <v>1</v>
      </c>
    </row>
    <row r="11" spans="1:18" x14ac:dyDescent="0.25">
      <c r="D11" s="75"/>
      <c r="F11" s="98">
        <f t="shared" si="0"/>
        <v>1</v>
      </c>
    </row>
    <row r="12" spans="1:18" x14ac:dyDescent="0.25">
      <c r="D12" s="75"/>
      <c r="F12" s="98">
        <f t="shared" si="0"/>
        <v>1</v>
      </c>
    </row>
    <row r="13" spans="1:18" x14ac:dyDescent="0.25">
      <c r="D13" s="75"/>
      <c r="F13" s="98">
        <f t="shared" si="0"/>
        <v>1</v>
      </c>
    </row>
    <row r="14" spans="1:18" x14ac:dyDescent="0.25">
      <c r="D14" s="75"/>
      <c r="F14" s="98">
        <f t="shared" si="0"/>
        <v>1</v>
      </c>
    </row>
    <row r="15" spans="1:18" x14ac:dyDescent="0.25">
      <c r="D15" s="75"/>
      <c r="F15" s="98">
        <f t="shared" si="0"/>
        <v>1</v>
      </c>
    </row>
    <row r="16" spans="1:18" x14ac:dyDescent="0.25">
      <c r="D16" s="75"/>
      <c r="F16" s="98">
        <f t="shared" si="0"/>
        <v>1</v>
      </c>
    </row>
    <row r="17" spans="4:6" x14ac:dyDescent="0.25">
      <c r="D17" s="75"/>
      <c r="F17" s="98">
        <f t="shared" si="0"/>
        <v>1</v>
      </c>
    </row>
    <row r="18" spans="4:6" x14ac:dyDescent="0.25">
      <c r="D18" s="75"/>
      <c r="F18" s="98">
        <f t="shared" si="0"/>
        <v>1</v>
      </c>
    </row>
    <row r="19" spans="4:6" x14ac:dyDescent="0.25">
      <c r="D19" s="75"/>
      <c r="F19" s="98">
        <f t="shared" si="0"/>
        <v>1</v>
      </c>
    </row>
    <row r="20" spans="4:6" x14ac:dyDescent="0.25">
      <c r="D20" s="75"/>
      <c r="F20" s="98">
        <f t="shared" si="0"/>
        <v>1</v>
      </c>
    </row>
    <row r="21" spans="4:6" x14ac:dyDescent="0.25">
      <c r="D21" s="75"/>
      <c r="F21" s="98">
        <f t="shared" si="0"/>
        <v>1</v>
      </c>
    </row>
    <row r="22" spans="4:6" x14ac:dyDescent="0.25">
      <c r="D22" s="75"/>
      <c r="F22" s="98">
        <f t="shared" si="0"/>
        <v>1</v>
      </c>
    </row>
    <row r="23" spans="4:6" x14ac:dyDescent="0.25">
      <c r="D23" s="75"/>
      <c r="F23" s="98">
        <f t="shared" si="0"/>
        <v>1</v>
      </c>
    </row>
    <row r="24" spans="4:6" x14ac:dyDescent="0.25">
      <c r="D24" s="75"/>
      <c r="F24" s="98">
        <f t="shared" si="0"/>
        <v>1</v>
      </c>
    </row>
    <row r="25" spans="4:6" x14ac:dyDescent="0.25">
      <c r="D25" s="75"/>
      <c r="F25" s="98">
        <f t="shared" si="0"/>
        <v>1</v>
      </c>
    </row>
    <row r="26" spans="4:6" x14ac:dyDescent="0.25">
      <c r="D26" s="75"/>
      <c r="F26" s="98">
        <f t="shared" si="0"/>
        <v>1</v>
      </c>
    </row>
    <row r="27" spans="4:6" x14ac:dyDescent="0.25">
      <c r="D27" s="75"/>
      <c r="F27" s="98">
        <f t="shared" si="0"/>
        <v>1</v>
      </c>
    </row>
    <row r="28" spans="4:6" x14ac:dyDescent="0.25">
      <c r="D28" s="75"/>
      <c r="F28" s="98">
        <f t="shared" si="0"/>
        <v>1</v>
      </c>
    </row>
    <row r="29" spans="4:6" x14ac:dyDescent="0.25">
      <c r="D29" s="75"/>
      <c r="F29" s="98">
        <f t="shared" si="0"/>
        <v>1</v>
      </c>
    </row>
    <row r="30" spans="4:6" x14ac:dyDescent="0.25">
      <c r="D30" s="75"/>
      <c r="F30" s="98">
        <f t="shared" si="0"/>
        <v>1</v>
      </c>
    </row>
    <row r="31" spans="4:6" x14ac:dyDescent="0.25">
      <c r="D31" s="75"/>
      <c r="F31" s="98">
        <f t="shared" si="0"/>
        <v>1</v>
      </c>
    </row>
    <row r="32" spans="4:6" x14ac:dyDescent="0.25">
      <c r="D32" s="75"/>
      <c r="F32" s="98">
        <f t="shared" si="0"/>
        <v>1</v>
      </c>
    </row>
    <row r="33" spans="4:6" x14ac:dyDescent="0.25">
      <c r="D33" s="75"/>
      <c r="F33" s="98">
        <f t="shared" si="0"/>
        <v>1</v>
      </c>
    </row>
    <row r="34" spans="4:6" x14ac:dyDescent="0.25">
      <c r="D34" s="75"/>
      <c r="F34" s="98">
        <f t="shared" si="0"/>
        <v>1</v>
      </c>
    </row>
    <row r="35" spans="4:6" x14ac:dyDescent="0.25">
      <c r="D35" s="75"/>
      <c r="F35" s="98">
        <f t="shared" si="0"/>
        <v>1</v>
      </c>
    </row>
    <row r="36" spans="4:6" x14ac:dyDescent="0.25">
      <c r="D36" s="75"/>
      <c r="F36" s="98">
        <f t="shared" si="0"/>
        <v>1</v>
      </c>
    </row>
    <row r="37" spans="4:6" x14ac:dyDescent="0.25">
      <c r="D37" s="75"/>
      <c r="F37" s="98">
        <f t="shared" si="0"/>
        <v>1</v>
      </c>
    </row>
    <row r="38" spans="4:6" x14ac:dyDescent="0.25">
      <c r="D38" s="75"/>
      <c r="F38" s="98">
        <f t="shared" si="0"/>
        <v>1</v>
      </c>
    </row>
    <row r="39" spans="4:6" x14ac:dyDescent="0.25">
      <c r="D39" s="75"/>
      <c r="F39" s="98">
        <f t="shared" si="0"/>
        <v>1</v>
      </c>
    </row>
    <row r="40" spans="4:6" x14ac:dyDescent="0.25">
      <c r="D40" s="75"/>
      <c r="F40" s="98">
        <f t="shared" si="0"/>
        <v>1</v>
      </c>
    </row>
    <row r="41" spans="4:6" x14ac:dyDescent="0.25">
      <c r="D41" s="75"/>
      <c r="F41" s="98">
        <f t="shared" si="0"/>
        <v>1</v>
      </c>
    </row>
    <row r="42" spans="4:6" x14ac:dyDescent="0.25">
      <c r="D42" s="75"/>
      <c r="F42" s="98">
        <f t="shared" si="0"/>
        <v>1</v>
      </c>
    </row>
    <row r="43" spans="4:6" x14ac:dyDescent="0.25">
      <c r="D43" s="75"/>
      <c r="F43" s="98">
        <f t="shared" si="0"/>
        <v>1</v>
      </c>
    </row>
    <row r="44" spans="4:6" x14ac:dyDescent="0.25">
      <c r="D44" s="75"/>
      <c r="F44" s="98">
        <f t="shared" si="0"/>
        <v>1</v>
      </c>
    </row>
    <row r="45" spans="4:6" x14ac:dyDescent="0.25">
      <c r="D45" s="75"/>
      <c r="F45" s="98">
        <f t="shared" si="0"/>
        <v>1</v>
      </c>
    </row>
    <row r="46" spans="4:6" x14ac:dyDescent="0.25">
      <c r="D46" s="75"/>
      <c r="F46" s="98">
        <f t="shared" si="0"/>
        <v>1</v>
      </c>
    </row>
    <row r="47" spans="4:6" x14ac:dyDescent="0.25">
      <c r="D47" s="75"/>
      <c r="F47" s="98">
        <f t="shared" si="0"/>
        <v>1</v>
      </c>
    </row>
    <row r="48" spans="4:6" x14ac:dyDescent="0.25">
      <c r="D48" s="75"/>
      <c r="F48" s="98">
        <f t="shared" si="0"/>
        <v>1</v>
      </c>
    </row>
    <row r="49" spans="4:6" x14ac:dyDescent="0.25">
      <c r="D49" s="75"/>
      <c r="F49" s="98">
        <f t="shared" si="0"/>
        <v>1</v>
      </c>
    </row>
    <row r="50" spans="4:6" x14ac:dyDescent="0.25">
      <c r="D50" s="75"/>
      <c r="F50" s="98">
        <f t="shared" si="0"/>
        <v>1</v>
      </c>
    </row>
    <row r="51" spans="4:6" x14ac:dyDescent="0.25">
      <c r="D51" s="75"/>
      <c r="F51" s="98">
        <f t="shared" si="0"/>
        <v>1</v>
      </c>
    </row>
    <row r="52" spans="4:6" x14ac:dyDescent="0.25">
      <c r="D52" s="75"/>
      <c r="F52" s="98">
        <f t="shared" si="0"/>
        <v>1</v>
      </c>
    </row>
    <row r="53" spans="4:6" x14ac:dyDescent="0.25">
      <c r="D53" s="75"/>
      <c r="F53" s="98">
        <f t="shared" si="0"/>
        <v>1</v>
      </c>
    </row>
    <row r="54" spans="4:6" x14ac:dyDescent="0.25">
      <c r="D54" s="75"/>
      <c r="F54" s="98">
        <f t="shared" si="0"/>
        <v>1</v>
      </c>
    </row>
    <row r="55" spans="4:6" x14ac:dyDescent="0.25">
      <c r="D55" s="75"/>
      <c r="F55" s="98">
        <f t="shared" si="0"/>
        <v>1</v>
      </c>
    </row>
    <row r="56" spans="4:6" x14ac:dyDescent="0.25">
      <c r="D56" s="75"/>
      <c r="F56" s="98">
        <f t="shared" si="0"/>
        <v>1</v>
      </c>
    </row>
    <row r="57" spans="4:6" x14ac:dyDescent="0.25">
      <c r="D57" s="75"/>
      <c r="F57" s="98">
        <f t="shared" si="0"/>
        <v>1</v>
      </c>
    </row>
    <row r="58" spans="4:6" x14ac:dyDescent="0.25">
      <c r="D58" s="75"/>
      <c r="F58" s="98">
        <f t="shared" si="0"/>
        <v>1</v>
      </c>
    </row>
    <row r="59" spans="4:6" x14ac:dyDescent="0.25">
      <c r="D59" s="75"/>
      <c r="F59" s="98">
        <f t="shared" si="0"/>
        <v>1</v>
      </c>
    </row>
    <row r="60" spans="4:6" x14ac:dyDescent="0.25">
      <c r="D60" s="75"/>
      <c r="F60" s="98">
        <f t="shared" si="0"/>
        <v>1</v>
      </c>
    </row>
    <row r="61" spans="4:6" x14ac:dyDescent="0.25">
      <c r="D61" s="75"/>
      <c r="F61" s="98">
        <f t="shared" si="0"/>
        <v>1</v>
      </c>
    </row>
    <row r="62" spans="4:6" x14ac:dyDescent="0.25">
      <c r="D62" s="75"/>
      <c r="F62" s="98">
        <f t="shared" si="0"/>
        <v>1</v>
      </c>
    </row>
    <row r="63" spans="4:6" x14ac:dyDescent="0.25">
      <c r="D63" s="75"/>
      <c r="F63" s="98">
        <f t="shared" si="0"/>
        <v>1</v>
      </c>
    </row>
    <row r="64" spans="4:6" x14ac:dyDescent="0.25">
      <c r="D64" s="75"/>
      <c r="F64" s="98">
        <f t="shared" si="0"/>
        <v>1</v>
      </c>
    </row>
    <row r="65" spans="4:6" x14ac:dyDescent="0.25">
      <c r="D65" s="75"/>
      <c r="F65" s="98">
        <f t="shared" si="0"/>
        <v>1</v>
      </c>
    </row>
    <row r="66" spans="4:6" x14ac:dyDescent="0.25">
      <c r="D66" s="75"/>
      <c r="F66" s="98">
        <f t="shared" si="0"/>
        <v>1</v>
      </c>
    </row>
    <row r="67" spans="4:6" x14ac:dyDescent="0.25">
      <c r="D67" s="75"/>
      <c r="F67" s="98">
        <f t="shared" ref="F67:F105" si="1">MONTH(D67)</f>
        <v>1</v>
      </c>
    </row>
    <row r="68" spans="4:6" x14ac:dyDescent="0.25">
      <c r="D68" s="75"/>
      <c r="F68" s="98">
        <f t="shared" si="1"/>
        <v>1</v>
      </c>
    </row>
    <row r="69" spans="4:6" x14ac:dyDescent="0.25">
      <c r="D69" s="75"/>
      <c r="F69" s="98">
        <f t="shared" si="1"/>
        <v>1</v>
      </c>
    </row>
    <row r="70" spans="4:6" x14ac:dyDescent="0.25">
      <c r="D70" s="75"/>
      <c r="F70" s="98">
        <f t="shared" si="1"/>
        <v>1</v>
      </c>
    </row>
    <row r="71" spans="4:6" x14ac:dyDescent="0.25">
      <c r="D71" s="75"/>
      <c r="F71" s="98">
        <f t="shared" si="1"/>
        <v>1</v>
      </c>
    </row>
    <row r="72" spans="4:6" x14ac:dyDescent="0.25">
      <c r="D72" s="75"/>
      <c r="F72" s="98">
        <f t="shared" si="1"/>
        <v>1</v>
      </c>
    </row>
    <row r="73" spans="4:6" x14ac:dyDescent="0.25">
      <c r="D73" s="75"/>
      <c r="F73" s="98">
        <f t="shared" si="1"/>
        <v>1</v>
      </c>
    </row>
    <row r="74" spans="4:6" x14ac:dyDescent="0.25">
      <c r="D74" s="75"/>
      <c r="F74" s="98">
        <f t="shared" si="1"/>
        <v>1</v>
      </c>
    </row>
    <row r="75" spans="4:6" x14ac:dyDescent="0.25">
      <c r="D75" s="75"/>
      <c r="F75" s="98">
        <f t="shared" si="1"/>
        <v>1</v>
      </c>
    </row>
    <row r="76" spans="4:6" x14ac:dyDescent="0.25">
      <c r="D76" s="75"/>
      <c r="F76" s="98">
        <f t="shared" si="1"/>
        <v>1</v>
      </c>
    </row>
    <row r="77" spans="4:6" x14ac:dyDescent="0.25">
      <c r="D77" s="75"/>
      <c r="F77" s="98">
        <f t="shared" si="1"/>
        <v>1</v>
      </c>
    </row>
    <row r="78" spans="4:6" x14ac:dyDescent="0.25">
      <c r="D78" s="75"/>
      <c r="F78" s="98">
        <f t="shared" si="1"/>
        <v>1</v>
      </c>
    </row>
    <row r="79" spans="4:6" x14ac:dyDescent="0.25">
      <c r="D79" s="75"/>
      <c r="F79" s="98">
        <f t="shared" si="1"/>
        <v>1</v>
      </c>
    </row>
    <row r="80" spans="4:6" x14ac:dyDescent="0.25">
      <c r="D80" s="75"/>
      <c r="F80" s="98">
        <f t="shared" si="1"/>
        <v>1</v>
      </c>
    </row>
    <row r="81" spans="4:6" x14ac:dyDescent="0.25">
      <c r="D81" s="75"/>
      <c r="F81" s="98">
        <f t="shared" si="1"/>
        <v>1</v>
      </c>
    </row>
    <row r="82" spans="4:6" x14ac:dyDescent="0.25">
      <c r="D82" s="75"/>
      <c r="F82" s="98">
        <f t="shared" si="1"/>
        <v>1</v>
      </c>
    </row>
    <row r="83" spans="4:6" x14ac:dyDescent="0.25">
      <c r="D83" s="75"/>
      <c r="F83" s="98">
        <f t="shared" si="1"/>
        <v>1</v>
      </c>
    </row>
    <row r="84" spans="4:6" x14ac:dyDescent="0.25">
      <c r="D84" s="75"/>
      <c r="F84" s="98">
        <f t="shared" si="1"/>
        <v>1</v>
      </c>
    </row>
    <row r="85" spans="4:6" x14ac:dyDescent="0.25">
      <c r="D85" s="75"/>
      <c r="F85" s="98">
        <f t="shared" si="1"/>
        <v>1</v>
      </c>
    </row>
    <row r="86" spans="4:6" x14ac:dyDescent="0.25">
      <c r="D86" s="75"/>
      <c r="F86" s="98">
        <f t="shared" si="1"/>
        <v>1</v>
      </c>
    </row>
    <row r="87" spans="4:6" x14ac:dyDescent="0.25">
      <c r="D87" s="75"/>
      <c r="F87" s="98">
        <f t="shared" si="1"/>
        <v>1</v>
      </c>
    </row>
    <row r="88" spans="4:6" x14ac:dyDescent="0.25">
      <c r="D88" s="75"/>
      <c r="F88" s="98">
        <f t="shared" si="1"/>
        <v>1</v>
      </c>
    </row>
    <row r="89" spans="4:6" x14ac:dyDescent="0.25">
      <c r="D89" s="75"/>
      <c r="F89" s="98">
        <f t="shared" si="1"/>
        <v>1</v>
      </c>
    </row>
    <row r="90" spans="4:6" x14ac:dyDescent="0.25">
      <c r="D90" s="75"/>
      <c r="F90" s="98">
        <f t="shared" si="1"/>
        <v>1</v>
      </c>
    </row>
    <row r="91" spans="4:6" x14ac:dyDescent="0.25">
      <c r="D91" s="75"/>
      <c r="F91" s="98">
        <f t="shared" si="1"/>
        <v>1</v>
      </c>
    </row>
    <row r="92" spans="4:6" x14ac:dyDescent="0.25">
      <c r="D92" s="75"/>
      <c r="F92" s="98">
        <f t="shared" si="1"/>
        <v>1</v>
      </c>
    </row>
    <row r="93" spans="4:6" x14ac:dyDescent="0.25">
      <c r="D93" s="75"/>
      <c r="F93" s="98">
        <f t="shared" si="1"/>
        <v>1</v>
      </c>
    </row>
    <row r="94" spans="4:6" x14ac:dyDescent="0.25">
      <c r="D94" s="75"/>
      <c r="F94" s="98">
        <f t="shared" si="1"/>
        <v>1</v>
      </c>
    </row>
    <row r="95" spans="4:6" x14ac:dyDescent="0.25">
      <c r="D95" s="75"/>
      <c r="F95" s="98">
        <f t="shared" si="1"/>
        <v>1</v>
      </c>
    </row>
    <row r="96" spans="4:6" x14ac:dyDescent="0.25">
      <c r="D96" s="75"/>
      <c r="F96" s="98">
        <f t="shared" si="1"/>
        <v>1</v>
      </c>
    </row>
    <row r="97" spans="4:6" x14ac:dyDescent="0.25">
      <c r="D97" s="75"/>
      <c r="F97" s="98">
        <f t="shared" si="1"/>
        <v>1</v>
      </c>
    </row>
    <row r="98" spans="4:6" x14ac:dyDescent="0.25">
      <c r="D98" s="75"/>
      <c r="F98" s="98">
        <f t="shared" si="1"/>
        <v>1</v>
      </c>
    </row>
    <row r="99" spans="4:6" x14ac:dyDescent="0.25">
      <c r="D99" s="75"/>
      <c r="F99" s="98">
        <f t="shared" si="1"/>
        <v>1</v>
      </c>
    </row>
    <row r="100" spans="4:6" x14ac:dyDescent="0.25">
      <c r="D100" s="75"/>
      <c r="F100" s="98">
        <f t="shared" si="1"/>
        <v>1</v>
      </c>
    </row>
    <row r="101" spans="4:6" x14ac:dyDescent="0.25">
      <c r="D101" s="75"/>
      <c r="F101" s="98">
        <f t="shared" si="1"/>
        <v>1</v>
      </c>
    </row>
    <row r="102" spans="4:6" x14ac:dyDescent="0.25">
      <c r="D102" s="75"/>
      <c r="F102" s="98">
        <f t="shared" si="1"/>
        <v>1</v>
      </c>
    </row>
    <row r="103" spans="4:6" x14ac:dyDescent="0.25">
      <c r="D103" s="75"/>
      <c r="F103" s="98">
        <f t="shared" si="1"/>
        <v>1</v>
      </c>
    </row>
    <row r="104" spans="4:6" x14ac:dyDescent="0.25">
      <c r="D104" s="75"/>
      <c r="F104" s="98">
        <f t="shared" si="1"/>
        <v>1</v>
      </c>
    </row>
    <row r="105" spans="4:6" x14ac:dyDescent="0.25">
      <c r="D105" s="75"/>
      <c r="F105" s="98">
        <f t="shared" si="1"/>
        <v>1</v>
      </c>
    </row>
    <row r="106" spans="4:6" x14ac:dyDescent="0.25">
      <c r="D106" s="75"/>
    </row>
    <row r="107" spans="4:6" x14ac:dyDescent="0.25">
      <c r="D107" s="75"/>
    </row>
    <row r="108" spans="4:6" x14ac:dyDescent="0.25">
      <c r="D108" s="75"/>
    </row>
    <row r="109" spans="4:6" x14ac:dyDescent="0.25">
      <c r="D109" s="75"/>
    </row>
    <row r="110" spans="4:6" x14ac:dyDescent="0.25">
      <c r="D110" s="75"/>
    </row>
    <row r="111" spans="4:6" x14ac:dyDescent="0.25">
      <c r="D111" s="75"/>
    </row>
    <row r="112" spans="4:6" x14ac:dyDescent="0.25">
      <c r="D112" s="75"/>
    </row>
    <row r="113" spans="4:4" x14ac:dyDescent="0.25">
      <c r="D113" s="75"/>
    </row>
    <row r="114" spans="4:4" x14ac:dyDescent="0.25">
      <c r="D114" s="75"/>
    </row>
    <row r="115" spans="4:4" x14ac:dyDescent="0.25">
      <c r="D115" s="75"/>
    </row>
    <row r="116" spans="4:4" x14ac:dyDescent="0.25">
      <c r="D116" s="75"/>
    </row>
    <row r="117" spans="4:4" x14ac:dyDescent="0.25">
      <c r="D117" s="75"/>
    </row>
    <row r="118" spans="4:4" x14ac:dyDescent="0.25">
      <c r="D118" s="75"/>
    </row>
    <row r="119" spans="4:4" x14ac:dyDescent="0.25">
      <c r="D119" s="75"/>
    </row>
    <row r="120" spans="4:4" x14ac:dyDescent="0.25">
      <c r="D120" s="75"/>
    </row>
    <row r="121" spans="4:4" x14ac:dyDescent="0.25">
      <c r="D121" s="75"/>
    </row>
    <row r="122" spans="4:4" x14ac:dyDescent="0.25">
      <c r="D122" s="75"/>
    </row>
    <row r="123" spans="4:4" x14ac:dyDescent="0.25">
      <c r="D123" s="75"/>
    </row>
    <row r="124" spans="4:4" x14ac:dyDescent="0.25">
      <c r="D124" s="75"/>
    </row>
    <row r="125" spans="4:4" x14ac:dyDescent="0.25">
      <c r="D125" s="75"/>
    </row>
    <row r="126" spans="4:4" x14ac:dyDescent="0.25">
      <c r="D126" s="75"/>
    </row>
    <row r="127" spans="4:4" x14ac:dyDescent="0.25">
      <c r="D127" s="75"/>
    </row>
    <row r="128" spans="4:4" x14ac:dyDescent="0.25">
      <c r="D128" s="75"/>
    </row>
    <row r="129" spans="4:4" x14ac:dyDescent="0.25">
      <c r="D129" s="75"/>
    </row>
    <row r="130" spans="4:4" x14ac:dyDescent="0.25">
      <c r="D130" s="75"/>
    </row>
    <row r="131" spans="4:4" x14ac:dyDescent="0.25">
      <c r="D131" s="75"/>
    </row>
    <row r="132" spans="4:4" x14ac:dyDescent="0.25">
      <c r="D132" s="75"/>
    </row>
    <row r="133" spans="4:4" x14ac:dyDescent="0.25">
      <c r="D133" s="75"/>
    </row>
    <row r="134" spans="4:4" x14ac:dyDescent="0.25">
      <c r="D134" s="75"/>
    </row>
    <row r="135" spans="4:4" x14ac:dyDescent="0.25">
      <c r="D135" s="75"/>
    </row>
    <row r="136" spans="4:4" x14ac:dyDescent="0.25">
      <c r="D136" s="75"/>
    </row>
    <row r="137" spans="4:4" x14ac:dyDescent="0.25">
      <c r="D137" s="75"/>
    </row>
    <row r="138" spans="4:4" x14ac:dyDescent="0.25">
      <c r="D138" s="75"/>
    </row>
    <row r="139" spans="4:4" x14ac:dyDescent="0.25">
      <c r="D139" s="75"/>
    </row>
    <row r="140" spans="4:4" x14ac:dyDescent="0.25">
      <c r="D140" s="75"/>
    </row>
    <row r="141" spans="4:4" x14ac:dyDescent="0.25">
      <c r="D141" s="75"/>
    </row>
    <row r="142" spans="4:4" x14ac:dyDescent="0.25">
      <c r="D142" s="75"/>
    </row>
    <row r="143" spans="4:4" x14ac:dyDescent="0.25">
      <c r="D143" s="75"/>
    </row>
    <row r="144" spans="4:4" x14ac:dyDescent="0.25">
      <c r="D144" s="75"/>
    </row>
    <row r="145" spans="4:4" x14ac:dyDescent="0.25">
      <c r="D145" s="75"/>
    </row>
    <row r="146" spans="4:4" x14ac:dyDescent="0.25">
      <c r="D146" s="75"/>
    </row>
    <row r="147" spans="4:4" x14ac:dyDescent="0.25">
      <c r="D147" s="75"/>
    </row>
    <row r="148" spans="4:4" x14ac:dyDescent="0.25">
      <c r="D148" s="75"/>
    </row>
    <row r="149" spans="4:4" x14ac:dyDescent="0.25">
      <c r="D149" s="75"/>
    </row>
    <row r="150" spans="4:4" x14ac:dyDescent="0.25">
      <c r="D150" s="75"/>
    </row>
    <row r="151" spans="4:4" x14ac:dyDescent="0.25">
      <c r="D151" s="75"/>
    </row>
    <row r="152" spans="4:4" x14ac:dyDescent="0.25">
      <c r="D152" s="75"/>
    </row>
    <row r="153" spans="4:4" x14ac:dyDescent="0.25">
      <c r="D153" s="75"/>
    </row>
    <row r="154" spans="4:4" x14ac:dyDescent="0.25">
      <c r="D154" s="75"/>
    </row>
    <row r="155" spans="4:4" x14ac:dyDescent="0.25">
      <c r="D155" s="75"/>
    </row>
    <row r="156" spans="4:4" x14ac:dyDescent="0.25">
      <c r="D156" s="75"/>
    </row>
    <row r="157" spans="4:4" x14ac:dyDescent="0.25">
      <c r="D157" s="75"/>
    </row>
    <row r="158" spans="4:4" x14ac:dyDescent="0.25">
      <c r="D158" s="75"/>
    </row>
    <row r="159" spans="4:4" x14ac:dyDescent="0.25">
      <c r="D159" s="75"/>
    </row>
    <row r="160" spans="4:4" x14ac:dyDescent="0.25">
      <c r="D160" s="75"/>
    </row>
    <row r="161" spans="4:4" x14ac:dyDescent="0.25">
      <c r="D161" s="75"/>
    </row>
    <row r="162" spans="4:4" x14ac:dyDescent="0.25">
      <c r="D162" s="75"/>
    </row>
    <row r="163" spans="4:4" x14ac:dyDescent="0.25">
      <c r="D163" s="75"/>
    </row>
    <row r="164" spans="4:4" x14ac:dyDescent="0.25">
      <c r="D164" s="75"/>
    </row>
    <row r="165" spans="4:4" x14ac:dyDescent="0.25">
      <c r="D165" s="75"/>
    </row>
    <row r="166" spans="4:4" x14ac:dyDescent="0.25">
      <c r="D166" s="75"/>
    </row>
    <row r="167" spans="4:4" x14ac:dyDescent="0.25">
      <c r="D167" s="75"/>
    </row>
    <row r="168" spans="4:4" x14ac:dyDescent="0.25">
      <c r="D168" s="75"/>
    </row>
    <row r="169" spans="4:4" x14ac:dyDescent="0.25">
      <c r="D169" s="75"/>
    </row>
    <row r="170" spans="4:4" x14ac:dyDescent="0.25">
      <c r="D170" s="75"/>
    </row>
    <row r="171" spans="4:4" x14ac:dyDescent="0.25">
      <c r="D171" s="75"/>
    </row>
    <row r="172" spans="4:4" x14ac:dyDescent="0.25">
      <c r="D172" s="75"/>
    </row>
    <row r="173" spans="4:4" x14ac:dyDescent="0.25">
      <c r="D173" s="75"/>
    </row>
    <row r="174" spans="4:4" x14ac:dyDescent="0.25">
      <c r="D174" s="75"/>
    </row>
    <row r="175" spans="4:4" x14ac:dyDescent="0.25">
      <c r="D175" s="75"/>
    </row>
    <row r="176" spans="4:4" x14ac:dyDescent="0.25">
      <c r="D176" s="75"/>
    </row>
    <row r="177" spans="4:4" x14ac:dyDescent="0.25">
      <c r="D177" s="75"/>
    </row>
    <row r="178" spans="4:4" x14ac:dyDescent="0.25">
      <c r="D178" s="75"/>
    </row>
    <row r="179" spans="4:4" x14ac:dyDescent="0.25">
      <c r="D179" s="75"/>
    </row>
    <row r="180" spans="4:4" x14ac:dyDescent="0.25">
      <c r="D180" s="75"/>
    </row>
    <row r="181" spans="4:4" x14ac:dyDescent="0.25">
      <c r="D181" s="75"/>
    </row>
    <row r="182" spans="4:4" x14ac:dyDescent="0.25">
      <c r="D182" s="75"/>
    </row>
    <row r="183" spans="4:4" x14ac:dyDescent="0.25">
      <c r="D183" s="75"/>
    </row>
    <row r="184" spans="4:4" x14ac:dyDescent="0.25">
      <c r="D184" s="75"/>
    </row>
    <row r="185" spans="4:4" x14ac:dyDescent="0.25">
      <c r="D185" s="75"/>
    </row>
    <row r="186" spans="4:4" x14ac:dyDescent="0.25">
      <c r="D186" s="75"/>
    </row>
    <row r="187" spans="4:4" x14ac:dyDescent="0.25">
      <c r="D187" s="75"/>
    </row>
    <row r="188" spans="4:4" x14ac:dyDescent="0.25">
      <c r="D188" s="75"/>
    </row>
    <row r="189" spans="4:4" x14ac:dyDescent="0.25">
      <c r="D189" s="75"/>
    </row>
    <row r="190" spans="4:4" x14ac:dyDescent="0.25">
      <c r="D190" s="75"/>
    </row>
    <row r="191" spans="4:4" x14ac:dyDescent="0.25">
      <c r="D191" s="75"/>
    </row>
    <row r="192" spans="4:4" x14ac:dyDescent="0.25">
      <c r="D192" s="75"/>
    </row>
    <row r="193" spans="4:4" x14ac:dyDescent="0.25">
      <c r="D193" s="75"/>
    </row>
    <row r="194" spans="4:4" x14ac:dyDescent="0.25">
      <c r="D194" s="75"/>
    </row>
    <row r="195" spans="4:4" x14ac:dyDescent="0.25">
      <c r="D195" s="75"/>
    </row>
    <row r="196" spans="4:4" x14ac:dyDescent="0.25">
      <c r="D196" s="75"/>
    </row>
    <row r="197" spans="4:4" x14ac:dyDescent="0.25">
      <c r="D197" s="75"/>
    </row>
    <row r="198" spans="4:4" x14ac:dyDescent="0.25">
      <c r="D198" s="75"/>
    </row>
    <row r="199" spans="4:4" x14ac:dyDescent="0.25">
      <c r="D199" s="75"/>
    </row>
    <row r="200" spans="4:4" x14ac:dyDescent="0.25">
      <c r="D200" s="75"/>
    </row>
    <row r="201" spans="4:4" x14ac:dyDescent="0.25">
      <c r="D201" s="75"/>
    </row>
    <row r="202" spans="4:4" x14ac:dyDescent="0.25">
      <c r="D202" s="75"/>
    </row>
    <row r="203" spans="4:4" x14ac:dyDescent="0.25">
      <c r="D203" s="75"/>
    </row>
    <row r="204" spans="4:4" x14ac:dyDescent="0.25">
      <c r="D204" s="75"/>
    </row>
    <row r="205" spans="4:4" x14ac:dyDescent="0.25">
      <c r="D205" s="75"/>
    </row>
    <row r="206" spans="4:4" x14ac:dyDescent="0.25">
      <c r="D206" s="75"/>
    </row>
    <row r="207" spans="4:4" x14ac:dyDescent="0.25">
      <c r="D207" s="75"/>
    </row>
    <row r="208" spans="4:4" x14ac:dyDescent="0.25">
      <c r="D208" s="75"/>
    </row>
    <row r="209" spans="4:4" x14ac:dyDescent="0.25">
      <c r="D209" s="75"/>
    </row>
    <row r="210" spans="4:4" x14ac:dyDescent="0.25">
      <c r="D210" s="75"/>
    </row>
    <row r="211" spans="4:4" x14ac:dyDescent="0.25">
      <c r="D211" s="75"/>
    </row>
    <row r="212" spans="4:4" x14ac:dyDescent="0.25">
      <c r="D212" s="75"/>
    </row>
    <row r="213" spans="4:4" x14ac:dyDescent="0.25">
      <c r="D213" s="75"/>
    </row>
    <row r="214" spans="4:4" x14ac:dyDescent="0.25">
      <c r="D214" s="75"/>
    </row>
    <row r="215" spans="4:4" x14ac:dyDescent="0.25">
      <c r="D215" s="75"/>
    </row>
    <row r="216" spans="4:4" x14ac:dyDescent="0.25">
      <c r="D216" s="75"/>
    </row>
    <row r="217" spans="4:4" x14ac:dyDescent="0.25">
      <c r="D217" s="75"/>
    </row>
    <row r="218" spans="4:4" x14ac:dyDescent="0.25">
      <c r="D218" s="75"/>
    </row>
    <row r="219" spans="4:4" x14ac:dyDescent="0.25">
      <c r="D219" s="75"/>
    </row>
    <row r="220" spans="4:4" x14ac:dyDescent="0.25">
      <c r="D220" s="75"/>
    </row>
    <row r="221" spans="4:4" x14ac:dyDescent="0.25">
      <c r="D221" s="75"/>
    </row>
    <row r="222" spans="4:4" x14ac:dyDescent="0.25">
      <c r="D222" s="75"/>
    </row>
    <row r="223" spans="4:4" x14ac:dyDescent="0.25">
      <c r="D223" s="75"/>
    </row>
    <row r="224" spans="4:4" x14ac:dyDescent="0.25">
      <c r="D224" s="75"/>
    </row>
    <row r="225" spans="4:4" x14ac:dyDescent="0.25">
      <c r="D225" s="75"/>
    </row>
    <row r="226" spans="4:4" x14ac:dyDescent="0.25">
      <c r="D226" s="75"/>
    </row>
    <row r="227" spans="4:4" x14ac:dyDescent="0.25">
      <c r="D227" s="75"/>
    </row>
    <row r="228" spans="4:4" x14ac:dyDescent="0.25">
      <c r="D228" s="75"/>
    </row>
    <row r="229" spans="4:4" x14ac:dyDescent="0.25">
      <c r="D229" s="75"/>
    </row>
    <row r="230" spans="4:4" x14ac:dyDescent="0.25">
      <c r="D230" s="75"/>
    </row>
    <row r="231" spans="4:4" x14ac:dyDescent="0.25">
      <c r="D231" s="75"/>
    </row>
    <row r="232" spans="4:4" x14ac:dyDescent="0.25">
      <c r="D232" s="75"/>
    </row>
    <row r="233" spans="4:4" x14ac:dyDescent="0.25">
      <c r="D233" s="75"/>
    </row>
    <row r="234" spans="4:4" x14ac:dyDescent="0.25">
      <c r="D234" s="75"/>
    </row>
    <row r="235" spans="4:4" x14ac:dyDescent="0.25">
      <c r="D235" s="75"/>
    </row>
    <row r="236" spans="4:4" x14ac:dyDescent="0.25">
      <c r="D236" s="75"/>
    </row>
    <row r="237" spans="4:4" x14ac:dyDescent="0.25">
      <c r="D237" s="75"/>
    </row>
    <row r="238" spans="4:4" x14ac:dyDescent="0.25">
      <c r="D238" s="75"/>
    </row>
    <row r="239" spans="4:4" x14ac:dyDescent="0.25">
      <c r="D239" s="75"/>
    </row>
    <row r="240" spans="4:4" x14ac:dyDescent="0.25">
      <c r="D240" s="75"/>
    </row>
    <row r="241" spans="4:4" x14ac:dyDescent="0.25">
      <c r="D241" s="75"/>
    </row>
    <row r="242" spans="4:4" x14ac:dyDescent="0.25">
      <c r="D242" s="75"/>
    </row>
    <row r="243" spans="4:4" x14ac:dyDescent="0.25">
      <c r="D243" s="75"/>
    </row>
    <row r="244" spans="4:4" x14ac:dyDescent="0.25">
      <c r="D244" s="75"/>
    </row>
    <row r="245" spans="4:4" x14ac:dyDescent="0.25">
      <c r="D245" s="75"/>
    </row>
    <row r="246" spans="4:4" x14ac:dyDescent="0.25">
      <c r="D246" s="75"/>
    </row>
    <row r="247" spans="4:4" x14ac:dyDescent="0.25">
      <c r="D247" s="75"/>
    </row>
    <row r="248" spans="4:4" x14ac:dyDescent="0.25">
      <c r="D248" s="75"/>
    </row>
    <row r="249" spans="4:4" x14ac:dyDescent="0.25">
      <c r="D249" s="75"/>
    </row>
    <row r="250" spans="4:4" x14ac:dyDescent="0.25">
      <c r="D250" s="75"/>
    </row>
    <row r="251" spans="4:4" x14ac:dyDescent="0.25">
      <c r="D251" s="75"/>
    </row>
    <row r="252" spans="4:4" x14ac:dyDescent="0.25">
      <c r="D252" s="75"/>
    </row>
    <row r="253" spans="4:4" x14ac:dyDescent="0.25">
      <c r="D253" s="75"/>
    </row>
    <row r="254" spans="4:4" x14ac:dyDescent="0.25">
      <c r="D254" s="75"/>
    </row>
    <row r="255" spans="4:4" x14ac:dyDescent="0.25">
      <c r="D255" s="75"/>
    </row>
    <row r="256" spans="4:4" x14ac:dyDescent="0.25">
      <c r="D256" s="75"/>
    </row>
    <row r="257" spans="4:4" x14ac:dyDescent="0.25">
      <c r="D257" s="75"/>
    </row>
    <row r="258" spans="4:4" x14ac:dyDescent="0.25">
      <c r="D258" s="75"/>
    </row>
    <row r="259" spans="4:4" x14ac:dyDescent="0.25">
      <c r="D259" s="75"/>
    </row>
    <row r="260" spans="4:4" x14ac:dyDescent="0.25">
      <c r="D260" s="75"/>
    </row>
    <row r="261" spans="4:4" x14ac:dyDescent="0.25">
      <c r="D261" s="75"/>
    </row>
    <row r="262" spans="4:4" x14ac:dyDescent="0.25">
      <c r="D262" s="75"/>
    </row>
    <row r="263" spans="4:4" x14ac:dyDescent="0.25">
      <c r="D263" s="75"/>
    </row>
    <row r="264" spans="4:4" x14ac:dyDescent="0.25">
      <c r="D264" s="75"/>
    </row>
    <row r="265" spans="4:4" x14ac:dyDescent="0.25">
      <c r="D265" s="75"/>
    </row>
    <row r="266" spans="4:4" x14ac:dyDescent="0.25">
      <c r="D266" s="75"/>
    </row>
    <row r="267" spans="4:4" x14ac:dyDescent="0.25">
      <c r="D267" s="75"/>
    </row>
    <row r="268" spans="4:4" x14ac:dyDescent="0.25">
      <c r="D268" s="75"/>
    </row>
    <row r="269" spans="4:4" x14ac:dyDescent="0.25">
      <c r="D269" s="75"/>
    </row>
    <row r="270" spans="4:4" x14ac:dyDescent="0.25">
      <c r="D270" s="75"/>
    </row>
    <row r="271" spans="4:4" x14ac:dyDescent="0.25">
      <c r="D271" s="75"/>
    </row>
    <row r="272" spans="4:4" x14ac:dyDescent="0.25">
      <c r="D272" s="75"/>
    </row>
    <row r="273" spans="4:4" x14ac:dyDescent="0.25">
      <c r="D273" s="75"/>
    </row>
    <row r="274" spans="4:4" x14ac:dyDescent="0.25">
      <c r="D274" s="75"/>
    </row>
    <row r="275" spans="4:4" x14ac:dyDescent="0.25">
      <c r="D275" s="75"/>
    </row>
    <row r="276" spans="4:4" x14ac:dyDescent="0.25">
      <c r="D276" s="75"/>
    </row>
    <row r="277" spans="4:4" x14ac:dyDescent="0.25">
      <c r="D277" s="75"/>
    </row>
    <row r="278" spans="4:4" x14ac:dyDescent="0.25">
      <c r="D278" s="75"/>
    </row>
    <row r="279" spans="4:4" x14ac:dyDescent="0.25">
      <c r="D279" s="75"/>
    </row>
    <row r="280" spans="4:4" x14ac:dyDescent="0.25">
      <c r="D280" s="75"/>
    </row>
    <row r="281" spans="4:4" x14ac:dyDescent="0.25">
      <c r="D281" s="75"/>
    </row>
    <row r="282" spans="4:4" x14ac:dyDescent="0.25">
      <c r="D282" s="75"/>
    </row>
    <row r="283" spans="4:4" x14ac:dyDescent="0.25">
      <c r="D283" s="75"/>
    </row>
    <row r="284" spans="4:4" x14ac:dyDescent="0.25">
      <c r="D284" s="75"/>
    </row>
    <row r="285" spans="4:4" x14ac:dyDescent="0.25">
      <c r="D285" s="75"/>
    </row>
    <row r="286" spans="4:4" x14ac:dyDescent="0.25">
      <c r="D286" s="75"/>
    </row>
    <row r="287" spans="4:4" x14ac:dyDescent="0.25">
      <c r="D287" s="75"/>
    </row>
    <row r="288" spans="4:4" x14ac:dyDescent="0.25">
      <c r="D288" s="75"/>
    </row>
    <row r="289" spans="4:4" x14ac:dyDescent="0.25">
      <c r="D289" s="75"/>
    </row>
    <row r="290" spans="4:4" x14ac:dyDescent="0.25">
      <c r="D290" s="75"/>
    </row>
    <row r="291" spans="4:4" x14ac:dyDescent="0.25">
      <c r="D291" s="75"/>
    </row>
    <row r="292" spans="4:4" x14ac:dyDescent="0.25">
      <c r="D292" s="75"/>
    </row>
    <row r="293" spans="4:4" x14ac:dyDescent="0.25">
      <c r="D293" s="75"/>
    </row>
    <row r="294" spans="4:4" x14ac:dyDescent="0.25">
      <c r="D294" s="75"/>
    </row>
    <row r="295" spans="4:4" x14ac:dyDescent="0.25">
      <c r="D295" s="75"/>
    </row>
    <row r="296" spans="4:4" x14ac:dyDescent="0.25">
      <c r="D296" s="75"/>
    </row>
    <row r="297" spans="4:4" x14ac:dyDescent="0.25">
      <c r="D297" s="75"/>
    </row>
    <row r="298" spans="4:4" x14ac:dyDescent="0.25">
      <c r="D298" s="75"/>
    </row>
    <row r="299" spans="4:4" x14ac:dyDescent="0.25">
      <c r="D299" s="75"/>
    </row>
    <row r="300" spans="4:4" x14ac:dyDescent="0.25">
      <c r="D300" s="75"/>
    </row>
    <row r="301" spans="4:4" x14ac:dyDescent="0.25">
      <c r="D301" s="75"/>
    </row>
    <row r="302" spans="4:4" x14ac:dyDescent="0.25">
      <c r="D302" s="75"/>
    </row>
    <row r="303" spans="4:4" x14ac:dyDescent="0.25">
      <c r="D303" s="75"/>
    </row>
    <row r="304" spans="4:4" x14ac:dyDescent="0.25">
      <c r="D304" s="75"/>
    </row>
    <row r="305" spans="4:4" x14ac:dyDescent="0.25">
      <c r="D305" s="75"/>
    </row>
    <row r="306" spans="4:4" x14ac:dyDescent="0.25">
      <c r="D306" s="75"/>
    </row>
    <row r="307" spans="4:4" x14ac:dyDescent="0.25">
      <c r="D307" s="75"/>
    </row>
    <row r="308" spans="4:4" x14ac:dyDescent="0.25">
      <c r="D308" s="75"/>
    </row>
    <row r="309" spans="4:4" x14ac:dyDescent="0.25">
      <c r="D309" s="75"/>
    </row>
    <row r="310" spans="4:4" x14ac:dyDescent="0.25">
      <c r="D310" s="75"/>
    </row>
    <row r="311" spans="4:4" x14ac:dyDescent="0.25">
      <c r="D311" s="75"/>
    </row>
    <row r="312" spans="4:4" x14ac:dyDescent="0.25">
      <c r="D312" s="75"/>
    </row>
    <row r="313" spans="4:4" x14ac:dyDescent="0.25">
      <c r="D313" s="75"/>
    </row>
    <row r="314" spans="4:4" x14ac:dyDescent="0.25">
      <c r="D314" s="75"/>
    </row>
    <row r="315" spans="4:4" x14ac:dyDescent="0.25">
      <c r="D315" s="75"/>
    </row>
    <row r="316" spans="4:4" x14ac:dyDescent="0.25">
      <c r="D316" s="75"/>
    </row>
    <row r="317" spans="4:4" x14ac:dyDescent="0.25">
      <c r="D317" s="75"/>
    </row>
    <row r="318" spans="4:4" x14ac:dyDescent="0.25">
      <c r="D318" s="75"/>
    </row>
    <row r="319" spans="4:4" x14ac:dyDescent="0.25">
      <c r="D319" s="75"/>
    </row>
    <row r="320" spans="4:4" x14ac:dyDescent="0.25">
      <c r="D320" s="75"/>
    </row>
    <row r="321" spans="4:4" x14ac:dyDescent="0.25">
      <c r="D321" s="75"/>
    </row>
    <row r="322" spans="4:4" x14ac:dyDescent="0.25">
      <c r="D322" s="75"/>
    </row>
    <row r="323" spans="4:4" x14ac:dyDescent="0.25">
      <c r="D323" s="75"/>
    </row>
    <row r="324" spans="4:4" x14ac:dyDescent="0.25">
      <c r="D324" s="75"/>
    </row>
    <row r="325" spans="4:4" x14ac:dyDescent="0.25">
      <c r="D325" s="75"/>
    </row>
    <row r="326" spans="4:4" x14ac:dyDescent="0.25">
      <c r="D326" s="75"/>
    </row>
    <row r="327" spans="4:4" x14ac:dyDescent="0.25">
      <c r="D327" s="75"/>
    </row>
    <row r="328" spans="4:4" x14ac:dyDescent="0.25">
      <c r="D328" s="75"/>
    </row>
    <row r="329" spans="4:4" x14ac:dyDescent="0.25">
      <c r="D329" s="75"/>
    </row>
    <row r="330" spans="4:4" x14ac:dyDescent="0.25">
      <c r="D330" s="75"/>
    </row>
    <row r="331" spans="4:4" x14ac:dyDescent="0.25">
      <c r="D331" s="75"/>
    </row>
    <row r="332" spans="4:4" x14ac:dyDescent="0.25">
      <c r="D332" s="75"/>
    </row>
    <row r="333" spans="4:4" x14ac:dyDescent="0.25">
      <c r="D333" s="75"/>
    </row>
    <row r="334" spans="4:4" x14ac:dyDescent="0.25">
      <c r="D334" s="75"/>
    </row>
    <row r="335" spans="4:4" x14ac:dyDescent="0.25">
      <c r="D335" s="75"/>
    </row>
    <row r="336" spans="4:4" x14ac:dyDescent="0.25">
      <c r="D336" s="75"/>
    </row>
    <row r="337" spans="4:4" x14ac:dyDescent="0.25">
      <c r="D337" s="75"/>
    </row>
    <row r="338" spans="4:4" x14ac:dyDescent="0.25">
      <c r="D338" s="75"/>
    </row>
    <row r="339" spans="4:4" x14ac:dyDescent="0.25">
      <c r="D339" s="75"/>
    </row>
    <row r="340" spans="4:4" x14ac:dyDescent="0.25">
      <c r="D340" s="75"/>
    </row>
    <row r="341" spans="4:4" x14ac:dyDescent="0.25">
      <c r="D341" s="75"/>
    </row>
    <row r="342" spans="4:4" x14ac:dyDescent="0.25">
      <c r="D342" s="75"/>
    </row>
    <row r="343" spans="4:4" x14ac:dyDescent="0.25">
      <c r="D343" s="75"/>
    </row>
    <row r="344" spans="4:4" x14ac:dyDescent="0.25">
      <c r="D344" s="75"/>
    </row>
    <row r="345" spans="4:4" x14ac:dyDescent="0.25">
      <c r="D345" s="75"/>
    </row>
    <row r="346" spans="4:4" x14ac:dyDescent="0.25">
      <c r="D346" s="75"/>
    </row>
    <row r="347" spans="4:4" x14ac:dyDescent="0.25">
      <c r="D347" s="75"/>
    </row>
    <row r="348" spans="4:4" x14ac:dyDescent="0.25">
      <c r="D348" s="75"/>
    </row>
    <row r="349" spans="4:4" x14ac:dyDescent="0.25">
      <c r="D349" s="75"/>
    </row>
    <row r="350" spans="4:4" x14ac:dyDescent="0.25">
      <c r="D350" s="75"/>
    </row>
    <row r="351" spans="4:4" x14ac:dyDescent="0.25">
      <c r="D351" s="75"/>
    </row>
    <row r="352" spans="4:4" x14ac:dyDescent="0.25">
      <c r="D352" s="75"/>
    </row>
    <row r="353" spans="4:4" x14ac:dyDescent="0.25">
      <c r="D353" s="75"/>
    </row>
    <row r="354" spans="4:4" x14ac:dyDescent="0.25">
      <c r="D354" s="75"/>
    </row>
    <row r="355" spans="4:4" x14ac:dyDescent="0.25">
      <c r="D355" s="75"/>
    </row>
    <row r="356" spans="4:4" x14ac:dyDescent="0.25">
      <c r="D356" s="75"/>
    </row>
    <row r="357" spans="4:4" x14ac:dyDescent="0.25">
      <c r="D357" s="75"/>
    </row>
    <row r="358" spans="4:4" x14ac:dyDescent="0.25">
      <c r="D358" s="75"/>
    </row>
    <row r="359" spans="4:4" x14ac:dyDescent="0.25">
      <c r="D359" s="75"/>
    </row>
    <row r="360" spans="4:4" x14ac:dyDescent="0.25">
      <c r="D360" s="75"/>
    </row>
    <row r="361" spans="4:4" x14ac:dyDescent="0.25">
      <c r="D361" s="75"/>
    </row>
    <row r="362" spans="4:4" x14ac:dyDescent="0.25">
      <c r="D362" s="75"/>
    </row>
    <row r="363" spans="4:4" x14ac:dyDescent="0.25">
      <c r="D363" s="75"/>
    </row>
    <row r="364" spans="4:4" x14ac:dyDescent="0.25">
      <c r="D364" s="75"/>
    </row>
    <row r="365" spans="4:4" x14ac:dyDescent="0.25">
      <c r="D365" s="75"/>
    </row>
    <row r="366" spans="4:4" x14ac:dyDescent="0.25">
      <c r="D366" s="75"/>
    </row>
    <row r="367" spans="4:4" x14ac:dyDescent="0.25">
      <c r="D367" s="75"/>
    </row>
    <row r="368" spans="4:4" x14ac:dyDescent="0.25">
      <c r="D368" s="75"/>
    </row>
    <row r="369" spans="4:4" x14ac:dyDescent="0.25">
      <c r="D369" s="75"/>
    </row>
    <row r="370" spans="4:4" x14ac:dyDescent="0.25">
      <c r="D370" s="75"/>
    </row>
    <row r="371" spans="4:4" x14ac:dyDescent="0.25">
      <c r="D371" s="75"/>
    </row>
    <row r="372" spans="4:4" x14ac:dyDescent="0.25">
      <c r="D372" s="75"/>
    </row>
    <row r="373" spans="4:4" x14ac:dyDescent="0.25">
      <c r="D373" s="75"/>
    </row>
    <row r="374" spans="4:4" x14ac:dyDescent="0.25">
      <c r="D374" s="75"/>
    </row>
    <row r="375" spans="4:4" x14ac:dyDescent="0.25">
      <c r="D375" s="75"/>
    </row>
    <row r="376" spans="4:4" x14ac:dyDescent="0.25">
      <c r="D376" s="75"/>
    </row>
    <row r="377" spans="4:4" x14ac:dyDescent="0.25">
      <c r="D377" s="75"/>
    </row>
    <row r="378" spans="4:4" x14ac:dyDescent="0.25">
      <c r="D378" s="75"/>
    </row>
    <row r="379" spans="4:4" x14ac:dyDescent="0.25">
      <c r="D379" s="75"/>
    </row>
    <row r="380" spans="4:4" x14ac:dyDescent="0.25">
      <c r="D380" s="75"/>
    </row>
    <row r="381" spans="4:4" x14ac:dyDescent="0.25">
      <c r="D381" s="75"/>
    </row>
    <row r="382" spans="4:4" x14ac:dyDescent="0.25">
      <c r="D382" s="75"/>
    </row>
    <row r="383" spans="4:4" x14ac:dyDescent="0.25">
      <c r="D383" s="75"/>
    </row>
    <row r="384" spans="4:4" x14ac:dyDescent="0.25">
      <c r="D384" s="75"/>
    </row>
    <row r="385" spans="4:4" x14ac:dyDescent="0.25">
      <c r="D385" s="75"/>
    </row>
    <row r="386" spans="4:4" x14ac:dyDescent="0.25">
      <c r="D386" s="75"/>
    </row>
    <row r="387" spans="4:4" x14ac:dyDescent="0.25">
      <c r="D387" s="75"/>
    </row>
    <row r="388" spans="4:4" x14ac:dyDescent="0.25">
      <c r="D388" s="75"/>
    </row>
    <row r="389" spans="4:4" x14ac:dyDescent="0.25">
      <c r="D389" s="75"/>
    </row>
    <row r="390" spans="4:4" x14ac:dyDescent="0.25">
      <c r="D390" s="75"/>
    </row>
    <row r="391" spans="4:4" x14ac:dyDescent="0.25">
      <c r="D391" s="75"/>
    </row>
    <row r="392" spans="4:4" x14ac:dyDescent="0.25">
      <c r="D392" s="75"/>
    </row>
    <row r="393" spans="4:4" x14ac:dyDescent="0.25">
      <c r="D393" s="75"/>
    </row>
    <row r="394" spans="4:4" x14ac:dyDescent="0.25">
      <c r="D394" s="75"/>
    </row>
    <row r="395" spans="4:4" x14ac:dyDescent="0.25">
      <c r="D395" s="75"/>
    </row>
    <row r="396" spans="4:4" x14ac:dyDescent="0.25">
      <c r="D396" s="75"/>
    </row>
    <row r="397" spans="4:4" x14ac:dyDescent="0.25">
      <c r="D397" s="75"/>
    </row>
    <row r="398" spans="4:4" x14ac:dyDescent="0.25">
      <c r="D398" s="75"/>
    </row>
    <row r="399" spans="4:4" x14ac:dyDescent="0.25">
      <c r="D399" s="75"/>
    </row>
    <row r="400" spans="4:4" x14ac:dyDescent="0.25">
      <c r="D400" s="75"/>
    </row>
    <row r="401" spans="4:4" x14ac:dyDescent="0.25">
      <c r="D401" s="75"/>
    </row>
    <row r="402" spans="4:4" x14ac:dyDescent="0.25">
      <c r="D402" s="75"/>
    </row>
    <row r="403" spans="4:4" x14ac:dyDescent="0.25">
      <c r="D403" s="75"/>
    </row>
    <row r="404" spans="4:4" x14ac:dyDescent="0.25">
      <c r="D404" s="75"/>
    </row>
    <row r="405" spans="4:4" x14ac:dyDescent="0.25">
      <c r="D405" s="75"/>
    </row>
    <row r="406" spans="4:4" x14ac:dyDescent="0.25">
      <c r="D406" s="75"/>
    </row>
    <row r="407" spans="4:4" x14ac:dyDescent="0.25">
      <c r="D407" s="75"/>
    </row>
    <row r="408" spans="4:4" x14ac:dyDescent="0.25">
      <c r="D408" s="75"/>
    </row>
    <row r="409" spans="4:4" x14ac:dyDescent="0.25">
      <c r="D409" s="75"/>
    </row>
    <row r="410" spans="4:4" x14ac:dyDescent="0.25">
      <c r="D410" s="75"/>
    </row>
    <row r="411" spans="4:4" x14ac:dyDescent="0.25">
      <c r="D411" s="75"/>
    </row>
    <row r="412" spans="4:4" x14ac:dyDescent="0.25">
      <c r="D412" s="75"/>
    </row>
    <row r="413" spans="4:4" x14ac:dyDescent="0.25">
      <c r="D413" s="75"/>
    </row>
    <row r="414" spans="4:4" x14ac:dyDescent="0.25">
      <c r="D414" s="75"/>
    </row>
    <row r="415" spans="4:4" x14ac:dyDescent="0.25">
      <c r="D415" s="75"/>
    </row>
    <row r="416" spans="4:4" x14ac:dyDescent="0.25">
      <c r="D416" s="75"/>
    </row>
    <row r="417" spans="4:4" x14ac:dyDescent="0.25">
      <c r="D417" s="75"/>
    </row>
    <row r="418" spans="4:4" x14ac:dyDescent="0.25">
      <c r="D418" s="75"/>
    </row>
    <row r="419" spans="4:4" x14ac:dyDescent="0.25">
      <c r="D419" s="75"/>
    </row>
    <row r="420" spans="4:4" x14ac:dyDescent="0.25">
      <c r="D420" s="75"/>
    </row>
    <row r="421" spans="4:4" x14ac:dyDescent="0.25">
      <c r="D421" s="75"/>
    </row>
    <row r="422" spans="4:4" x14ac:dyDescent="0.25">
      <c r="D422" s="75"/>
    </row>
    <row r="423" spans="4:4" x14ac:dyDescent="0.25">
      <c r="D423" s="75"/>
    </row>
    <row r="424" spans="4:4" x14ac:dyDescent="0.25">
      <c r="D424" s="75"/>
    </row>
    <row r="425" spans="4:4" x14ac:dyDescent="0.25">
      <c r="D425" s="75"/>
    </row>
    <row r="426" spans="4:4" x14ac:dyDescent="0.25">
      <c r="D426" s="75"/>
    </row>
    <row r="427" spans="4:4" x14ac:dyDescent="0.25">
      <c r="D427" s="75"/>
    </row>
    <row r="428" spans="4:4" x14ac:dyDescent="0.25">
      <c r="D428" s="75"/>
    </row>
    <row r="429" spans="4:4" x14ac:dyDescent="0.25">
      <c r="D429" s="75"/>
    </row>
    <row r="430" spans="4:4" x14ac:dyDescent="0.25">
      <c r="D430" s="75"/>
    </row>
    <row r="431" spans="4:4" x14ac:dyDescent="0.25">
      <c r="D431" s="75"/>
    </row>
    <row r="432" spans="4:4" x14ac:dyDescent="0.25">
      <c r="D432" s="75"/>
    </row>
    <row r="433" spans="4:4" x14ac:dyDescent="0.25">
      <c r="D433" s="75"/>
    </row>
    <row r="434" spans="4:4" x14ac:dyDescent="0.25">
      <c r="D434" s="75"/>
    </row>
    <row r="435" spans="4:4" x14ac:dyDescent="0.25">
      <c r="D435" s="75"/>
    </row>
    <row r="436" spans="4:4" x14ac:dyDescent="0.25">
      <c r="D436" s="75"/>
    </row>
    <row r="437" spans="4:4" x14ac:dyDescent="0.25">
      <c r="D437" s="75"/>
    </row>
    <row r="438" spans="4:4" x14ac:dyDescent="0.25">
      <c r="D438" s="75"/>
    </row>
    <row r="439" spans="4:4" x14ac:dyDescent="0.25">
      <c r="D439" s="75"/>
    </row>
    <row r="440" spans="4:4" x14ac:dyDescent="0.25">
      <c r="D440" s="75"/>
    </row>
    <row r="441" spans="4:4" x14ac:dyDescent="0.25">
      <c r="D441" s="75"/>
    </row>
    <row r="442" spans="4:4" x14ac:dyDescent="0.25">
      <c r="D442" s="75"/>
    </row>
    <row r="443" spans="4:4" x14ac:dyDescent="0.25">
      <c r="D443" s="75"/>
    </row>
    <row r="444" spans="4:4" x14ac:dyDescent="0.25">
      <c r="D444" s="75"/>
    </row>
    <row r="445" spans="4:4" x14ac:dyDescent="0.25">
      <c r="D445" s="75"/>
    </row>
    <row r="446" spans="4:4" x14ac:dyDescent="0.25">
      <c r="D446" s="75"/>
    </row>
    <row r="447" spans="4:4" x14ac:dyDescent="0.25">
      <c r="D447" s="75"/>
    </row>
    <row r="448" spans="4:4" x14ac:dyDescent="0.25">
      <c r="D448" s="75"/>
    </row>
    <row r="449" spans="4:4" x14ac:dyDescent="0.25">
      <c r="D449" s="75"/>
    </row>
    <row r="450" spans="4:4" x14ac:dyDescent="0.25">
      <c r="D450" s="75"/>
    </row>
    <row r="451" spans="4:4" x14ac:dyDescent="0.25">
      <c r="D451" s="75"/>
    </row>
    <row r="452" spans="4:4" x14ac:dyDescent="0.25">
      <c r="D452" s="75"/>
    </row>
    <row r="453" spans="4:4" x14ac:dyDescent="0.25">
      <c r="D453" s="75"/>
    </row>
    <row r="454" spans="4:4" x14ac:dyDescent="0.25">
      <c r="D454" s="75"/>
    </row>
    <row r="455" spans="4:4" x14ac:dyDescent="0.25">
      <c r="D455" s="75"/>
    </row>
    <row r="456" spans="4:4" x14ac:dyDescent="0.25">
      <c r="D456" s="75"/>
    </row>
    <row r="457" spans="4:4" x14ac:dyDescent="0.25">
      <c r="D457" s="75"/>
    </row>
    <row r="458" spans="4:4" x14ac:dyDescent="0.25">
      <c r="D458" s="75"/>
    </row>
    <row r="459" spans="4:4" x14ac:dyDescent="0.25">
      <c r="D459" s="75"/>
    </row>
    <row r="460" spans="4:4" x14ac:dyDescent="0.25">
      <c r="D460" s="75"/>
    </row>
    <row r="461" spans="4:4" x14ac:dyDescent="0.25">
      <c r="D461" s="75"/>
    </row>
    <row r="462" spans="4:4" x14ac:dyDescent="0.25">
      <c r="D462" s="75"/>
    </row>
    <row r="463" spans="4:4" x14ac:dyDescent="0.25">
      <c r="D463" s="75"/>
    </row>
    <row r="464" spans="4:4" x14ac:dyDescent="0.25">
      <c r="D464" s="75"/>
    </row>
    <row r="465" spans="4:4" x14ac:dyDescent="0.25">
      <c r="D465" s="75"/>
    </row>
    <row r="466" spans="4:4" x14ac:dyDescent="0.25">
      <c r="D466" s="75"/>
    </row>
    <row r="467" spans="4:4" x14ac:dyDescent="0.25">
      <c r="D467" s="75"/>
    </row>
    <row r="468" spans="4:4" x14ac:dyDescent="0.25">
      <c r="D468" s="75"/>
    </row>
    <row r="469" spans="4:4" x14ac:dyDescent="0.25">
      <c r="D469" s="75"/>
    </row>
    <row r="470" spans="4:4" x14ac:dyDescent="0.25">
      <c r="D470" s="75"/>
    </row>
    <row r="471" spans="4:4" x14ac:dyDescent="0.25">
      <c r="D471" s="75"/>
    </row>
    <row r="472" spans="4:4" x14ac:dyDescent="0.25">
      <c r="D472" s="75"/>
    </row>
    <row r="473" spans="4:4" x14ac:dyDescent="0.25">
      <c r="D473" s="75"/>
    </row>
    <row r="474" spans="4:4" x14ac:dyDescent="0.25">
      <c r="D474" s="75"/>
    </row>
    <row r="475" spans="4:4" x14ac:dyDescent="0.25">
      <c r="D475" s="75"/>
    </row>
    <row r="476" spans="4:4" x14ac:dyDescent="0.25">
      <c r="D476" s="75"/>
    </row>
    <row r="477" spans="4:4" x14ac:dyDescent="0.25">
      <c r="D477" s="75"/>
    </row>
    <row r="478" spans="4:4" x14ac:dyDescent="0.25">
      <c r="D478" s="75"/>
    </row>
    <row r="479" spans="4:4" x14ac:dyDescent="0.25">
      <c r="D479" s="75"/>
    </row>
    <row r="480" spans="4:4" x14ac:dyDescent="0.25">
      <c r="D480" s="75"/>
    </row>
    <row r="481" spans="4:4" x14ac:dyDescent="0.25">
      <c r="D481" s="75"/>
    </row>
    <row r="482" spans="4:4" x14ac:dyDescent="0.25">
      <c r="D482" s="75"/>
    </row>
    <row r="483" spans="4:4" x14ac:dyDescent="0.25">
      <c r="D483" s="75"/>
    </row>
    <row r="484" spans="4:4" x14ac:dyDescent="0.25">
      <c r="D484" s="75"/>
    </row>
    <row r="485" spans="4:4" x14ac:dyDescent="0.25">
      <c r="D485" s="75"/>
    </row>
    <row r="486" spans="4:4" x14ac:dyDescent="0.25">
      <c r="D486" s="75"/>
    </row>
    <row r="487" spans="4:4" x14ac:dyDescent="0.25">
      <c r="D487" s="75"/>
    </row>
    <row r="488" spans="4:4" x14ac:dyDescent="0.25">
      <c r="D488" s="75"/>
    </row>
    <row r="489" spans="4:4" x14ac:dyDescent="0.25">
      <c r="D489" s="75"/>
    </row>
    <row r="490" spans="4:4" x14ac:dyDescent="0.25">
      <c r="D490" s="75"/>
    </row>
    <row r="491" spans="4:4" x14ac:dyDescent="0.25">
      <c r="D491" s="75"/>
    </row>
    <row r="492" spans="4:4" x14ac:dyDescent="0.25">
      <c r="D492" s="75"/>
    </row>
    <row r="493" spans="4:4" x14ac:dyDescent="0.25">
      <c r="D493" s="75"/>
    </row>
    <row r="494" spans="4:4" x14ac:dyDescent="0.25">
      <c r="D494" s="75"/>
    </row>
    <row r="495" spans="4:4" x14ac:dyDescent="0.25">
      <c r="D495" s="75"/>
    </row>
    <row r="496" spans="4:4" x14ac:dyDescent="0.25">
      <c r="D496" s="75"/>
    </row>
    <row r="497" spans="4:4" x14ac:dyDescent="0.25">
      <c r="D497" s="75"/>
    </row>
    <row r="498" spans="4:4" x14ac:dyDescent="0.25">
      <c r="D498" s="75"/>
    </row>
    <row r="499" spans="4:4" x14ac:dyDescent="0.25">
      <c r="D499" s="75"/>
    </row>
    <row r="500" spans="4:4" x14ac:dyDescent="0.25">
      <c r="D500" s="75"/>
    </row>
    <row r="501" spans="4:4" x14ac:dyDescent="0.25">
      <c r="D501" s="75"/>
    </row>
    <row r="502" spans="4:4" x14ac:dyDescent="0.25">
      <c r="D502" s="75"/>
    </row>
    <row r="503" spans="4:4" x14ac:dyDescent="0.25">
      <c r="D503" s="75"/>
    </row>
    <row r="504" spans="4:4" x14ac:dyDescent="0.25">
      <c r="D504" s="75"/>
    </row>
    <row r="505" spans="4:4" x14ac:dyDescent="0.25">
      <c r="D505" s="75"/>
    </row>
    <row r="506" spans="4:4" x14ac:dyDescent="0.25">
      <c r="D506" s="75"/>
    </row>
    <row r="507" spans="4:4" x14ac:dyDescent="0.25">
      <c r="D507" s="75"/>
    </row>
    <row r="508" spans="4:4" x14ac:dyDescent="0.25">
      <c r="D508" s="75"/>
    </row>
    <row r="509" spans="4:4" x14ac:dyDescent="0.25">
      <c r="D509" s="75"/>
    </row>
    <row r="510" spans="4:4" x14ac:dyDescent="0.25">
      <c r="D510" s="75"/>
    </row>
    <row r="511" spans="4:4" x14ac:dyDescent="0.25">
      <c r="D511" s="75"/>
    </row>
    <row r="512" spans="4:4" x14ac:dyDescent="0.25">
      <c r="D512" s="75"/>
    </row>
    <row r="513" spans="4:4" x14ac:dyDescent="0.25">
      <c r="D513" s="75"/>
    </row>
    <row r="514" spans="4:4" x14ac:dyDescent="0.25">
      <c r="D514" s="75"/>
    </row>
    <row r="515" spans="4:4" x14ac:dyDescent="0.25">
      <c r="D515" s="75"/>
    </row>
    <row r="516" spans="4:4" x14ac:dyDescent="0.25">
      <c r="D516" s="75"/>
    </row>
    <row r="517" spans="4:4" x14ac:dyDescent="0.25">
      <c r="D517" s="75"/>
    </row>
    <row r="518" spans="4:4" x14ac:dyDescent="0.25">
      <c r="D518" s="75"/>
    </row>
    <row r="519" spans="4:4" x14ac:dyDescent="0.25">
      <c r="D519" s="75"/>
    </row>
    <row r="520" spans="4:4" x14ac:dyDescent="0.25">
      <c r="D520" s="75"/>
    </row>
    <row r="521" spans="4:4" x14ac:dyDescent="0.25">
      <c r="D521" s="75"/>
    </row>
    <row r="522" spans="4:4" x14ac:dyDescent="0.25">
      <c r="D522" s="75"/>
    </row>
    <row r="523" spans="4:4" x14ac:dyDescent="0.25">
      <c r="D523" s="75"/>
    </row>
    <row r="524" spans="4:4" x14ac:dyDescent="0.25">
      <c r="D524" s="75"/>
    </row>
    <row r="525" spans="4:4" x14ac:dyDescent="0.25">
      <c r="D525" s="75"/>
    </row>
    <row r="526" spans="4:4" x14ac:dyDescent="0.25">
      <c r="D526" s="75"/>
    </row>
    <row r="527" spans="4:4" x14ac:dyDescent="0.25">
      <c r="D527" s="75"/>
    </row>
    <row r="528" spans="4:4" x14ac:dyDescent="0.25">
      <c r="D528" s="75"/>
    </row>
    <row r="529" spans="4:4" x14ac:dyDescent="0.25">
      <c r="D529" s="75"/>
    </row>
    <row r="530" spans="4:4" x14ac:dyDescent="0.25">
      <c r="D530" s="75"/>
    </row>
    <row r="531" spans="4:4" x14ac:dyDescent="0.25">
      <c r="D531" s="75"/>
    </row>
    <row r="532" spans="4:4" x14ac:dyDescent="0.25">
      <c r="D532" s="75"/>
    </row>
    <row r="533" spans="4:4" x14ac:dyDescent="0.25">
      <c r="D533" s="75"/>
    </row>
    <row r="534" spans="4:4" x14ac:dyDescent="0.25">
      <c r="D534" s="75"/>
    </row>
    <row r="535" spans="4:4" x14ac:dyDescent="0.25">
      <c r="D535" s="75"/>
    </row>
    <row r="536" spans="4:4" x14ac:dyDescent="0.25">
      <c r="D536" s="75"/>
    </row>
    <row r="537" spans="4:4" x14ac:dyDescent="0.25">
      <c r="D537" s="75"/>
    </row>
    <row r="538" spans="4:4" x14ac:dyDescent="0.25">
      <c r="D538" s="75"/>
    </row>
    <row r="539" spans="4:4" x14ac:dyDescent="0.25">
      <c r="D539" s="75"/>
    </row>
    <row r="540" spans="4:4" x14ac:dyDescent="0.25">
      <c r="D540" s="75"/>
    </row>
    <row r="541" spans="4:4" x14ac:dyDescent="0.25">
      <c r="D541" s="75"/>
    </row>
    <row r="542" spans="4:4" x14ac:dyDescent="0.25">
      <c r="D542" s="75"/>
    </row>
    <row r="543" spans="4:4" x14ac:dyDescent="0.25">
      <c r="D543" s="75"/>
    </row>
    <row r="544" spans="4:4" x14ac:dyDescent="0.25">
      <c r="D544" s="75"/>
    </row>
    <row r="545" spans="4:4" x14ac:dyDescent="0.25">
      <c r="D545" s="75"/>
    </row>
    <row r="546" spans="4:4" x14ac:dyDescent="0.25">
      <c r="D546" s="75"/>
    </row>
    <row r="547" spans="4:4" x14ac:dyDescent="0.25">
      <c r="D547" s="75"/>
    </row>
    <row r="548" spans="4:4" x14ac:dyDescent="0.25">
      <c r="D548" s="75"/>
    </row>
    <row r="549" spans="4:4" x14ac:dyDescent="0.25">
      <c r="D549" s="75"/>
    </row>
    <row r="550" spans="4:4" x14ac:dyDescent="0.25">
      <c r="D550" s="75"/>
    </row>
    <row r="551" spans="4:4" x14ac:dyDescent="0.25">
      <c r="D551" s="75"/>
    </row>
    <row r="552" spans="4:4" x14ac:dyDescent="0.25">
      <c r="D552" s="75"/>
    </row>
    <row r="553" spans="4:4" x14ac:dyDescent="0.25">
      <c r="D553" s="75"/>
    </row>
    <row r="554" spans="4:4" x14ac:dyDescent="0.25">
      <c r="D554" s="75"/>
    </row>
    <row r="555" spans="4:4" x14ac:dyDescent="0.25">
      <c r="D555" s="75"/>
    </row>
    <row r="556" spans="4:4" x14ac:dyDescent="0.25">
      <c r="D556" s="75"/>
    </row>
    <row r="557" spans="4:4" x14ac:dyDescent="0.25">
      <c r="D557" s="75"/>
    </row>
    <row r="558" spans="4:4" x14ac:dyDescent="0.25">
      <c r="D558" s="75"/>
    </row>
    <row r="559" spans="4:4" x14ac:dyDescent="0.25">
      <c r="D559" s="75"/>
    </row>
    <row r="560" spans="4:4" x14ac:dyDescent="0.25">
      <c r="D560" s="75"/>
    </row>
    <row r="561" spans="4:4" x14ac:dyDescent="0.25">
      <c r="D561" s="75"/>
    </row>
    <row r="562" spans="4:4" x14ac:dyDescent="0.25">
      <c r="D562" s="75"/>
    </row>
    <row r="563" spans="4:4" x14ac:dyDescent="0.25">
      <c r="D563" s="75"/>
    </row>
    <row r="564" spans="4:4" x14ac:dyDescent="0.25">
      <c r="D564" s="75"/>
    </row>
    <row r="565" spans="4:4" x14ac:dyDescent="0.25">
      <c r="D565" s="75"/>
    </row>
    <row r="566" spans="4:4" x14ac:dyDescent="0.25">
      <c r="D566" s="75"/>
    </row>
    <row r="567" spans="4:4" x14ac:dyDescent="0.25">
      <c r="D567" s="75"/>
    </row>
    <row r="568" spans="4:4" x14ac:dyDescent="0.25">
      <c r="D568" s="75"/>
    </row>
    <row r="569" spans="4:4" x14ac:dyDescent="0.25">
      <c r="D569" s="75"/>
    </row>
    <row r="570" spans="4:4" x14ac:dyDescent="0.25">
      <c r="D570" s="75"/>
    </row>
    <row r="571" spans="4:4" x14ac:dyDescent="0.25">
      <c r="D571" s="75"/>
    </row>
    <row r="572" spans="4:4" x14ac:dyDescent="0.25">
      <c r="D572" s="75"/>
    </row>
    <row r="573" spans="4:4" x14ac:dyDescent="0.25">
      <c r="D573" s="75"/>
    </row>
    <row r="574" spans="4:4" x14ac:dyDescent="0.25">
      <c r="D574" s="75"/>
    </row>
    <row r="575" spans="4:4" x14ac:dyDescent="0.25">
      <c r="D575" s="75"/>
    </row>
    <row r="576" spans="4:4" x14ac:dyDescent="0.25">
      <c r="D576" s="75"/>
    </row>
    <row r="577" spans="4:4" x14ac:dyDescent="0.25">
      <c r="D577" s="75"/>
    </row>
    <row r="578" spans="4:4" x14ac:dyDescent="0.25">
      <c r="D578" s="75"/>
    </row>
    <row r="579" spans="4:4" x14ac:dyDescent="0.25">
      <c r="D579" s="75"/>
    </row>
    <row r="580" spans="4:4" x14ac:dyDescent="0.25">
      <c r="D580" s="75"/>
    </row>
    <row r="581" spans="4:4" x14ac:dyDescent="0.25">
      <c r="D581" s="75"/>
    </row>
    <row r="582" spans="4:4" x14ac:dyDescent="0.25">
      <c r="D582" s="75"/>
    </row>
    <row r="583" spans="4:4" x14ac:dyDescent="0.25">
      <c r="D583" s="75"/>
    </row>
    <row r="584" spans="4:4" x14ac:dyDescent="0.25">
      <c r="D584" s="75"/>
    </row>
    <row r="585" spans="4:4" x14ac:dyDescent="0.25">
      <c r="D585" s="75"/>
    </row>
    <row r="586" spans="4:4" x14ac:dyDescent="0.25">
      <c r="D586" s="75"/>
    </row>
    <row r="587" spans="4:4" x14ac:dyDescent="0.25">
      <c r="D587" s="75"/>
    </row>
    <row r="588" spans="4:4" x14ac:dyDescent="0.25">
      <c r="D588" s="75"/>
    </row>
    <row r="589" spans="4:4" x14ac:dyDescent="0.25">
      <c r="D589" s="75"/>
    </row>
    <row r="590" spans="4:4" x14ac:dyDescent="0.25">
      <c r="D590" s="75"/>
    </row>
    <row r="591" spans="4:4" x14ac:dyDescent="0.25">
      <c r="D591" s="75"/>
    </row>
    <row r="592" spans="4:4" x14ac:dyDescent="0.25">
      <c r="D592" s="75"/>
    </row>
    <row r="593" spans="4:4" x14ac:dyDescent="0.25">
      <c r="D593" s="75"/>
    </row>
    <row r="594" spans="4:4" x14ac:dyDescent="0.25">
      <c r="D594" s="75"/>
    </row>
    <row r="595" spans="4:4" x14ac:dyDescent="0.25">
      <c r="D595" s="75"/>
    </row>
    <row r="596" spans="4:4" x14ac:dyDescent="0.25">
      <c r="D596" s="75"/>
    </row>
    <row r="597" spans="4:4" x14ac:dyDescent="0.25">
      <c r="D597" s="75"/>
    </row>
    <row r="598" spans="4:4" x14ac:dyDescent="0.25">
      <c r="D598" s="75"/>
    </row>
    <row r="599" spans="4:4" x14ac:dyDescent="0.25">
      <c r="D599" s="75"/>
    </row>
    <row r="600" spans="4:4" x14ac:dyDescent="0.25">
      <c r="D600" s="75"/>
    </row>
    <row r="601" spans="4:4" x14ac:dyDescent="0.25">
      <c r="D601" s="75"/>
    </row>
    <row r="602" spans="4:4" x14ac:dyDescent="0.25">
      <c r="D602" s="75"/>
    </row>
    <row r="603" spans="4:4" x14ac:dyDescent="0.25">
      <c r="D603" s="75"/>
    </row>
    <row r="604" spans="4:4" x14ac:dyDescent="0.25">
      <c r="D604" s="75"/>
    </row>
    <row r="605" spans="4:4" x14ac:dyDescent="0.25">
      <c r="D605" s="75"/>
    </row>
    <row r="606" spans="4:4" x14ac:dyDescent="0.25">
      <c r="D606" s="75"/>
    </row>
    <row r="607" spans="4:4" x14ac:dyDescent="0.25">
      <c r="D607" s="75"/>
    </row>
    <row r="608" spans="4:4" x14ac:dyDescent="0.25">
      <c r="D608" s="75"/>
    </row>
    <row r="609" spans="4:4" x14ac:dyDescent="0.25">
      <c r="D609" s="75"/>
    </row>
    <row r="610" spans="4:4" x14ac:dyDescent="0.25">
      <c r="D610" s="75"/>
    </row>
    <row r="611" spans="4:4" x14ac:dyDescent="0.25">
      <c r="D611" s="75"/>
    </row>
    <row r="612" spans="4:4" x14ac:dyDescent="0.25">
      <c r="D612" s="75"/>
    </row>
    <row r="613" spans="4:4" x14ac:dyDescent="0.25">
      <c r="D613" s="75"/>
    </row>
    <row r="614" spans="4:4" x14ac:dyDescent="0.25">
      <c r="D614" s="75"/>
    </row>
    <row r="615" spans="4:4" x14ac:dyDescent="0.25">
      <c r="D615" s="75"/>
    </row>
    <row r="616" spans="4:4" x14ac:dyDescent="0.25">
      <c r="D616" s="75"/>
    </row>
    <row r="617" spans="4:4" x14ac:dyDescent="0.25">
      <c r="D617" s="75"/>
    </row>
    <row r="618" spans="4:4" x14ac:dyDescent="0.25">
      <c r="D618" s="75"/>
    </row>
    <row r="619" spans="4:4" x14ac:dyDescent="0.25">
      <c r="D619" s="75"/>
    </row>
    <row r="620" spans="4:4" x14ac:dyDescent="0.25">
      <c r="D620" s="75"/>
    </row>
    <row r="621" spans="4:4" x14ac:dyDescent="0.25">
      <c r="D621" s="75"/>
    </row>
    <row r="622" spans="4:4" x14ac:dyDescent="0.25">
      <c r="D622" s="75"/>
    </row>
    <row r="623" spans="4:4" x14ac:dyDescent="0.25">
      <c r="D623" s="75"/>
    </row>
    <row r="624" spans="4:4" x14ac:dyDescent="0.25">
      <c r="D624" s="75"/>
    </row>
    <row r="625" spans="4:4" x14ac:dyDescent="0.25">
      <c r="D625" s="75"/>
    </row>
    <row r="626" spans="4:4" x14ac:dyDescent="0.25">
      <c r="D626" s="75"/>
    </row>
    <row r="627" spans="4:4" x14ac:dyDescent="0.25">
      <c r="D627" s="75"/>
    </row>
    <row r="628" spans="4:4" x14ac:dyDescent="0.25">
      <c r="D628" s="75"/>
    </row>
    <row r="629" spans="4:4" x14ac:dyDescent="0.25">
      <c r="D629" s="75"/>
    </row>
    <row r="630" spans="4:4" x14ac:dyDescent="0.25">
      <c r="D630" s="75"/>
    </row>
    <row r="631" spans="4:4" x14ac:dyDescent="0.25">
      <c r="D631" s="75"/>
    </row>
    <row r="632" spans="4:4" x14ac:dyDescent="0.25">
      <c r="D632" s="75"/>
    </row>
    <row r="633" spans="4:4" x14ac:dyDescent="0.25">
      <c r="D633" s="75"/>
    </row>
    <row r="634" spans="4:4" x14ac:dyDescent="0.25">
      <c r="D634" s="75"/>
    </row>
    <row r="635" spans="4:4" x14ac:dyDescent="0.25">
      <c r="D635" s="75"/>
    </row>
    <row r="636" spans="4:4" x14ac:dyDescent="0.25">
      <c r="D636" s="75"/>
    </row>
    <row r="637" spans="4:4" x14ac:dyDescent="0.25">
      <c r="D637" s="75"/>
    </row>
    <row r="638" spans="4:4" x14ac:dyDescent="0.25">
      <c r="D638" s="75"/>
    </row>
    <row r="639" spans="4:4" x14ac:dyDescent="0.25">
      <c r="D639" s="75"/>
    </row>
    <row r="640" spans="4:4" x14ac:dyDescent="0.25">
      <c r="D640" s="75"/>
    </row>
    <row r="641" spans="4:4" x14ac:dyDescent="0.25">
      <c r="D641" s="75"/>
    </row>
    <row r="642" spans="4:4" x14ac:dyDescent="0.25">
      <c r="D642" s="75"/>
    </row>
    <row r="643" spans="4:4" x14ac:dyDescent="0.25">
      <c r="D643" s="75"/>
    </row>
    <row r="644" spans="4:4" x14ac:dyDescent="0.25">
      <c r="D644" s="75"/>
    </row>
    <row r="645" spans="4:4" x14ac:dyDescent="0.25">
      <c r="D645" s="75"/>
    </row>
    <row r="646" spans="4:4" x14ac:dyDescent="0.25">
      <c r="D646" s="75"/>
    </row>
    <row r="647" spans="4:4" x14ac:dyDescent="0.25">
      <c r="D647" s="75"/>
    </row>
    <row r="648" spans="4:4" x14ac:dyDescent="0.25">
      <c r="D648" s="75"/>
    </row>
    <row r="649" spans="4:4" x14ac:dyDescent="0.25">
      <c r="D649" s="75"/>
    </row>
    <row r="650" spans="4:4" x14ac:dyDescent="0.25">
      <c r="D650" s="75"/>
    </row>
    <row r="651" spans="4:4" x14ac:dyDescent="0.25">
      <c r="D651" s="75"/>
    </row>
    <row r="652" spans="4:4" x14ac:dyDescent="0.25">
      <c r="D652" s="75"/>
    </row>
    <row r="653" spans="4:4" x14ac:dyDescent="0.25">
      <c r="D653" s="75"/>
    </row>
    <row r="654" spans="4:4" x14ac:dyDescent="0.25">
      <c r="D654" s="75"/>
    </row>
    <row r="655" spans="4:4" x14ac:dyDescent="0.25">
      <c r="D655" s="75"/>
    </row>
    <row r="656" spans="4:4" x14ac:dyDescent="0.25">
      <c r="D656" s="75"/>
    </row>
    <row r="657" spans="4:4" x14ac:dyDescent="0.25">
      <c r="D657" s="75"/>
    </row>
    <row r="658" spans="4:4" x14ac:dyDescent="0.25">
      <c r="D658" s="75"/>
    </row>
    <row r="659" spans="4:4" x14ac:dyDescent="0.25">
      <c r="D659" s="75"/>
    </row>
    <row r="660" spans="4:4" x14ac:dyDescent="0.25">
      <c r="D660" s="75"/>
    </row>
    <row r="661" spans="4:4" x14ac:dyDescent="0.25">
      <c r="D661" s="75"/>
    </row>
    <row r="662" spans="4:4" x14ac:dyDescent="0.25">
      <c r="D662" s="75"/>
    </row>
    <row r="663" spans="4:4" x14ac:dyDescent="0.25">
      <c r="D663" s="75"/>
    </row>
    <row r="664" spans="4:4" x14ac:dyDescent="0.25">
      <c r="D664" s="75"/>
    </row>
    <row r="665" spans="4:4" x14ac:dyDescent="0.25">
      <c r="D665" s="75"/>
    </row>
    <row r="666" spans="4:4" x14ac:dyDescent="0.25">
      <c r="D666" s="75"/>
    </row>
    <row r="667" spans="4:4" x14ac:dyDescent="0.25">
      <c r="D667" s="75"/>
    </row>
    <row r="668" spans="4:4" x14ac:dyDescent="0.25">
      <c r="D668" s="75"/>
    </row>
    <row r="669" spans="4:4" x14ac:dyDescent="0.25">
      <c r="D669" s="75"/>
    </row>
    <row r="670" spans="4:4" x14ac:dyDescent="0.25">
      <c r="D670" s="75"/>
    </row>
    <row r="671" spans="4:4" x14ac:dyDescent="0.25">
      <c r="D671" s="75"/>
    </row>
    <row r="672" spans="4:4" x14ac:dyDescent="0.25">
      <c r="D672" s="75"/>
    </row>
    <row r="673" spans="4:4" x14ac:dyDescent="0.25">
      <c r="D673" s="75"/>
    </row>
    <row r="674" spans="4:4" x14ac:dyDescent="0.25">
      <c r="D674" s="75"/>
    </row>
    <row r="675" spans="4:4" x14ac:dyDescent="0.25">
      <c r="D675" s="75"/>
    </row>
    <row r="676" spans="4:4" x14ac:dyDescent="0.25">
      <c r="D676" s="75"/>
    </row>
    <row r="677" spans="4:4" x14ac:dyDescent="0.25">
      <c r="D677" s="75"/>
    </row>
    <row r="678" spans="4:4" x14ac:dyDescent="0.25">
      <c r="D678" s="75"/>
    </row>
    <row r="679" spans="4:4" x14ac:dyDescent="0.25">
      <c r="D679" s="75"/>
    </row>
    <row r="680" spans="4:4" x14ac:dyDescent="0.25">
      <c r="D680" s="75"/>
    </row>
    <row r="681" spans="4:4" x14ac:dyDescent="0.25">
      <c r="D681" s="75"/>
    </row>
    <row r="682" spans="4:4" x14ac:dyDescent="0.25">
      <c r="D682" s="75"/>
    </row>
    <row r="683" spans="4:4" x14ac:dyDescent="0.25">
      <c r="D683" s="75"/>
    </row>
    <row r="684" spans="4:4" x14ac:dyDescent="0.25">
      <c r="D684" s="75"/>
    </row>
    <row r="685" spans="4:4" x14ac:dyDescent="0.25">
      <c r="D685" s="75"/>
    </row>
    <row r="686" spans="4:4" x14ac:dyDescent="0.25">
      <c r="D686" s="75"/>
    </row>
    <row r="687" spans="4:4" x14ac:dyDescent="0.25">
      <c r="D687" s="75"/>
    </row>
    <row r="688" spans="4:4" x14ac:dyDescent="0.25">
      <c r="D688" s="75"/>
    </row>
    <row r="689" spans="4:4" x14ac:dyDescent="0.25">
      <c r="D689" s="75"/>
    </row>
    <row r="690" spans="4:4" x14ac:dyDescent="0.25">
      <c r="D690" s="75"/>
    </row>
    <row r="691" spans="4:4" x14ac:dyDescent="0.25">
      <c r="D691" s="75"/>
    </row>
    <row r="692" spans="4:4" x14ac:dyDescent="0.25">
      <c r="D692" s="75"/>
    </row>
    <row r="693" spans="4:4" x14ac:dyDescent="0.25">
      <c r="D693" s="75"/>
    </row>
    <row r="694" spans="4:4" x14ac:dyDescent="0.25">
      <c r="D694" s="75"/>
    </row>
    <row r="695" spans="4:4" x14ac:dyDescent="0.25">
      <c r="D695" s="75"/>
    </row>
    <row r="696" spans="4:4" x14ac:dyDescent="0.25">
      <c r="D696" s="75"/>
    </row>
    <row r="697" spans="4:4" x14ac:dyDescent="0.25">
      <c r="D697" s="75"/>
    </row>
    <row r="698" spans="4:4" x14ac:dyDescent="0.25">
      <c r="D698" s="75"/>
    </row>
    <row r="699" spans="4:4" x14ac:dyDescent="0.25">
      <c r="D699" s="75"/>
    </row>
    <row r="700" spans="4:4" x14ac:dyDescent="0.25">
      <c r="D700" s="75"/>
    </row>
    <row r="701" spans="4:4" x14ac:dyDescent="0.25">
      <c r="D701" s="75"/>
    </row>
    <row r="702" spans="4:4" x14ac:dyDescent="0.25">
      <c r="D702" s="75"/>
    </row>
    <row r="703" spans="4:4" x14ac:dyDescent="0.25">
      <c r="D703" s="75"/>
    </row>
    <row r="704" spans="4:4" x14ac:dyDescent="0.25">
      <c r="D704" s="75"/>
    </row>
    <row r="705" spans="4:4" x14ac:dyDescent="0.25">
      <c r="D705" s="75"/>
    </row>
    <row r="706" spans="4:4" x14ac:dyDescent="0.25">
      <c r="D706" s="75"/>
    </row>
    <row r="707" spans="4:4" x14ac:dyDescent="0.25">
      <c r="D707" s="75"/>
    </row>
    <row r="708" spans="4:4" x14ac:dyDescent="0.25">
      <c r="D708" s="75"/>
    </row>
    <row r="709" spans="4:4" x14ac:dyDescent="0.25">
      <c r="D709" s="75"/>
    </row>
    <row r="710" spans="4:4" x14ac:dyDescent="0.25">
      <c r="D710" s="75"/>
    </row>
    <row r="711" spans="4:4" x14ac:dyDescent="0.25">
      <c r="D711" s="75"/>
    </row>
    <row r="712" spans="4:4" x14ac:dyDescent="0.25">
      <c r="D712" s="75"/>
    </row>
    <row r="713" spans="4:4" x14ac:dyDescent="0.25">
      <c r="D713" s="75"/>
    </row>
    <row r="714" spans="4:4" x14ac:dyDescent="0.25">
      <c r="D714" s="75"/>
    </row>
    <row r="715" spans="4:4" x14ac:dyDescent="0.25">
      <c r="D715" s="75"/>
    </row>
    <row r="716" spans="4:4" x14ac:dyDescent="0.25">
      <c r="D716" s="75"/>
    </row>
    <row r="717" spans="4:4" x14ac:dyDescent="0.25">
      <c r="D717" s="75"/>
    </row>
    <row r="718" spans="4:4" x14ac:dyDescent="0.25">
      <c r="D718" s="75"/>
    </row>
    <row r="719" spans="4:4" x14ac:dyDescent="0.25">
      <c r="D719" s="75"/>
    </row>
    <row r="720" spans="4:4" x14ac:dyDescent="0.25">
      <c r="D720" s="75"/>
    </row>
    <row r="721" spans="4:4" x14ac:dyDescent="0.25">
      <c r="D721" s="75"/>
    </row>
    <row r="722" spans="4:4" x14ac:dyDescent="0.25">
      <c r="D722" s="75"/>
    </row>
    <row r="723" spans="4:4" x14ac:dyDescent="0.25">
      <c r="D723" s="75"/>
    </row>
    <row r="724" spans="4:4" x14ac:dyDescent="0.25">
      <c r="D724" s="75"/>
    </row>
    <row r="725" spans="4:4" x14ac:dyDescent="0.25">
      <c r="D725" s="75"/>
    </row>
    <row r="726" spans="4:4" x14ac:dyDescent="0.25">
      <c r="D726" s="75"/>
    </row>
    <row r="727" spans="4:4" x14ac:dyDescent="0.25">
      <c r="D727" s="75"/>
    </row>
    <row r="728" spans="4:4" x14ac:dyDescent="0.25">
      <c r="D728" s="75"/>
    </row>
    <row r="729" spans="4:4" x14ac:dyDescent="0.25">
      <c r="D729" s="75"/>
    </row>
    <row r="730" spans="4:4" x14ac:dyDescent="0.25">
      <c r="D730" s="75"/>
    </row>
    <row r="731" spans="4:4" x14ac:dyDescent="0.25">
      <c r="D731" s="75"/>
    </row>
    <row r="732" spans="4:4" x14ac:dyDescent="0.25">
      <c r="D732" s="75"/>
    </row>
    <row r="733" spans="4:4" x14ac:dyDescent="0.25">
      <c r="D733" s="75"/>
    </row>
    <row r="734" spans="4:4" x14ac:dyDescent="0.25">
      <c r="D734" s="75"/>
    </row>
    <row r="735" spans="4:4" x14ac:dyDescent="0.25">
      <c r="D735" s="75"/>
    </row>
    <row r="736" spans="4:4" x14ac:dyDescent="0.25">
      <c r="D736" s="75"/>
    </row>
    <row r="737" spans="4:4" x14ac:dyDescent="0.25">
      <c r="D737" s="75"/>
    </row>
    <row r="738" spans="4:4" x14ac:dyDescent="0.25">
      <c r="D738" s="75"/>
    </row>
    <row r="739" spans="4:4" x14ac:dyDescent="0.25">
      <c r="D739" s="75"/>
    </row>
    <row r="740" spans="4:4" x14ac:dyDescent="0.25">
      <c r="D740" s="75"/>
    </row>
    <row r="741" spans="4:4" x14ac:dyDescent="0.25">
      <c r="D741" s="75"/>
    </row>
    <row r="742" spans="4:4" x14ac:dyDescent="0.25">
      <c r="D742" s="75"/>
    </row>
    <row r="743" spans="4:4" x14ac:dyDescent="0.25">
      <c r="D743" s="75"/>
    </row>
    <row r="744" spans="4:4" x14ac:dyDescent="0.25">
      <c r="D744" s="75"/>
    </row>
    <row r="745" spans="4:4" x14ac:dyDescent="0.25">
      <c r="D745" s="75"/>
    </row>
    <row r="746" spans="4:4" x14ac:dyDescent="0.25">
      <c r="D746" s="75"/>
    </row>
    <row r="747" spans="4:4" x14ac:dyDescent="0.25">
      <c r="D747" s="75"/>
    </row>
    <row r="748" spans="4:4" x14ac:dyDescent="0.25">
      <c r="D748" s="75"/>
    </row>
    <row r="749" spans="4:4" x14ac:dyDescent="0.25">
      <c r="D749" s="75"/>
    </row>
    <row r="750" spans="4:4" x14ac:dyDescent="0.25">
      <c r="D750" s="75"/>
    </row>
    <row r="751" spans="4:4" x14ac:dyDescent="0.25">
      <c r="D751" s="75"/>
    </row>
    <row r="752" spans="4:4" x14ac:dyDescent="0.25">
      <c r="D752" s="75"/>
    </row>
    <row r="753" spans="4:4" x14ac:dyDescent="0.25">
      <c r="D753" s="75"/>
    </row>
    <row r="754" spans="4:4" x14ac:dyDescent="0.25">
      <c r="D754" s="75"/>
    </row>
    <row r="755" spans="4:4" x14ac:dyDescent="0.25">
      <c r="D755" s="75"/>
    </row>
    <row r="756" spans="4:4" x14ac:dyDescent="0.25">
      <c r="D756" s="75"/>
    </row>
    <row r="757" spans="4:4" x14ac:dyDescent="0.25">
      <c r="D757" s="75"/>
    </row>
    <row r="758" spans="4:4" x14ac:dyDescent="0.25">
      <c r="D758" s="75"/>
    </row>
    <row r="759" spans="4:4" x14ac:dyDescent="0.25">
      <c r="D759" s="75"/>
    </row>
    <row r="760" spans="4:4" x14ac:dyDescent="0.25">
      <c r="D760" s="75"/>
    </row>
    <row r="761" spans="4:4" x14ac:dyDescent="0.25">
      <c r="D761" s="75"/>
    </row>
    <row r="762" spans="4:4" x14ac:dyDescent="0.25">
      <c r="D762" s="75"/>
    </row>
    <row r="763" spans="4:4" x14ac:dyDescent="0.25">
      <c r="D763" s="75"/>
    </row>
    <row r="764" spans="4:4" x14ac:dyDescent="0.25">
      <c r="D764" s="75"/>
    </row>
    <row r="765" spans="4:4" x14ac:dyDescent="0.25">
      <c r="D765" s="75"/>
    </row>
    <row r="766" spans="4:4" x14ac:dyDescent="0.25">
      <c r="D766" s="75"/>
    </row>
    <row r="767" spans="4:4" x14ac:dyDescent="0.25">
      <c r="D767" s="75"/>
    </row>
    <row r="768" spans="4:4" x14ac:dyDescent="0.25">
      <c r="D768" s="75"/>
    </row>
    <row r="769" spans="4:4" x14ac:dyDescent="0.25">
      <c r="D769" s="75"/>
    </row>
    <row r="770" spans="4:4" x14ac:dyDescent="0.25">
      <c r="D770" s="75"/>
    </row>
    <row r="771" spans="4:4" x14ac:dyDescent="0.25">
      <c r="D771" s="75"/>
    </row>
    <row r="772" spans="4:4" x14ac:dyDescent="0.25">
      <c r="D772" s="75"/>
    </row>
    <row r="773" spans="4:4" x14ac:dyDescent="0.25">
      <c r="D773" s="75"/>
    </row>
    <row r="774" spans="4:4" x14ac:dyDescent="0.25">
      <c r="D774" s="75"/>
    </row>
    <row r="775" spans="4:4" x14ac:dyDescent="0.25">
      <c r="D775" s="75"/>
    </row>
    <row r="776" spans="4:4" x14ac:dyDescent="0.25">
      <c r="D776" s="75"/>
    </row>
    <row r="777" spans="4:4" x14ac:dyDescent="0.25">
      <c r="D777" s="75"/>
    </row>
    <row r="778" spans="4:4" x14ac:dyDescent="0.25">
      <c r="D778" s="75"/>
    </row>
    <row r="779" spans="4:4" x14ac:dyDescent="0.25">
      <c r="D779" s="75"/>
    </row>
    <row r="780" spans="4:4" x14ac:dyDescent="0.25">
      <c r="D780" s="75"/>
    </row>
    <row r="781" spans="4:4" x14ac:dyDescent="0.25">
      <c r="D781" s="75"/>
    </row>
    <row r="782" spans="4:4" x14ac:dyDescent="0.25">
      <c r="D782" s="75"/>
    </row>
    <row r="783" spans="4:4" x14ac:dyDescent="0.25">
      <c r="D783" s="75"/>
    </row>
    <row r="784" spans="4:4" x14ac:dyDescent="0.25">
      <c r="D784" s="75"/>
    </row>
    <row r="785" spans="4:4" x14ac:dyDescent="0.25">
      <c r="D785" s="75"/>
    </row>
    <row r="786" spans="4:4" x14ac:dyDescent="0.25">
      <c r="D786" s="75"/>
    </row>
    <row r="787" spans="4:4" x14ac:dyDescent="0.25">
      <c r="D787" s="75"/>
    </row>
    <row r="788" spans="4:4" x14ac:dyDescent="0.25">
      <c r="D788" s="75"/>
    </row>
    <row r="789" spans="4:4" x14ac:dyDescent="0.25">
      <c r="D789" s="75"/>
    </row>
    <row r="790" spans="4:4" x14ac:dyDescent="0.25">
      <c r="D790" s="75"/>
    </row>
    <row r="791" spans="4:4" x14ac:dyDescent="0.25">
      <c r="D791" s="75"/>
    </row>
    <row r="792" spans="4:4" x14ac:dyDescent="0.25">
      <c r="D792" s="75"/>
    </row>
    <row r="793" spans="4:4" x14ac:dyDescent="0.25">
      <c r="D793" s="75"/>
    </row>
    <row r="794" spans="4:4" x14ac:dyDescent="0.25">
      <c r="D794" s="75"/>
    </row>
    <row r="795" spans="4:4" x14ac:dyDescent="0.25">
      <c r="D795" s="75"/>
    </row>
    <row r="796" spans="4:4" x14ac:dyDescent="0.25">
      <c r="D796" s="75"/>
    </row>
    <row r="797" spans="4:4" x14ac:dyDescent="0.25">
      <c r="D797" s="75"/>
    </row>
    <row r="798" spans="4:4" x14ac:dyDescent="0.25">
      <c r="D798" s="75"/>
    </row>
    <row r="799" spans="4:4" x14ac:dyDescent="0.25">
      <c r="D799" s="75"/>
    </row>
    <row r="800" spans="4:4" x14ac:dyDescent="0.25">
      <c r="D800" s="75"/>
    </row>
    <row r="801" spans="4:4" x14ac:dyDescent="0.25">
      <c r="D801" s="75"/>
    </row>
    <row r="802" spans="4:4" x14ac:dyDescent="0.25">
      <c r="D802" s="75"/>
    </row>
    <row r="803" spans="4:4" x14ac:dyDescent="0.25">
      <c r="D803" s="75"/>
    </row>
    <row r="804" spans="4:4" x14ac:dyDescent="0.25">
      <c r="D804" s="75"/>
    </row>
    <row r="805" spans="4:4" x14ac:dyDescent="0.25">
      <c r="D805" s="75"/>
    </row>
    <row r="806" spans="4:4" x14ac:dyDescent="0.25">
      <c r="D806" s="75"/>
    </row>
    <row r="807" spans="4:4" x14ac:dyDescent="0.25">
      <c r="D807" s="75"/>
    </row>
    <row r="808" spans="4:4" x14ac:dyDescent="0.25">
      <c r="D808" s="75"/>
    </row>
    <row r="809" spans="4:4" x14ac:dyDescent="0.25">
      <c r="D809" s="75"/>
    </row>
    <row r="810" spans="4:4" x14ac:dyDescent="0.25">
      <c r="D810" s="75"/>
    </row>
    <row r="811" spans="4:4" x14ac:dyDescent="0.25">
      <c r="D811" s="75"/>
    </row>
    <row r="812" spans="4:4" x14ac:dyDescent="0.25">
      <c r="D812" s="75"/>
    </row>
    <row r="813" spans="4:4" x14ac:dyDescent="0.25">
      <c r="D813" s="75"/>
    </row>
    <row r="814" spans="4:4" x14ac:dyDescent="0.25">
      <c r="D814" s="75"/>
    </row>
    <row r="815" spans="4:4" x14ac:dyDescent="0.25">
      <c r="D815" s="75"/>
    </row>
    <row r="816" spans="4:4" x14ac:dyDescent="0.25">
      <c r="D816" s="75"/>
    </row>
    <row r="817" spans="4:4" x14ac:dyDescent="0.25">
      <c r="D817" s="75"/>
    </row>
    <row r="818" spans="4:4" x14ac:dyDescent="0.25">
      <c r="D818" s="75"/>
    </row>
    <row r="819" spans="4:4" x14ac:dyDescent="0.25">
      <c r="D819" s="75"/>
    </row>
    <row r="820" spans="4:4" x14ac:dyDescent="0.25">
      <c r="D820" s="75"/>
    </row>
    <row r="821" spans="4:4" x14ac:dyDescent="0.25">
      <c r="D821" s="75"/>
    </row>
    <row r="822" spans="4:4" x14ac:dyDescent="0.25">
      <c r="D822" s="75"/>
    </row>
    <row r="823" spans="4:4" x14ac:dyDescent="0.25">
      <c r="D823" s="75"/>
    </row>
    <row r="824" spans="4:4" x14ac:dyDescent="0.25">
      <c r="D824" s="75"/>
    </row>
    <row r="825" spans="4:4" x14ac:dyDescent="0.25">
      <c r="D825" s="75"/>
    </row>
    <row r="826" spans="4:4" x14ac:dyDescent="0.25">
      <c r="D826" s="75"/>
    </row>
    <row r="827" spans="4:4" x14ac:dyDescent="0.25">
      <c r="D827" s="75"/>
    </row>
    <row r="828" spans="4:4" x14ac:dyDescent="0.25">
      <c r="D828" s="75"/>
    </row>
    <row r="829" spans="4:4" x14ac:dyDescent="0.25">
      <c r="D829" s="75"/>
    </row>
    <row r="830" spans="4:4" x14ac:dyDescent="0.25">
      <c r="D830" s="75"/>
    </row>
    <row r="831" spans="4:4" x14ac:dyDescent="0.25">
      <c r="D831" s="75"/>
    </row>
    <row r="832" spans="4:4" x14ac:dyDescent="0.25">
      <c r="D832" s="75"/>
    </row>
    <row r="833" spans="4:4" x14ac:dyDescent="0.25">
      <c r="D833" s="75"/>
    </row>
    <row r="834" spans="4:4" x14ac:dyDescent="0.25">
      <c r="D834" s="75"/>
    </row>
    <row r="835" spans="4:4" x14ac:dyDescent="0.25">
      <c r="D835" s="75"/>
    </row>
    <row r="836" spans="4:4" x14ac:dyDescent="0.25">
      <c r="D836" s="75"/>
    </row>
    <row r="837" spans="4:4" x14ac:dyDescent="0.25">
      <c r="D837" s="75"/>
    </row>
    <row r="838" spans="4:4" x14ac:dyDescent="0.25">
      <c r="D838" s="75"/>
    </row>
    <row r="839" spans="4:4" x14ac:dyDescent="0.25">
      <c r="D839" s="75"/>
    </row>
    <row r="840" spans="4:4" x14ac:dyDescent="0.25">
      <c r="D840" s="75"/>
    </row>
    <row r="841" spans="4:4" x14ac:dyDescent="0.25">
      <c r="D841" s="75"/>
    </row>
    <row r="842" spans="4:4" x14ac:dyDescent="0.25">
      <c r="D842" s="75"/>
    </row>
    <row r="843" spans="4:4" x14ac:dyDescent="0.25">
      <c r="D843" s="75"/>
    </row>
  </sheetData>
  <customSheetViews>
    <customSheetView guid="{20B3124C-1120-4723-98EB-4D0E9B6A013D}">
      <selection activeCell="R1" sqref="R1"/>
      <pageMargins left="0.7" right="0.7" top="0.75" bottom="0.75" header="0.3" footer="0.3"/>
    </customSheetView>
  </customSheetView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A1:O86"/>
  <sheetViews>
    <sheetView workbookViewId="0">
      <selection activeCell="C7" sqref="C7"/>
    </sheetView>
  </sheetViews>
  <sheetFormatPr baseColWidth="10" defaultRowHeight="15" x14ac:dyDescent="0.25"/>
  <cols>
    <col min="1" max="1" width="29.7109375" customWidth="1"/>
    <col min="2" max="2" width="29.85546875" customWidth="1"/>
    <col min="3" max="3" width="31" customWidth="1"/>
    <col min="4" max="4" width="22" customWidth="1"/>
    <col min="5" max="5" width="23.28515625" customWidth="1"/>
    <col min="6" max="6" width="5.7109375" customWidth="1"/>
    <col min="7" max="7" width="23.5703125" customWidth="1"/>
    <col min="8" max="8" width="13.42578125" customWidth="1"/>
    <col min="11" max="11" width="13.28515625" style="56" customWidth="1"/>
    <col min="12" max="12" width="13.7109375" style="57" customWidth="1"/>
    <col min="13" max="13" width="24.28515625" customWidth="1"/>
  </cols>
  <sheetData>
    <row r="1" spans="1:15" x14ac:dyDescent="0.25">
      <c r="A1" s="131" t="s">
        <v>231</v>
      </c>
      <c r="B1" s="131" t="s">
        <v>4</v>
      </c>
      <c r="C1" s="131" t="s">
        <v>5</v>
      </c>
      <c r="D1" s="131" t="s">
        <v>10</v>
      </c>
      <c r="E1" s="131" t="s">
        <v>11</v>
      </c>
      <c r="F1" s="131" t="s">
        <v>3</v>
      </c>
      <c r="G1" s="131" t="s">
        <v>6</v>
      </c>
      <c r="H1" s="131" t="s">
        <v>12</v>
      </c>
      <c r="I1" s="131" t="s">
        <v>13</v>
      </c>
      <c r="J1" s="131" t="s">
        <v>14</v>
      </c>
      <c r="K1" s="131" t="s">
        <v>7</v>
      </c>
      <c r="L1" s="131" t="s">
        <v>8</v>
      </c>
      <c r="M1" s="132" t="s">
        <v>9</v>
      </c>
      <c r="N1" s="132" t="s">
        <v>239</v>
      </c>
      <c r="O1" s="132" t="s">
        <v>284</v>
      </c>
    </row>
    <row r="2" spans="1:15" x14ac:dyDescent="0.25">
      <c r="A2" s="130" t="str">
        <f t="shared" ref="A2:A29" si="0">CONCATENATE(B2," ")</f>
        <v xml:space="preserve">societé blabla </v>
      </c>
      <c r="B2" s="129" t="s">
        <v>292</v>
      </c>
      <c r="C2" s="129" t="s">
        <v>293</v>
      </c>
      <c r="D2" s="129" t="s">
        <v>294</v>
      </c>
      <c r="F2">
        <v>24000</v>
      </c>
      <c r="G2" s="129" t="s">
        <v>295</v>
      </c>
      <c r="K2" s="55"/>
      <c r="O2" s="65"/>
    </row>
    <row r="3" spans="1:15" x14ac:dyDescent="0.25">
      <c r="A3" s="130" t="str">
        <f t="shared" si="0"/>
        <v xml:space="preserve"> </v>
      </c>
      <c r="B3" s="52"/>
      <c r="C3" s="110"/>
      <c r="N3" s="71"/>
      <c r="O3" s="65"/>
    </row>
    <row r="4" spans="1:15" s="110" customFormat="1" x14ac:dyDescent="0.25">
      <c r="A4" s="130" t="str">
        <f t="shared" si="0"/>
        <v xml:space="preserve"> </v>
      </c>
      <c r="K4" s="56"/>
      <c r="L4" s="57"/>
      <c r="O4" s="65"/>
    </row>
    <row r="5" spans="1:15" x14ac:dyDescent="0.25">
      <c r="A5" s="130" t="str">
        <f t="shared" si="0"/>
        <v xml:space="preserve"> </v>
      </c>
      <c r="B5" s="110"/>
      <c r="N5" s="71"/>
      <c r="O5" s="65"/>
    </row>
    <row r="6" spans="1:15" x14ac:dyDescent="0.25">
      <c r="A6" s="130" t="str">
        <f t="shared" si="0"/>
        <v xml:space="preserve"> </v>
      </c>
      <c r="B6" s="110"/>
      <c r="N6" s="71"/>
      <c r="O6" s="65"/>
    </row>
    <row r="7" spans="1:15" x14ac:dyDescent="0.25">
      <c r="A7" s="130" t="str">
        <f t="shared" si="0"/>
        <v xml:space="preserve"> </v>
      </c>
      <c r="B7" s="110"/>
      <c r="N7" s="71"/>
      <c r="O7" s="65"/>
    </row>
    <row r="8" spans="1:15" x14ac:dyDescent="0.25">
      <c r="A8" s="130" t="str">
        <f t="shared" si="0"/>
        <v xml:space="preserve"> </v>
      </c>
      <c r="B8" s="110"/>
      <c r="N8" s="71"/>
      <c r="O8" s="65"/>
    </row>
    <row r="9" spans="1:15" x14ac:dyDescent="0.25">
      <c r="A9" s="130" t="str">
        <f t="shared" si="0"/>
        <v xml:space="preserve"> </v>
      </c>
      <c r="B9" s="110"/>
      <c r="N9" s="71"/>
      <c r="O9" s="65"/>
    </row>
    <row r="10" spans="1:15" x14ac:dyDescent="0.25">
      <c r="A10" s="130" t="str">
        <f t="shared" si="0"/>
        <v xml:space="preserve"> </v>
      </c>
      <c r="B10" s="110"/>
      <c r="N10" s="71"/>
      <c r="O10" s="65"/>
    </row>
    <row r="11" spans="1:15" x14ac:dyDescent="0.25">
      <c r="A11" s="130" t="str">
        <f t="shared" si="0"/>
        <v xml:space="preserve"> </v>
      </c>
      <c r="B11" s="110"/>
      <c r="N11" s="71"/>
      <c r="O11" s="65"/>
    </row>
    <row r="12" spans="1:15" x14ac:dyDescent="0.25">
      <c r="A12" s="130" t="str">
        <f t="shared" si="0"/>
        <v xml:space="preserve"> </v>
      </c>
      <c r="B12" s="110"/>
      <c r="N12" s="71"/>
      <c r="O12" s="65"/>
    </row>
    <row r="13" spans="1:15" x14ac:dyDescent="0.25">
      <c r="A13" s="130" t="str">
        <f t="shared" si="0"/>
        <v xml:space="preserve"> </v>
      </c>
      <c r="B13" s="52"/>
      <c r="C13" s="59"/>
      <c r="E13" s="59"/>
      <c r="N13" s="71"/>
      <c r="O13" s="65"/>
    </row>
    <row r="14" spans="1:15" x14ac:dyDescent="0.25">
      <c r="A14" s="130" t="str">
        <f t="shared" si="0"/>
        <v xml:space="preserve"> </v>
      </c>
      <c r="B14" s="44"/>
      <c r="C14" s="59"/>
      <c r="E14" s="59"/>
      <c r="N14" s="71"/>
      <c r="O14" s="65"/>
    </row>
    <row r="15" spans="1:15" x14ac:dyDescent="0.25">
      <c r="A15" s="130" t="str">
        <f t="shared" si="0"/>
        <v xml:space="preserve"> </v>
      </c>
      <c r="C15" s="59"/>
      <c r="E15" s="59"/>
      <c r="N15" s="71"/>
      <c r="O15" s="65"/>
    </row>
    <row r="16" spans="1:15" x14ac:dyDescent="0.25">
      <c r="A16" s="130" t="str">
        <f t="shared" si="0"/>
        <v xml:space="preserve"> </v>
      </c>
      <c r="C16" s="59"/>
      <c r="D16" s="59"/>
      <c r="E16" s="59"/>
      <c r="N16" s="71"/>
      <c r="O16" s="65"/>
    </row>
    <row r="17" spans="1:15" x14ac:dyDescent="0.25">
      <c r="A17" s="130" t="str">
        <f t="shared" si="0"/>
        <v xml:space="preserve"> </v>
      </c>
      <c r="B17" s="44"/>
      <c r="C17" s="59"/>
      <c r="D17" s="44"/>
      <c r="E17" s="59"/>
      <c r="G17" s="44"/>
      <c r="N17" s="71"/>
      <c r="O17" s="65"/>
    </row>
    <row r="18" spans="1:15" x14ac:dyDescent="0.25">
      <c r="A18" s="130" t="str">
        <f t="shared" si="0"/>
        <v xml:space="preserve"> </v>
      </c>
      <c r="B18" s="53"/>
      <c r="C18" s="59"/>
      <c r="D18" s="44"/>
      <c r="E18" s="59"/>
      <c r="G18" s="44"/>
      <c r="N18" s="71"/>
      <c r="O18" s="65"/>
    </row>
    <row r="19" spans="1:15" x14ac:dyDescent="0.25">
      <c r="A19" s="130" t="str">
        <f t="shared" si="0"/>
        <v xml:space="preserve"> </v>
      </c>
      <c r="B19" s="54"/>
      <c r="C19" s="59"/>
      <c r="D19" s="44"/>
      <c r="E19" s="59"/>
      <c r="G19" s="44"/>
      <c r="N19" s="71"/>
      <c r="O19" s="65"/>
    </row>
    <row r="20" spans="1:15" x14ac:dyDescent="0.25">
      <c r="A20" s="130" t="str">
        <f t="shared" si="0"/>
        <v xml:space="preserve"> </v>
      </c>
      <c r="B20" s="54"/>
      <c r="C20" s="44"/>
      <c r="E20" s="59"/>
      <c r="G20" s="44"/>
      <c r="H20" s="44"/>
      <c r="I20" s="58"/>
      <c r="N20" s="71"/>
      <c r="O20" s="65"/>
    </row>
    <row r="21" spans="1:15" x14ac:dyDescent="0.25">
      <c r="A21" s="130" t="str">
        <f t="shared" si="0"/>
        <v xml:space="preserve"> </v>
      </c>
      <c r="B21" s="54"/>
      <c r="C21" s="59"/>
      <c r="E21" s="59"/>
      <c r="G21" s="58"/>
      <c r="H21" s="44"/>
      <c r="N21" s="71"/>
      <c r="O21" s="65"/>
    </row>
    <row r="22" spans="1:15" x14ac:dyDescent="0.25">
      <c r="A22" s="130" t="str">
        <f t="shared" si="0"/>
        <v xml:space="preserve"> </v>
      </c>
      <c r="N22" s="71">
        <f>COUNTIF('Historique factures pro'!B:B,identifiant)</f>
        <v>0</v>
      </c>
      <c r="O22" s="65">
        <f>SUMIF('Historique factures pro'!B:B,identifiant,'Historique factures pro'!E:E)</f>
        <v>0</v>
      </c>
    </row>
    <row r="23" spans="1:15" x14ac:dyDescent="0.25">
      <c r="A23" s="130" t="str">
        <f t="shared" si="0"/>
        <v xml:space="preserve"> </v>
      </c>
      <c r="N23" s="71">
        <f>COUNTIF('Historique factures pro'!B:B,identifiant)</f>
        <v>0</v>
      </c>
      <c r="O23" s="65">
        <f>SUMIF('Historique factures pro'!B:B,identifiant,'Historique factures pro'!E:E)</f>
        <v>0</v>
      </c>
    </row>
    <row r="24" spans="1:15" x14ac:dyDescent="0.25">
      <c r="A24" s="130" t="str">
        <f t="shared" si="0"/>
        <v xml:space="preserve"> </v>
      </c>
      <c r="N24" s="71">
        <f>COUNTIF('Historique factures pro'!B:B,identifiant)</f>
        <v>0</v>
      </c>
      <c r="O24" s="65">
        <f>SUMIF('Historique factures pro'!B:B,identifiant,'Historique factures pro'!E:E)</f>
        <v>0</v>
      </c>
    </row>
    <row r="25" spans="1:15" x14ac:dyDescent="0.25">
      <c r="A25" s="130" t="str">
        <f t="shared" si="0"/>
        <v xml:space="preserve"> </v>
      </c>
      <c r="N25" s="71">
        <f>COUNTIF('Historique factures pro'!B:B,identifiant)</f>
        <v>0</v>
      </c>
      <c r="O25" s="65">
        <f>SUMIF('Historique factures pro'!B:B,identifiant,'Historique factures pro'!E:E)</f>
        <v>0</v>
      </c>
    </row>
    <row r="26" spans="1:15" x14ac:dyDescent="0.25">
      <c r="A26" s="130" t="str">
        <f t="shared" si="0"/>
        <v xml:space="preserve"> </v>
      </c>
      <c r="N26" s="71">
        <f>COUNTIF('Historique factures pro'!B:B,identifiant)</f>
        <v>0</v>
      </c>
      <c r="O26" s="65">
        <f>SUMIF('Historique factures pro'!B:B,identifiant,'Historique factures pro'!E:E)</f>
        <v>0</v>
      </c>
    </row>
    <row r="27" spans="1:15" x14ac:dyDescent="0.25">
      <c r="A27" s="130" t="str">
        <f t="shared" si="0"/>
        <v xml:space="preserve"> </v>
      </c>
      <c r="N27" s="71">
        <f>COUNTIF('Historique factures pro'!B:B,identifiant)</f>
        <v>0</v>
      </c>
      <c r="O27" s="65">
        <f>SUMIF('Historique factures pro'!B:B,identifiant,'Historique factures pro'!E:E)</f>
        <v>0</v>
      </c>
    </row>
    <row r="28" spans="1:15" x14ac:dyDescent="0.25">
      <c r="A28" s="130" t="str">
        <f t="shared" si="0"/>
        <v xml:space="preserve"> </v>
      </c>
      <c r="N28" s="71">
        <f>COUNTIF('Historique factures pro'!B:B,identifiant)</f>
        <v>0</v>
      </c>
      <c r="O28" s="65">
        <f>SUMIF('Historique factures pro'!B:B,identifiant,'Historique factures pro'!E:E)</f>
        <v>0</v>
      </c>
    </row>
    <row r="29" spans="1:15" x14ac:dyDescent="0.25">
      <c r="A29" s="130" t="str">
        <f t="shared" si="0"/>
        <v xml:space="preserve"> </v>
      </c>
      <c r="N29" s="71">
        <f>COUNTIF('Historique factures pro'!B:B,identifiant)</f>
        <v>0</v>
      </c>
      <c r="O29" s="65">
        <f>SUMIF('Historique factures pro'!B:B,identifiant,'Historique factures pro'!E:E)</f>
        <v>0</v>
      </c>
    </row>
    <row r="30" spans="1:15" x14ac:dyDescent="0.25">
      <c r="A30" s="52" t="str">
        <f t="shared" ref="A30:A51" si="1">CONCATENATE(B30," ")</f>
        <v xml:space="preserve"> </v>
      </c>
      <c r="N30" s="71">
        <f>COUNTIF('Historique factures pro'!B:B,identifiant)</f>
        <v>0</v>
      </c>
      <c r="O30" s="65">
        <f>SUMIF('Historique factures pro'!B:B,identifiant,'Historique factures pro'!E:E)</f>
        <v>0</v>
      </c>
    </row>
    <row r="31" spans="1:15" x14ac:dyDescent="0.25">
      <c r="A31" s="52" t="str">
        <f t="shared" si="1"/>
        <v xml:space="preserve"> </v>
      </c>
      <c r="N31" s="71">
        <f>COUNTIF('Historique factures pro'!B:B,identifiant)</f>
        <v>0</v>
      </c>
      <c r="O31" s="65">
        <f>SUMIF('Historique factures pro'!B:B,identifiant,'Historique factures pro'!E:E)</f>
        <v>0</v>
      </c>
    </row>
    <row r="32" spans="1:15" x14ac:dyDescent="0.25">
      <c r="A32" s="52" t="str">
        <f t="shared" si="1"/>
        <v xml:space="preserve"> </v>
      </c>
      <c r="N32" s="71">
        <f>COUNTIF('Historique factures pro'!B:B,identifiant)</f>
        <v>0</v>
      </c>
      <c r="O32" s="65">
        <f>SUMIF('Historique factures pro'!B:B,identifiant,'Historique factures pro'!E:E)</f>
        <v>0</v>
      </c>
    </row>
    <row r="33" spans="1:15" x14ac:dyDescent="0.25">
      <c r="A33" s="52" t="str">
        <f t="shared" si="1"/>
        <v xml:space="preserve"> </v>
      </c>
      <c r="N33" s="71">
        <f>COUNTIF('Historique factures pro'!B:B,identifiant)</f>
        <v>0</v>
      </c>
      <c r="O33" s="65">
        <f>SUMIF('Historique factures pro'!B:B,identifiant,'Historique factures pro'!E:E)</f>
        <v>0</v>
      </c>
    </row>
    <row r="34" spans="1:15" x14ac:dyDescent="0.25">
      <c r="A34" s="52" t="str">
        <f t="shared" si="1"/>
        <v xml:space="preserve"> </v>
      </c>
      <c r="N34" s="71">
        <f>COUNTIF('Historique factures pro'!B:B,identifiant)</f>
        <v>0</v>
      </c>
      <c r="O34" s="65">
        <f>SUMIF('Historique factures pro'!B:B,identifiant,'Historique factures pro'!E:E)</f>
        <v>0</v>
      </c>
    </row>
    <row r="35" spans="1:15" x14ac:dyDescent="0.25">
      <c r="A35" s="52" t="str">
        <f t="shared" si="1"/>
        <v xml:space="preserve"> </v>
      </c>
      <c r="N35" s="71">
        <f>COUNTIF('Historique factures pro'!B:B,identifiant)</f>
        <v>0</v>
      </c>
      <c r="O35" s="65">
        <f>SUMIF('Historique factures pro'!B:B,identifiant,'Historique factures pro'!E:E)</f>
        <v>0</v>
      </c>
    </row>
    <row r="36" spans="1:15" x14ac:dyDescent="0.25">
      <c r="A36" s="52" t="str">
        <f t="shared" si="1"/>
        <v xml:space="preserve"> </v>
      </c>
      <c r="N36" s="71">
        <f>COUNTIF('Historique factures pro'!B:B,identifiant)</f>
        <v>0</v>
      </c>
      <c r="O36" s="65">
        <f>SUMIF('Historique factures pro'!B:B,identifiant,'Historique factures pro'!E:E)</f>
        <v>0</v>
      </c>
    </row>
    <row r="37" spans="1:15" x14ac:dyDescent="0.25">
      <c r="A37" s="52" t="str">
        <f t="shared" si="1"/>
        <v xml:space="preserve"> </v>
      </c>
      <c r="N37" s="71">
        <f>COUNTIF('Historique factures pro'!B:B,identifiant)</f>
        <v>0</v>
      </c>
      <c r="O37" s="65">
        <f>SUMIF('Historique factures pro'!B:B,identifiant,'Historique factures pro'!E:E)</f>
        <v>0</v>
      </c>
    </row>
    <row r="38" spans="1:15" x14ac:dyDescent="0.25">
      <c r="A38" s="52" t="str">
        <f t="shared" si="1"/>
        <v xml:space="preserve"> </v>
      </c>
      <c r="N38" s="71">
        <f>COUNTIF('Historique factures pro'!B:B,identifiant)</f>
        <v>0</v>
      </c>
      <c r="O38" s="65">
        <f>SUMIF('Historique factures pro'!B:B,identifiant,'Historique factures pro'!E:E)</f>
        <v>0</v>
      </c>
    </row>
    <row r="39" spans="1:15" x14ac:dyDescent="0.25">
      <c r="A39" s="52" t="str">
        <f t="shared" si="1"/>
        <v xml:space="preserve"> </v>
      </c>
      <c r="N39" s="71">
        <f>COUNTIF('Historique factures pro'!B:B,identifiant)</f>
        <v>0</v>
      </c>
      <c r="O39" s="65">
        <f>SUMIF('Historique factures pro'!B:B,identifiant,'Historique factures pro'!E:E)</f>
        <v>0</v>
      </c>
    </row>
    <row r="40" spans="1:15" x14ac:dyDescent="0.25">
      <c r="A40" s="52" t="str">
        <f t="shared" si="1"/>
        <v xml:space="preserve"> </v>
      </c>
      <c r="N40" s="71">
        <f>COUNTIF('Historique factures pro'!B:B,identifiant)</f>
        <v>0</v>
      </c>
      <c r="O40" s="65">
        <f>SUMIF('Historique factures pro'!B:B,identifiant,'Historique factures pro'!E:E)</f>
        <v>0</v>
      </c>
    </row>
    <row r="41" spans="1:15" x14ac:dyDescent="0.25">
      <c r="A41" s="52" t="str">
        <f t="shared" si="1"/>
        <v xml:space="preserve"> </v>
      </c>
      <c r="N41" s="71">
        <f>COUNTIF('Historique factures pro'!B:B,identifiant)</f>
        <v>0</v>
      </c>
      <c r="O41" s="65">
        <f>SUMIF('Historique factures pro'!B:B,identifiant,'Historique factures pro'!E:E)</f>
        <v>0</v>
      </c>
    </row>
    <row r="42" spans="1:15" x14ac:dyDescent="0.25">
      <c r="A42" s="52" t="str">
        <f t="shared" si="1"/>
        <v xml:space="preserve"> </v>
      </c>
      <c r="N42" s="71">
        <f>COUNTIF('Historique factures pro'!B:B,identifiant)</f>
        <v>0</v>
      </c>
      <c r="O42" s="65">
        <f>SUMIF('Historique factures pro'!B:B,identifiant,'Historique factures pro'!E:E)</f>
        <v>0</v>
      </c>
    </row>
    <row r="43" spans="1:15" x14ac:dyDescent="0.25">
      <c r="A43" s="52" t="str">
        <f t="shared" si="1"/>
        <v xml:space="preserve"> </v>
      </c>
      <c r="N43" s="71">
        <f>COUNTIF('Historique factures pro'!B:B,identifiant)</f>
        <v>0</v>
      </c>
      <c r="O43" s="65">
        <f>SUMIF('Historique factures pro'!B:B,identifiant,'Historique factures pro'!E:E)</f>
        <v>0</v>
      </c>
    </row>
    <row r="44" spans="1:15" x14ac:dyDescent="0.25">
      <c r="A44" s="52" t="str">
        <f t="shared" si="1"/>
        <v xml:space="preserve"> </v>
      </c>
      <c r="N44" s="71">
        <f>COUNTIF('Historique factures pro'!B:B,identifiant)</f>
        <v>0</v>
      </c>
      <c r="O44" s="65">
        <f>SUMIF('Historique factures pro'!B:B,identifiant,'Historique factures pro'!E:E)</f>
        <v>0</v>
      </c>
    </row>
    <row r="45" spans="1:15" x14ac:dyDescent="0.25">
      <c r="A45" s="52" t="str">
        <f t="shared" si="1"/>
        <v xml:space="preserve"> </v>
      </c>
      <c r="N45" s="71">
        <f>COUNTIF('Historique factures pro'!B:B,identifiant)</f>
        <v>0</v>
      </c>
      <c r="O45" s="65">
        <f>SUMIF('Historique factures pro'!B:B,identifiant,'Historique factures pro'!E:E)</f>
        <v>0</v>
      </c>
    </row>
    <row r="46" spans="1:15" x14ac:dyDescent="0.25">
      <c r="A46" s="52" t="str">
        <f t="shared" si="1"/>
        <v xml:space="preserve"> </v>
      </c>
      <c r="N46" s="71">
        <f>COUNTIF('Historique factures pro'!B:B,identifiant)</f>
        <v>0</v>
      </c>
      <c r="O46" s="65">
        <f>SUMIF('Historique factures pro'!B:B,identifiant,'Historique factures pro'!E:E)</f>
        <v>0</v>
      </c>
    </row>
    <row r="47" spans="1:15" x14ac:dyDescent="0.25">
      <c r="A47" s="52" t="str">
        <f t="shared" si="1"/>
        <v xml:space="preserve"> </v>
      </c>
      <c r="N47" s="71">
        <f>COUNTIF('Historique factures pro'!B:B,identifiant)</f>
        <v>0</v>
      </c>
      <c r="O47" s="65">
        <f>SUMIF('Historique factures pro'!B:B,identifiant,'Historique factures pro'!E:E)</f>
        <v>0</v>
      </c>
    </row>
    <row r="48" spans="1:15" x14ac:dyDescent="0.25">
      <c r="A48" s="52" t="str">
        <f t="shared" si="1"/>
        <v xml:space="preserve"> </v>
      </c>
      <c r="N48" s="71">
        <f>COUNTIF('Historique factures pro'!B:B,identifiant)</f>
        <v>0</v>
      </c>
      <c r="O48" s="65">
        <f>SUMIF('Historique factures pro'!B:B,identifiant,'Historique factures pro'!E:E)</f>
        <v>0</v>
      </c>
    </row>
    <row r="49" spans="1:15" x14ac:dyDescent="0.25">
      <c r="A49" s="52" t="str">
        <f t="shared" si="1"/>
        <v xml:space="preserve"> </v>
      </c>
      <c r="N49" s="71">
        <f>COUNTIF('Historique factures pro'!B:B,identifiant)</f>
        <v>0</v>
      </c>
      <c r="O49" s="65">
        <f>SUMIF('Historique factures pro'!B:B,identifiant,'Historique factures pro'!E:E)</f>
        <v>0</v>
      </c>
    </row>
    <row r="50" spans="1:15" x14ac:dyDescent="0.25">
      <c r="A50" s="52" t="str">
        <f t="shared" si="1"/>
        <v xml:space="preserve"> </v>
      </c>
      <c r="N50" s="71">
        <f>COUNTIF('Historique factures pro'!B:B,identifiant)</f>
        <v>0</v>
      </c>
      <c r="O50" s="65">
        <f>SUMIF('Historique factures pro'!B:B,identifiant,'Historique factures pro'!E:E)</f>
        <v>0</v>
      </c>
    </row>
    <row r="51" spans="1:15" x14ac:dyDescent="0.25">
      <c r="A51" s="52" t="str">
        <f t="shared" si="1"/>
        <v xml:space="preserve"> </v>
      </c>
      <c r="N51" s="71">
        <f>COUNTIF('Historique factures pro'!B:B,identifiant)</f>
        <v>0</v>
      </c>
      <c r="O51" s="65">
        <f>SUMIF('Historique factures pro'!B:B,identifiant,'Historique factures pro'!E:E)</f>
        <v>0</v>
      </c>
    </row>
    <row r="52" spans="1:15" x14ac:dyDescent="0.25">
      <c r="A52" s="52"/>
      <c r="N52" s="71">
        <f>COUNTIF('Historique factures pro'!B:B,identifiant)</f>
        <v>0</v>
      </c>
      <c r="O52" s="65">
        <f>SUMIF('Historique factures pro'!B:B,identifiant,'Historique factures pro'!E:E)</f>
        <v>0</v>
      </c>
    </row>
    <row r="53" spans="1:15" x14ac:dyDescent="0.25">
      <c r="N53" s="71"/>
    </row>
    <row r="54" spans="1:15" x14ac:dyDescent="0.25">
      <c r="N54" s="71"/>
    </row>
    <row r="55" spans="1:15" x14ac:dyDescent="0.25">
      <c r="N55" s="71"/>
    </row>
    <row r="56" spans="1:15" x14ac:dyDescent="0.25">
      <c r="N56" s="71"/>
    </row>
    <row r="57" spans="1:15" x14ac:dyDescent="0.25">
      <c r="N57" s="71"/>
    </row>
    <row r="58" spans="1:15" x14ac:dyDescent="0.25">
      <c r="N58" s="71"/>
    </row>
    <row r="59" spans="1:15" x14ac:dyDescent="0.25">
      <c r="N59" s="71"/>
    </row>
    <row r="60" spans="1:15" x14ac:dyDescent="0.25">
      <c r="N60" s="71"/>
    </row>
    <row r="61" spans="1:15" x14ac:dyDescent="0.25">
      <c r="N61" s="71"/>
    </row>
    <row r="62" spans="1:15" x14ac:dyDescent="0.25">
      <c r="N62" s="71"/>
    </row>
    <row r="63" spans="1:15" x14ac:dyDescent="0.25">
      <c r="N63" s="71"/>
    </row>
    <row r="64" spans="1:15" x14ac:dyDescent="0.25">
      <c r="N64" s="71"/>
    </row>
    <row r="65" spans="14:14" x14ac:dyDescent="0.25">
      <c r="N65" s="71"/>
    </row>
    <row r="66" spans="14:14" x14ac:dyDescent="0.25">
      <c r="N66" s="71"/>
    </row>
    <row r="67" spans="14:14" x14ac:dyDescent="0.25">
      <c r="N67" s="71"/>
    </row>
    <row r="68" spans="14:14" x14ac:dyDescent="0.25">
      <c r="N68" s="71"/>
    </row>
    <row r="69" spans="14:14" x14ac:dyDescent="0.25">
      <c r="N69" s="71"/>
    </row>
    <row r="70" spans="14:14" x14ac:dyDescent="0.25">
      <c r="N70" s="71"/>
    </row>
    <row r="71" spans="14:14" x14ac:dyDescent="0.25">
      <c r="N71" s="71"/>
    </row>
    <row r="72" spans="14:14" x14ac:dyDescent="0.25">
      <c r="N72" s="71"/>
    </row>
    <row r="73" spans="14:14" x14ac:dyDescent="0.25">
      <c r="N73" s="71"/>
    </row>
    <row r="74" spans="14:14" x14ac:dyDescent="0.25">
      <c r="N74" s="71"/>
    </row>
    <row r="75" spans="14:14" x14ac:dyDescent="0.25">
      <c r="N75" s="71"/>
    </row>
    <row r="76" spans="14:14" x14ac:dyDescent="0.25">
      <c r="N76" s="71"/>
    </row>
    <row r="77" spans="14:14" x14ac:dyDescent="0.25">
      <c r="N77" s="71"/>
    </row>
    <row r="78" spans="14:14" x14ac:dyDescent="0.25">
      <c r="N78" s="71"/>
    </row>
    <row r="79" spans="14:14" x14ac:dyDescent="0.25">
      <c r="N79" s="71"/>
    </row>
    <row r="80" spans="14:14" x14ac:dyDescent="0.25">
      <c r="N80" s="71"/>
    </row>
    <row r="81" spans="14:14" x14ac:dyDescent="0.25">
      <c r="N81" s="71"/>
    </row>
    <row r="82" spans="14:14" x14ac:dyDescent="0.25">
      <c r="N82" s="71"/>
    </row>
    <row r="83" spans="14:14" x14ac:dyDescent="0.25">
      <c r="N83" s="71"/>
    </row>
    <row r="84" spans="14:14" x14ac:dyDescent="0.25">
      <c r="N84" s="71"/>
    </row>
    <row r="85" spans="14:14" x14ac:dyDescent="0.25">
      <c r="N85" s="71"/>
    </row>
    <row r="86" spans="14:14" x14ac:dyDescent="0.25">
      <c r="N86" s="71"/>
    </row>
  </sheetData>
  <customSheetViews>
    <customSheetView guid="{20B3124C-1120-4723-98EB-4D0E9B6A013D}">
      <selection activeCell="D10" sqref="D10"/>
      <pageMargins left="0.7" right="0.7" top="0.75" bottom="0.75" header="0.3" footer="0.3"/>
      <pageSetup paperSize="9" orientation="portrait" horizontalDpi="4294967293" verticalDpi="0" r:id="rId1"/>
    </customSheetView>
  </customSheetViews>
  <pageMargins left="0.7" right="0.7" top="0.75" bottom="0.75" header="0.3" footer="0.3"/>
  <pageSetup paperSize="9" orientation="portrait" horizontalDpi="4294967293" verticalDpi="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7030A0"/>
  </sheetPr>
  <dimension ref="A1:C227"/>
  <sheetViews>
    <sheetView topLeftCell="A47" workbookViewId="0">
      <selection activeCell="A2" sqref="A2"/>
    </sheetView>
  </sheetViews>
  <sheetFormatPr baseColWidth="10" defaultRowHeight="15" x14ac:dyDescent="0.25"/>
  <cols>
    <col min="2" max="2" width="71.7109375" customWidth="1"/>
    <col min="3" max="3" width="11.5703125" customWidth="1"/>
  </cols>
  <sheetData>
    <row r="1" spans="1:3" s="5" customFormat="1" ht="29.25" customHeight="1" x14ac:dyDescent="0.25">
      <c r="A1" s="5" t="s">
        <v>106</v>
      </c>
      <c r="B1" s="5" t="s">
        <v>1</v>
      </c>
      <c r="C1" s="5" t="s">
        <v>145</v>
      </c>
    </row>
    <row r="2" spans="1:3" ht="16.5" x14ac:dyDescent="0.3">
      <c r="A2" s="27" t="s">
        <v>38</v>
      </c>
      <c r="B2" s="64" t="s">
        <v>140</v>
      </c>
      <c r="C2">
        <v>1</v>
      </c>
    </row>
    <row r="3" spans="1:3" s="9" customFormat="1" ht="16.5" x14ac:dyDescent="0.3">
      <c r="A3" s="27" t="s">
        <v>37</v>
      </c>
      <c r="B3" s="12" t="s">
        <v>141</v>
      </c>
      <c r="C3" s="9">
        <v>1</v>
      </c>
    </row>
    <row r="4" spans="1:3" s="9" customFormat="1" ht="16.5" x14ac:dyDescent="0.3">
      <c r="A4" s="27" t="s">
        <v>41</v>
      </c>
      <c r="B4" s="12" t="s">
        <v>142</v>
      </c>
      <c r="C4" s="9">
        <v>1</v>
      </c>
    </row>
    <row r="5" spans="1:3" s="9" customFormat="1" ht="16.5" x14ac:dyDescent="0.3">
      <c r="A5" s="27" t="s">
        <v>40</v>
      </c>
      <c r="B5" s="12" t="s">
        <v>144</v>
      </c>
      <c r="C5" s="9">
        <v>1</v>
      </c>
    </row>
    <row r="6" spans="1:3" ht="16.5" x14ac:dyDescent="0.3">
      <c r="A6" s="27" t="s">
        <v>39</v>
      </c>
      <c r="B6" s="12" t="s">
        <v>143</v>
      </c>
      <c r="C6">
        <v>1</v>
      </c>
    </row>
    <row r="7" spans="1:3" s="9" customFormat="1" ht="16.5" x14ac:dyDescent="0.3">
      <c r="A7" s="21" t="s">
        <v>48</v>
      </c>
      <c r="B7" s="12" t="s">
        <v>150</v>
      </c>
      <c r="C7" s="9">
        <v>1</v>
      </c>
    </row>
    <row r="8" spans="1:3" ht="16.5" x14ac:dyDescent="0.3">
      <c r="A8" s="21" t="s">
        <v>49</v>
      </c>
      <c r="B8" s="12" t="s">
        <v>151</v>
      </c>
      <c r="C8">
        <v>1</v>
      </c>
    </row>
    <row r="9" spans="1:3" ht="16.5" x14ac:dyDescent="0.3">
      <c r="A9" s="21" t="s">
        <v>50</v>
      </c>
      <c r="B9" s="12" t="s">
        <v>152</v>
      </c>
      <c r="C9">
        <v>1</v>
      </c>
    </row>
    <row r="10" spans="1:3" s="9" customFormat="1" ht="16.5" x14ac:dyDescent="0.3">
      <c r="A10" s="21" t="s">
        <v>51</v>
      </c>
      <c r="B10" s="12" t="s">
        <v>153</v>
      </c>
      <c r="C10" s="9">
        <v>1</v>
      </c>
    </row>
    <row r="11" spans="1:3" ht="16.5" x14ac:dyDescent="0.3">
      <c r="A11" s="21" t="s">
        <v>52</v>
      </c>
      <c r="B11" s="12" t="s">
        <v>154</v>
      </c>
      <c r="C11">
        <v>1</v>
      </c>
    </row>
    <row r="12" spans="1:3" ht="16.5" x14ac:dyDescent="0.3">
      <c r="A12" s="21" t="s">
        <v>53</v>
      </c>
      <c r="B12" s="12" t="s">
        <v>155</v>
      </c>
      <c r="C12">
        <v>1</v>
      </c>
    </row>
    <row r="13" spans="1:3" ht="16.5" x14ac:dyDescent="0.3">
      <c r="A13" s="21" t="s">
        <v>58</v>
      </c>
      <c r="B13" s="12" t="s">
        <v>156</v>
      </c>
      <c r="C13">
        <v>1</v>
      </c>
    </row>
    <row r="14" spans="1:3" ht="16.5" x14ac:dyDescent="0.3">
      <c r="A14" s="21" t="s">
        <v>59</v>
      </c>
      <c r="B14" s="12" t="s">
        <v>157</v>
      </c>
      <c r="C14">
        <v>1</v>
      </c>
    </row>
    <row r="15" spans="1:3" ht="16.5" x14ac:dyDescent="0.3">
      <c r="A15" s="21" t="s">
        <v>60</v>
      </c>
      <c r="B15" s="12" t="s">
        <v>158</v>
      </c>
      <c r="C15">
        <v>1</v>
      </c>
    </row>
    <row r="16" spans="1:3" ht="16.5" x14ac:dyDescent="0.3">
      <c r="A16" s="21" t="s">
        <v>61</v>
      </c>
      <c r="B16" s="12" t="s">
        <v>159</v>
      </c>
      <c r="C16">
        <v>1</v>
      </c>
    </row>
    <row r="17" spans="1:3" ht="16.5" x14ac:dyDescent="0.3">
      <c r="A17" s="21" t="s">
        <v>62</v>
      </c>
      <c r="B17" s="12" t="s">
        <v>160</v>
      </c>
      <c r="C17">
        <v>1</v>
      </c>
    </row>
    <row r="18" spans="1:3" ht="16.5" x14ac:dyDescent="0.3">
      <c r="A18" s="21" t="s">
        <v>63</v>
      </c>
      <c r="B18" s="12" t="s">
        <v>161</v>
      </c>
      <c r="C18">
        <v>1</v>
      </c>
    </row>
    <row r="19" spans="1:3" ht="16.5" x14ac:dyDescent="0.3">
      <c r="A19" s="15" t="s">
        <v>56</v>
      </c>
      <c r="B19" s="12" t="s">
        <v>107</v>
      </c>
      <c r="C19">
        <v>1</v>
      </c>
    </row>
    <row r="20" spans="1:3" ht="16.5" x14ac:dyDescent="0.3">
      <c r="A20" s="15" t="s">
        <v>148</v>
      </c>
      <c r="B20" s="12" t="s">
        <v>168</v>
      </c>
      <c r="C20">
        <v>1</v>
      </c>
    </row>
    <row r="21" spans="1:3" ht="16.5" x14ac:dyDescent="0.3">
      <c r="A21" s="26" t="s">
        <v>88</v>
      </c>
      <c r="B21" s="12"/>
      <c r="C21">
        <v>1</v>
      </c>
    </row>
    <row r="22" spans="1:3" ht="16.5" x14ac:dyDescent="0.3">
      <c r="A22" s="26" t="s">
        <v>89</v>
      </c>
      <c r="B22" s="12"/>
      <c r="C22">
        <v>1</v>
      </c>
    </row>
    <row r="23" spans="1:3" ht="16.5" x14ac:dyDescent="0.3">
      <c r="A23" s="26" t="s">
        <v>90</v>
      </c>
      <c r="B23" s="12"/>
      <c r="C23">
        <v>1</v>
      </c>
    </row>
    <row r="24" spans="1:3" ht="16.5" x14ac:dyDescent="0.3">
      <c r="A24" s="26" t="s">
        <v>91</v>
      </c>
      <c r="B24" s="12"/>
      <c r="C24">
        <v>1</v>
      </c>
    </row>
    <row r="25" spans="1:3" ht="16.5" x14ac:dyDescent="0.3">
      <c r="A25" s="26" t="s">
        <v>92</v>
      </c>
      <c r="B25" s="12"/>
      <c r="C25">
        <v>1</v>
      </c>
    </row>
    <row r="26" spans="1:3" ht="16.5" x14ac:dyDescent="0.3">
      <c r="A26" s="26" t="s">
        <v>93</v>
      </c>
      <c r="B26" s="12"/>
      <c r="C26">
        <v>1</v>
      </c>
    </row>
    <row r="27" spans="1:3" ht="16.5" x14ac:dyDescent="0.3">
      <c r="A27" s="26" t="s">
        <v>94</v>
      </c>
      <c r="B27" s="12"/>
      <c r="C27">
        <v>1</v>
      </c>
    </row>
    <row r="28" spans="1:3" ht="16.5" x14ac:dyDescent="0.3">
      <c r="A28" s="26" t="s">
        <v>95</v>
      </c>
      <c r="B28" s="12"/>
      <c r="C28">
        <v>1</v>
      </c>
    </row>
    <row r="29" spans="1:3" ht="16.5" x14ac:dyDescent="0.3">
      <c r="A29" s="24" t="s">
        <v>31</v>
      </c>
      <c r="B29" s="12" t="s">
        <v>129</v>
      </c>
      <c r="C29">
        <v>1</v>
      </c>
    </row>
    <row r="30" spans="1:3" ht="16.5" x14ac:dyDescent="0.3">
      <c r="A30" s="24" t="s">
        <v>138</v>
      </c>
      <c r="B30" s="1" t="s">
        <v>139</v>
      </c>
      <c r="C30">
        <v>1</v>
      </c>
    </row>
    <row r="31" spans="1:3" ht="16.5" x14ac:dyDescent="0.3">
      <c r="A31" s="24" t="s">
        <v>28</v>
      </c>
      <c r="B31" s="12" t="s">
        <v>132</v>
      </c>
      <c r="C31">
        <v>1</v>
      </c>
    </row>
    <row r="32" spans="1:3" ht="16.5" x14ac:dyDescent="0.3">
      <c r="A32" s="24" t="s">
        <v>30</v>
      </c>
      <c r="B32" s="12" t="s">
        <v>130</v>
      </c>
      <c r="C32">
        <v>1</v>
      </c>
    </row>
    <row r="33" spans="1:3" ht="16.5" x14ac:dyDescent="0.3">
      <c r="A33" s="24" t="s">
        <v>29</v>
      </c>
      <c r="B33" s="12" t="s">
        <v>128</v>
      </c>
      <c r="C33">
        <v>1</v>
      </c>
    </row>
    <row r="34" spans="1:3" ht="16.5" x14ac:dyDescent="0.3">
      <c r="A34" s="23" t="s">
        <v>27</v>
      </c>
      <c r="B34" s="12" t="s">
        <v>131</v>
      </c>
      <c r="C34">
        <v>1</v>
      </c>
    </row>
    <row r="35" spans="1:3" ht="16.5" x14ac:dyDescent="0.3">
      <c r="A35" s="23" t="s">
        <v>26</v>
      </c>
      <c r="B35" s="12" t="s">
        <v>133</v>
      </c>
      <c r="C35">
        <v>1</v>
      </c>
    </row>
    <row r="36" spans="1:3" ht="16.5" x14ac:dyDescent="0.3">
      <c r="A36" s="23" t="s">
        <v>23</v>
      </c>
      <c r="B36" s="1" t="s">
        <v>136</v>
      </c>
      <c r="C36">
        <v>1</v>
      </c>
    </row>
    <row r="37" spans="1:3" ht="16.5" x14ac:dyDescent="0.3">
      <c r="A37" s="23" t="s">
        <v>24</v>
      </c>
      <c r="B37" s="12" t="s">
        <v>135</v>
      </c>
      <c r="C37">
        <v>1</v>
      </c>
    </row>
    <row r="38" spans="1:3" ht="16.5" x14ac:dyDescent="0.3">
      <c r="A38" s="23" t="s">
        <v>25</v>
      </c>
      <c r="B38" s="12" t="s">
        <v>134</v>
      </c>
      <c r="C38">
        <v>1</v>
      </c>
    </row>
    <row r="39" spans="1:3" ht="16.5" x14ac:dyDescent="0.3">
      <c r="A39" s="25" t="s">
        <v>22</v>
      </c>
      <c r="B39" s="12" t="s">
        <v>212</v>
      </c>
      <c r="C39">
        <v>1</v>
      </c>
    </row>
    <row r="40" spans="1:3" ht="16.5" x14ac:dyDescent="0.3">
      <c r="A40" s="25" t="s">
        <v>32</v>
      </c>
      <c r="B40" s="12" t="s">
        <v>213</v>
      </c>
      <c r="C40">
        <v>1</v>
      </c>
    </row>
    <row r="41" spans="1:3" ht="16.5" x14ac:dyDescent="0.3">
      <c r="A41" s="25" t="s">
        <v>35</v>
      </c>
      <c r="B41" s="12" t="s">
        <v>214</v>
      </c>
      <c r="C41">
        <v>1</v>
      </c>
    </row>
    <row r="42" spans="1:3" ht="16.5" x14ac:dyDescent="0.3">
      <c r="A42" s="25" t="s">
        <v>34</v>
      </c>
      <c r="B42" s="12" t="s">
        <v>215</v>
      </c>
      <c r="C42">
        <v>1</v>
      </c>
    </row>
    <row r="43" spans="1:3" ht="16.5" x14ac:dyDescent="0.3">
      <c r="A43" s="25" t="s">
        <v>36</v>
      </c>
      <c r="B43" s="12" t="s">
        <v>216</v>
      </c>
      <c r="C43">
        <v>1</v>
      </c>
    </row>
    <row r="44" spans="1:3" ht="16.5" x14ac:dyDescent="0.3">
      <c r="A44" s="25" t="s">
        <v>33</v>
      </c>
      <c r="B44" s="12" t="s">
        <v>217</v>
      </c>
      <c r="C44">
        <v>1</v>
      </c>
    </row>
    <row r="45" spans="1:3" ht="16.5" x14ac:dyDescent="0.3">
      <c r="A45" s="15" t="s">
        <v>166</v>
      </c>
      <c r="B45" s="12" t="s">
        <v>167</v>
      </c>
      <c r="C45">
        <v>1</v>
      </c>
    </row>
    <row r="46" spans="1:3" ht="16.5" x14ac:dyDescent="0.3">
      <c r="A46" s="22" t="s">
        <v>96</v>
      </c>
      <c r="B46" s="12"/>
      <c r="C46">
        <v>1</v>
      </c>
    </row>
    <row r="47" spans="1:3" ht="16.5" x14ac:dyDescent="0.3">
      <c r="A47" s="22" t="s">
        <v>97</v>
      </c>
      <c r="B47" s="12"/>
      <c r="C47">
        <v>1</v>
      </c>
    </row>
    <row r="48" spans="1:3" ht="16.5" x14ac:dyDescent="0.3">
      <c r="A48" s="22" t="s">
        <v>98</v>
      </c>
      <c r="B48" s="12"/>
      <c r="C48">
        <v>1</v>
      </c>
    </row>
    <row r="49" spans="1:3" ht="16.5" x14ac:dyDescent="0.3">
      <c r="A49" s="22" t="s">
        <v>99</v>
      </c>
      <c r="B49" s="12"/>
      <c r="C49">
        <v>1</v>
      </c>
    </row>
    <row r="50" spans="1:3" ht="16.5" x14ac:dyDescent="0.3">
      <c r="A50" s="22" t="s">
        <v>100</v>
      </c>
      <c r="B50" s="12"/>
      <c r="C50">
        <v>1</v>
      </c>
    </row>
    <row r="51" spans="1:3" ht="16.5" x14ac:dyDescent="0.3">
      <c r="A51" s="22" t="s">
        <v>101</v>
      </c>
      <c r="B51" s="12"/>
      <c r="C51">
        <v>1</v>
      </c>
    </row>
    <row r="52" spans="1:3" ht="16.5" x14ac:dyDescent="0.3">
      <c r="A52" s="22" t="s">
        <v>102</v>
      </c>
      <c r="B52" s="12"/>
      <c r="C52">
        <v>1</v>
      </c>
    </row>
    <row r="53" spans="1:3" ht="16.5" x14ac:dyDescent="0.3">
      <c r="A53" s="22" t="s">
        <v>103</v>
      </c>
      <c r="B53" s="12"/>
      <c r="C53">
        <v>1</v>
      </c>
    </row>
    <row r="54" spans="1:3" ht="16.5" x14ac:dyDescent="0.3">
      <c r="A54" s="15" t="s">
        <v>127</v>
      </c>
      <c r="B54" s="12" t="s">
        <v>137</v>
      </c>
      <c r="C54">
        <v>1</v>
      </c>
    </row>
    <row r="55" spans="1:3" ht="16.5" x14ac:dyDescent="0.3">
      <c r="A55" s="18" t="s">
        <v>42</v>
      </c>
      <c r="B55" s="12" t="s">
        <v>210</v>
      </c>
      <c r="C55">
        <v>1</v>
      </c>
    </row>
    <row r="56" spans="1:3" ht="16.5" x14ac:dyDescent="0.3">
      <c r="A56" s="18" t="s">
        <v>43</v>
      </c>
      <c r="B56" s="12" t="s">
        <v>218</v>
      </c>
      <c r="C56">
        <v>1</v>
      </c>
    </row>
    <row r="57" spans="1:3" ht="16.5" x14ac:dyDescent="0.3">
      <c r="A57" s="20" t="s">
        <v>44</v>
      </c>
      <c r="B57" s="12" t="s">
        <v>194</v>
      </c>
      <c r="C57">
        <v>1</v>
      </c>
    </row>
    <row r="58" spans="1:3" ht="16.5" x14ac:dyDescent="0.3">
      <c r="A58" s="20" t="s">
        <v>45</v>
      </c>
      <c r="B58" s="12"/>
      <c r="C58">
        <v>1</v>
      </c>
    </row>
    <row r="59" spans="1:3" s="9" customFormat="1" ht="16.5" x14ac:dyDescent="0.3">
      <c r="A59" s="28" t="s">
        <v>193</v>
      </c>
      <c r="B59" s="12" t="s">
        <v>219</v>
      </c>
      <c r="C59" s="9">
        <v>1</v>
      </c>
    </row>
    <row r="60" spans="1:3" s="9" customFormat="1" ht="16.5" x14ac:dyDescent="0.3">
      <c r="A60" s="28" t="s">
        <v>192</v>
      </c>
      <c r="B60" s="12" t="s">
        <v>220</v>
      </c>
      <c r="C60" s="9">
        <v>1</v>
      </c>
    </row>
    <row r="61" spans="1:3" ht="16.5" x14ac:dyDescent="0.3">
      <c r="A61" s="28" t="s">
        <v>195</v>
      </c>
      <c r="B61" s="12" t="s">
        <v>221</v>
      </c>
      <c r="C61">
        <v>1</v>
      </c>
    </row>
    <row r="62" spans="1:3" s="9" customFormat="1" ht="16.5" x14ac:dyDescent="0.3">
      <c r="A62" s="28" t="s">
        <v>196</v>
      </c>
      <c r="B62" s="12" t="s">
        <v>222</v>
      </c>
      <c r="C62" s="9">
        <v>1</v>
      </c>
    </row>
    <row r="63" spans="1:3" s="9" customFormat="1" ht="16.5" x14ac:dyDescent="0.3">
      <c r="A63" s="28" t="s">
        <v>288</v>
      </c>
      <c r="B63" s="12" t="s">
        <v>197</v>
      </c>
      <c r="C63" s="9">
        <v>1</v>
      </c>
    </row>
    <row r="64" spans="1:3" s="9" customFormat="1" ht="16.5" x14ac:dyDescent="0.3">
      <c r="A64" s="28" t="s">
        <v>198</v>
      </c>
      <c r="B64" s="12" t="s">
        <v>223</v>
      </c>
      <c r="C64" s="9">
        <v>1</v>
      </c>
    </row>
    <row r="65" spans="1:3" ht="16.5" x14ac:dyDescent="0.3">
      <c r="A65" s="19" t="s">
        <v>224</v>
      </c>
      <c r="B65" s="12" t="s">
        <v>146</v>
      </c>
      <c r="C65">
        <v>1</v>
      </c>
    </row>
    <row r="66" spans="1:3" ht="16.5" x14ac:dyDescent="0.3">
      <c r="A66" s="19" t="s">
        <v>47</v>
      </c>
      <c r="B66" s="12" t="s">
        <v>147</v>
      </c>
      <c r="C66">
        <v>1</v>
      </c>
    </row>
    <row r="67" spans="1:3" ht="16.5" x14ac:dyDescent="0.3">
      <c r="A67" s="19" t="s">
        <v>46</v>
      </c>
      <c r="B67" s="12" t="s">
        <v>149</v>
      </c>
      <c r="C67">
        <v>1</v>
      </c>
    </row>
    <row r="68" spans="1:3" ht="16.5" x14ac:dyDescent="0.3">
      <c r="A68" s="17" t="s">
        <v>54</v>
      </c>
      <c r="B68" s="12" t="s">
        <v>162</v>
      </c>
      <c r="C68">
        <v>1</v>
      </c>
    </row>
    <row r="69" spans="1:3" ht="16.5" x14ac:dyDescent="0.3">
      <c r="A69" s="17" t="s">
        <v>55</v>
      </c>
      <c r="B69" s="1" t="s">
        <v>163</v>
      </c>
      <c r="C69">
        <v>1</v>
      </c>
    </row>
    <row r="70" spans="1:3" ht="16.5" x14ac:dyDescent="0.3">
      <c r="A70" s="17" t="s">
        <v>57</v>
      </c>
      <c r="B70" s="12" t="s">
        <v>164</v>
      </c>
      <c r="C70">
        <v>1</v>
      </c>
    </row>
    <row r="71" spans="1:3" ht="16.5" x14ac:dyDescent="0.3">
      <c r="A71" s="16" t="s">
        <v>64</v>
      </c>
      <c r="B71" s="12" t="s">
        <v>165</v>
      </c>
      <c r="C71">
        <v>1</v>
      </c>
    </row>
    <row r="72" spans="1:3" ht="16.5" x14ac:dyDescent="0.3">
      <c r="A72" s="16" t="s">
        <v>65</v>
      </c>
      <c r="B72" s="12" t="s">
        <v>169</v>
      </c>
      <c r="C72">
        <v>1</v>
      </c>
    </row>
    <row r="73" spans="1:3" ht="16.5" x14ac:dyDescent="0.3">
      <c r="A73" s="16" t="s">
        <v>66</v>
      </c>
      <c r="B73" s="12" t="s">
        <v>170</v>
      </c>
      <c r="C73">
        <v>1</v>
      </c>
    </row>
    <row r="74" spans="1:3" ht="16.5" x14ac:dyDescent="0.3">
      <c r="A74" s="16" t="s">
        <v>67</v>
      </c>
      <c r="B74" s="12" t="s">
        <v>171</v>
      </c>
      <c r="C74">
        <v>1</v>
      </c>
    </row>
    <row r="75" spans="1:3" ht="16.5" x14ac:dyDescent="0.3">
      <c r="A75" s="16" t="s">
        <v>68</v>
      </c>
      <c r="B75" s="12" t="s">
        <v>172</v>
      </c>
      <c r="C75">
        <v>1</v>
      </c>
    </row>
    <row r="76" spans="1:3" ht="16.5" x14ac:dyDescent="0.3">
      <c r="A76" s="16" t="s">
        <v>69</v>
      </c>
      <c r="B76" s="12" t="s">
        <v>173</v>
      </c>
      <c r="C76">
        <v>1</v>
      </c>
    </row>
    <row r="77" spans="1:3" ht="16.5" x14ac:dyDescent="0.3">
      <c r="A77" s="16" t="s">
        <v>70</v>
      </c>
      <c r="B77" s="12" t="s">
        <v>174</v>
      </c>
      <c r="C77">
        <v>1</v>
      </c>
    </row>
    <row r="78" spans="1:3" ht="16.5" x14ac:dyDescent="0.3">
      <c r="A78" s="16" t="s">
        <v>71</v>
      </c>
      <c r="B78" s="12" t="s">
        <v>175</v>
      </c>
      <c r="C78">
        <v>1</v>
      </c>
    </row>
    <row r="79" spans="1:3" ht="16.5" x14ac:dyDescent="0.3">
      <c r="A79" s="16" t="s">
        <v>72</v>
      </c>
      <c r="B79" s="12" t="s">
        <v>176</v>
      </c>
      <c r="C79">
        <v>1</v>
      </c>
    </row>
    <row r="80" spans="1:3" ht="16.5" x14ac:dyDescent="0.3">
      <c r="A80" s="16" t="s">
        <v>73</v>
      </c>
      <c r="B80" s="12" t="s">
        <v>177</v>
      </c>
      <c r="C80">
        <v>1</v>
      </c>
    </row>
    <row r="81" spans="1:3" ht="16.5" x14ac:dyDescent="0.3">
      <c r="A81" s="16" t="s">
        <v>74</v>
      </c>
      <c r="B81" s="12" t="s">
        <v>178</v>
      </c>
      <c r="C81">
        <v>1</v>
      </c>
    </row>
    <row r="82" spans="1:3" ht="16.5" x14ac:dyDescent="0.3">
      <c r="A82" s="16" t="s">
        <v>75</v>
      </c>
      <c r="B82" s="12" t="s">
        <v>179</v>
      </c>
      <c r="C82">
        <v>1</v>
      </c>
    </row>
    <row r="83" spans="1:3" ht="16.5" x14ac:dyDescent="0.3">
      <c r="A83" s="14" t="s">
        <v>76</v>
      </c>
      <c r="B83" s="12" t="s">
        <v>180</v>
      </c>
      <c r="C83">
        <v>1</v>
      </c>
    </row>
    <row r="84" spans="1:3" ht="16.5" x14ac:dyDescent="0.3">
      <c r="A84" s="14" t="s">
        <v>77</v>
      </c>
      <c r="B84" s="12" t="s">
        <v>181</v>
      </c>
      <c r="C84">
        <v>1</v>
      </c>
    </row>
    <row r="85" spans="1:3" ht="16.5" x14ac:dyDescent="0.3">
      <c r="A85" s="14" t="s">
        <v>78</v>
      </c>
      <c r="B85" s="12" t="s">
        <v>182</v>
      </c>
      <c r="C85">
        <v>1</v>
      </c>
    </row>
    <row r="86" spans="1:3" ht="16.5" x14ac:dyDescent="0.3">
      <c r="A86" s="14" t="s">
        <v>79</v>
      </c>
      <c r="B86" s="12" t="s">
        <v>183</v>
      </c>
      <c r="C86">
        <v>1</v>
      </c>
    </row>
    <row r="87" spans="1:3" ht="16.5" x14ac:dyDescent="0.3">
      <c r="A87" s="14" t="s">
        <v>80</v>
      </c>
      <c r="B87" s="12" t="s">
        <v>184</v>
      </c>
      <c r="C87">
        <v>1</v>
      </c>
    </row>
    <row r="88" spans="1:3" ht="16.5" x14ac:dyDescent="0.3">
      <c r="A88" s="14" t="s">
        <v>81</v>
      </c>
      <c r="B88" s="12" t="s">
        <v>185</v>
      </c>
      <c r="C88">
        <v>1</v>
      </c>
    </row>
    <row r="89" spans="1:3" ht="16.5" x14ac:dyDescent="0.3">
      <c r="A89" s="14" t="s">
        <v>82</v>
      </c>
      <c r="B89" s="12" t="s">
        <v>186</v>
      </c>
      <c r="C89">
        <v>1</v>
      </c>
    </row>
    <row r="90" spans="1:3" ht="16.5" x14ac:dyDescent="0.3">
      <c r="A90" s="14" t="s">
        <v>83</v>
      </c>
      <c r="B90" s="12" t="s">
        <v>187</v>
      </c>
      <c r="C90">
        <v>1</v>
      </c>
    </row>
    <row r="91" spans="1:3" ht="16.5" x14ac:dyDescent="0.3">
      <c r="A91" s="14" t="s">
        <v>84</v>
      </c>
      <c r="B91" s="12" t="s">
        <v>188</v>
      </c>
      <c r="C91">
        <v>1</v>
      </c>
    </row>
    <row r="92" spans="1:3" ht="16.5" x14ac:dyDescent="0.3">
      <c r="A92" s="14" t="s">
        <v>85</v>
      </c>
      <c r="B92" s="12" t="s">
        <v>189</v>
      </c>
      <c r="C92">
        <v>1</v>
      </c>
    </row>
    <row r="93" spans="1:3" ht="16.5" x14ac:dyDescent="0.3">
      <c r="A93" s="14" t="s">
        <v>86</v>
      </c>
      <c r="B93" s="12" t="s">
        <v>190</v>
      </c>
      <c r="C93">
        <v>1</v>
      </c>
    </row>
    <row r="94" spans="1:3" ht="16.5" x14ac:dyDescent="0.3">
      <c r="A94" s="14" t="s">
        <v>87</v>
      </c>
      <c r="B94" s="12" t="s">
        <v>191</v>
      </c>
      <c r="C94">
        <v>1</v>
      </c>
    </row>
    <row r="95" spans="1:3" ht="16.5" x14ac:dyDescent="0.3">
      <c r="A95" s="12" t="s">
        <v>209</v>
      </c>
      <c r="B95" s="12" t="s">
        <v>200</v>
      </c>
      <c r="C95">
        <v>1</v>
      </c>
    </row>
    <row r="96" spans="1:3" ht="16.5" x14ac:dyDescent="0.3">
      <c r="A96" s="12" t="s">
        <v>199</v>
      </c>
      <c r="B96" s="12" t="s">
        <v>225</v>
      </c>
      <c r="C96">
        <v>1</v>
      </c>
    </row>
    <row r="97" spans="1:3" ht="16.5" x14ac:dyDescent="0.3">
      <c r="A97" s="12" t="s">
        <v>201</v>
      </c>
      <c r="B97" s="12" t="s">
        <v>202</v>
      </c>
      <c r="C97">
        <v>1</v>
      </c>
    </row>
    <row r="98" spans="1:3" ht="16.5" x14ac:dyDescent="0.3">
      <c r="A98" s="12" t="s">
        <v>203</v>
      </c>
      <c r="B98" s="12" t="s">
        <v>204</v>
      </c>
      <c r="C98">
        <v>1</v>
      </c>
    </row>
    <row r="99" spans="1:3" ht="16.5" x14ac:dyDescent="0.3">
      <c r="A99" s="12" t="s">
        <v>205</v>
      </c>
      <c r="B99" s="12" t="s">
        <v>206</v>
      </c>
      <c r="C99">
        <v>1</v>
      </c>
    </row>
    <row r="100" spans="1:3" ht="16.5" x14ac:dyDescent="0.3">
      <c r="A100" s="12" t="s">
        <v>207</v>
      </c>
      <c r="B100" s="12" t="s">
        <v>208</v>
      </c>
      <c r="C100">
        <v>1</v>
      </c>
    </row>
    <row r="101" spans="1:3" ht="16.5" x14ac:dyDescent="0.3">
      <c r="A101" s="12" t="s">
        <v>211</v>
      </c>
      <c r="B101" s="12" t="s">
        <v>226</v>
      </c>
      <c r="C101">
        <v>1</v>
      </c>
    </row>
    <row r="102" spans="1:3" ht="16.5" x14ac:dyDescent="0.3">
      <c r="A102" s="12"/>
      <c r="B102" s="12"/>
    </row>
    <row r="103" spans="1:3" ht="16.5" x14ac:dyDescent="0.3">
      <c r="A103" s="12"/>
      <c r="B103" s="12"/>
    </row>
    <row r="104" spans="1:3" ht="16.5" x14ac:dyDescent="0.3">
      <c r="A104" s="12"/>
      <c r="B104" s="12"/>
    </row>
    <row r="105" spans="1:3" ht="16.5" x14ac:dyDescent="0.3">
      <c r="A105" s="12"/>
      <c r="B105" s="12"/>
    </row>
    <row r="106" spans="1:3" ht="16.5" x14ac:dyDescent="0.3">
      <c r="A106" s="12"/>
      <c r="B106" s="12"/>
    </row>
    <row r="107" spans="1:3" ht="16.5" x14ac:dyDescent="0.3">
      <c r="A107" s="12"/>
      <c r="B107" s="12"/>
    </row>
    <row r="108" spans="1:3" ht="16.5" x14ac:dyDescent="0.3">
      <c r="A108" s="12"/>
      <c r="B108" s="12"/>
    </row>
    <row r="109" spans="1:3" ht="16.5" x14ac:dyDescent="0.3">
      <c r="A109" s="12"/>
      <c r="B109" s="12"/>
    </row>
    <row r="110" spans="1:3" ht="16.5" x14ac:dyDescent="0.3">
      <c r="A110" s="12"/>
      <c r="B110" s="12"/>
    </row>
    <row r="111" spans="1:3" ht="16.5" x14ac:dyDescent="0.3">
      <c r="A111" s="12"/>
      <c r="B111" s="12"/>
    </row>
    <row r="112" spans="1:3" ht="16.5" x14ac:dyDescent="0.3">
      <c r="A112" s="12"/>
      <c r="B112" s="12"/>
    </row>
    <row r="113" spans="1:2" ht="16.5" x14ac:dyDescent="0.3">
      <c r="A113" s="12"/>
      <c r="B113" s="12"/>
    </row>
    <row r="114" spans="1:2" ht="16.5" x14ac:dyDescent="0.3">
      <c r="A114" s="12"/>
      <c r="B114" s="12"/>
    </row>
    <row r="115" spans="1:2" ht="16.5" x14ac:dyDescent="0.3">
      <c r="A115" s="12"/>
      <c r="B115" s="12"/>
    </row>
    <row r="116" spans="1:2" ht="16.5" x14ac:dyDescent="0.3">
      <c r="A116" s="12"/>
      <c r="B116" s="12"/>
    </row>
    <row r="117" spans="1:2" ht="16.5" x14ac:dyDescent="0.3">
      <c r="A117" s="12"/>
      <c r="B117" s="12"/>
    </row>
    <row r="118" spans="1:2" ht="16.5" x14ac:dyDescent="0.3">
      <c r="A118" s="12"/>
      <c r="B118" s="12"/>
    </row>
    <row r="119" spans="1:2" ht="16.5" x14ac:dyDescent="0.3">
      <c r="A119" s="12"/>
      <c r="B119" s="12"/>
    </row>
    <row r="120" spans="1:2" ht="16.5" x14ac:dyDescent="0.3">
      <c r="A120" s="12"/>
      <c r="B120" s="12"/>
    </row>
    <row r="121" spans="1:2" ht="16.5" x14ac:dyDescent="0.3">
      <c r="A121" s="12"/>
      <c r="B121" s="12"/>
    </row>
    <row r="122" spans="1:2" ht="16.5" x14ac:dyDescent="0.3">
      <c r="A122" s="12"/>
      <c r="B122" s="12"/>
    </row>
    <row r="123" spans="1:2" ht="16.5" x14ac:dyDescent="0.3">
      <c r="A123" s="12"/>
      <c r="B123" s="12"/>
    </row>
    <row r="124" spans="1:2" ht="16.5" x14ac:dyDescent="0.3">
      <c r="A124" s="12"/>
      <c r="B124" s="12"/>
    </row>
    <row r="125" spans="1:2" ht="16.5" x14ac:dyDescent="0.3">
      <c r="A125" s="12"/>
      <c r="B125" s="12"/>
    </row>
    <row r="126" spans="1:2" ht="16.5" x14ac:dyDescent="0.3">
      <c r="A126" s="12"/>
      <c r="B126" s="12"/>
    </row>
    <row r="127" spans="1:2" ht="16.5" x14ac:dyDescent="0.3">
      <c r="A127" s="12"/>
      <c r="B127" s="12"/>
    </row>
    <row r="128" spans="1:2" ht="16.5" x14ac:dyDescent="0.3">
      <c r="A128" s="12"/>
      <c r="B128" s="12"/>
    </row>
    <row r="129" spans="1:2" ht="16.5" x14ac:dyDescent="0.3">
      <c r="A129" s="12"/>
      <c r="B129" s="12"/>
    </row>
    <row r="130" spans="1:2" ht="16.5" x14ac:dyDescent="0.3">
      <c r="A130" s="12"/>
      <c r="B130" s="12"/>
    </row>
    <row r="131" spans="1:2" ht="16.5" x14ac:dyDescent="0.3">
      <c r="A131" s="12"/>
      <c r="B131" s="12"/>
    </row>
    <row r="132" spans="1:2" ht="16.5" x14ac:dyDescent="0.3">
      <c r="A132" s="12"/>
      <c r="B132" s="12"/>
    </row>
    <row r="133" spans="1:2" ht="16.5" x14ac:dyDescent="0.3">
      <c r="A133" s="12"/>
      <c r="B133" s="12"/>
    </row>
    <row r="134" spans="1:2" ht="16.5" x14ac:dyDescent="0.3">
      <c r="A134" s="12"/>
      <c r="B134" s="12"/>
    </row>
    <row r="135" spans="1:2" ht="16.5" x14ac:dyDescent="0.3">
      <c r="A135" s="12"/>
      <c r="B135" s="12"/>
    </row>
    <row r="136" spans="1:2" ht="16.5" x14ac:dyDescent="0.3">
      <c r="A136" s="12"/>
      <c r="B136" s="12"/>
    </row>
    <row r="137" spans="1:2" ht="16.5" x14ac:dyDescent="0.3">
      <c r="A137" s="12"/>
      <c r="B137" s="12"/>
    </row>
    <row r="138" spans="1:2" ht="16.5" x14ac:dyDescent="0.3">
      <c r="A138" s="12"/>
      <c r="B138" s="12"/>
    </row>
    <row r="139" spans="1:2" ht="16.5" x14ac:dyDescent="0.3">
      <c r="A139" s="12"/>
      <c r="B139" s="12"/>
    </row>
    <row r="140" spans="1:2" ht="16.5" x14ac:dyDescent="0.3">
      <c r="A140" s="12"/>
      <c r="B140" s="12"/>
    </row>
    <row r="141" spans="1:2" ht="16.5" x14ac:dyDescent="0.3">
      <c r="A141" s="12"/>
      <c r="B141" s="12"/>
    </row>
    <row r="142" spans="1:2" ht="16.5" x14ac:dyDescent="0.3">
      <c r="A142" s="12"/>
      <c r="B142" s="12"/>
    </row>
    <row r="143" spans="1:2" ht="16.5" x14ac:dyDescent="0.3">
      <c r="A143" s="12"/>
      <c r="B143" s="12"/>
    </row>
    <row r="144" spans="1:2" ht="16.5" x14ac:dyDescent="0.3">
      <c r="A144" s="12"/>
      <c r="B144" s="12"/>
    </row>
    <row r="145" spans="1:2" ht="16.5" x14ac:dyDescent="0.3">
      <c r="A145" s="12"/>
      <c r="B145" s="12"/>
    </row>
    <row r="146" spans="1:2" ht="16.5" x14ac:dyDescent="0.3">
      <c r="A146" s="12"/>
      <c r="B146" s="12"/>
    </row>
    <row r="147" spans="1:2" ht="16.5" x14ac:dyDescent="0.3">
      <c r="A147" s="12"/>
      <c r="B147" s="12"/>
    </row>
    <row r="148" spans="1:2" ht="16.5" x14ac:dyDescent="0.3">
      <c r="A148" s="12"/>
      <c r="B148" s="12"/>
    </row>
    <row r="149" spans="1:2" ht="16.5" x14ac:dyDescent="0.3">
      <c r="A149" s="12"/>
      <c r="B149" s="12"/>
    </row>
    <row r="150" spans="1:2" ht="16.5" x14ac:dyDescent="0.3">
      <c r="A150" s="12"/>
      <c r="B150" s="12"/>
    </row>
    <row r="151" spans="1:2" ht="16.5" x14ac:dyDescent="0.3">
      <c r="A151" s="12"/>
      <c r="B151" s="12"/>
    </row>
    <row r="152" spans="1:2" ht="16.5" x14ac:dyDescent="0.3">
      <c r="A152" s="12"/>
      <c r="B152" s="12"/>
    </row>
    <row r="153" spans="1:2" ht="16.5" x14ac:dyDescent="0.3">
      <c r="A153" s="12"/>
      <c r="B153" s="12"/>
    </row>
    <row r="154" spans="1:2" ht="16.5" x14ac:dyDescent="0.3">
      <c r="A154" s="12"/>
      <c r="B154" s="12"/>
    </row>
    <row r="155" spans="1:2" ht="16.5" x14ac:dyDescent="0.3">
      <c r="A155" s="12"/>
      <c r="B155" s="12"/>
    </row>
    <row r="156" spans="1:2" ht="16.5" x14ac:dyDescent="0.3">
      <c r="A156" s="12"/>
      <c r="B156" s="12"/>
    </row>
    <row r="157" spans="1:2" ht="16.5" x14ac:dyDescent="0.3">
      <c r="A157" s="12"/>
      <c r="B157" s="12"/>
    </row>
    <row r="158" spans="1:2" ht="16.5" x14ac:dyDescent="0.3">
      <c r="A158" s="12"/>
      <c r="B158" s="12"/>
    </row>
    <row r="159" spans="1:2" ht="16.5" x14ac:dyDescent="0.3">
      <c r="A159" s="12"/>
      <c r="B159" s="12"/>
    </row>
    <row r="160" spans="1:2" ht="16.5" x14ac:dyDescent="0.3">
      <c r="A160" s="12"/>
      <c r="B160" s="12"/>
    </row>
    <row r="161" spans="1:2" ht="16.5" x14ac:dyDescent="0.3">
      <c r="A161" s="12"/>
      <c r="B161" s="12"/>
    </row>
    <row r="162" spans="1:2" ht="16.5" x14ac:dyDescent="0.3">
      <c r="A162" s="12"/>
      <c r="B162" s="12"/>
    </row>
    <row r="163" spans="1:2" ht="16.5" x14ac:dyDescent="0.3">
      <c r="A163" s="12"/>
      <c r="B163" s="12"/>
    </row>
    <row r="164" spans="1:2" ht="16.5" x14ac:dyDescent="0.3">
      <c r="A164" s="12"/>
      <c r="B164" s="12"/>
    </row>
    <row r="165" spans="1:2" ht="16.5" x14ac:dyDescent="0.3">
      <c r="A165" s="12"/>
      <c r="B165" s="12"/>
    </row>
    <row r="166" spans="1:2" ht="16.5" x14ac:dyDescent="0.3">
      <c r="A166" s="12"/>
      <c r="B166" s="12"/>
    </row>
    <row r="167" spans="1:2" ht="16.5" x14ac:dyDescent="0.3">
      <c r="A167" s="12"/>
      <c r="B167" s="12"/>
    </row>
    <row r="168" spans="1:2" ht="16.5" x14ac:dyDescent="0.3">
      <c r="A168" s="12"/>
      <c r="B168" s="12"/>
    </row>
    <row r="169" spans="1:2" ht="16.5" x14ac:dyDescent="0.3">
      <c r="A169" s="12"/>
      <c r="B169" s="12"/>
    </row>
    <row r="170" spans="1:2" ht="16.5" x14ac:dyDescent="0.3">
      <c r="A170" s="12"/>
      <c r="B170" s="12"/>
    </row>
    <row r="171" spans="1:2" ht="16.5" x14ac:dyDescent="0.3">
      <c r="A171" s="12"/>
      <c r="B171" s="12"/>
    </row>
    <row r="172" spans="1:2" ht="16.5" x14ac:dyDescent="0.3">
      <c r="A172" s="12"/>
      <c r="B172" s="12"/>
    </row>
    <row r="173" spans="1:2" ht="16.5" x14ac:dyDescent="0.3">
      <c r="A173" s="12"/>
      <c r="B173" s="12"/>
    </row>
    <row r="174" spans="1:2" ht="16.5" x14ac:dyDescent="0.3">
      <c r="A174" s="12"/>
      <c r="B174" s="12"/>
    </row>
    <row r="175" spans="1:2" ht="16.5" x14ac:dyDescent="0.3">
      <c r="A175" s="12"/>
      <c r="B175" s="12"/>
    </row>
    <row r="176" spans="1:2" ht="16.5" x14ac:dyDescent="0.3">
      <c r="A176" s="12"/>
      <c r="B176" s="12"/>
    </row>
    <row r="177" spans="1:2" ht="16.5" x14ac:dyDescent="0.3">
      <c r="A177" s="12"/>
      <c r="B177" s="12"/>
    </row>
    <row r="178" spans="1:2" ht="16.5" x14ac:dyDescent="0.3">
      <c r="A178" s="12"/>
      <c r="B178" s="12"/>
    </row>
    <row r="179" spans="1:2" ht="16.5" x14ac:dyDescent="0.3">
      <c r="A179" s="12"/>
      <c r="B179" s="12"/>
    </row>
    <row r="180" spans="1:2" ht="16.5" x14ac:dyDescent="0.3">
      <c r="A180" s="12"/>
      <c r="B180" s="12"/>
    </row>
    <row r="181" spans="1:2" ht="16.5" x14ac:dyDescent="0.3">
      <c r="A181" s="12"/>
      <c r="B181" s="12"/>
    </row>
    <row r="182" spans="1:2" ht="16.5" x14ac:dyDescent="0.3">
      <c r="A182" s="12"/>
      <c r="B182" s="12"/>
    </row>
    <row r="183" spans="1:2" ht="16.5" x14ac:dyDescent="0.3">
      <c r="A183" s="12"/>
      <c r="B183" s="12"/>
    </row>
    <row r="184" spans="1:2" ht="16.5" x14ac:dyDescent="0.3">
      <c r="A184" s="12"/>
      <c r="B184" s="12"/>
    </row>
    <row r="185" spans="1:2" ht="16.5" x14ac:dyDescent="0.3">
      <c r="A185" s="12"/>
      <c r="B185" s="12"/>
    </row>
    <row r="186" spans="1:2" ht="16.5" x14ac:dyDescent="0.3">
      <c r="A186" s="12"/>
      <c r="B186" s="12"/>
    </row>
    <row r="187" spans="1:2" ht="16.5" x14ac:dyDescent="0.3">
      <c r="A187" s="12"/>
      <c r="B187" s="12"/>
    </row>
    <row r="188" spans="1:2" ht="16.5" x14ac:dyDescent="0.3">
      <c r="A188" s="12"/>
      <c r="B188" s="12"/>
    </row>
    <row r="189" spans="1:2" ht="16.5" x14ac:dyDescent="0.3">
      <c r="A189" s="12"/>
      <c r="B189" s="12"/>
    </row>
    <row r="190" spans="1:2" ht="16.5" x14ac:dyDescent="0.3">
      <c r="A190" s="12"/>
      <c r="B190" s="12"/>
    </row>
    <row r="191" spans="1:2" ht="16.5" x14ac:dyDescent="0.3">
      <c r="A191" s="12"/>
      <c r="B191" s="12"/>
    </row>
    <row r="192" spans="1:2" ht="16.5" x14ac:dyDescent="0.3">
      <c r="A192" s="12"/>
      <c r="B192" s="12"/>
    </row>
    <row r="193" spans="1:2" ht="16.5" x14ac:dyDescent="0.3">
      <c r="A193" s="12"/>
      <c r="B193" s="12"/>
    </row>
    <row r="194" spans="1:2" ht="16.5" x14ac:dyDescent="0.3">
      <c r="A194" s="12"/>
      <c r="B194" s="12"/>
    </row>
    <row r="195" spans="1:2" ht="16.5" x14ac:dyDescent="0.3">
      <c r="A195" s="12"/>
      <c r="B195" s="12"/>
    </row>
    <row r="196" spans="1:2" ht="16.5" x14ac:dyDescent="0.3">
      <c r="A196" s="12"/>
      <c r="B196" s="12"/>
    </row>
    <row r="197" spans="1:2" ht="16.5" x14ac:dyDescent="0.3">
      <c r="A197" s="12"/>
      <c r="B197" s="12"/>
    </row>
    <row r="198" spans="1:2" ht="16.5" x14ac:dyDescent="0.3">
      <c r="A198" s="12"/>
      <c r="B198" s="12"/>
    </row>
    <row r="199" spans="1:2" ht="16.5" x14ac:dyDescent="0.3">
      <c r="A199" s="12"/>
      <c r="B199" s="12"/>
    </row>
    <row r="200" spans="1:2" ht="16.5" x14ac:dyDescent="0.3">
      <c r="A200" s="12"/>
      <c r="B200" s="12"/>
    </row>
    <row r="201" spans="1:2" ht="16.5" x14ac:dyDescent="0.3">
      <c r="A201" s="12"/>
      <c r="B201" s="12"/>
    </row>
    <row r="202" spans="1:2" ht="16.5" x14ac:dyDescent="0.3">
      <c r="A202" s="12"/>
      <c r="B202" s="12"/>
    </row>
    <row r="203" spans="1:2" ht="16.5" x14ac:dyDescent="0.3">
      <c r="A203" s="12"/>
      <c r="B203" s="12"/>
    </row>
    <row r="204" spans="1:2" ht="16.5" x14ac:dyDescent="0.3">
      <c r="A204" s="12"/>
      <c r="B204" s="12"/>
    </row>
    <row r="205" spans="1:2" ht="16.5" x14ac:dyDescent="0.3">
      <c r="A205" s="12"/>
      <c r="B205" s="12"/>
    </row>
    <row r="206" spans="1:2" ht="16.5" x14ac:dyDescent="0.3">
      <c r="A206" s="12"/>
      <c r="B206" s="12"/>
    </row>
    <row r="207" spans="1:2" ht="16.5" x14ac:dyDescent="0.3">
      <c r="A207" s="12"/>
      <c r="B207" s="12"/>
    </row>
    <row r="208" spans="1:2" ht="16.5" x14ac:dyDescent="0.3">
      <c r="A208" s="12"/>
      <c r="B208" s="12"/>
    </row>
    <row r="209" spans="1:2" ht="16.5" x14ac:dyDescent="0.3">
      <c r="A209" s="12"/>
      <c r="B209" s="12"/>
    </row>
    <row r="210" spans="1:2" ht="16.5" x14ac:dyDescent="0.3">
      <c r="A210" s="12"/>
      <c r="B210" s="12"/>
    </row>
    <row r="211" spans="1:2" ht="16.5" x14ac:dyDescent="0.3">
      <c r="A211" s="12"/>
      <c r="B211" s="12"/>
    </row>
    <row r="212" spans="1:2" ht="16.5" x14ac:dyDescent="0.3">
      <c r="A212" s="12"/>
      <c r="B212" s="12"/>
    </row>
    <row r="213" spans="1:2" ht="16.5" x14ac:dyDescent="0.3">
      <c r="A213" s="12"/>
      <c r="B213" s="12"/>
    </row>
    <row r="214" spans="1:2" ht="16.5" x14ac:dyDescent="0.3">
      <c r="A214" s="12"/>
      <c r="B214" s="12"/>
    </row>
    <row r="215" spans="1:2" ht="16.5" x14ac:dyDescent="0.3">
      <c r="A215" s="12"/>
      <c r="B215" s="12"/>
    </row>
    <row r="216" spans="1:2" ht="16.5" x14ac:dyDescent="0.3">
      <c r="A216" s="12"/>
      <c r="B216" s="12"/>
    </row>
    <row r="217" spans="1:2" ht="16.5" x14ac:dyDescent="0.3">
      <c r="A217" s="12"/>
      <c r="B217" s="12"/>
    </row>
    <row r="218" spans="1:2" ht="16.5" x14ac:dyDescent="0.3">
      <c r="A218" s="12"/>
      <c r="B218" s="12"/>
    </row>
    <row r="219" spans="1:2" ht="16.5" x14ac:dyDescent="0.3">
      <c r="A219" s="12"/>
      <c r="B219" s="12"/>
    </row>
    <row r="220" spans="1:2" ht="16.5" x14ac:dyDescent="0.3">
      <c r="A220" s="12"/>
      <c r="B220" s="12"/>
    </row>
    <row r="221" spans="1:2" ht="16.5" x14ac:dyDescent="0.3">
      <c r="A221" s="12"/>
      <c r="B221" s="12"/>
    </row>
    <row r="222" spans="1:2" ht="16.5" x14ac:dyDescent="0.3">
      <c r="A222" s="12"/>
      <c r="B222" s="12"/>
    </row>
    <row r="223" spans="1:2" ht="16.5" x14ac:dyDescent="0.3">
      <c r="A223" s="12"/>
      <c r="B223" s="12"/>
    </row>
    <row r="224" spans="1:2" ht="16.5" x14ac:dyDescent="0.3">
      <c r="A224" s="12"/>
      <c r="B224" s="12"/>
    </row>
    <row r="225" spans="1:2" ht="16.5" x14ac:dyDescent="0.3">
      <c r="A225" s="12"/>
      <c r="B225" s="12"/>
    </row>
    <row r="226" spans="1:2" ht="16.5" x14ac:dyDescent="0.3">
      <c r="A226" s="12"/>
      <c r="B226" s="12"/>
    </row>
    <row r="227" spans="1:2" ht="16.5" x14ac:dyDescent="0.3">
      <c r="A227" s="12"/>
      <c r="B227" s="12"/>
    </row>
  </sheetData>
  <sortState ref="A2:C90">
    <sortCondition ref="A2"/>
  </sortState>
  <customSheetViews>
    <customSheetView guid="{20B3124C-1120-4723-98EB-4D0E9B6A013D}" topLeftCell="A47">
      <selection activeCell="A2" sqref="A2"/>
      <pageMargins left="0.7" right="0.7" top="0.75" bottom="0.75" header="0.3" footer="0.3"/>
      <pageSetup paperSize="9" orientation="portrait" horizontalDpi="4294967293" verticalDpi="0" r:id="rId1"/>
    </customSheetView>
  </customSheetViews>
  <pageMargins left="0.7" right="0.7" top="0.75" bottom="0.75" header="0.3" footer="0.3"/>
  <pageSetup paperSize="9" orientation="portrait" horizontalDpi="4294967293" verticalDpi="0"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7030A0"/>
  </sheetPr>
  <dimension ref="A1:C8"/>
  <sheetViews>
    <sheetView workbookViewId="0">
      <selection activeCell="A2" sqref="A2:A8"/>
    </sheetView>
  </sheetViews>
  <sheetFormatPr baseColWidth="10" defaultRowHeight="15" x14ac:dyDescent="0.25"/>
  <cols>
    <col min="1" max="1" width="15" customWidth="1"/>
  </cols>
  <sheetData>
    <row r="1" spans="1:3" x14ac:dyDescent="0.25">
      <c r="A1" s="7" t="s">
        <v>124</v>
      </c>
      <c r="B1" s="59" t="s">
        <v>232</v>
      </c>
    </row>
    <row r="2" spans="1:3" x14ac:dyDescent="0.25">
      <c r="A2" t="s">
        <v>16</v>
      </c>
      <c r="B2" s="10" t="s">
        <v>279</v>
      </c>
      <c r="C2" s="3"/>
    </row>
    <row r="3" spans="1:3" x14ac:dyDescent="0.25">
      <c r="A3" t="s">
        <v>17</v>
      </c>
      <c r="B3" s="10" t="s">
        <v>280</v>
      </c>
      <c r="C3" s="4"/>
    </row>
    <row r="4" spans="1:3" x14ac:dyDescent="0.25">
      <c r="A4" t="s">
        <v>18</v>
      </c>
      <c r="B4" s="10" t="s">
        <v>281</v>
      </c>
      <c r="C4" s="3"/>
    </row>
    <row r="5" spans="1:3" x14ac:dyDescent="0.25">
      <c r="A5" t="s">
        <v>19</v>
      </c>
      <c r="C5" s="4"/>
    </row>
    <row r="6" spans="1:3" x14ac:dyDescent="0.25">
      <c r="A6" t="s">
        <v>20</v>
      </c>
    </row>
    <row r="7" spans="1:3" x14ac:dyDescent="0.25">
      <c r="A7" t="s">
        <v>21</v>
      </c>
    </row>
    <row r="8" spans="1:3" x14ac:dyDescent="0.25">
      <c r="A8" s="110" t="s">
        <v>289</v>
      </c>
    </row>
  </sheetData>
  <customSheetViews>
    <customSheetView guid="{20B3124C-1120-4723-98EB-4D0E9B6A013D}">
      <selection activeCell="A2" sqref="A2:A8"/>
      <pageMargins left="0.7" right="0.7" top="0.75" bottom="0.75" header="0.3" footer="0.3"/>
    </customSheetView>
  </customSheetView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B4"/>
  <sheetViews>
    <sheetView workbookViewId="0">
      <selection sqref="A1:B3"/>
    </sheetView>
  </sheetViews>
  <sheetFormatPr baseColWidth="10" defaultRowHeight="15" x14ac:dyDescent="0.25"/>
  <sheetData>
    <row r="1" spans="1:2" x14ac:dyDescent="0.25">
      <c r="A1" s="86" t="s">
        <v>104</v>
      </c>
      <c r="B1" s="87" t="s">
        <v>105</v>
      </c>
    </row>
    <row r="2" spans="1:2" x14ac:dyDescent="0.25">
      <c r="A2" s="79">
        <v>1</v>
      </c>
      <c r="B2" s="88">
        <v>7.0000000000000007E-2</v>
      </c>
    </row>
    <row r="3" spans="1:2" ht="15.75" thickBot="1" x14ac:dyDescent="0.3">
      <c r="A3" s="89">
        <v>2</v>
      </c>
      <c r="B3" s="90">
        <v>0.19600000000000001</v>
      </c>
    </row>
    <row r="4" spans="1:2" x14ac:dyDescent="0.25">
      <c r="B4" s="30"/>
    </row>
  </sheetData>
  <customSheetViews>
    <customSheetView guid="{20B3124C-1120-4723-98EB-4D0E9B6A013D}">
      <selection sqref="A1:B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14</vt:i4>
      </vt:variant>
    </vt:vector>
  </HeadingPairs>
  <TitlesOfParts>
    <vt:vector size="27" baseType="lpstr">
      <vt:lpstr>TABLEAU DE BORD</vt:lpstr>
      <vt:lpstr>DEVIS PART</vt:lpstr>
      <vt:lpstr>DEVIS PRO</vt:lpstr>
      <vt:lpstr>Historique Devis</vt:lpstr>
      <vt:lpstr>FACTUREPART3D</vt:lpstr>
      <vt:lpstr>Historique facture part</vt:lpstr>
      <vt:lpstr>CLIENTS PART 3D</vt:lpstr>
      <vt:lpstr>FACTUREPRO3D</vt:lpstr>
      <vt:lpstr>Historique factures pro</vt:lpstr>
      <vt:lpstr>CLIENTS PROS 3D</vt:lpstr>
      <vt:lpstr>Prestation 3D</vt:lpstr>
      <vt:lpstr>Données</vt:lpstr>
      <vt:lpstr>TVA</vt:lpstr>
      <vt:lpstr>civilite</vt:lpstr>
      <vt:lpstr>CodeTVA</vt:lpstr>
      <vt:lpstr>identifiant</vt:lpstr>
      <vt:lpstr>identifiantpart</vt:lpstr>
      <vt:lpstr>identifiantpro</vt:lpstr>
      <vt:lpstr>identifiantpro1</vt:lpstr>
      <vt:lpstr>identiofiantpart</vt:lpstr>
      <vt:lpstr>Liste_passages</vt:lpstr>
      <vt:lpstr>Liste_reference3D</vt:lpstr>
      <vt:lpstr>Liste_references1</vt:lpstr>
      <vt:lpstr>passage</vt:lpstr>
      <vt:lpstr>References</vt:lpstr>
      <vt:lpstr>TAUX</vt:lpstr>
      <vt:lpstr>TVA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ALLO3DMULTISERVICES</dc:creator>
  <cp:lastModifiedBy>Michel</cp:lastModifiedBy>
  <cp:lastPrinted>2013-11-24T12:45:53Z</cp:lastPrinted>
  <dcterms:created xsi:type="dcterms:W3CDTF">2013-11-18T09:10:24Z</dcterms:created>
  <dcterms:modified xsi:type="dcterms:W3CDTF">2013-12-02T01:18:12Z</dcterms:modified>
</cp:coreProperties>
</file>