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600" yWindow="390" windowWidth="11355" windowHeight="7170" activeTab="1"/>
  </bookViews>
  <sheets>
    <sheet name="C.A." sheetId="3" r:id="rId1"/>
    <sheet name="CHARGES VAR" sheetId="5" r:id="rId2"/>
    <sheet name="CHARGES FIXES" sheetId="6" r:id="rId3"/>
    <sheet name="TAB BORD Reel" sheetId="7" r:id="rId4"/>
    <sheet name="Listes" sheetId="9" r:id="rId5"/>
    <sheet name="EXTRACTION FÉVRIER" sheetId="8" r:id="rId6"/>
  </sheets>
  <calcPr calcId="114210"/>
</workbook>
</file>

<file path=xl/calcChain.xml><?xml version="1.0" encoding="utf-8"?>
<calcChain xmlns="http://schemas.openxmlformats.org/spreadsheetml/2006/main">
  <c r="P31" i="6"/>
  <c r="C15" i="3"/>
  <c r="B9" i="7"/>
  <c r="D15" i="3"/>
  <c r="O16"/>
  <c r="E15"/>
  <c r="D9" i="7"/>
  <c r="F15" i="3"/>
  <c r="E9" i="7"/>
  <c r="G15" i="3"/>
  <c r="F9" i="7"/>
  <c r="H15" i="3"/>
  <c r="G9" i="7"/>
  <c r="I15" i="3"/>
  <c r="H9" i="7"/>
  <c r="J15" i="3"/>
  <c r="I9" i="7"/>
  <c r="K15" i="3"/>
  <c r="J9" i="7"/>
  <c r="L15" i="3"/>
  <c r="K9" i="7"/>
  <c r="M15" i="3"/>
  <c r="L9" i="7"/>
  <c r="N15" i="3"/>
  <c r="M9" i="7"/>
  <c r="C23" i="5"/>
  <c r="B16" i="7"/>
  <c r="C34" i="6"/>
  <c r="B15" i="7"/>
  <c r="C41" i="6"/>
  <c r="B22" i="7"/>
  <c r="B31"/>
  <c r="N4"/>
  <c r="B6"/>
  <c r="D6"/>
  <c r="F6"/>
  <c r="H6"/>
  <c r="J6"/>
  <c r="L6"/>
  <c r="C11"/>
  <c r="D11"/>
  <c r="E11"/>
  <c r="F11"/>
  <c r="G11"/>
  <c r="H11"/>
  <c r="I11"/>
  <c r="J11"/>
  <c r="K11"/>
  <c r="L11"/>
  <c r="M11"/>
  <c r="N12"/>
  <c r="D13"/>
  <c r="F13"/>
  <c r="H13"/>
  <c r="J13"/>
  <c r="L13"/>
  <c r="D34" i="6"/>
  <c r="C15" i="7"/>
  <c r="E34" i="6"/>
  <c r="D15" i="7"/>
  <c r="F34" i="6"/>
  <c r="E15" i="7"/>
  <c r="G34" i="6"/>
  <c r="F15" i="7"/>
  <c r="G23" i="5"/>
  <c r="F16" i="7"/>
  <c r="F17"/>
  <c r="H34" i="6"/>
  <c r="G15" i="7"/>
  <c r="I34" i="6"/>
  <c r="H15" i="7"/>
  <c r="I23" i="5"/>
  <c r="H16" i="7"/>
  <c r="H17"/>
  <c r="H19"/>
  <c r="I41" i="6"/>
  <c r="H22" i="7"/>
  <c r="H26"/>
  <c r="H28"/>
  <c r="J34" i="6"/>
  <c r="I15" i="7"/>
  <c r="K34" i="6"/>
  <c r="J15" i="7"/>
  <c r="K23" i="5"/>
  <c r="J16" i="7"/>
  <c r="J17"/>
  <c r="L34" i="6"/>
  <c r="K15" i="7"/>
  <c r="M34" i="6"/>
  <c r="L15" i="7"/>
  <c r="N34" i="6"/>
  <c r="M15" i="7"/>
  <c r="D23" i="5"/>
  <c r="C16" i="7"/>
  <c r="E23" i="5"/>
  <c r="D16" i="7"/>
  <c r="F23" i="5"/>
  <c r="E16" i="7"/>
  <c r="H23" i="5"/>
  <c r="G16" i="7"/>
  <c r="J23" i="5"/>
  <c r="I16" i="7"/>
  <c r="L23" i="5"/>
  <c r="K16" i="7"/>
  <c r="M23" i="5"/>
  <c r="L16" i="7"/>
  <c r="N23" i="5"/>
  <c r="M16" i="7"/>
  <c r="D17"/>
  <c r="L17"/>
  <c r="D19"/>
  <c r="L19"/>
  <c r="D41" i="6"/>
  <c r="E41"/>
  <c r="F41"/>
  <c r="G41"/>
  <c r="H41"/>
  <c r="J41"/>
  <c r="K41"/>
  <c r="L41"/>
  <c r="M41"/>
  <c r="N41"/>
  <c r="Q41"/>
  <c r="D22" i="7"/>
  <c r="D26"/>
  <c r="E22"/>
  <c r="E26"/>
  <c r="F22"/>
  <c r="G22"/>
  <c r="G26"/>
  <c r="I22"/>
  <c r="I26"/>
  <c r="J22"/>
  <c r="K22"/>
  <c r="K26"/>
  <c r="L22"/>
  <c r="L26"/>
  <c r="M22"/>
  <c r="M26"/>
  <c r="N23"/>
  <c r="N24"/>
  <c r="F26"/>
  <c r="J26"/>
  <c r="C31"/>
  <c r="D31"/>
  <c r="E31"/>
  <c r="F31"/>
  <c r="G31"/>
  <c r="H31"/>
  <c r="I31"/>
  <c r="J31"/>
  <c r="K31"/>
  <c r="L31"/>
  <c r="M31"/>
  <c r="N31"/>
  <c r="N36"/>
  <c r="B37"/>
  <c r="C37"/>
  <c r="D37"/>
  <c r="E37"/>
  <c r="F37"/>
  <c r="G37"/>
  <c r="H37"/>
  <c r="I37"/>
  <c r="J37"/>
  <c r="K37"/>
  <c r="L37"/>
  <c r="M37"/>
  <c r="N37"/>
  <c r="N38"/>
  <c r="B38"/>
  <c r="C38"/>
  <c r="F38"/>
  <c r="G38"/>
  <c r="J38"/>
  <c r="K38"/>
  <c r="D38"/>
  <c r="E38"/>
  <c r="H38"/>
  <c r="I38"/>
  <c r="L38"/>
  <c r="M38"/>
  <c r="N42"/>
  <c r="P6" i="6"/>
  <c r="P7"/>
  <c r="P19"/>
  <c r="P21"/>
  <c r="P22"/>
  <c r="O8" i="3"/>
  <c r="C45" i="6"/>
  <c r="D45"/>
  <c r="E45"/>
  <c r="F45"/>
  <c r="G45"/>
  <c r="H45"/>
  <c r="I45"/>
  <c r="J45"/>
  <c r="K45"/>
  <c r="L45"/>
  <c r="M45"/>
  <c r="N45"/>
  <c r="Q45"/>
  <c r="Q48"/>
  <c r="O48"/>
  <c r="O9" i="3"/>
  <c r="O15"/>
  <c r="O10"/>
  <c r="O11"/>
  <c r="O12"/>
  <c r="O13"/>
  <c r="O7" i="5"/>
  <c r="O8"/>
  <c r="O9"/>
  <c r="O10"/>
  <c r="O11"/>
  <c r="O12"/>
  <c r="O13"/>
  <c r="O14"/>
  <c r="O15"/>
  <c r="O16"/>
  <c r="O17"/>
  <c r="O18"/>
  <c r="O19"/>
  <c r="O20"/>
  <c r="O21"/>
  <c r="O6"/>
  <c r="O45" i="6"/>
  <c r="O41"/>
  <c r="P8"/>
  <c r="P9"/>
  <c r="P10"/>
  <c r="P11"/>
  <c r="P12"/>
  <c r="P13"/>
  <c r="P14"/>
  <c r="P15"/>
  <c r="P16"/>
  <c r="P17"/>
  <c r="P18"/>
  <c r="P20"/>
  <c r="P23"/>
  <c r="P24"/>
  <c r="P25"/>
  <c r="P26"/>
  <c r="P27"/>
  <c r="P28"/>
  <c r="P29"/>
  <c r="P30"/>
  <c r="P32"/>
  <c r="Q34"/>
  <c r="O34"/>
  <c r="O52"/>
  <c r="I6" i="7"/>
  <c r="I13"/>
  <c r="I17"/>
  <c r="I19"/>
  <c r="O23" i="5"/>
  <c r="L28" i="7"/>
  <c r="G17"/>
  <c r="D28"/>
  <c r="D29"/>
  <c r="N16"/>
  <c r="B17"/>
  <c r="K6"/>
  <c r="K13"/>
  <c r="K17"/>
  <c r="K19"/>
  <c r="N15"/>
  <c r="C17"/>
  <c r="G6"/>
  <c r="G13"/>
  <c r="G19"/>
  <c r="M17"/>
  <c r="M13"/>
  <c r="M19"/>
  <c r="M28"/>
  <c r="E17"/>
  <c r="M6"/>
  <c r="E6"/>
  <c r="E13"/>
  <c r="E19"/>
  <c r="O24" i="5"/>
  <c r="H33" i="7"/>
  <c r="H40"/>
  <c r="H44"/>
  <c r="H45"/>
  <c r="J19"/>
  <c r="J28"/>
  <c r="J33"/>
  <c r="J40"/>
  <c r="J44"/>
  <c r="J45"/>
  <c r="C22"/>
  <c r="C26"/>
  <c r="L20"/>
  <c r="H20"/>
  <c r="D20"/>
  <c r="B26"/>
  <c r="B13"/>
  <c r="B19"/>
  <c r="C9"/>
  <c r="D33"/>
  <c r="D40"/>
  <c r="D44"/>
  <c r="D45"/>
  <c r="L33"/>
  <c r="L34"/>
  <c r="H34"/>
  <c r="D34"/>
  <c r="L29"/>
  <c r="H29"/>
  <c r="J20"/>
  <c r="F19"/>
  <c r="F20"/>
  <c r="Q52" i="6"/>
  <c r="J34" i="7"/>
  <c r="J29"/>
  <c r="F28"/>
  <c r="F33"/>
  <c r="B20"/>
  <c r="B28"/>
  <c r="E28"/>
  <c r="E20"/>
  <c r="G28"/>
  <c r="G20"/>
  <c r="M29"/>
  <c r="M33"/>
  <c r="F34"/>
  <c r="F40"/>
  <c r="F44"/>
  <c r="F45"/>
  <c r="K20"/>
  <c r="K28"/>
  <c r="I28"/>
  <c r="I20"/>
  <c r="N22"/>
  <c r="N26"/>
  <c r="L40"/>
  <c r="L44"/>
  <c r="L45"/>
  <c r="M20"/>
  <c r="C6"/>
  <c r="N6"/>
  <c r="C13"/>
  <c r="C19"/>
  <c r="F29"/>
  <c r="N9"/>
  <c r="N13"/>
  <c r="N17"/>
  <c r="N19"/>
  <c r="N20"/>
  <c r="N28"/>
  <c r="I29"/>
  <c r="I33"/>
  <c r="G29"/>
  <c r="G33"/>
  <c r="K29"/>
  <c r="K33"/>
  <c r="C28"/>
  <c r="C20"/>
  <c r="E29"/>
  <c r="E33"/>
  <c r="M40"/>
  <c r="M44"/>
  <c r="M45"/>
  <c r="M34"/>
  <c r="B29"/>
  <c r="B33"/>
  <c r="B34"/>
  <c r="B40"/>
  <c r="B44"/>
  <c r="K34"/>
  <c r="K40"/>
  <c r="K44"/>
  <c r="K45"/>
  <c r="I40"/>
  <c r="I44"/>
  <c r="I45"/>
  <c r="I34"/>
  <c r="C29"/>
  <c r="C33"/>
  <c r="E40"/>
  <c r="E44"/>
  <c r="E45"/>
  <c r="E34"/>
  <c r="G34"/>
  <c r="G40"/>
  <c r="G44"/>
  <c r="G45"/>
  <c r="N33"/>
  <c r="N29"/>
  <c r="N40"/>
  <c r="N44"/>
  <c r="N34"/>
  <c r="C34"/>
  <c r="C40"/>
  <c r="C44"/>
  <c r="C45"/>
  <c r="B46"/>
  <c r="C46"/>
  <c r="D46"/>
  <c r="E46"/>
  <c r="F46"/>
  <c r="G46"/>
  <c r="H46"/>
  <c r="I46"/>
  <c r="J46"/>
  <c r="K46"/>
  <c r="L46"/>
  <c r="M46"/>
  <c r="B45"/>
  <c r="N46"/>
  <c r="T47"/>
  <c r="N45"/>
</calcChain>
</file>

<file path=xl/sharedStrings.xml><?xml version="1.0" encoding="utf-8"?>
<sst xmlns="http://schemas.openxmlformats.org/spreadsheetml/2006/main" count="214" uniqueCount="180">
  <si>
    <t>PRODUITS D'ENTRETIEN</t>
  </si>
  <si>
    <t>FOURNITURES ADMINISTRAT.</t>
  </si>
  <si>
    <t>ENTRETIEN MAT.TRANSPORTS</t>
  </si>
  <si>
    <t>HONORAIRES COMPTABLES</t>
  </si>
  <si>
    <t>HONORAIRES JURIDIQUES</t>
  </si>
  <si>
    <t>FRAIS ACTES &amp; CONTENTIEUX</t>
  </si>
  <si>
    <t>PUBLICITES DIVERSES</t>
  </si>
  <si>
    <t>DONS POURBOIRES</t>
  </si>
  <si>
    <t>FRAIS D'AFFRANCHISSEMENTS</t>
  </si>
  <si>
    <t>TELEPHONE</t>
  </si>
  <si>
    <t>SERVICES BANCAIRES</t>
  </si>
  <si>
    <t>FRAIS ASS CREDIT</t>
  </si>
  <si>
    <t>COTISATIONS DIVERSES</t>
  </si>
  <si>
    <t>FORMATION CONTINUE</t>
  </si>
  <si>
    <t>TAXE PROFESSIONNELLE</t>
  </si>
  <si>
    <t>VIGNETTES CARTES GRISES</t>
  </si>
  <si>
    <t>CHIFFRE D'AFFAIRES</t>
  </si>
  <si>
    <t>Ventes Prestations services</t>
  </si>
  <si>
    <t>Travaux en Cours début</t>
  </si>
  <si>
    <t xml:space="preserve">Travaux en Cours fin </t>
  </si>
  <si>
    <t>VALEUR AJOUTEE</t>
  </si>
  <si>
    <t>Impôts et Taxes</t>
  </si>
  <si>
    <t>E.B.E.</t>
  </si>
  <si>
    <t>Dotations aux amortissements</t>
  </si>
  <si>
    <t>RESULTAT EXPLOITATION</t>
  </si>
  <si>
    <t>Produits Financiers</t>
  </si>
  <si>
    <t>Charges Financières</t>
  </si>
  <si>
    <t>Résultat Financier</t>
  </si>
  <si>
    <t>RESULTAT COURANT</t>
  </si>
  <si>
    <t>Résultat exceptionnel</t>
  </si>
  <si>
    <t>RESULTAT NET</t>
  </si>
  <si>
    <t>Ventes Prestations</t>
  </si>
  <si>
    <t>TABLEAU DE BORD</t>
  </si>
  <si>
    <t>TOTAL</t>
  </si>
  <si>
    <t xml:space="preserve">BUDGET </t>
  </si>
  <si>
    <t>Impôts et taxes abonnées</t>
  </si>
  <si>
    <t>(%)</t>
  </si>
  <si>
    <t>Dotations aux amort et provisions</t>
  </si>
  <si>
    <t>Dotations amort et prov</t>
  </si>
  <si>
    <t>Achats et autres charges variables</t>
  </si>
  <si>
    <t>charges fixes (détail joint)</t>
  </si>
  <si>
    <t>charges variables (détail joint)</t>
  </si>
  <si>
    <t>CHARGES FIXES</t>
  </si>
  <si>
    <t>CUMUL AU</t>
  </si>
  <si>
    <t>Achats et autres charges fixes</t>
  </si>
  <si>
    <t>RESULTAT CUMULE</t>
  </si>
  <si>
    <t>CHARGES VARIABLES</t>
  </si>
  <si>
    <t xml:space="preserve">Charges TNS </t>
  </si>
  <si>
    <t>Total des impôts et des salaires</t>
  </si>
  <si>
    <t>Total des autres achats et charges externes</t>
  </si>
  <si>
    <t xml:space="preserve"> </t>
  </si>
  <si>
    <t>juin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</si>
  <si>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</si>
  <si>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</si>
  <si>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</si>
  <si>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</si>
  <si>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</si>
  <si>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</si>
  <si>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</si>
  <si>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</si>
  <si>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Conteneur France</t>
  </si>
  <si>
    <t>Conteneur Export</t>
  </si>
  <si>
    <t>Plateau</t>
  </si>
  <si>
    <t>GO</t>
  </si>
  <si>
    <t>ASSURANCE VEHICULES</t>
  </si>
  <si>
    <t>ASSURANCE MARCHANDISES</t>
  </si>
  <si>
    <t>Rémunération Gérance</t>
  </si>
  <si>
    <t>DEPLACEMENTS</t>
  </si>
  <si>
    <t>AUTOROUTE</t>
  </si>
  <si>
    <t>TAXE ESSIEU</t>
  </si>
  <si>
    <t xml:space="preserve">PRODUCTION </t>
  </si>
  <si>
    <t>intérêts emprunts</t>
  </si>
  <si>
    <t>Citernes</t>
  </si>
  <si>
    <t>mai</t>
  </si>
  <si>
    <t>avril</t>
  </si>
  <si>
    <t>CREDIT BAIL TRACTEUR RENAULT</t>
  </si>
  <si>
    <t>PNEUS</t>
  </si>
  <si>
    <t>Location</t>
  </si>
  <si>
    <t>FRS DEPLACEMENTS CHAUFFEURS</t>
  </si>
  <si>
    <t>URSSAF</t>
  </si>
  <si>
    <t>ASSEDIC</t>
  </si>
  <si>
    <t>CAISSE DE RETRAITES</t>
  </si>
  <si>
    <t>PREVOYANCE</t>
  </si>
  <si>
    <t>CHARGES INTERETS</t>
  </si>
  <si>
    <t>COMPLEMENTAIRE</t>
  </si>
  <si>
    <t>prestation de service</t>
  </si>
  <si>
    <t>Bennes</t>
  </si>
  <si>
    <t>Salaire X</t>
  </si>
  <si>
    <t>juillet</t>
  </si>
  <si>
    <t>ENTRETIEN X</t>
  </si>
  <si>
    <t>CREDIT BAIL BENNE</t>
  </si>
  <si>
    <t xml:space="preserve">LOCATION CHASSIS </t>
  </si>
  <si>
    <t>CREDIT BAIL BENNES</t>
  </si>
  <si>
    <t>Previsionnel</t>
  </si>
  <si>
    <t>Réel</t>
  </si>
  <si>
    <t xml:space="preserve">Location citerne </t>
  </si>
  <si>
    <t>Salaire 1</t>
  </si>
  <si>
    <t>Salaire 2</t>
  </si>
  <si>
    <t>Salaire 3</t>
  </si>
  <si>
    <t>ENTRETIEN 9205</t>
  </si>
  <si>
    <t xml:space="preserve">ENTRETIEN 2784 </t>
  </si>
  <si>
    <t>ENTRETIEN  3661</t>
  </si>
  <si>
    <t xml:space="preserve">ENTRETIEN 3663 </t>
  </si>
  <si>
    <t xml:space="preserve">CREDIT BAIL CHASSIS 3218 </t>
  </si>
  <si>
    <t xml:space="preserve">CREDIT BAIL CHASSIS 6972 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</si>
  <si>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</si>
  <si>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</si>
  <si>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</si>
  <si>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</si>
  <si>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</si>
  <si>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</si>
  <si>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</si>
  <si>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</si>
  <si>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</si>
  <si>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</si>
  <si>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</si>
  <si>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</si>
  <si>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fevrier</t>
  </si>
  <si>
    <t>Février</t>
  </si>
  <si>
    <t>Compte.Numero</t>
  </si>
  <si>
    <t>Compte.Intitule</t>
  </si>
  <si>
    <t>Gasoil</t>
  </si>
  <si>
    <t>AD-Blue</t>
  </si>
  <si>
    <t>Fournitures Administrative</t>
  </si>
  <si>
    <t>Crédit bail chassis Krone AN-467-TB</t>
  </si>
  <si>
    <t>Crédit bail chassis Leci trailer AM-313-YD</t>
  </si>
  <si>
    <t>Crédit bail Tracteurs Renault</t>
  </si>
  <si>
    <t>Crédit Bail Benne AN 580 TB</t>
  </si>
  <si>
    <t>Locations</t>
  </si>
  <si>
    <t>Location cirterne BPA</t>
  </si>
  <si>
    <t>Entretien et réparations</t>
  </si>
  <si>
    <t>Entretien Tracteur AN-628-TB</t>
  </si>
  <si>
    <t>Entretien Tracteur AM-374-XX</t>
  </si>
  <si>
    <t>Pneus</t>
  </si>
  <si>
    <t>Entretien Tracteur AN-520-TB</t>
  </si>
  <si>
    <t>Entretien Tracteur AN-429-TB</t>
  </si>
  <si>
    <t>Entretien Benne Benalu AN-580-TB</t>
  </si>
  <si>
    <t>Entretien materiel informatique</t>
  </si>
  <si>
    <t>Assurance Materiel</t>
  </si>
  <si>
    <t>Assurance Marchandises</t>
  </si>
  <si>
    <t>assurances emprunt</t>
  </si>
  <si>
    <t>ASSURANCE CREDIT BAIL</t>
  </si>
  <si>
    <t>Frais actes</t>
  </si>
  <si>
    <t>Déplacements, missions et réceptions</t>
  </si>
  <si>
    <t>Autoroutes</t>
  </si>
  <si>
    <t>RBST Frais Déplacement Chauffeurs</t>
  </si>
  <si>
    <t>Telephone</t>
  </si>
  <si>
    <t>Flotte Portable</t>
  </si>
  <si>
    <t>Services bancaires et assimiles</t>
  </si>
  <si>
    <t>Cartes Grises</t>
  </si>
  <si>
    <t>Taxe essieux</t>
  </si>
  <si>
    <t>Salaire L J</t>
  </si>
  <si>
    <t>Salaire J P</t>
  </si>
  <si>
    <t>Salaire C C</t>
  </si>
  <si>
    <t>Salaire J L</t>
  </si>
  <si>
    <t>Rémunération gérance Yk</t>
  </si>
  <si>
    <t>Rémunération gérance D</t>
  </si>
  <si>
    <t>Cotisations à l'URSSAF</t>
  </si>
  <si>
    <t>Caisse de Retraite</t>
  </si>
  <si>
    <t>Cotisations aux ASSEDIC</t>
  </si>
  <si>
    <t>Cotisations prevoyance</t>
  </si>
  <si>
    <t>COMPLEMENTAIRE GENERALI yK</t>
  </si>
  <si>
    <t>COMPLEMENTAIRE GENERALLI D</t>
  </si>
  <si>
    <t>RSI YANNICK</t>
  </si>
  <si>
    <t>Charges d’intérêt</t>
  </si>
  <si>
    <t>INTERETS DEBITEURS</t>
  </si>
  <si>
    <t>http://forum.excel-pratique.com/excel/tableau-de-bord-t22284.html</t>
  </si>
  <si>
    <t>Catégories charges Fixes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</si>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</sst>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21">
    <font>
      <sz val="10"/>
      <name val="Arial"/>
    </font>
    <font>
      <sz val="8"/>
      <name val="Arial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b/>
      <i/>
      <sz val="10"/>
      <color indexed="10"/>
      <name val="Arial"/>
      <family val="2"/>
    </font>
    <font>
      <b/>
      <sz val="14"/>
      <color indexed="10"/>
      <name val="Book Antiqua"/>
      <family val="1"/>
    </font>
    <font>
      <b/>
      <sz val="10"/>
      <color indexed="10"/>
      <name val="Book Antiqua"/>
      <family val="1"/>
    </font>
    <font>
      <b/>
      <sz val="10"/>
      <color indexed="10"/>
      <name val="Bookman Old Style"/>
      <family val="1"/>
    </font>
    <font>
      <i/>
      <sz val="10"/>
      <name val="Bookman Old Style"/>
      <family val="1"/>
    </font>
    <font>
      <b/>
      <sz val="10"/>
      <name val="Bookman Old Style"/>
      <family val="1"/>
    </font>
    <font>
      <sz val="10"/>
      <name val="Bookman Old Style"/>
      <family val="1"/>
    </font>
    <font>
      <b/>
      <i/>
      <sz val="10"/>
      <name val="Arial"/>
      <family val="2"/>
    </font>
    <font>
      <b/>
      <sz val="16"/>
      <name val="Book Antiqua"/>
      <family val="1"/>
    </font>
    <font>
      <sz val="10"/>
      <name val="Book Antiqua"/>
      <family val="1"/>
    </font>
    <font>
      <b/>
      <sz val="10"/>
      <name val="Book Antiqua"/>
      <family val="1"/>
    </font>
    <font>
      <b/>
      <i/>
      <sz val="8"/>
      <name val="Bookman Old Style"/>
      <family val="1"/>
    </font>
    <font>
      <sz val="10"/>
      <color indexed="12"/>
      <name val="Arial"/>
    </font>
    <font>
      <b/>
      <sz val="10"/>
      <color indexed="12"/>
      <name val="Arial"/>
    </font>
    <font>
      <u/>
      <sz val="10"/>
      <color indexed="12"/>
      <name val="Arial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9" fillId="0" borderId="0" applyNumberFormat="0" applyFill="0" applyBorder="0" applyAlignment="0" applyProtection="0">
      <alignment vertical="top"/>
      <protection locked="0"/>
    </xf>
  </cellStyleXfs>
  <cellXfs count="79">
    <xf numFmtId="0" fontId="0" fillId="0" borderId="0" xfId="0"/>
    <xf numFmtId="0" fontId="0" fillId="0" borderId="0" xfId="0" applyNumberFormat="1" applyProtection="1">
      <protection locked="0"/>
    </xf>
    <xf numFmtId="0" fontId="3" fillId="0" borderId="0" xfId="0" applyFont="1"/>
    <xf numFmtId="4" fontId="0" fillId="0" borderId="0" xfId="0" applyNumberFormat="1"/>
    <xf numFmtId="3" fontId="0" fillId="0" borderId="0" xfId="0" applyNumberFormat="1"/>
    <xf numFmtId="3" fontId="0" fillId="0" borderId="0" xfId="0" applyNumberFormat="1" applyProtection="1">
      <protection locked="0"/>
    </xf>
    <xf numFmtId="0" fontId="3" fillId="0" borderId="0" xfId="0" applyNumberFormat="1" applyFont="1" applyProtection="1">
      <protection locked="0"/>
    </xf>
    <xf numFmtId="3" fontId="3" fillId="0" borderId="0" xfId="0" applyNumberFormat="1" applyFont="1"/>
    <xf numFmtId="3" fontId="3" fillId="0" borderId="0" xfId="0" applyNumberFormat="1" applyFont="1" applyFill="1"/>
    <xf numFmtId="0" fontId="0" fillId="0" borderId="0" xfId="0" applyAlignment="1">
      <alignment horizontal="center"/>
    </xf>
    <xf numFmtId="0" fontId="3" fillId="2" borderId="0" xfId="0" applyFont="1" applyFill="1" applyAlignment="1">
      <alignment horizontal="center"/>
    </xf>
    <xf numFmtId="0" fontId="4" fillId="0" borderId="0" xfId="0" applyFont="1" applyAlignment="1">
      <alignment horizontal="right"/>
    </xf>
    <xf numFmtId="3" fontId="5" fillId="0" borderId="0" xfId="0" applyNumberFormat="1" applyFont="1"/>
    <xf numFmtId="3" fontId="5" fillId="0" borderId="0" xfId="0" applyNumberFormat="1" applyFont="1" applyAlignment="1">
      <alignment horizontal="right"/>
    </xf>
    <xf numFmtId="0" fontId="2" fillId="2" borderId="0" xfId="0" applyFont="1" applyFill="1" applyAlignment="1">
      <alignment horizontal="center"/>
    </xf>
    <xf numFmtId="0" fontId="0" fillId="0" borderId="0" xfId="0" applyNumberFormat="1" applyFill="1" applyProtection="1">
      <protection locked="0"/>
    </xf>
    <xf numFmtId="3" fontId="3" fillId="0" borderId="0" xfId="0" applyNumberFormat="1" applyFont="1" applyAlignment="1" applyProtection="1">
      <alignment horizontal="right"/>
      <protection locked="0"/>
    </xf>
    <xf numFmtId="3" fontId="0" fillId="3" borderId="0" xfId="0" applyNumberFormat="1" applyFill="1"/>
    <xf numFmtId="3" fontId="0" fillId="3" borderId="0" xfId="0" applyNumberFormat="1" applyFill="1" applyProtection="1">
      <protection locked="0"/>
    </xf>
    <xf numFmtId="0" fontId="0" fillId="0" borderId="1" xfId="0" applyBorder="1"/>
    <xf numFmtId="3" fontId="0" fillId="0" borderId="1" xfId="0" applyNumberFormat="1" applyBorder="1"/>
    <xf numFmtId="14" fontId="3" fillId="2" borderId="1" xfId="0" applyNumberFormat="1" applyFont="1" applyFill="1" applyBorder="1" applyAlignment="1">
      <alignment horizontal="center"/>
    </xf>
    <xf numFmtId="0" fontId="0" fillId="0" borderId="2" xfId="0" applyBorder="1"/>
    <xf numFmtId="0" fontId="8" fillId="2" borderId="2" xfId="0" applyFont="1" applyFill="1" applyBorder="1"/>
    <xf numFmtId="3" fontId="8" fillId="2" borderId="2" xfId="0" applyNumberFormat="1" applyFont="1" applyFill="1" applyBorder="1"/>
    <xf numFmtId="0" fontId="8" fillId="2" borderId="3" xfId="0" applyFont="1" applyFill="1" applyBorder="1"/>
    <xf numFmtId="0" fontId="7" fillId="2" borderId="4" xfId="0" applyFont="1" applyFill="1" applyBorder="1"/>
    <xf numFmtId="3" fontId="7" fillId="2" borderId="4" xfId="0" applyNumberFormat="1" applyFont="1" applyFill="1" applyBorder="1"/>
    <xf numFmtId="0" fontId="10" fillId="2" borderId="4" xfId="0" applyFont="1" applyFill="1" applyBorder="1"/>
    <xf numFmtId="3" fontId="10" fillId="2" borderId="4" xfId="0" applyNumberFormat="1" applyFont="1" applyFill="1" applyBorder="1"/>
    <xf numFmtId="3" fontId="11" fillId="2" borderId="4" xfId="0" applyNumberFormat="1" applyFont="1" applyFill="1" applyBorder="1"/>
    <xf numFmtId="0" fontId="2" fillId="2" borderId="5" xfId="0" applyFont="1" applyFill="1" applyBorder="1" applyAlignment="1">
      <alignment horizontal="center"/>
    </xf>
    <xf numFmtId="3" fontId="3" fillId="2" borderId="0" xfId="0" applyNumberFormat="1" applyFont="1" applyFill="1"/>
    <xf numFmtId="0" fontId="5" fillId="2" borderId="0" xfId="0" applyFont="1" applyFill="1"/>
    <xf numFmtId="3" fontId="5" fillId="2" borderId="0" xfId="0" applyNumberFormat="1" applyFont="1" applyFill="1"/>
    <xf numFmtId="0" fontId="5" fillId="2" borderId="0" xfId="0" applyNumberFormat="1" applyFont="1" applyFill="1" applyProtection="1">
      <protection locked="0"/>
    </xf>
    <xf numFmtId="0" fontId="3" fillId="2" borderId="0" xfId="0" applyNumberFormat="1" applyFont="1" applyFill="1" applyProtection="1">
      <protection locked="0"/>
    </xf>
    <xf numFmtId="3" fontId="12" fillId="0" borderId="0" xfId="0" applyNumberFormat="1" applyFont="1"/>
    <xf numFmtId="3" fontId="12" fillId="0" borderId="6" xfId="0" applyNumberFormat="1" applyFont="1" applyBorder="1"/>
    <xf numFmtId="0" fontId="12" fillId="4" borderId="4" xfId="0" applyFont="1" applyFill="1" applyBorder="1"/>
    <xf numFmtId="3" fontId="8" fillId="2" borderId="2" xfId="0" applyNumberFormat="1" applyFont="1" applyFill="1" applyBorder="1" applyAlignment="1">
      <alignment horizontal="center"/>
    </xf>
    <xf numFmtId="9" fontId="9" fillId="2" borderId="3" xfId="0" applyNumberFormat="1" applyFont="1" applyFill="1" applyBorder="1" applyAlignment="1">
      <alignment horizontal="center"/>
    </xf>
    <xf numFmtId="3" fontId="7" fillId="2" borderId="4" xfId="0" applyNumberFormat="1" applyFont="1" applyFill="1" applyBorder="1" applyAlignment="1">
      <alignment horizontal="center"/>
    </xf>
    <xf numFmtId="3" fontId="12" fillId="4" borderId="4" xfId="0" applyNumberFormat="1" applyFont="1" applyFill="1" applyBorder="1" applyAlignment="1">
      <alignment horizontal="center"/>
    </xf>
    <xf numFmtId="0" fontId="14" fillId="0" borderId="1" xfId="0" applyFont="1" applyBorder="1"/>
    <xf numFmtId="3" fontId="14" fillId="0" borderId="1" xfId="0" applyNumberFormat="1" applyFont="1" applyBorder="1" applyAlignment="1">
      <alignment horizontal="center"/>
    </xf>
    <xf numFmtId="3" fontId="14" fillId="0" borderId="1" xfId="0" applyNumberFormat="1" applyFont="1" applyBorder="1"/>
    <xf numFmtId="3" fontId="14" fillId="3" borderId="1" xfId="0" applyNumberFormat="1" applyFont="1" applyFill="1" applyBorder="1" applyAlignment="1">
      <alignment horizontal="center"/>
    </xf>
    <xf numFmtId="3" fontId="14" fillId="3" borderId="1" xfId="0" applyNumberFormat="1" applyFont="1" applyFill="1" applyBorder="1"/>
    <xf numFmtId="3" fontId="0" fillId="0" borderId="0" xfId="0" applyNumberFormat="1" applyAlignment="1">
      <alignment horizontal="center"/>
    </xf>
    <xf numFmtId="3" fontId="15" fillId="0" borderId="1" xfId="0" applyNumberFormat="1" applyFont="1" applyBorder="1" applyAlignment="1">
      <alignment horizontal="center"/>
    </xf>
    <xf numFmtId="3" fontId="15" fillId="0" borderId="1" xfId="0" applyNumberFormat="1" applyFont="1" applyBorder="1"/>
    <xf numFmtId="0" fontId="15" fillId="0" borderId="1" xfId="0" applyFont="1" applyBorder="1"/>
    <xf numFmtId="0" fontId="0" fillId="0" borderId="1" xfId="0" applyBorder="1" applyAlignment="1">
      <alignment horizontal="center"/>
    </xf>
    <xf numFmtId="0" fontId="8" fillId="2" borderId="4" xfId="0" applyFont="1" applyFill="1" applyBorder="1"/>
    <xf numFmtId="3" fontId="8" fillId="2" borderId="4" xfId="0" applyNumberFormat="1" applyFont="1" applyFill="1" applyBorder="1" applyAlignment="1">
      <alignment horizontal="center"/>
    </xf>
    <xf numFmtId="0" fontId="16" fillId="0" borderId="4" xfId="0" applyFont="1" applyBorder="1"/>
    <xf numFmtId="3" fontId="16" fillId="0" borderId="4" xfId="0" applyNumberFormat="1" applyFont="1" applyBorder="1" applyAlignment="1">
      <alignment horizontal="center"/>
    </xf>
    <xf numFmtId="3" fontId="16" fillId="0" borderId="4" xfId="0" applyNumberFormat="1" applyFont="1" applyBorder="1"/>
    <xf numFmtId="3" fontId="14" fillId="0" borderId="1" xfId="0" applyNumberFormat="1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6" fillId="2" borderId="0" xfId="0" applyFont="1" applyFill="1" applyAlignment="1"/>
    <xf numFmtId="0" fontId="4" fillId="0" borderId="0" xfId="0" applyFont="1" applyAlignment="1">
      <alignment horizontal="center"/>
    </xf>
    <xf numFmtId="0" fontId="17" fillId="0" borderId="0" xfId="0" applyFont="1"/>
    <xf numFmtId="0" fontId="18" fillId="2" borderId="0" xfId="0" applyFont="1" applyFill="1" applyAlignment="1">
      <alignment horizontal="center"/>
    </xf>
    <xf numFmtId="0" fontId="17" fillId="0" borderId="0" xfId="0" applyFont="1" applyAlignment="1">
      <alignment horizontal="center"/>
    </xf>
    <xf numFmtId="3" fontId="18" fillId="0" borderId="0" xfId="0" applyNumberFormat="1" applyFont="1" applyAlignment="1" applyProtection="1">
      <alignment horizontal="right"/>
      <protection locked="0"/>
    </xf>
    <xf numFmtId="0" fontId="19" fillId="0" borderId="0" xfId="1" applyAlignment="1" applyProtection="1"/>
    <xf numFmtId="0" fontId="20" fillId="0" borderId="0" xfId="0" applyFont="1" applyFill="1"/>
    <xf numFmtId="3" fontId="20" fillId="0" borderId="0" xfId="0" applyNumberFormat="1" applyFont="1" applyFill="1"/>
    <xf numFmtId="0" fontId="20" fillId="0" borderId="0" xfId="0" applyNumberFormat="1" applyFont="1" applyFill="1" applyProtection="1">
      <protection locked="0"/>
    </xf>
    <xf numFmtId="0" fontId="0" fillId="5" borderId="0" xfId="0" applyFill="1"/>
    <xf numFmtId="0" fontId="13" fillId="2" borderId="7" xfId="0" applyFont="1" applyFill="1" applyBorder="1" applyAlignment="1">
      <alignment horizontal="center"/>
    </xf>
    <xf numFmtId="0" fontId="13" fillId="2" borderId="8" xfId="0" applyFont="1" applyFill="1" applyBorder="1" applyAlignment="1">
      <alignment horizontal="center"/>
    </xf>
    <xf numFmtId="0" fontId="13" fillId="2" borderId="9" xfId="0" applyFont="1" applyFill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</xdr:colOff>
      <xdr:row>19</xdr:row>
      <xdr:rowOff>133350</xdr:rowOff>
    </xdr:from>
    <xdr:to>
      <xdr:col>16</xdr:col>
      <xdr:colOff>590550</xdr:colOff>
      <xdr:row>34</xdr:row>
      <xdr:rowOff>47625</xdr:rowOff>
    </xdr:to>
    <xdr:sp macro="" textlink="">
      <xdr:nvSpPr>
        <xdr:cNvPr id="2" name="ZoneTexte 1"/>
        <xdr:cNvSpPr txBox="1"/>
      </xdr:nvSpPr>
      <xdr:spPr>
        <a:xfrm>
          <a:off x="3829050" y="3286125"/>
          <a:ext cx="8229600" cy="2343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importer a partir du fichier extraction janvier</a:t>
          </a:r>
        </a:p>
        <a:p>
          <a:r>
            <a:rPr lang="fr-FR" sz="1100"/>
            <a:t>Les données de ce fichier soit ventillé  par mois soit en charges fixes ou variables  ces moi qui le defini</a:t>
          </a:r>
        </a:p>
        <a:p>
          <a:r>
            <a:rPr lang="fr-FR" sz="1100"/>
            <a:t>qu le compte s'insere si</a:t>
          </a:r>
          <a:r>
            <a:rPr lang="fr-FR" sz="1100" baseline="0"/>
            <a:t> il n'exite  pas ou mis a jour si il existe </a:t>
          </a:r>
        </a:p>
        <a:p>
          <a:r>
            <a:rPr lang="fr-FR" sz="1100" baseline="0"/>
            <a:t>pour les charges fixes  que les comptes se mettent en places en fontions des categorie  (achat, impots et  taxes ,etc...)</a:t>
          </a:r>
        </a:p>
        <a:p>
          <a:endParaRPr lang="fr-FR" sz="1100" baseline="0"/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j'espere etre claire dans mes souhait</a:t>
          </a:r>
          <a:endParaRPr lang="fr-FR" sz="1100"/>
        </a:p>
      </xdr:txBody>
    </xdr:sp>
    <xdr:clientData/>
  </xdr:twoCellAnchor>
  <xdr:twoCellAnchor>
    <xdr:from>
      <xdr:col>17</xdr:col>
      <xdr:colOff>542925</xdr:colOff>
      <xdr:row>11</xdr:row>
      <xdr:rowOff>133350</xdr:rowOff>
    </xdr:from>
    <xdr:to>
      <xdr:col>20</xdr:col>
      <xdr:colOff>228600</xdr:colOff>
      <xdr:row>14</xdr:row>
      <xdr:rowOff>85725</xdr:rowOff>
    </xdr:to>
    <xdr:sp macro="[0]!Essai" textlink="">
      <xdr:nvSpPr>
        <xdr:cNvPr id="2051" name="Text Box 2"/>
        <xdr:cNvSpPr txBox="1">
          <a:spLocks noChangeArrowheads="1"/>
        </xdr:cNvSpPr>
      </xdr:nvSpPr>
      <xdr:spPr bwMode="auto">
        <a:xfrm>
          <a:off x="12773025" y="1990725"/>
          <a:ext cx="1971675" cy="438150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36576" rIns="45720" bIns="36576" anchor="ctr" upright="1"/>
        <a:lstStyle/>
        <a:p>
          <a:pPr algn="ctr" rtl="0">
            <a:defRPr sz="1000"/>
          </a:pPr>
          <a:r>
            <a:rPr lang="fr-FR" sz="2000" b="0" i="0" u="none" strike="noStrike" baseline="0">
              <a:solidFill>
                <a:srgbClr val="0000FF"/>
              </a:solidFill>
              <a:latin typeface="Arial"/>
              <a:cs typeface="Arial"/>
            </a:rPr>
            <a:t>Userform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457200</xdr:colOff>
      <xdr:row>25</xdr:row>
      <xdr:rowOff>123825</xdr:rowOff>
    </xdr:from>
    <xdr:to>
      <xdr:col>12</xdr:col>
      <xdr:colOff>180975</xdr:colOff>
      <xdr:row>39</xdr:row>
      <xdr:rowOff>104775</xdr:rowOff>
    </xdr:to>
    <xdr:sp macro="" textlink="">
      <xdr:nvSpPr>
        <xdr:cNvPr id="3074" name="Text Box 2"/>
        <xdr:cNvSpPr txBox="1">
          <a:spLocks noChangeArrowheads="1"/>
        </xdr:cNvSpPr>
      </xdr:nvSpPr>
      <xdr:spPr bwMode="auto">
        <a:xfrm>
          <a:off x="5276850" y="4248150"/>
          <a:ext cx="4524375" cy="22479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Attention aux accents sur les mois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352425</xdr:colOff>
      <xdr:row>36</xdr:row>
      <xdr:rowOff>76200</xdr:rowOff>
    </xdr:from>
    <xdr:to>
      <xdr:col>11</xdr:col>
      <xdr:colOff>0</xdr:colOff>
      <xdr:row>42</xdr:row>
      <xdr:rowOff>142875</xdr:rowOff>
    </xdr:to>
    <xdr:sp macro="" textlink="">
      <xdr:nvSpPr>
        <xdr:cNvPr id="4097" name="Text Box 1"/>
        <xdr:cNvSpPr txBox="1">
          <a:spLocks noChangeArrowheads="1"/>
        </xdr:cNvSpPr>
      </xdr:nvSpPr>
      <xdr:spPr bwMode="auto">
        <a:xfrm>
          <a:off x="4324350" y="5981700"/>
          <a:ext cx="4448175" cy="10382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Bonsoir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Important: Il faut au dessus de la catégorie au minimum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 lignes dont la dernière vierge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ableau-de-bord-t22284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6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28" sqref="C28"/>
    </sheetView>
  </sheetViews>
  <sheetFormatPr baseColWidth="10" defaultRowHeight="12.75"/>
  <cols>
    <col min="1" max="1" width="7" bestFit="1" customWidth="1"/>
    <col min="2" max="2" width="18.7109375" customWidth="1"/>
    <col min="3" max="14" width="10.28515625" customWidth="1"/>
  </cols>
  <sheetData>
    <row r="1" spans="1:17" ht="18.75">
      <c r="A1" s="61" t="s">
        <v>16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Q1" s="67" t="s">
        <v>166</v>
      </c>
    </row>
    <row r="2" spans="1:17">
      <c r="A2" s="2"/>
    </row>
    <row r="3" spans="1:17">
      <c r="A3" s="2"/>
      <c r="C3" s="14" t="s">
        <v>105</v>
      </c>
      <c r="D3" s="14" t="s">
        <v>118</v>
      </c>
      <c r="E3" s="14" t="s">
        <v>107</v>
      </c>
      <c r="F3" s="14" t="s">
        <v>108</v>
      </c>
      <c r="G3" s="14" t="s">
        <v>109</v>
      </c>
      <c r="H3" s="14" t="s">
        <v>110</v>
      </c>
      <c r="I3" s="14" t="s">
        <v>111</v>
      </c>
      <c r="J3" s="14" t="s">
        <v>112</v>
      </c>
      <c r="K3" s="14" t="s">
        <v>113</v>
      </c>
      <c r="L3" s="14" t="s">
        <v>114</v>
      </c>
      <c r="M3" s="14" t="s">
        <v>115</v>
      </c>
      <c r="N3" s="14" t="s">
        <v>116</v>
      </c>
      <c r="O3" s="9" t="s">
        <v>33</v>
      </c>
    </row>
    <row r="5" spans="1:17">
      <c r="A5" s="1"/>
      <c r="B5" s="15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1:17">
      <c r="A6" s="6"/>
      <c r="B6" s="15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7">
      <c r="A7" s="1"/>
      <c r="B7" s="15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8"/>
    </row>
    <row r="8" spans="1:17">
      <c r="A8" s="1">
        <v>706100</v>
      </c>
      <c r="B8" s="15" t="s">
        <v>60</v>
      </c>
      <c r="C8" s="17">
        <v>24000</v>
      </c>
      <c r="D8" s="17">
        <v>24000</v>
      </c>
      <c r="E8" s="17">
        <v>24000</v>
      </c>
      <c r="F8" s="17">
        <v>24000</v>
      </c>
      <c r="G8" s="17">
        <v>24000</v>
      </c>
      <c r="H8" s="17">
        <v>24000</v>
      </c>
      <c r="I8" s="17">
        <v>24000</v>
      </c>
      <c r="J8" s="17">
        <v>24000</v>
      </c>
      <c r="K8" s="17">
        <v>24000</v>
      </c>
      <c r="L8" s="17">
        <v>0</v>
      </c>
      <c r="M8" s="17">
        <v>24000</v>
      </c>
      <c r="N8" s="17">
        <v>24000</v>
      </c>
      <c r="O8" s="8">
        <f t="shared" ref="O8:O13" si="0">SUM(C8:N8)</f>
        <v>264000</v>
      </c>
    </row>
    <row r="9" spans="1:17">
      <c r="A9" s="1">
        <v>706900</v>
      </c>
      <c r="B9" s="15" t="s">
        <v>61</v>
      </c>
      <c r="C9" s="17">
        <v>0</v>
      </c>
      <c r="D9" s="17">
        <v>0</v>
      </c>
      <c r="E9" s="17">
        <v>0</v>
      </c>
      <c r="F9" s="17">
        <v>0</v>
      </c>
      <c r="G9" s="17">
        <v>0</v>
      </c>
      <c r="H9" s="17">
        <v>0</v>
      </c>
      <c r="I9" s="17">
        <v>0</v>
      </c>
      <c r="J9" s="17">
        <v>0</v>
      </c>
      <c r="K9" s="17">
        <v>0</v>
      </c>
      <c r="L9" s="17">
        <v>0</v>
      </c>
      <c r="M9" s="17">
        <v>0</v>
      </c>
      <c r="N9" s="17">
        <v>0</v>
      </c>
      <c r="O9" s="8">
        <f t="shared" si="0"/>
        <v>0</v>
      </c>
    </row>
    <row r="10" spans="1:17">
      <c r="A10" s="1">
        <v>706200</v>
      </c>
      <c r="B10" s="15" t="s">
        <v>62</v>
      </c>
      <c r="C10" s="17">
        <v>0</v>
      </c>
      <c r="D10" s="17">
        <v>0</v>
      </c>
      <c r="E10" s="17">
        <v>0</v>
      </c>
      <c r="F10" s="17">
        <v>0</v>
      </c>
      <c r="G10" s="17">
        <v>0</v>
      </c>
      <c r="H10" s="17">
        <v>0</v>
      </c>
      <c r="I10" s="17">
        <v>0</v>
      </c>
      <c r="J10" s="17">
        <v>0</v>
      </c>
      <c r="K10" s="17">
        <v>0</v>
      </c>
      <c r="L10" s="17">
        <v>0</v>
      </c>
      <c r="M10" s="17">
        <v>0</v>
      </c>
      <c r="N10" s="17">
        <v>0</v>
      </c>
      <c r="O10" s="8">
        <f t="shared" si="0"/>
        <v>0</v>
      </c>
    </row>
    <row r="11" spans="1:17">
      <c r="A11" s="1">
        <v>706300</v>
      </c>
      <c r="B11" s="15" t="s">
        <v>72</v>
      </c>
      <c r="C11" s="17">
        <v>14000</v>
      </c>
      <c r="D11" s="17">
        <v>14000</v>
      </c>
      <c r="E11" s="17">
        <v>14000</v>
      </c>
      <c r="F11" s="17">
        <v>14000</v>
      </c>
      <c r="G11" s="17">
        <v>14000</v>
      </c>
      <c r="H11" s="17">
        <v>14000</v>
      </c>
      <c r="I11" s="17">
        <v>14000</v>
      </c>
      <c r="J11" s="17">
        <v>14000</v>
      </c>
      <c r="K11" s="17">
        <v>14000</v>
      </c>
      <c r="L11" s="17">
        <v>14000</v>
      </c>
      <c r="M11" s="17">
        <v>14000</v>
      </c>
      <c r="N11" s="17">
        <v>14000</v>
      </c>
      <c r="O11" s="8">
        <f t="shared" si="0"/>
        <v>168000</v>
      </c>
    </row>
    <row r="12" spans="1:17">
      <c r="A12" s="1">
        <v>706400</v>
      </c>
      <c r="B12" s="15" t="s">
        <v>86</v>
      </c>
      <c r="C12" s="17">
        <v>13000</v>
      </c>
      <c r="D12" s="17">
        <v>13000</v>
      </c>
      <c r="E12" s="17">
        <v>13000</v>
      </c>
      <c r="F12" s="17">
        <v>13000</v>
      </c>
      <c r="G12" s="17">
        <v>13000</v>
      </c>
      <c r="H12" s="17">
        <v>13000</v>
      </c>
      <c r="I12" s="17">
        <v>13000</v>
      </c>
      <c r="J12" s="17">
        <v>13000</v>
      </c>
      <c r="K12" s="17">
        <v>13000</v>
      </c>
      <c r="L12" s="17">
        <v>13000</v>
      </c>
      <c r="M12" s="17">
        <v>0</v>
      </c>
      <c r="N12" s="17">
        <v>13000</v>
      </c>
      <c r="O12" s="8">
        <f t="shared" si="0"/>
        <v>143000</v>
      </c>
    </row>
    <row r="13" spans="1:17">
      <c r="A13" s="1">
        <v>706</v>
      </c>
      <c r="B13" s="15" t="s">
        <v>85</v>
      </c>
      <c r="C13" s="17">
        <v>0</v>
      </c>
      <c r="D13" s="17">
        <v>0</v>
      </c>
      <c r="E13" s="17">
        <v>0</v>
      </c>
      <c r="F13" s="17">
        <v>0</v>
      </c>
      <c r="G13" s="17">
        <v>0</v>
      </c>
      <c r="H13" s="17">
        <v>0</v>
      </c>
      <c r="I13" s="17">
        <v>0</v>
      </c>
      <c r="J13" s="17">
        <v>0</v>
      </c>
      <c r="K13" s="17">
        <v>0</v>
      </c>
      <c r="L13" s="17">
        <v>0</v>
      </c>
      <c r="M13" s="17">
        <v>0</v>
      </c>
      <c r="N13" s="17">
        <v>0</v>
      </c>
      <c r="O13" s="8">
        <f t="shared" si="0"/>
        <v>0</v>
      </c>
    </row>
    <row r="14" spans="1:17">
      <c r="A14" s="1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8"/>
    </row>
    <row r="15" spans="1:17">
      <c r="B15" s="36" t="s">
        <v>31</v>
      </c>
      <c r="C15" s="32">
        <f t="shared" ref="C15:H15" si="1">SUM(C7:C14)</f>
        <v>51000</v>
      </c>
      <c r="D15" s="32">
        <f>SUM(D7:D14)</f>
        <v>51000</v>
      </c>
      <c r="E15" s="32">
        <f t="shared" si="1"/>
        <v>51000</v>
      </c>
      <c r="F15" s="32">
        <f t="shared" si="1"/>
        <v>51000</v>
      </c>
      <c r="G15" s="32">
        <f t="shared" si="1"/>
        <v>51000</v>
      </c>
      <c r="H15" s="32">
        <f t="shared" si="1"/>
        <v>51000</v>
      </c>
      <c r="I15" s="32">
        <f>SUM(I7:I14)</f>
        <v>51000</v>
      </c>
      <c r="J15" s="32">
        <f t="shared" ref="J15:O15" si="2">SUM(J7:J14)</f>
        <v>51000</v>
      </c>
      <c r="K15" s="32">
        <f t="shared" si="2"/>
        <v>51000</v>
      </c>
      <c r="L15" s="32">
        <f t="shared" si="2"/>
        <v>27000</v>
      </c>
      <c r="M15" s="32">
        <f t="shared" si="2"/>
        <v>38000</v>
      </c>
      <c r="N15" s="32">
        <f t="shared" si="2"/>
        <v>51000</v>
      </c>
      <c r="O15" s="32">
        <f t="shared" si="2"/>
        <v>575000</v>
      </c>
    </row>
    <row r="16" spans="1:17">
      <c r="O16" s="8">
        <f>SUM(C15:N15)</f>
        <v>575000</v>
      </c>
    </row>
  </sheetData>
  <phoneticPr fontId="1" type="noConversion"/>
  <hyperlinks>
    <hyperlink ref="Q1" r:id="rId1"/>
  </hyperlinks>
  <pageMargins left="0.28999999999999998" right="0.25" top="0.984251969" bottom="0.984251969" header="0.4921259845" footer="0.4921259845"/>
  <pageSetup paperSize="9" scale="75" orientation="landscape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38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H43" sqref="H43"/>
    </sheetView>
  </sheetViews>
  <sheetFormatPr baseColWidth="10" defaultRowHeight="12.75"/>
  <cols>
    <col min="1" max="1" width="7.28515625" customWidth="1"/>
    <col min="2" max="2" width="34.140625" bestFit="1" customWidth="1"/>
    <col min="3" max="14" width="10.28515625" customWidth="1"/>
  </cols>
  <sheetData>
    <row r="1" spans="1:15" ht="18.75">
      <c r="A1" s="61" t="s">
        <v>46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</row>
    <row r="3" spans="1:15">
      <c r="C3" s="14" t="s">
        <v>105</v>
      </c>
      <c r="D3" s="14" t="s">
        <v>117</v>
      </c>
      <c r="E3" s="14" t="s">
        <v>107</v>
      </c>
      <c r="F3" s="14" t="s">
        <v>108</v>
      </c>
      <c r="G3" s="14" t="s">
        <v>109</v>
      </c>
      <c r="H3" s="14" t="s">
        <v>110</v>
      </c>
      <c r="I3" s="14" t="s">
        <v>111</v>
      </c>
      <c r="J3" s="14" t="s">
        <v>112</v>
      </c>
      <c r="K3" s="14" t="s">
        <v>113</v>
      </c>
      <c r="L3" s="14" t="s">
        <v>114</v>
      </c>
      <c r="M3" s="14" t="s">
        <v>115</v>
      </c>
      <c r="N3" s="14" t="s">
        <v>116</v>
      </c>
      <c r="O3" s="10" t="s">
        <v>33</v>
      </c>
    </row>
    <row r="6" spans="1:15">
      <c r="A6" s="1">
        <v>606110</v>
      </c>
      <c r="B6" s="1" t="s">
        <v>63</v>
      </c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4">
        <f t="shared" ref="O6:O21" si="0">SUM(C6:N6)</f>
        <v>0</v>
      </c>
    </row>
    <row r="7" spans="1:15">
      <c r="A7" s="1">
        <v>613000</v>
      </c>
      <c r="B7" s="1" t="s">
        <v>77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4">
        <f t="shared" si="0"/>
        <v>0</v>
      </c>
    </row>
    <row r="8" spans="1:15">
      <c r="A8" s="1">
        <v>613200</v>
      </c>
      <c r="B8" s="1" t="s">
        <v>95</v>
      </c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4">
        <f t="shared" si="0"/>
        <v>0</v>
      </c>
    </row>
    <row r="9" spans="1:15">
      <c r="A9" s="1">
        <v>615000</v>
      </c>
      <c r="B9" s="1" t="s">
        <v>2</v>
      </c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4">
        <f t="shared" si="0"/>
        <v>0</v>
      </c>
    </row>
    <row r="10" spans="1:15">
      <c r="A10" s="1">
        <v>615530</v>
      </c>
      <c r="B10" s="1" t="s">
        <v>76</v>
      </c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4">
        <f t="shared" si="0"/>
        <v>0</v>
      </c>
    </row>
    <row r="11" spans="1:15">
      <c r="A11" s="1">
        <v>625000</v>
      </c>
      <c r="B11" s="1" t="s">
        <v>67</v>
      </c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4">
        <f t="shared" si="0"/>
        <v>0</v>
      </c>
    </row>
    <row r="12" spans="1:15">
      <c r="A12" s="1">
        <v>641110</v>
      </c>
      <c r="B12" s="1" t="s">
        <v>96</v>
      </c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4">
        <f t="shared" si="0"/>
        <v>0</v>
      </c>
    </row>
    <row r="13" spans="1:15">
      <c r="A13" s="1">
        <v>641120</v>
      </c>
      <c r="B13" s="1" t="s">
        <v>97</v>
      </c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4">
        <f t="shared" si="0"/>
        <v>0</v>
      </c>
    </row>
    <row r="14" spans="1:15">
      <c r="A14" s="1">
        <v>641160</v>
      </c>
      <c r="B14" s="1" t="s">
        <v>98</v>
      </c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4">
        <f t="shared" si="0"/>
        <v>0</v>
      </c>
    </row>
    <row r="15" spans="1:15">
      <c r="A15" s="1"/>
      <c r="B15" s="1" t="s">
        <v>87</v>
      </c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4">
        <f t="shared" si="0"/>
        <v>0</v>
      </c>
    </row>
    <row r="16" spans="1:15">
      <c r="A16" s="1">
        <v>625130</v>
      </c>
      <c r="B16" s="1" t="s">
        <v>78</v>
      </c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4">
        <f t="shared" si="0"/>
        <v>0</v>
      </c>
    </row>
    <row r="17" spans="1:15">
      <c r="A17" s="1">
        <v>625110</v>
      </c>
      <c r="B17" s="1" t="s">
        <v>68</v>
      </c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4">
        <f t="shared" si="0"/>
        <v>0</v>
      </c>
    </row>
    <row r="18" spans="1:15">
      <c r="A18" s="1">
        <v>645100</v>
      </c>
      <c r="B18" s="1" t="s">
        <v>79</v>
      </c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4">
        <f t="shared" si="0"/>
        <v>0</v>
      </c>
    </row>
    <row r="19" spans="1:15">
      <c r="A19" s="1">
        <v>645320</v>
      </c>
      <c r="B19" s="1" t="s">
        <v>81</v>
      </c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4">
        <f t="shared" si="0"/>
        <v>0</v>
      </c>
    </row>
    <row r="20" spans="1:15">
      <c r="A20" s="1">
        <v>645400</v>
      </c>
      <c r="B20" s="1" t="s">
        <v>80</v>
      </c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4">
        <f t="shared" si="0"/>
        <v>0</v>
      </c>
    </row>
    <row r="21" spans="1:15">
      <c r="A21" s="1">
        <v>645800</v>
      </c>
      <c r="B21" s="1" t="s">
        <v>82</v>
      </c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4">
        <f t="shared" si="0"/>
        <v>0</v>
      </c>
    </row>
    <row r="22" spans="1:15">
      <c r="A22" s="1"/>
      <c r="B22" s="1"/>
      <c r="O22" s="4"/>
    </row>
    <row r="23" spans="1:15">
      <c r="B23" s="35" t="s">
        <v>39</v>
      </c>
      <c r="C23" s="34">
        <f t="shared" ref="C23:O23" si="1">SUM(C4:C22)</f>
        <v>0</v>
      </c>
      <c r="D23" s="34">
        <f t="shared" si="1"/>
        <v>0</v>
      </c>
      <c r="E23" s="34">
        <f t="shared" si="1"/>
        <v>0</v>
      </c>
      <c r="F23" s="34">
        <f t="shared" si="1"/>
        <v>0</v>
      </c>
      <c r="G23" s="34">
        <f t="shared" si="1"/>
        <v>0</v>
      </c>
      <c r="H23" s="34">
        <f t="shared" si="1"/>
        <v>0</v>
      </c>
      <c r="I23" s="34">
        <f t="shared" si="1"/>
        <v>0</v>
      </c>
      <c r="J23" s="34">
        <f t="shared" si="1"/>
        <v>0</v>
      </c>
      <c r="K23" s="34">
        <f t="shared" si="1"/>
        <v>0</v>
      </c>
      <c r="L23" s="34">
        <f t="shared" si="1"/>
        <v>0</v>
      </c>
      <c r="M23" s="34">
        <f t="shared" si="1"/>
        <v>0</v>
      </c>
      <c r="N23" s="34">
        <f t="shared" si="1"/>
        <v>0</v>
      </c>
      <c r="O23" s="34">
        <f t="shared" si="1"/>
        <v>0</v>
      </c>
    </row>
    <row r="24" spans="1:15">
      <c r="O24" s="4">
        <f>SUM(C23:N23)</f>
        <v>0</v>
      </c>
    </row>
    <row r="27" spans="1:15">
      <c r="E27" t="s">
        <v>169</v>
      </c>
    </row>
    <row r="28" spans="1:15">
      <c r="E28" t="s">
        <v>168</v>
      </c>
    </row>
    <row r="29" spans="1:15">
      <c r="E29" t="s">
        <v>170</v>
      </c>
    </row>
    <row r="30" spans="1:15">
      <c r="E30" t="s">
        <v>171</v>
      </c>
    </row>
    <row r="31" spans="1:15">
      <c r="E31" t="s">
        <v>172</v>
      </c>
    </row>
    <row r="32" spans="1:15">
      <c r="E32" t="s">
        <v>173</v>
      </c>
    </row>
    <row r="33" spans="5:5">
      <c r="E33" t="s">
        <v>174</v>
      </c>
    </row>
    <row r="34" spans="5:5">
      <c r="E34" t="s">
        <v>175</v>
      </c>
    </row>
    <row r="35" spans="5:5">
      <c r="E35" t="s">
        <v>176</v>
      </c>
    </row>
    <row r="36" spans="5:5">
      <c r="E36" t="s">
        <v>177</v>
      </c>
    </row>
    <row r="37" spans="5:5">
      <c r="E37" t="s">
        <v>178</v>
      </c>
    </row>
    <row r="38" spans="5:5">
      <c r="E38" t="s">
        <v>179</v>
      </c>
    </row>
  </sheetData>
  <phoneticPr fontId="1" type="noConversion"/>
  <pageMargins left="0.28000000000000003" right="0.25" top="0.984251969" bottom="0.984251969" header="0.4921259845" footer="0.4921259845"/>
  <pageSetup paperSize="9" scale="70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U56"/>
  <sheetViews>
    <sheetView topLeftCell="A7" workbookViewId="0">
      <pane xSplit="2" topLeftCell="C1" activePane="topRight" state="frozenSplit"/>
      <selection activeCell="A13" sqref="A13"/>
      <selection pane="topRight" activeCell="A33" sqref="A33:IV36"/>
    </sheetView>
  </sheetViews>
  <sheetFormatPr baseColWidth="10" defaultRowHeight="12.75"/>
  <cols>
    <col min="1" max="1" width="7" bestFit="1" customWidth="1"/>
    <col min="2" max="2" width="32" bestFit="1" customWidth="1"/>
    <col min="3" max="14" width="10.28515625" customWidth="1"/>
  </cols>
  <sheetData>
    <row r="1" spans="1:16" ht="18.75">
      <c r="A1" s="61" t="s">
        <v>42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</row>
    <row r="2" spans="1:16">
      <c r="P2" s="63"/>
    </row>
    <row r="3" spans="1:16">
      <c r="C3" s="14" t="s">
        <v>105</v>
      </c>
      <c r="D3" s="14" t="s">
        <v>106</v>
      </c>
      <c r="E3" s="14" t="s">
        <v>107</v>
      </c>
      <c r="F3" s="14" t="s">
        <v>108</v>
      </c>
      <c r="G3" s="14" t="s">
        <v>109</v>
      </c>
      <c r="H3" s="14" t="s">
        <v>110</v>
      </c>
      <c r="I3" s="14" t="s">
        <v>111</v>
      </c>
      <c r="J3" s="14" t="s">
        <v>112</v>
      </c>
      <c r="K3" s="14" t="s">
        <v>113</v>
      </c>
      <c r="L3" s="14" t="s">
        <v>114</v>
      </c>
      <c r="M3" s="14" t="s">
        <v>115</v>
      </c>
      <c r="N3" s="14" t="s">
        <v>116</v>
      </c>
      <c r="O3" s="10" t="s">
        <v>34</v>
      </c>
      <c r="P3" s="64" t="s">
        <v>34</v>
      </c>
    </row>
    <row r="4" spans="1:16">
      <c r="O4" s="62" t="s">
        <v>93</v>
      </c>
      <c r="P4" s="65" t="s">
        <v>94</v>
      </c>
    </row>
    <row r="5" spans="1:16">
      <c r="A5" s="1"/>
      <c r="B5" s="1"/>
      <c r="O5" s="11"/>
      <c r="P5" s="63"/>
    </row>
    <row r="6" spans="1:16">
      <c r="A6" s="1">
        <v>606320</v>
      </c>
      <c r="B6" s="1" t="s">
        <v>0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16"/>
      <c r="P6" s="66">
        <f>SUM(C6:N6)</f>
        <v>0</v>
      </c>
    </row>
    <row r="7" spans="1:16">
      <c r="A7" s="1">
        <v>606400</v>
      </c>
      <c r="B7" s="1" t="s">
        <v>1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16"/>
      <c r="P7" s="66">
        <f t="shared" ref="P7:P32" si="0">SUM(C7:N7)</f>
        <v>0</v>
      </c>
    </row>
    <row r="8" spans="1:16">
      <c r="A8" s="1">
        <v>615510</v>
      </c>
      <c r="B8" s="1" t="s">
        <v>99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16"/>
      <c r="P8" s="66">
        <f t="shared" si="0"/>
        <v>0</v>
      </c>
    </row>
    <row r="9" spans="1:16">
      <c r="A9" s="1">
        <v>615520</v>
      </c>
      <c r="B9" s="1" t="s">
        <v>100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16"/>
      <c r="P9" s="66">
        <f t="shared" si="0"/>
        <v>0</v>
      </c>
    </row>
    <row r="10" spans="1:16">
      <c r="A10" s="1">
        <v>615530</v>
      </c>
      <c r="B10" s="1" t="s">
        <v>101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16"/>
      <c r="P10" s="66">
        <f t="shared" si="0"/>
        <v>0</v>
      </c>
    </row>
    <row r="11" spans="1:16">
      <c r="A11" s="1">
        <v>615540</v>
      </c>
      <c r="B11" s="1" t="s">
        <v>102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16"/>
      <c r="P11" s="66">
        <f t="shared" si="0"/>
        <v>0</v>
      </c>
    </row>
    <row r="12" spans="1:16">
      <c r="A12" s="1"/>
      <c r="B12" s="1" t="s">
        <v>89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16"/>
      <c r="P12" s="66">
        <f t="shared" si="0"/>
        <v>0</v>
      </c>
    </row>
    <row r="13" spans="1:16">
      <c r="A13" s="1">
        <v>612100</v>
      </c>
      <c r="B13" s="1" t="s">
        <v>103</v>
      </c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16"/>
      <c r="P13" s="66">
        <f t="shared" si="0"/>
        <v>0</v>
      </c>
    </row>
    <row r="14" spans="1:16">
      <c r="A14" s="1">
        <v>612200</v>
      </c>
      <c r="B14" s="1" t="s">
        <v>104</v>
      </c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16"/>
      <c r="P14" s="66">
        <f>SUM(C14:N14)</f>
        <v>0</v>
      </c>
    </row>
    <row r="15" spans="1:16">
      <c r="A15" s="1">
        <v>612300</v>
      </c>
      <c r="B15" s="1" t="s">
        <v>75</v>
      </c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16"/>
      <c r="P15" s="66">
        <f t="shared" si="0"/>
        <v>0</v>
      </c>
    </row>
    <row r="16" spans="1:16">
      <c r="A16" s="1"/>
      <c r="B16" s="1" t="s">
        <v>92</v>
      </c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16"/>
      <c r="P16" s="66">
        <f t="shared" si="0"/>
        <v>0</v>
      </c>
    </row>
    <row r="17" spans="1:16">
      <c r="A17" s="1"/>
      <c r="B17" s="1" t="s">
        <v>90</v>
      </c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16"/>
      <c r="P17" s="66">
        <f t="shared" si="0"/>
        <v>0</v>
      </c>
    </row>
    <row r="18" spans="1:16">
      <c r="A18" s="1">
        <v>613100</v>
      </c>
      <c r="B18" s="1" t="s">
        <v>91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16"/>
      <c r="P18" s="66">
        <f t="shared" si="0"/>
        <v>0</v>
      </c>
    </row>
    <row r="19" spans="1:16">
      <c r="A19" s="1">
        <v>616100</v>
      </c>
      <c r="B19" s="1" t="s">
        <v>64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16"/>
      <c r="P19" s="66">
        <f t="shared" si="0"/>
        <v>0</v>
      </c>
    </row>
    <row r="20" spans="1:16">
      <c r="A20" s="1">
        <v>616300</v>
      </c>
      <c r="B20" s="1" t="s">
        <v>65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16"/>
      <c r="P20" s="66">
        <f t="shared" si="0"/>
        <v>0</v>
      </c>
    </row>
    <row r="21" spans="1:16">
      <c r="A21" s="1">
        <v>622610</v>
      </c>
      <c r="B21" s="1" t="s">
        <v>3</v>
      </c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16"/>
      <c r="P21" s="66">
        <f t="shared" si="0"/>
        <v>0</v>
      </c>
    </row>
    <row r="22" spans="1:16">
      <c r="A22" s="1">
        <v>622630</v>
      </c>
      <c r="B22" s="1" t="s">
        <v>4</v>
      </c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16"/>
      <c r="P22" s="66">
        <f t="shared" si="0"/>
        <v>0</v>
      </c>
    </row>
    <row r="23" spans="1:16">
      <c r="A23" s="1">
        <v>622700</v>
      </c>
      <c r="B23" s="1" t="s">
        <v>5</v>
      </c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16"/>
      <c r="P23" s="66">
        <f t="shared" si="0"/>
        <v>0</v>
      </c>
    </row>
    <row r="24" spans="1:16">
      <c r="A24" s="1">
        <v>623700</v>
      </c>
      <c r="B24" s="1" t="s">
        <v>6</v>
      </c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16"/>
      <c r="P24" s="66">
        <f t="shared" si="0"/>
        <v>0</v>
      </c>
    </row>
    <row r="25" spans="1:16">
      <c r="A25" s="1">
        <v>623800</v>
      </c>
      <c r="B25" s="1" t="s">
        <v>7</v>
      </c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16"/>
      <c r="P25" s="66">
        <f t="shared" si="0"/>
        <v>0</v>
      </c>
    </row>
    <row r="26" spans="1:16">
      <c r="A26" s="1">
        <v>626100</v>
      </c>
      <c r="B26" s="1" t="s">
        <v>8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16"/>
      <c r="P26" s="66">
        <f t="shared" si="0"/>
        <v>0</v>
      </c>
    </row>
    <row r="27" spans="1:16">
      <c r="A27" s="1">
        <v>626200</v>
      </c>
      <c r="B27" s="1" t="s">
        <v>9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16"/>
      <c r="P27" s="66">
        <f t="shared" si="0"/>
        <v>0</v>
      </c>
    </row>
    <row r="28" spans="1:16">
      <c r="A28" s="1">
        <v>627000</v>
      </c>
      <c r="B28" s="1" t="s">
        <v>10</v>
      </c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16"/>
      <c r="P28" s="66">
        <f t="shared" si="0"/>
        <v>0</v>
      </c>
    </row>
    <row r="29" spans="1:16">
      <c r="A29" s="1">
        <v>627100</v>
      </c>
      <c r="B29" s="1" t="s">
        <v>11</v>
      </c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16"/>
      <c r="P29" s="66">
        <f t="shared" si="0"/>
        <v>0</v>
      </c>
    </row>
    <row r="30" spans="1:16">
      <c r="A30" s="1">
        <v>628100</v>
      </c>
      <c r="B30" s="1" t="s">
        <v>12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16"/>
      <c r="P30" s="66">
        <f t="shared" si="0"/>
        <v>0</v>
      </c>
    </row>
    <row r="31" spans="1:16">
      <c r="A31" s="1">
        <v>646000</v>
      </c>
      <c r="B31" s="1" t="s">
        <v>84</v>
      </c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16"/>
      <c r="P31" s="66">
        <f>SUM(C31:N31)</f>
        <v>0</v>
      </c>
    </row>
    <row r="32" spans="1:16">
      <c r="A32" s="1">
        <v>661000</v>
      </c>
      <c r="B32" s="1" t="s">
        <v>83</v>
      </c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16"/>
      <c r="P32" s="66">
        <f t="shared" si="0"/>
        <v>0</v>
      </c>
    </row>
    <row r="33" spans="1:21">
      <c r="A33" s="1"/>
      <c r="B33" s="1"/>
      <c r="O33" s="11"/>
    </row>
    <row r="34" spans="1:21">
      <c r="B34" s="35" t="s">
        <v>44</v>
      </c>
      <c r="C34" s="34">
        <f t="shared" ref="C34:N34" si="1">SUM(C6:C32)</f>
        <v>0</v>
      </c>
      <c r="D34" s="34">
        <f t="shared" si="1"/>
        <v>0</v>
      </c>
      <c r="E34" s="34">
        <f>SUM(E6:E32)</f>
        <v>0</v>
      </c>
      <c r="F34" s="34">
        <f>SUM(F6:F32)</f>
        <v>0</v>
      </c>
      <c r="G34" s="34">
        <f>SUM(G6:G32)</f>
        <v>0</v>
      </c>
      <c r="H34" s="34">
        <f>SUM(H6:H32)</f>
        <v>0</v>
      </c>
      <c r="I34" s="34">
        <f t="shared" si="1"/>
        <v>0</v>
      </c>
      <c r="J34" s="34">
        <f t="shared" si="1"/>
        <v>0</v>
      </c>
      <c r="K34" s="34">
        <f t="shared" si="1"/>
        <v>0</v>
      </c>
      <c r="L34" s="34">
        <f t="shared" si="1"/>
        <v>0</v>
      </c>
      <c r="M34" s="34">
        <f t="shared" si="1"/>
        <v>0</v>
      </c>
      <c r="N34" s="34">
        <f t="shared" si="1"/>
        <v>0</v>
      </c>
      <c r="O34" s="34">
        <f>SUM(O6:O32)</f>
        <v>0</v>
      </c>
      <c r="Q34" s="4">
        <f>SUM(C34:N34)</f>
        <v>0</v>
      </c>
    </row>
    <row r="35" spans="1:21">
      <c r="O35" s="13"/>
      <c r="P35" s="4"/>
    </row>
    <row r="36" spans="1:21">
      <c r="A36" s="1">
        <v>633300</v>
      </c>
      <c r="B36" s="1" t="s">
        <v>13</v>
      </c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7"/>
      <c r="P36" s="4"/>
    </row>
    <row r="37" spans="1:21">
      <c r="A37" s="1">
        <v>635110</v>
      </c>
      <c r="B37" s="1" t="s">
        <v>14</v>
      </c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7"/>
      <c r="P37" s="4"/>
    </row>
    <row r="38" spans="1:21">
      <c r="A38" s="1">
        <v>635800</v>
      </c>
      <c r="B38" s="1" t="s">
        <v>69</v>
      </c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7"/>
      <c r="P38" s="4"/>
    </row>
    <row r="39" spans="1:21">
      <c r="A39" s="1">
        <v>635450</v>
      </c>
      <c r="B39" s="1" t="s">
        <v>15</v>
      </c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7"/>
      <c r="P39" s="4"/>
    </row>
    <row r="40" spans="1:21">
      <c r="O40" s="13"/>
      <c r="P40" s="4"/>
    </row>
    <row r="41" spans="1:21">
      <c r="B41" s="35" t="s">
        <v>35</v>
      </c>
      <c r="C41" s="34">
        <f t="shared" ref="C41:N41" si="2">SUM(C36:C39)</f>
        <v>0</v>
      </c>
      <c r="D41" s="34">
        <f t="shared" si="2"/>
        <v>0</v>
      </c>
      <c r="E41" s="34">
        <f t="shared" si="2"/>
        <v>0</v>
      </c>
      <c r="F41" s="34">
        <f t="shared" si="2"/>
        <v>0</v>
      </c>
      <c r="G41" s="34">
        <f t="shared" si="2"/>
        <v>0</v>
      </c>
      <c r="H41" s="34">
        <f t="shared" si="2"/>
        <v>0</v>
      </c>
      <c r="I41" s="34">
        <f t="shared" si="2"/>
        <v>0</v>
      </c>
      <c r="J41" s="34">
        <f t="shared" si="2"/>
        <v>0</v>
      </c>
      <c r="K41" s="34">
        <f t="shared" si="2"/>
        <v>0</v>
      </c>
      <c r="L41" s="34">
        <f t="shared" si="2"/>
        <v>0</v>
      </c>
      <c r="M41" s="34">
        <f t="shared" si="2"/>
        <v>0</v>
      </c>
      <c r="N41" s="34">
        <f t="shared" si="2"/>
        <v>0</v>
      </c>
      <c r="O41" s="34">
        <f>SUM(O36:O39)</f>
        <v>0</v>
      </c>
      <c r="Q41" s="4">
        <f>SUM(C41:N41)</f>
        <v>0</v>
      </c>
      <c r="R41" s="4"/>
      <c r="S41" s="4"/>
      <c r="T41" s="4"/>
      <c r="U41" s="4"/>
    </row>
    <row r="42" spans="1:21">
      <c r="O42" s="12"/>
      <c r="P42" s="4"/>
    </row>
    <row r="43" spans="1:21">
      <c r="B43" t="s">
        <v>23</v>
      </c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12"/>
      <c r="P43" s="4"/>
    </row>
    <row r="44" spans="1:21">
      <c r="P44" s="4"/>
    </row>
    <row r="45" spans="1:21">
      <c r="B45" s="33" t="s">
        <v>37</v>
      </c>
      <c r="C45" s="34">
        <f t="shared" ref="C45:N45" si="3">SUM(C43:C44)</f>
        <v>0</v>
      </c>
      <c r="D45" s="34">
        <f t="shared" si="3"/>
        <v>0</v>
      </c>
      <c r="E45" s="34">
        <f t="shared" si="3"/>
        <v>0</v>
      </c>
      <c r="F45" s="34">
        <f t="shared" si="3"/>
        <v>0</v>
      </c>
      <c r="G45" s="34">
        <f t="shared" si="3"/>
        <v>0</v>
      </c>
      <c r="H45" s="34">
        <f t="shared" si="3"/>
        <v>0</v>
      </c>
      <c r="I45" s="34">
        <f t="shared" si="3"/>
        <v>0</v>
      </c>
      <c r="J45" s="34">
        <f t="shared" si="3"/>
        <v>0</v>
      </c>
      <c r="K45" s="34">
        <f t="shared" si="3"/>
        <v>0</v>
      </c>
      <c r="L45" s="34">
        <f t="shared" si="3"/>
        <v>0</v>
      </c>
      <c r="M45" s="34">
        <f t="shared" si="3"/>
        <v>0</v>
      </c>
      <c r="N45" s="34">
        <f t="shared" si="3"/>
        <v>0</v>
      </c>
      <c r="O45" s="34">
        <f>SUM(O43:O43)</f>
        <v>0</v>
      </c>
      <c r="Q45" s="4">
        <f>SUM(C45:N45)</f>
        <v>0</v>
      </c>
    </row>
    <row r="46" spans="1:21">
      <c r="P46" s="4"/>
    </row>
    <row r="47" spans="1:21">
      <c r="P47" s="4"/>
    </row>
    <row r="48" spans="1:21">
      <c r="B48" s="32" t="s">
        <v>71</v>
      </c>
      <c r="C48" s="32">
        <v>500</v>
      </c>
      <c r="D48" s="32">
        <v>500</v>
      </c>
      <c r="E48" s="32">
        <v>500</v>
      </c>
      <c r="F48" s="32">
        <v>500</v>
      </c>
      <c r="G48" s="32">
        <v>500</v>
      </c>
      <c r="H48" s="32">
        <v>500</v>
      </c>
      <c r="I48" s="32">
        <v>500</v>
      </c>
      <c r="J48" s="32">
        <v>500</v>
      </c>
      <c r="K48" s="32">
        <v>500</v>
      </c>
      <c r="L48" s="32">
        <v>500</v>
      </c>
      <c r="M48" s="32">
        <v>500</v>
      </c>
      <c r="N48" s="32">
        <v>500</v>
      </c>
      <c r="O48" s="32">
        <f>SUM(C48:N48)</f>
        <v>6000</v>
      </c>
      <c r="Q48" s="4">
        <f>SUM(C48:N48)</f>
        <v>6000</v>
      </c>
    </row>
    <row r="49" spans="2:17"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2"/>
    </row>
    <row r="52" spans="2:17">
      <c r="E52" s="4"/>
      <c r="I52" s="4"/>
      <c r="J52" s="4"/>
      <c r="K52" s="4"/>
      <c r="L52" s="4"/>
      <c r="M52" s="4"/>
      <c r="N52" s="4"/>
      <c r="O52" s="32">
        <f>+O45+O41+O34+O48</f>
        <v>6000</v>
      </c>
      <c r="Q52" s="4">
        <f>SUM(C34:N34,C41:N41,C45:N45,C48:N48)</f>
        <v>6000</v>
      </c>
    </row>
    <row r="53" spans="2:17">
      <c r="D53" s="70"/>
      <c r="E53" s="68"/>
      <c r="F53" s="68"/>
    </row>
    <row r="54" spans="2:17">
      <c r="D54" s="70"/>
      <c r="E54" s="68"/>
      <c r="F54" s="68"/>
    </row>
    <row r="55" spans="2:17">
      <c r="D55" s="68"/>
      <c r="E55" s="68"/>
      <c r="F55" s="68"/>
    </row>
    <row r="56" spans="2:17">
      <c r="D56" s="69"/>
      <c r="E56" s="68"/>
      <c r="F56" s="68"/>
    </row>
  </sheetData>
  <phoneticPr fontId="1" type="noConversion"/>
  <pageMargins left="0.25" right="0.35" top="0.43" bottom="0.28000000000000003" header="0.19" footer="0.25"/>
  <pageSetup paperSize="9" scale="58" orientation="landscape" r:id="rId1"/>
  <headerFooter alignWithMargins="0">
    <oddHeader xml:space="preserve">&amp;L
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T55"/>
  <sheetViews>
    <sheetView workbookViewId="0">
      <selection activeCell="B13" sqref="B13"/>
    </sheetView>
  </sheetViews>
  <sheetFormatPr baseColWidth="10" defaultRowHeight="12.75"/>
  <cols>
    <col min="1" max="1" width="42.85546875" customWidth="1"/>
    <col min="2" max="4" width="12" customWidth="1"/>
    <col min="7" max="7" width="11.28515625" bestFit="1" customWidth="1"/>
  </cols>
  <sheetData>
    <row r="1" spans="1:20" ht="20.25">
      <c r="A1" s="72" t="s">
        <v>32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4"/>
    </row>
    <row r="2" spans="1:20">
      <c r="A2" s="75"/>
      <c r="B2" s="75"/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</row>
    <row r="3" spans="1:20">
      <c r="B3" s="76">
        <v>2009</v>
      </c>
      <c r="C3" s="77"/>
      <c r="D3" s="78"/>
      <c r="E3" s="76">
        <v>2010</v>
      </c>
      <c r="F3" s="77"/>
      <c r="G3" s="77"/>
      <c r="H3" s="77"/>
      <c r="I3" s="77"/>
      <c r="J3" s="77"/>
      <c r="K3" s="77"/>
      <c r="L3" s="77"/>
      <c r="M3" s="78"/>
      <c r="N3" s="60"/>
      <c r="O3" s="60"/>
      <c r="P3" s="60"/>
      <c r="Q3" s="60"/>
      <c r="R3" s="60"/>
      <c r="S3" s="60"/>
      <c r="T3" s="31" t="s">
        <v>43</v>
      </c>
    </row>
    <row r="4" spans="1:20">
      <c r="A4" s="22"/>
      <c r="B4" s="14" t="s">
        <v>54</v>
      </c>
      <c r="C4" s="14" t="s">
        <v>55</v>
      </c>
      <c r="D4" s="14" t="s">
        <v>56</v>
      </c>
      <c r="E4" s="14" t="s">
        <v>57</v>
      </c>
      <c r="F4" s="14" t="s">
        <v>58</v>
      </c>
      <c r="G4" s="14" t="s">
        <v>59</v>
      </c>
      <c r="H4" s="14" t="s">
        <v>74</v>
      </c>
      <c r="I4" s="14" t="s">
        <v>73</v>
      </c>
      <c r="J4" s="14" t="s">
        <v>51</v>
      </c>
      <c r="K4" s="14" t="s">
        <v>88</v>
      </c>
      <c r="L4" s="14" t="s">
        <v>52</v>
      </c>
      <c r="M4" s="14" t="s">
        <v>53</v>
      </c>
      <c r="N4" s="21">
        <f ca="1">TODAY()</f>
        <v>40626</v>
      </c>
      <c r="O4" s="4"/>
    </row>
    <row r="5" spans="1:20">
      <c r="A5" s="19"/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4"/>
    </row>
    <row r="6" spans="1:20" ht="15">
      <c r="A6" s="28" t="s">
        <v>16</v>
      </c>
      <c r="B6" s="29">
        <f t="shared" ref="B6:M6" si="0">B9</f>
        <v>51000</v>
      </c>
      <c r="C6" s="29">
        <f t="shared" si="0"/>
        <v>51000</v>
      </c>
      <c r="D6" s="29">
        <f t="shared" si="0"/>
        <v>51000</v>
      </c>
      <c r="E6" s="29">
        <f t="shared" si="0"/>
        <v>51000</v>
      </c>
      <c r="F6" s="29">
        <f t="shared" si="0"/>
        <v>51000</v>
      </c>
      <c r="G6" s="29">
        <f t="shared" si="0"/>
        <v>51000</v>
      </c>
      <c r="H6" s="29">
        <f t="shared" si="0"/>
        <v>51000</v>
      </c>
      <c r="I6" s="29">
        <f t="shared" si="0"/>
        <v>51000</v>
      </c>
      <c r="J6" s="29">
        <f t="shared" si="0"/>
        <v>51000</v>
      </c>
      <c r="K6" s="29">
        <f t="shared" si="0"/>
        <v>27000</v>
      </c>
      <c r="L6" s="29">
        <f t="shared" si="0"/>
        <v>38000</v>
      </c>
      <c r="M6" s="29">
        <f t="shared" si="0"/>
        <v>51000</v>
      </c>
      <c r="N6" s="30">
        <f>SUM(B6:G6)</f>
        <v>306000</v>
      </c>
      <c r="O6" s="4"/>
    </row>
    <row r="7" spans="1:20">
      <c r="A7" s="19"/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20"/>
      <c r="O7" s="4"/>
    </row>
    <row r="8" spans="1:20">
      <c r="A8" s="19"/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4"/>
    </row>
    <row r="9" spans="1:20" ht="13.5">
      <c r="A9" s="44" t="s">
        <v>17</v>
      </c>
      <c r="B9" s="45">
        <f ca="1">C.A.!C15</f>
        <v>51000</v>
      </c>
      <c r="C9" s="45">
        <f ca="1">C.A.!D15</f>
        <v>51000</v>
      </c>
      <c r="D9" s="45">
        <f ca="1">C.A.!E15</f>
        <v>51000</v>
      </c>
      <c r="E9" s="45">
        <f ca="1">C.A.!F15</f>
        <v>51000</v>
      </c>
      <c r="F9" s="45">
        <f ca="1">C.A.!G15</f>
        <v>51000</v>
      </c>
      <c r="G9" s="45">
        <f ca="1">C.A.!H15</f>
        <v>51000</v>
      </c>
      <c r="H9" s="45">
        <f ca="1">C.A.!I15</f>
        <v>51000</v>
      </c>
      <c r="I9" s="45">
        <f ca="1">C.A.!J15</f>
        <v>51000</v>
      </c>
      <c r="J9" s="45">
        <f ca="1">C.A.!K15</f>
        <v>51000</v>
      </c>
      <c r="K9" s="45">
        <f ca="1">C.A.!L15</f>
        <v>27000</v>
      </c>
      <c r="L9" s="45">
        <f ca="1">C.A.!M15</f>
        <v>38000</v>
      </c>
      <c r="M9" s="45">
        <f ca="1">C.A.!N15</f>
        <v>51000</v>
      </c>
      <c r="N9" s="46">
        <f>SUM(B9:M9)</f>
        <v>575000</v>
      </c>
      <c r="O9" s="4"/>
    </row>
    <row r="10" spans="1:20">
      <c r="A10" s="19"/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19"/>
      <c r="O10" s="4"/>
    </row>
    <row r="11" spans="1:20" ht="13.5">
      <c r="A11" s="44" t="s">
        <v>18</v>
      </c>
      <c r="B11" s="45">
        <v>0</v>
      </c>
      <c r="C11" s="45">
        <f t="shared" ref="C11:M11" si="1">+B12</f>
        <v>0</v>
      </c>
      <c r="D11" s="45">
        <f t="shared" si="1"/>
        <v>0</v>
      </c>
      <c r="E11" s="45">
        <f t="shared" si="1"/>
        <v>0</v>
      </c>
      <c r="F11" s="45">
        <f t="shared" si="1"/>
        <v>0</v>
      </c>
      <c r="G11" s="45">
        <f t="shared" si="1"/>
        <v>0</v>
      </c>
      <c r="H11" s="45">
        <f t="shared" si="1"/>
        <v>0</v>
      </c>
      <c r="I11" s="45">
        <f t="shared" si="1"/>
        <v>0</v>
      </c>
      <c r="J11" s="45">
        <f t="shared" si="1"/>
        <v>0</v>
      </c>
      <c r="K11" s="45">
        <f t="shared" si="1"/>
        <v>0</v>
      </c>
      <c r="L11" s="45">
        <f t="shared" si="1"/>
        <v>0</v>
      </c>
      <c r="M11" s="45">
        <f t="shared" si="1"/>
        <v>0</v>
      </c>
      <c r="N11" s="46">
        <v>0</v>
      </c>
      <c r="O11" s="4"/>
    </row>
    <row r="12" spans="1:20" ht="13.5">
      <c r="A12" s="44" t="s">
        <v>19</v>
      </c>
      <c r="B12" s="47"/>
      <c r="C12" s="47"/>
      <c r="D12" s="47"/>
      <c r="E12" s="47"/>
      <c r="F12" s="47"/>
      <c r="G12" s="47"/>
      <c r="H12" s="47"/>
      <c r="I12" s="47"/>
      <c r="J12" s="47"/>
      <c r="K12" s="47"/>
      <c r="L12" s="47"/>
      <c r="M12" s="47"/>
      <c r="N12" s="48">
        <f>G12</f>
        <v>0</v>
      </c>
      <c r="O12" s="4"/>
    </row>
    <row r="13" spans="1:20">
      <c r="A13" s="54" t="s">
        <v>70</v>
      </c>
      <c r="B13" s="55">
        <f t="shared" ref="B13:M13" si="2">+B9-B11+B12</f>
        <v>51000</v>
      </c>
      <c r="C13" s="55">
        <f t="shared" si="2"/>
        <v>51000</v>
      </c>
      <c r="D13" s="55">
        <f t="shared" si="2"/>
        <v>51000</v>
      </c>
      <c r="E13" s="55">
        <f t="shared" si="2"/>
        <v>51000</v>
      </c>
      <c r="F13" s="55">
        <f t="shared" si="2"/>
        <v>51000</v>
      </c>
      <c r="G13" s="55">
        <f t="shared" si="2"/>
        <v>51000</v>
      </c>
      <c r="H13" s="55">
        <f t="shared" si="2"/>
        <v>51000</v>
      </c>
      <c r="I13" s="55">
        <f t="shared" si="2"/>
        <v>51000</v>
      </c>
      <c r="J13" s="55">
        <f t="shared" si="2"/>
        <v>51000</v>
      </c>
      <c r="K13" s="55">
        <f t="shared" si="2"/>
        <v>27000</v>
      </c>
      <c r="L13" s="55">
        <f t="shared" si="2"/>
        <v>38000</v>
      </c>
      <c r="M13" s="55">
        <f t="shared" si="2"/>
        <v>51000</v>
      </c>
      <c r="N13" s="55">
        <f>+N9-N11+N12</f>
        <v>575000</v>
      </c>
      <c r="O13" s="4"/>
    </row>
    <row r="14" spans="1:20" ht="13.5">
      <c r="A14" s="44"/>
      <c r="B14" s="44"/>
      <c r="C14" s="44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"/>
    </row>
    <row r="15" spans="1:20" ht="13.5">
      <c r="A15" s="44" t="s">
        <v>40</v>
      </c>
      <c r="B15" s="45">
        <f ca="1">'CHARGES FIXES'!C34</f>
        <v>0</v>
      </c>
      <c r="C15" s="45">
        <f ca="1">'CHARGES FIXES'!D34</f>
        <v>0</v>
      </c>
      <c r="D15" s="45">
        <f ca="1">'CHARGES FIXES'!E34</f>
        <v>0</v>
      </c>
      <c r="E15" s="45">
        <f ca="1">'CHARGES FIXES'!F34</f>
        <v>0</v>
      </c>
      <c r="F15" s="45">
        <f ca="1">'CHARGES FIXES'!G34</f>
        <v>0</v>
      </c>
      <c r="G15" s="45">
        <f ca="1">'CHARGES FIXES'!H34</f>
        <v>0</v>
      </c>
      <c r="H15" s="45">
        <f ca="1">'CHARGES FIXES'!I34</f>
        <v>0</v>
      </c>
      <c r="I15" s="45">
        <f ca="1">'CHARGES FIXES'!J34</f>
        <v>0</v>
      </c>
      <c r="J15" s="45">
        <f ca="1">'CHARGES FIXES'!K34</f>
        <v>0</v>
      </c>
      <c r="K15" s="45">
        <f ca="1">'CHARGES FIXES'!L34</f>
        <v>0</v>
      </c>
      <c r="L15" s="45">
        <f ca="1">'CHARGES FIXES'!M34</f>
        <v>0</v>
      </c>
      <c r="M15" s="45">
        <f ca="1">'CHARGES FIXES'!N34</f>
        <v>0</v>
      </c>
      <c r="N15" s="46">
        <f>SUM(B15:M15)</f>
        <v>0</v>
      </c>
      <c r="O15" s="4"/>
    </row>
    <row r="16" spans="1:20" ht="13.5">
      <c r="A16" s="44" t="s">
        <v>41</v>
      </c>
      <c r="B16" s="45">
        <f ca="1">+'CHARGES VAR'!C23</f>
        <v>0</v>
      </c>
      <c r="C16" s="45">
        <f ca="1">+'CHARGES VAR'!D23</f>
        <v>0</v>
      </c>
      <c r="D16" s="45">
        <f ca="1">+'CHARGES VAR'!E23</f>
        <v>0</v>
      </c>
      <c r="E16" s="45">
        <f ca="1">+'CHARGES VAR'!F23</f>
        <v>0</v>
      </c>
      <c r="F16" s="45">
        <f ca="1">+'CHARGES VAR'!G23</f>
        <v>0</v>
      </c>
      <c r="G16" s="45">
        <f ca="1">+'CHARGES VAR'!H23</f>
        <v>0</v>
      </c>
      <c r="H16" s="45">
        <f ca="1">+'CHARGES VAR'!I23</f>
        <v>0</v>
      </c>
      <c r="I16" s="45">
        <f ca="1">+'CHARGES VAR'!J23</f>
        <v>0</v>
      </c>
      <c r="J16" s="45">
        <f ca="1">+'CHARGES VAR'!K23</f>
        <v>0</v>
      </c>
      <c r="K16" s="45">
        <f ca="1">+'CHARGES VAR'!L23</f>
        <v>0</v>
      </c>
      <c r="L16" s="45">
        <f ca="1">+'CHARGES VAR'!M23</f>
        <v>0</v>
      </c>
      <c r="M16" s="45">
        <f ca="1">+'CHARGES VAR'!N23</f>
        <v>0</v>
      </c>
      <c r="N16" s="46">
        <f>SUM(B16:M16)</f>
        <v>0</v>
      </c>
      <c r="O16" s="4"/>
    </row>
    <row r="17" spans="1:15" ht="13.5">
      <c r="A17" s="56" t="s">
        <v>49</v>
      </c>
      <c r="B17" s="57">
        <f t="shared" ref="B17:M17" si="3">SUM(B15:B16)</f>
        <v>0</v>
      </c>
      <c r="C17" s="57">
        <f t="shared" si="3"/>
        <v>0</v>
      </c>
      <c r="D17" s="57">
        <f t="shared" si="3"/>
        <v>0</v>
      </c>
      <c r="E17" s="57">
        <f t="shared" si="3"/>
        <v>0</v>
      </c>
      <c r="F17" s="57">
        <f t="shared" si="3"/>
        <v>0</v>
      </c>
      <c r="G17" s="57">
        <f t="shared" si="3"/>
        <v>0</v>
      </c>
      <c r="H17" s="57">
        <f t="shared" si="3"/>
        <v>0</v>
      </c>
      <c r="I17" s="57">
        <f t="shared" si="3"/>
        <v>0</v>
      </c>
      <c r="J17" s="57">
        <f t="shared" si="3"/>
        <v>0</v>
      </c>
      <c r="K17" s="57">
        <f t="shared" si="3"/>
        <v>0</v>
      </c>
      <c r="L17" s="57">
        <f t="shared" si="3"/>
        <v>0</v>
      </c>
      <c r="M17" s="57">
        <f t="shared" si="3"/>
        <v>0</v>
      </c>
      <c r="N17" s="58">
        <f>+SUM(N15:N16)</f>
        <v>0</v>
      </c>
      <c r="O17" s="4"/>
    </row>
    <row r="18" spans="1:15" ht="13.5">
      <c r="A18" s="44"/>
      <c r="B18" s="44"/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"/>
    </row>
    <row r="19" spans="1:15">
      <c r="A19" s="23" t="s">
        <v>20</v>
      </c>
      <c r="B19" s="40">
        <f t="shared" ref="B19:N19" si="4">IF(ISNUMBER(B15),B13-B17,"")</f>
        <v>51000</v>
      </c>
      <c r="C19" s="40">
        <f t="shared" si="4"/>
        <v>51000</v>
      </c>
      <c r="D19" s="40">
        <f t="shared" si="4"/>
        <v>51000</v>
      </c>
      <c r="E19" s="40">
        <f t="shared" si="4"/>
        <v>51000</v>
      </c>
      <c r="F19" s="40">
        <f t="shared" si="4"/>
        <v>51000</v>
      </c>
      <c r="G19" s="40">
        <f t="shared" si="4"/>
        <v>51000</v>
      </c>
      <c r="H19" s="40">
        <f t="shared" si="4"/>
        <v>51000</v>
      </c>
      <c r="I19" s="40">
        <f t="shared" si="4"/>
        <v>51000</v>
      </c>
      <c r="J19" s="40">
        <f t="shared" si="4"/>
        <v>51000</v>
      </c>
      <c r="K19" s="40">
        <f t="shared" si="4"/>
        <v>27000</v>
      </c>
      <c r="L19" s="40">
        <f t="shared" si="4"/>
        <v>38000</v>
      </c>
      <c r="M19" s="40">
        <f t="shared" si="4"/>
        <v>51000</v>
      </c>
      <c r="N19" s="40">
        <f t="shared" si="4"/>
        <v>575000</v>
      </c>
      <c r="O19" s="4"/>
    </row>
    <row r="20" spans="1:15" ht="13.5">
      <c r="A20" s="25" t="s">
        <v>36</v>
      </c>
      <c r="B20" s="41">
        <f t="shared" ref="B20:N20" si="5">IF(ISNUMBER(B15),B19/B6,"")</f>
        <v>1</v>
      </c>
      <c r="C20" s="41">
        <f t="shared" si="5"/>
        <v>1</v>
      </c>
      <c r="D20" s="41">
        <f t="shared" si="5"/>
        <v>1</v>
      </c>
      <c r="E20" s="41">
        <f t="shared" si="5"/>
        <v>1</v>
      </c>
      <c r="F20" s="41">
        <f t="shared" si="5"/>
        <v>1</v>
      </c>
      <c r="G20" s="41">
        <f t="shared" si="5"/>
        <v>1</v>
      </c>
      <c r="H20" s="41">
        <f t="shared" si="5"/>
        <v>1</v>
      </c>
      <c r="I20" s="41">
        <f t="shared" si="5"/>
        <v>1</v>
      </c>
      <c r="J20" s="41">
        <f t="shared" si="5"/>
        <v>1</v>
      </c>
      <c r="K20" s="41">
        <f t="shared" si="5"/>
        <v>1</v>
      </c>
      <c r="L20" s="41">
        <f t="shared" si="5"/>
        <v>1</v>
      </c>
      <c r="M20" s="41">
        <f t="shared" si="5"/>
        <v>1</v>
      </c>
      <c r="N20" s="41">
        <f t="shared" si="5"/>
        <v>1.8790849673202614</v>
      </c>
      <c r="O20" s="4"/>
    </row>
    <row r="21" spans="1:15" ht="13.5">
      <c r="A21" s="44"/>
      <c r="B21" s="44"/>
      <c r="C21" s="44"/>
      <c r="D21" s="44"/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4"/>
    </row>
    <row r="22" spans="1:15" ht="13.5">
      <c r="A22" s="44" t="s">
        <v>21</v>
      </c>
      <c r="B22" s="45">
        <f ca="1">+'CHARGES FIXES'!C41</f>
        <v>0</v>
      </c>
      <c r="C22" s="45">
        <f ca="1">+'CHARGES FIXES'!D41</f>
        <v>0</v>
      </c>
      <c r="D22" s="45">
        <f ca="1">+'CHARGES FIXES'!E41</f>
        <v>0</v>
      </c>
      <c r="E22" s="45">
        <f ca="1">+'CHARGES FIXES'!F41</f>
        <v>0</v>
      </c>
      <c r="F22" s="45">
        <f ca="1">+'CHARGES FIXES'!G41</f>
        <v>0</v>
      </c>
      <c r="G22" s="45">
        <f ca="1">+'CHARGES FIXES'!H41</f>
        <v>0</v>
      </c>
      <c r="H22" s="45">
        <f ca="1">+'CHARGES FIXES'!I41</f>
        <v>0</v>
      </c>
      <c r="I22" s="45">
        <f ca="1">+'CHARGES FIXES'!J41</f>
        <v>0</v>
      </c>
      <c r="J22" s="45">
        <f ca="1">+'CHARGES FIXES'!K41</f>
        <v>0</v>
      </c>
      <c r="K22" s="45">
        <f ca="1">+'CHARGES FIXES'!L41</f>
        <v>0</v>
      </c>
      <c r="L22" s="45">
        <f ca="1">+'CHARGES FIXES'!M41</f>
        <v>0</v>
      </c>
      <c r="M22" s="45">
        <f ca="1">+'CHARGES FIXES'!N41</f>
        <v>0</v>
      </c>
      <c r="N22" s="46">
        <f>SUM(B22:M22)</f>
        <v>0</v>
      </c>
      <c r="O22" s="4"/>
    </row>
    <row r="23" spans="1:15" ht="13.5">
      <c r="A23" s="44" t="s">
        <v>66</v>
      </c>
      <c r="B23" s="47">
        <v>3000</v>
      </c>
      <c r="C23" s="47">
        <v>3000</v>
      </c>
      <c r="D23" s="47">
        <v>3000</v>
      </c>
      <c r="E23" s="47">
        <v>3000</v>
      </c>
      <c r="F23" s="47">
        <v>3000</v>
      </c>
      <c r="G23" s="47">
        <v>3000</v>
      </c>
      <c r="H23" s="47">
        <v>3000</v>
      </c>
      <c r="I23" s="47">
        <v>3000</v>
      </c>
      <c r="J23" s="47">
        <v>3000</v>
      </c>
      <c r="K23" s="47">
        <v>3000</v>
      </c>
      <c r="L23" s="47">
        <v>3000</v>
      </c>
      <c r="M23" s="47">
        <v>3000</v>
      </c>
      <c r="N23" s="46">
        <f>SUM(B23:M23)</f>
        <v>36000</v>
      </c>
      <c r="O23" s="4"/>
    </row>
    <row r="24" spans="1:15" ht="13.5">
      <c r="A24" s="44" t="s">
        <v>47</v>
      </c>
      <c r="B24" s="45">
        <v>820</v>
      </c>
      <c r="C24" s="45">
        <v>820</v>
      </c>
      <c r="D24" s="45">
        <v>820</v>
      </c>
      <c r="E24" s="45">
        <v>820</v>
      </c>
      <c r="F24" s="45">
        <v>820</v>
      </c>
      <c r="G24" s="45">
        <v>820</v>
      </c>
      <c r="H24" s="45">
        <v>820</v>
      </c>
      <c r="I24" s="45">
        <v>820</v>
      </c>
      <c r="J24" s="45">
        <v>820</v>
      </c>
      <c r="K24" s="45">
        <v>820</v>
      </c>
      <c r="L24" s="45">
        <v>820</v>
      </c>
      <c r="M24" s="45">
        <v>820</v>
      </c>
      <c r="N24" s="46">
        <f>SUM(B24:M24)</f>
        <v>9840</v>
      </c>
      <c r="O24" s="4"/>
    </row>
    <row r="25" spans="1:15" ht="13.5">
      <c r="A25" s="44"/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6"/>
      <c r="O25" s="4"/>
    </row>
    <row r="26" spans="1:15" ht="13.5">
      <c r="A26" s="56" t="s">
        <v>48</v>
      </c>
      <c r="B26" s="57">
        <f t="shared" ref="B26:N26" si="6">SUM(B22:B24)</f>
        <v>3820</v>
      </c>
      <c r="C26" s="57">
        <f t="shared" si="6"/>
        <v>3820</v>
      </c>
      <c r="D26" s="57">
        <f t="shared" si="6"/>
        <v>3820</v>
      </c>
      <c r="E26" s="57">
        <f t="shared" si="6"/>
        <v>3820</v>
      </c>
      <c r="F26" s="57">
        <f t="shared" si="6"/>
        <v>3820</v>
      </c>
      <c r="G26" s="57">
        <f t="shared" si="6"/>
        <v>3820</v>
      </c>
      <c r="H26" s="57">
        <f t="shared" si="6"/>
        <v>3820</v>
      </c>
      <c r="I26" s="57">
        <f t="shared" si="6"/>
        <v>3820</v>
      </c>
      <c r="J26" s="57">
        <f t="shared" si="6"/>
        <v>3820</v>
      </c>
      <c r="K26" s="57">
        <f t="shared" si="6"/>
        <v>3820</v>
      </c>
      <c r="L26" s="57">
        <f t="shared" si="6"/>
        <v>3820</v>
      </c>
      <c r="M26" s="57">
        <f t="shared" si="6"/>
        <v>3820</v>
      </c>
      <c r="N26" s="57">
        <f t="shared" si="6"/>
        <v>45840</v>
      </c>
      <c r="O26" s="4"/>
    </row>
    <row r="27" spans="1:15">
      <c r="A27" s="19" t="s">
        <v>50</v>
      </c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4"/>
    </row>
    <row r="28" spans="1:15">
      <c r="A28" s="23" t="s">
        <v>22</v>
      </c>
      <c r="B28" s="40">
        <f t="shared" ref="B28:N28" si="7">IF(ISNUMBER(B15),B19-B26,"")</f>
        <v>47180</v>
      </c>
      <c r="C28" s="40">
        <f t="shared" si="7"/>
        <v>47180</v>
      </c>
      <c r="D28" s="40">
        <f t="shared" si="7"/>
        <v>47180</v>
      </c>
      <c r="E28" s="40">
        <f t="shared" si="7"/>
        <v>47180</v>
      </c>
      <c r="F28" s="40">
        <f t="shared" si="7"/>
        <v>47180</v>
      </c>
      <c r="G28" s="40">
        <f t="shared" si="7"/>
        <v>47180</v>
      </c>
      <c r="H28" s="40">
        <f t="shared" si="7"/>
        <v>47180</v>
      </c>
      <c r="I28" s="40">
        <f t="shared" si="7"/>
        <v>47180</v>
      </c>
      <c r="J28" s="40">
        <f t="shared" si="7"/>
        <v>47180</v>
      </c>
      <c r="K28" s="40">
        <f t="shared" si="7"/>
        <v>23180</v>
      </c>
      <c r="L28" s="40">
        <f t="shared" si="7"/>
        <v>34180</v>
      </c>
      <c r="M28" s="40">
        <f t="shared" si="7"/>
        <v>47180</v>
      </c>
      <c r="N28" s="40">
        <f t="shared" si="7"/>
        <v>529160</v>
      </c>
      <c r="O28" s="4"/>
    </row>
    <row r="29" spans="1:15" ht="13.5">
      <c r="A29" s="25" t="s">
        <v>36</v>
      </c>
      <c r="B29" s="41">
        <f t="shared" ref="B29:N29" si="8">IF(ISNUMBER(B15),B28/B6,"")</f>
        <v>0.92509803921568623</v>
      </c>
      <c r="C29" s="41">
        <f t="shared" si="8"/>
        <v>0.92509803921568623</v>
      </c>
      <c r="D29" s="41">
        <f t="shared" si="8"/>
        <v>0.92509803921568623</v>
      </c>
      <c r="E29" s="41">
        <f t="shared" si="8"/>
        <v>0.92509803921568623</v>
      </c>
      <c r="F29" s="41">
        <f t="shared" si="8"/>
        <v>0.92509803921568623</v>
      </c>
      <c r="G29" s="41">
        <f t="shared" si="8"/>
        <v>0.92509803921568623</v>
      </c>
      <c r="H29" s="41">
        <f t="shared" si="8"/>
        <v>0.92509803921568623</v>
      </c>
      <c r="I29" s="41">
        <f t="shared" si="8"/>
        <v>0.92509803921568623</v>
      </c>
      <c r="J29" s="41">
        <f t="shared" si="8"/>
        <v>0.92509803921568623</v>
      </c>
      <c r="K29" s="41">
        <f t="shared" si="8"/>
        <v>0.85851851851851857</v>
      </c>
      <c r="L29" s="41">
        <f t="shared" si="8"/>
        <v>0.89947368421052631</v>
      </c>
      <c r="M29" s="41">
        <f t="shared" si="8"/>
        <v>0.92509803921568623</v>
      </c>
      <c r="N29" s="41">
        <f t="shared" si="8"/>
        <v>1.7292810457516339</v>
      </c>
      <c r="O29" s="4"/>
    </row>
    <row r="30" spans="1:15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4"/>
    </row>
    <row r="31" spans="1:15" ht="13.5">
      <c r="A31" s="44" t="s">
        <v>38</v>
      </c>
      <c r="B31" s="45">
        <f ca="1">+'CHARGES FIXES'!C43</f>
        <v>0</v>
      </c>
      <c r="C31" s="45">
        <f ca="1">+'CHARGES FIXES'!D43</f>
        <v>0</v>
      </c>
      <c r="D31" s="45">
        <f ca="1">+'CHARGES FIXES'!E43</f>
        <v>0</v>
      </c>
      <c r="E31" s="45">
        <f ca="1">+'CHARGES FIXES'!F43</f>
        <v>0</v>
      </c>
      <c r="F31" s="45">
        <f ca="1">+'CHARGES FIXES'!G43</f>
        <v>0</v>
      </c>
      <c r="G31" s="45">
        <f ca="1">+'CHARGES FIXES'!H43</f>
        <v>0</v>
      </c>
      <c r="H31" s="45">
        <f ca="1">+'CHARGES FIXES'!I43</f>
        <v>0</v>
      </c>
      <c r="I31" s="45">
        <f ca="1">+'CHARGES FIXES'!J43</f>
        <v>0</v>
      </c>
      <c r="J31" s="45">
        <f ca="1">+'CHARGES FIXES'!K43</f>
        <v>0</v>
      </c>
      <c r="K31" s="45">
        <f ca="1">+'CHARGES FIXES'!L43</f>
        <v>0</v>
      </c>
      <c r="L31" s="45">
        <f ca="1">+'CHARGES FIXES'!M43</f>
        <v>0</v>
      </c>
      <c r="M31" s="45">
        <f ca="1">+'CHARGES FIXES'!N43</f>
        <v>0</v>
      </c>
      <c r="N31" s="46">
        <f>SUM(B31:M31)</f>
        <v>0</v>
      </c>
      <c r="O31" s="4"/>
    </row>
    <row r="32" spans="1:15" ht="13.5">
      <c r="A32" s="44"/>
      <c r="B32" s="44"/>
      <c r="C32" s="44"/>
      <c r="D32" s="44"/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4"/>
    </row>
    <row r="33" spans="1:20">
      <c r="A33" s="23" t="s">
        <v>24</v>
      </c>
      <c r="B33" s="40">
        <f t="shared" ref="B33:N33" si="9">IF(ISNUMBER(B15),B28-B31,"")</f>
        <v>47180</v>
      </c>
      <c r="C33" s="40">
        <f t="shared" si="9"/>
        <v>47180</v>
      </c>
      <c r="D33" s="40">
        <f t="shared" si="9"/>
        <v>47180</v>
      </c>
      <c r="E33" s="40">
        <f t="shared" si="9"/>
        <v>47180</v>
      </c>
      <c r="F33" s="40">
        <f t="shared" si="9"/>
        <v>47180</v>
      </c>
      <c r="G33" s="40">
        <f t="shared" si="9"/>
        <v>47180</v>
      </c>
      <c r="H33" s="40">
        <f t="shared" si="9"/>
        <v>47180</v>
      </c>
      <c r="I33" s="40">
        <f t="shared" si="9"/>
        <v>47180</v>
      </c>
      <c r="J33" s="40">
        <f t="shared" si="9"/>
        <v>47180</v>
      </c>
      <c r="K33" s="40">
        <f t="shared" si="9"/>
        <v>23180</v>
      </c>
      <c r="L33" s="40">
        <f t="shared" si="9"/>
        <v>34180</v>
      </c>
      <c r="M33" s="40">
        <f t="shared" si="9"/>
        <v>47180</v>
      </c>
      <c r="N33" s="40">
        <f t="shared" si="9"/>
        <v>529160</v>
      </c>
      <c r="O33" s="4"/>
      <c r="P33" s="4"/>
    </row>
    <row r="34" spans="1:20" ht="13.5">
      <c r="A34" s="25" t="s">
        <v>36</v>
      </c>
      <c r="B34" s="41">
        <f t="shared" ref="B34:N34" si="10">IF(ISNUMBER(B15),B33/B6,"")</f>
        <v>0.92509803921568623</v>
      </c>
      <c r="C34" s="41">
        <f t="shared" si="10"/>
        <v>0.92509803921568623</v>
      </c>
      <c r="D34" s="41">
        <f t="shared" si="10"/>
        <v>0.92509803921568623</v>
      </c>
      <c r="E34" s="41">
        <f t="shared" si="10"/>
        <v>0.92509803921568623</v>
      </c>
      <c r="F34" s="41">
        <f t="shared" si="10"/>
        <v>0.92509803921568623</v>
      </c>
      <c r="G34" s="41">
        <f t="shared" si="10"/>
        <v>0.92509803921568623</v>
      </c>
      <c r="H34" s="41">
        <f t="shared" si="10"/>
        <v>0.92509803921568623</v>
      </c>
      <c r="I34" s="41">
        <f t="shared" si="10"/>
        <v>0.92509803921568623</v>
      </c>
      <c r="J34" s="41">
        <f t="shared" si="10"/>
        <v>0.92509803921568623</v>
      </c>
      <c r="K34" s="41">
        <f t="shared" si="10"/>
        <v>0.85851851851851857</v>
      </c>
      <c r="L34" s="41">
        <f t="shared" si="10"/>
        <v>0.89947368421052631</v>
      </c>
      <c r="M34" s="41">
        <f t="shared" si="10"/>
        <v>0.92509803921568623</v>
      </c>
      <c r="N34" s="41">
        <f t="shared" si="10"/>
        <v>1.7292810457516339</v>
      </c>
      <c r="O34" s="4"/>
    </row>
    <row r="35" spans="1:20" ht="13.5">
      <c r="A35" s="44"/>
      <c r="B35" s="44"/>
      <c r="C35" s="44"/>
      <c r="D35" s="44"/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"/>
    </row>
    <row r="36" spans="1:20" ht="13.5">
      <c r="A36" s="44" t="s">
        <v>25</v>
      </c>
      <c r="B36" s="47"/>
      <c r="C36" s="47"/>
      <c r="D36" s="47"/>
      <c r="E36" s="47"/>
      <c r="F36" s="47"/>
      <c r="G36" s="47"/>
      <c r="H36" s="47"/>
      <c r="I36" s="47"/>
      <c r="J36" s="47"/>
      <c r="K36" s="47"/>
      <c r="L36" s="47"/>
      <c r="M36" s="47"/>
      <c r="N36" s="46">
        <f>SUM(B36:G36)</f>
        <v>0</v>
      </c>
      <c r="O36" s="4"/>
    </row>
    <row r="37" spans="1:20" ht="13.5">
      <c r="A37" s="44" t="s">
        <v>26</v>
      </c>
      <c r="B37" s="59">
        <f ca="1">+'CHARGES FIXES'!C48</f>
        <v>500</v>
      </c>
      <c r="C37" s="59">
        <f ca="1">+'CHARGES FIXES'!D48</f>
        <v>500</v>
      </c>
      <c r="D37" s="59">
        <f ca="1">+'CHARGES FIXES'!E48</f>
        <v>500</v>
      </c>
      <c r="E37" s="59">
        <f ca="1">+'CHARGES FIXES'!F48</f>
        <v>500</v>
      </c>
      <c r="F37" s="59">
        <f ca="1">+'CHARGES FIXES'!G48</f>
        <v>500</v>
      </c>
      <c r="G37" s="59">
        <f ca="1">+'CHARGES FIXES'!H48</f>
        <v>500</v>
      </c>
      <c r="H37" s="59">
        <f ca="1">+'CHARGES FIXES'!I48</f>
        <v>500</v>
      </c>
      <c r="I37" s="59">
        <f ca="1">+'CHARGES FIXES'!J48</f>
        <v>500</v>
      </c>
      <c r="J37" s="59">
        <f ca="1">+'CHARGES FIXES'!K48</f>
        <v>500</v>
      </c>
      <c r="K37" s="59">
        <f ca="1">+'CHARGES FIXES'!L48</f>
        <v>500</v>
      </c>
      <c r="L37" s="59">
        <f ca="1">+'CHARGES FIXES'!M48</f>
        <v>500</v>
      </c>
      <c r="M37" s="59">
        <f ca="1">+'CHARGES FIXES'!N48</f>
        <v>500</v>
      </c>
      <c r="N37" s="46">
        <f>SUM(B37:M37)</f>
        <v>6000</v>
      </c>
      <c r="O37" s="4"/>
    </row>
    <row r="38" spans="1:20" ht="15">
      <c r="A38" s="52" t="s">
        <v>27</v>
      </c>
      <c r="B38" s="50">
        <f t="shared" ref="B38:N38" si="11">B36-B37</f>
        <v>-500</v>
      </c>
      <c r="C38" s="50">
        <f t="shared" si="11"/>
        <v>-500</v>
      </c>
      <c r="D38" s="50">
        <f t="shared" si="11"/>
        <v>-500</v>
      </c>
      <c r="E38" s="50">
        <f t="shared" si="11"/>
        <v>-500</v>
      </c>
      <c r="F38" s="50">
        <f t="shared" si="11"/>
        <v>-500</v>
      </c>
      <c r="G38" s="50">
        <f t="shared" si="11"/>
        <v>-500</v>
      </c>
      <c r="H38" s="50">
        <f t="shared" si="11"/>
        <v>-500</v>
      </c>
      <c r="I38" s="50">
        <f t="shared" si="11"/>
        <v>-500</v>
      </c>
      <c r="J38" s="50">
        <f t="shared" si="11"/>
        <v>-500</v>
      </c>
      <c r="K38" s="50">
        <f t="shared" si="11"/>
        <v>-500</v>
      </c>
      <c r="L38" s="50">
        <f t="shared" si="11"/>
        <v>-500</v>
      </c>
      <c r="M38" s="50">
        <f t="shared" si="11"/>
        <v>-500</v>
      </c>
      <c r="N38" s="51">
        <f t="shared" si="11"/>
        <v>-6000</v>
      </c>
      <c r="O38" s="4"/>
    </row>
    <row r="39" spans="1:20" ht="13.5">
      <c r="A39" s="44"/>
      <c r="B39" s="44"/>
      <c r="C39" s="44"/>
      <c r="D39" s="44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"/>
    </row>
    <row r="40" spans="1:20" ht="15">
      <c r="A40" s="26" t="s">
        <v>28</v>
      </c>
      <c r="B40" s="42">
        <f t="shared" ref="B40:M40" si="12">IF(ISNUMBER(B15),B33+B38,"")</f>
        <v>46680</v>
      </c>
      <c r="C40" s="42">
        <f t="shared" si="12"/>
        <v>46680</v>
      </c>
      <c r="D40" s="42">
        <f t="shared" si="12"/>
        <v>46680</v>
      </c>
      <c r="E40" s="42">
        <f t="shared" si="12"/>
        <v>46680</v>
      </c>
      <c r="F40" s="42">
        <f t="shared" si="12"/>
        <v>46680</v>
      </c>
      <c r="G40" s="42">
        <f t="shared" si="12"/>
        <v>46680</v>
      </c>
      <c r="H40" s="42">
        <f t="shared" si="12"/>
        <v>46680</v>
      </c>
      <c r="I40" s="42">
        <f t="shared" si="12"/>
        <v>46680</v>
      </c>
      <c r="J40" s="42">
        <f t="shared" si="12"/>
        <v>46680</v>
      </c>
      <c r="K40" s="42">
        <f t="shared" si="12"/>
        <v>22680</v>
      </c>
      <c r="L40" s="42">
        <f t="shared" si="12"/>
        <v>33680</v>
      </c>
      <c r="M40" s="42">
        <f t="shared" si="12"/>
        <v>46680</v>
      </c>
      <c r="N40" s="27">
        <f>N33+N38</f>
        <v>523160</v>
      </c>
      <c r="O40" s="4"/>
    </row>
    <row r="41" spans="1:20">
      <c r="A41" s="19"/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4"/>
    </row>
    <row r="42" spans="1:20" ht="13.5">
      <c r="A42" s="44" t="s">
        <v>29</v>
      </c>
      <c r="B42" s="47">
        <v>0</v>
      </c>
      <c r="C42" s="47"/>
      <c r="D42" s="47"/>
      <c r="E42" s="47"/>
      <c r="F42" s="47"/>
      <c r="G42" s="47"/>
      <c r="H42" s="47"/>
      <c r="I42" s="47"/>
      <c r="J42" s="47"/>
      <c r="K42" s="47"/>
      <c r="L42" s="47"/>
      <c r="M42" s="47"/>
      <c r="N42" s="46">
        <f>SUM(B42:G42)</f>
        <v>0</v>
      </c>
      <c r="O42" s="4"/>
    </row>
    <row r="43" spans="1:20">
      <c r="A43" s="19"/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4"/>
    </row>
    <row r="44" spans="1:20">
      <c r="A44" s="23" t="s">
        <v>30</v>
      </c>
      <c r="B44" s="40">
        <f t="shared" ref="B44:M44" si="13">IF(ISNUMBER(B15),B40+B42,"")</f>
        <v>46680</v>
      </c>
      <c r="C44" s="40">
        <f t="shared" si="13"/>
        <v>46680</v>
      </c>
      <c r="D44" s="40">
        <f t="shared" si="13"/>
        <v>46680</v>
      </c>
      <c r="E44" s="40">
        <f t="shared" si="13"/>
        <v>46680</v>
      </c>
      <c r="F44" s="40">
        <f t="shared" si="13"/>
        <v>46680</v>
      </c>
      <c r="G44" s="40">
        <f t="shared" si="13"/>
        <v>46680</v>
      </c>
      <c r="H44" s="40">
        <f t="shared" si="13"/>
        <v>46680</v>
      </c>
      <c r="I44" s="40">
        <f t="shared" si="13"/>
        <v>46680</v>
      </c>
      <c r="J44" s="40">
        <f t="shared" si="13"/>
        <v>46680</v>
      </c>
      <c r="K44" s="40">
        <f t="shared" si="13"/>
        <v>22680</v>
      </c>
      <c r="L44" s="40">
        <f t="shared" si="13"/>
        <v>33680</v>
      </c>
      <c r="M44" s="40">
        <f t="shared" si="13"/>
        <v>46680</v>
      </c>
      <c r="N44" s="24">
        <f>N40+N42</f>
        <v>523160</v>
      </c>
      <c r="O44" s="4"/>
      <c r="P44" s="4"/>
    </row>
    <row r="45" spans="1:20" ht="13.5">
      <c r="A45" s="25" t="s">
        <v>36</v>
      </c>
      <c r="B45" s="41">
        <f t="shared" ref="B45:N45" si="14">IF(ISNUMBER(B15),B44/B6,"")</f>
        <v>0.91529411764705881</v>
      </c>
      <c r="C45" s="41">
        <f t="shared" si="14"/>
        <v>0.91529411764705881</v>
      </c>
      <c r="D45" s="41">
        <f t="shared" si="14"/>
        <v>0.91529411764705881</v>
      </c>
      <c r="E45" s="41">
        <f t="shared" si="14"/>
        <v>0.91529411764705881</v>
      </c>
      <c r="F45" s="41">
        <f t="shared" si="14"/>
        <v>0.91529411764705881</v>
      </c>
      <c r="G45" s="41">
        <f t="shared" si="14"/>
        <v>0.91529411764705881</v>
      </c>
      <c r="H45" s="41">
        <f t="shared" si="14"/>
        <v>0.91529411764705881</v>
      </c>
      <c r="I45" s="41">
        <f t="shared" si="14"/>
        <v>0.91529411764705881</v>
      </c>
      <c r="J45" s="41">
        <f t="shared" si="14"/>
        <v>0.91529411764705881</v>
      </c>
      <c r="K45" s="41">
        <f t="shared" si="14"/>
        <v>0.84</v>
      </c>
      <c r="L45" s="41">
        <f t="shared" si="14"/>
        <v>0.88631578947368417</v>
      </c>
      <c r="M45" s="41">
        <f t="shared" si="14"/>
        <v>0.91529411764705881</v>
      </c>
      <c r="N45" s="41">
        <f t="shared" si="14"/>
        <v>1.7096732026143791</v>
      </c>
    </row>
    <row r="46" spans="1:20" ht="13.5" thickBot="1">
      <c r="A46" s="39" t="s">
        <v>45</v>
      </c>
      <c r="B46" s="43">
        <f>+B44</f>
        <v>46680</v>
      </c>
      <c r="C46" s="43">
        <f t="shared" ref="C46:M46" si="15">+B46+C44</f>
        <v>93360</v>
      </c>
      <c r="D46" s="43">
        <f t="shared" si="15"/>
        <v>140040</v>
      </c>
      <c r="E46" s="43">
        <f t="shared" si="15"/>
        <v>186720</v>
      </c>
      <c r="F46" s="43">
        <f t="shared" si="15"/>
        <v>233400</v>
      </c>
      <c r="G46" s="43">
        <f t="shared" si="15"/>
        <v>280080</v>
      </c>
      <c r="H46" s="43">
        <f t="shared" si="15"/>
        <v>326760</v>
      </c>
      <c r="I46" s="43">
        <f t="shared" si="15"/>
        <v>373440</v>
      </c>
      <c r="J46" s="43">
        <f t="shared" si="15"/>
        <v>420120</v>
      </c>
      <c r="K46" s="43">
        <f t="shared" si="15"/>
        <v>442800</v>
      </c>
      <c r="L46" s="43">
        <f t="shared" si="15"/>
        <v>476480</v>
      </c>
      <c r="M46" s="43">
        <f t="shared" si="15"/>
        <v>523160</v>
      </c>
      <c r="N46" s="37">
        <f>IF(N44&gt;38120,((N44-38120)/3)+5718,IF(N44&gt;0,N44*0.15,"0"))</f>
        <v>167398</v>
      </c>
    </row>
    <row r="47" spans="1:20" ht="13.5" thickBot="1">
      <c r="D47" s="49"/>
      <c r="E47" s="49"/>
      <c r="T47" s="38">
        <f>N44-N46</f>
        <v>355762</v>
      </c>
    </row>
    <row r="48" spans="1:20">
      <c r="D48" s="49"/>
      <c r="E48" s="49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</row>
    <row r="49" spans="4:20">
      <c r="D49" s="49"/>
      <c r="E49" s="49"/>
    </row>
    <row r="50" spans="4:20">
      <c r="D50" s="49"/>
      <c r="E50" s="49"/>
      <c r="T50" s="4"/>
    </row>
    <row r="51" spans="4:20">
      <c r="D51" s="4"/>
      <c r="E51" s="4"/>
    </row>
    <row r="52" spans="4:20">
      <c r="D52" s="4"/>
      <c r="E52" s="4"/>
    </row>
    <row r="53" spans="4:20">
      <c r="D53" s="4"/>
      <c r="E53" s="4"/>
    </row>
    <row r="54" spans="4:20">
      <c r="D54" s="4"/>
      <c r="E54" s="4"/>
    </row>
    <row r="55" spans="4:20">
      <c r="D55" s="3"/>
      <c r="E55" s="3"/>
    </row>
  </sheetData>
  <mergeCells count="4">
    <mergeCell ref="A1:T1"/>
    <mergeCell ref="A2:T2"/>
    <mergeCell ref="B3:D3"/>
    <mergeCell ref="E3:M3"/>
  </mergeCells>
  <phoneticPr fontId="1" type="noConversion"/>
  <pageMargins left="0.78740157480314965" right="0.78740157480314965" top="0.39370078740157483" bottom="0.23622047244094491" header="0.15748031496062992" footer="0.23622047244094491"/>
  <pageSetup paperSize="9" scale="50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C5"/>
  <sheetViews>
    <sheetView workbookViewId="0">
      <selection activeCell="A8" sqref="A8"/>
    </sheetView>
  </sheetViews>
  <sheetFormatPr baseColWidth="10" defaultRowHeight="12.75"/>
  <cols>
    <col min="1" max="1" width="29" bestFit="1" customWidth="1"/>
  </cols>
  <sheetData>
    <row r="1" spans="1:3">
      <c r="A1" s="71" t="s">
        <v>167</v>
      </c>
    </row>
    <row r="2" spans="1:3">
      <c r="A2" s="70" t="s">
        <v>44</v>
      </c>
      <c r="B2" s="68"/>
      <c r="C2" s="68"/>
    </row>
    <row r="3" spans="1:3">
      <c r="A3" s="70" t="s">
        <v>35</v>
      </c>
      <c r="B3" s="68"/>
      <c r="C3" s="68"/>
    </row>
    <row r="4" spans="1:3">
      <c r="A4" s="68" t="s">
        <v>37</v>
      </c>
      <c r="B4" s="68"/>
      <c r="C4" s="68"/>
    </row>
    <row r="5" spans="1:3">
      <c r="A5" s="69" t="s">
        <v>71</v>
      </c>
      <c r="B5" s="68"/>
      <c r="C5" s="68"/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G47"/>
  <sheetViews>
    <sheetView workbookViewId="0">
      <selection activeCell="G19" sqref="G19"/>
    </sheetView>
  </sheetViews>
  <sheetFormatPr baseColWidth="10" defaultRowHeight="12.75"/>
  <cols>
    <col min="1" max="1" width="15.85546875" bestFit="1" customWidth="1"/>
    <col min="2" max="2" width="56" customWidth="1"/>
  </cols>
  <sheetData>
    <row r="1" spans="1:3">
      <c r="A1" t="s">
        <v>119</v>
      </c>
      <c r="B1" t="s">
        <v>120</v>
      </c>
    </row>
    <row r="2" spans="1:3">
      <c r="A2">
        <v>60611</v>
      </c>
      <c r="B2" t="s">
        <v>121</v>
      </c>
      <c r="C2">
        <v>26244.85</v>
      </c>
    </row>
    <row r="3" spans="1:3">
      <c r="A3">
        <v>60612</v>
      </c>
      <c r="B3" t="s">
        <v>122</v>
      </c>
      <c r="C3">
        <v>65.25</v>
      </c>
    </row>
    <row r="4" spans="1:3">
      <c r="A4">
        <v>6064</v>
      </c>
      <c r="B4" t="s">
        <v>123</v>
      </c>
      <c r="C4">
        <v>74.34</v>
      </c>
    </row>
    <row r="5" spans="1:3">
      <c r="A5">
        <v>61221</v>
      </c>
      <c r="B5" t="s">
        <v>124</v>
      </c>
      <c r="C5">
        <v>12812.44</v>
      </c>
    </row>
    <row r="6" spans="1:3">
      <c r="A6">
        <v>61222</v>
      </c>
      <c r="B6" t="s">
        <v>125</v>
      </c>
      <c r="C6">
        <v>554.20000000000005</v>
      </c>
    </row>
    <row r="7" spans="1:3">
      <c r="A7">
        <v>61223</v>
      </c>
      <c r="B7" t="s">
        <v>126</v>
      </c>
      <c r="C7">
        <v>3264.71</v>
      </c>
    </row>
    <row r="8" spans="1:3">
      <c r="A8">
        <v>61224</v>
      </c>
      <c r="B8" t="s">
        <v>127</v>
      </c>
      <c r="C8">
        <v>719.37</v>
      </c>
    </row>
    <row r="9" spans="1:3">
      <c r="A9">
        <v>613</v>
      </c>
      <c r="B9" t="s">
        <v>128</v>
      </c>
      <c r="C9">
        <v>1662.5</v>
      </c>
    </row>
    <row r="10" spans="1:3">
      <c r="A10">
        <v>6132</v>
      </c>
      <c r="B10" t="s">
        <v>129</v>
      </c>
      <c r="C10">
        <v>2796.92</v>
      </c>
    </row>
    <row r="11" spans="1:3">
      <c r="A11">
        <v>615</v>
      </c>
      <c r="B11" t="s">
        <v>130</v>
      </c>
      <c r="C11">
        <v>930.97</v>
      </c>
    </row>
    <row r="12" spans="1:3">
      <c r="A12">
        <v>61551</v>
      </c>
      <c r="B12" t="s">
        <v>131</v>
      </c>
      <c r="C12">
        <v>313.3</v>
      </c>
    </row>
    <row r="13" spans="1:3">
      <c r="A13">
        <v>61552</v>
      </c>
      <c r="B13" t="s">
        <v>132</v>
      </c>
      <c r="C13">
        <v>501.23</v>
      </c>
    </row>
    <row r="14" spans="1:3">
      <c r="A14">
        <v>61553</v>
      </c>
      <c r="B14" t="s">
        <v>133</v>
      </c>
      <c r="C14">
        <v>2202.5100000000002</v>
      </c>
    </row>
    <row r="15" spans="1:3">
      <c r="A15">
        <v>61554</v>
      </c>
      <c r="B15" t="s">
        <v>134</v>
      </c>
      <c r="C15">
        <v>282.48</v>
      </c>
    </row>
    <row r="16" spans="1:3">
      <c r="A16">
        <v>61555</v>
      </c>
      <c r="B16" t="s">
        <v>135</v>
      </c>
      <c r="C16">
        <v>303.33</v>
      </c>
    </row>
    <row r="17" spans="1:7">
      <c r="A17">
        <v>61556</v>
      </c>
      <c r="B17" t="s">
        <v>136</v>
      </c>
      <c r="C17">
        <v>465.87</v>
      </c>
    </row>
    <row r="18" spans="1:7">
      <c r="A18">
        <v>61559</v>
      </c>
      <c r="B18" t="s">
        <v>137</v>
      </c>
      <c r="C18">
        <v>155.4</v>
      </c>
    </row>
    <row r="19" spans="1:7">
      <c r="A19">
        <v>6161</v>
      </c>
      <c r="B19" t="s">
        <v>138</v>
      </c>
      <c r="C19">
        <v>124</v>
      </c>
    </row>
    <row r="20" spans="1:7">
      <c r="A20">
        <v>6163</v>
      </c>
      <c r="B20" t="s">
        <v>139</v>
      </c>
      <c r="C20">
        <v>45.73</v>
      </c>
      <c r="G20" t="s">
        <v>168</v>
      </c>
    </row>
    <row r="21" spans="1:7">
      <c r="A21">
        <v>6164</v>
      </c>
      <c r="B21" t="s">
        <v>140</v>
      </c>
      <c r="C21">
        <v>117.52</v>
      </c>
    </row>
    <row r="22" spans="1:7">
      <c r="A22">
        <v>6165</v>
      </c>
      <c r="B22" t="s">
        <v>141</v>
      </c>
      <c r="C22">
        <v>136.24</v>
      </c>
    </row>
    <row r="23" spans="1:7">
      <c r="A23">
        <v>6226</v>
      </c>
      <c r="B23" t="s">
        <v>3</v>
      </c>
      <c r="C23">
        <v>600</v>
      </c>
    </row>
    <row r="24" spans="1:7">
      <c r="A24">
        <v>6227</v>
      </c>
      <c r="B24" t="s">
        <v>142</v>
      </c>
      <c r="C24">
        <v>187.4</v>
      </c>
    </row>
    <row r="25" spans="1:7">
      <c r="A25">
        <v>625</v>
      </c>
      <c r="B25" t="s">
        <v>143</v>
      </c>
      <c r="C25">
        <v>627.55999999999995</v>
      </c>
    </row>
    <row r="26" spans="1:7">
      <c r="A26">
        <v>62511</v>
      </c>
      <c r="B26" t="s">
        <v>144</v>
      </c>
      <c r="C26">
        <v>2870.86</v>
      </c>
    </row>
    <row r="27" spans="1:7">
      <c r="A27">
        <v>62513</v>
      </c>
      <c r="B27" t="s">
        <v>145</v>
      </c>
      <c r="C27">
        <v>4013.36</v>
      </c>
    </row>
    <row r="28" spans="1:7">
      <c r="A28">
        <v>6262</v>
      </c>
      <c r="B28" t="s">
        <v>146</v>
      </c>
      <c r="C28">
        <v>43.09</v>
      </c>
    </row>
    <row r="29" spans="1:7">
      <c r="A29">
        <v>6263</v>
      </c>
      <c r="B29" t="s">
        <v>147</v>
      </c>
      <c r="C29">
        <v>388.74</v>
      </c>
    </row>
    <row r="30" spans="1:7">
      <c r="A30">
        <v>627</v>
      </c>
      <c r="B30" t="s">
        <v>148</v>
      </c>
      <c r="C30">
        <v>455.01</v>
      </c>
    </row>
    <row r="31" spans="1:7">
      <c r="A31">
        <v>63545</v>
      </c>
      <c r="B31" t="s">
        <v>149</v>
      </c>
      <c r="C31">
        <v>59.5</v>
      </c>
    </row>
    <row r="32" spans="1:7">
      <c r="A32">
        <v>6358</v>
      </c>
      <c r="B32" t="s">
        <v>150</v>
      </c>
      <c r="C32">
        <v>516</v>
      </c>
    </row>
    <row r="33" spans="1:3">
      <c r="A33">
        <v>641102</v>
      </c>
      <c r="B33" t="s">
        <v>151</v>
      </c>
      <c r="C33">
        <v>3936.58</v>
      </c>
    </row>
    <row r="34" spans="1:3">
      <c r="A34">
        <v>641103</v>
      </c>
      <c r="B34" t="s">
        <v>152</v>
      </c>
      <c r="C34">
        <v>169.74</v>
      </c>
    </row>
    <row r="35" spans="1:3">
      <c r="A35">
        <v>64117</v>
      </c>
      <c r="B35" t="s">
        <v>153</v>
      </c>
      <c r="C35">
        <v>4709.5</v>
      </c>
    </row>
    <row r="36" spans="1:3">
      <c r="A36">
        <v>64118</v>
      </c>
      <c r="B36" t="s">
        <v>154</v>
      </c>
      <c r="C36">
        <v>1062.96</v>
      </c>
    </row>
    <row r="37" spans="1:3">
      <c r="A37">
        <v>6415</v>
      </c>
      <c r="B37" t="s">
        <v>155</v>
      </c>
      <c r="C37">
        <v>2000</v>
      </c>
    </row>
    <row r="38" spans="1:3">
      <c r="A38">
        <v>6416</v>
      </c>
      <c r="B38" t="s">
        <v>156</v>
      </c>
      <c r="C38">
        <v>2000</v>
      </c>
    </row>
    <row r="39" spans="1:3">
      <c r="A39">
        <v>6451</v>
      </c>
      <c r="B39" t="s">
        <v>157</v>
      </c>
      <c r="C39">
        <v>1198.8</v>
      </c>
    </row>
    <row r="40" spans="1:3">
      <c r="A40">
        <v>64532</v>
      </c>
      <c r="B40" t="s">
        <v>158</v>
      </c>
      <c r="C40">
        <v>563.1</v>
      </c>
    </row>
    <row r="41" spans="1:3">
      <c r="A41">
        <v>6454</v>
      </c>
      <c r="B41" t="s">
        <v>159</v>
      </c>
      <c r="C41">
        <v>434.66</v>
      </c>
    </row>
    <row r="42" spans="1:3">
      <c r="A42">
        <v>6458</v>
      </c>
      <c r="B42" t="s">
        <v>160</v>
      </c>
      <c r="C42">
        <v>158.08000000000001</v>
      </c>
    </row>
    <row r="43" spans="1:3">
      <c r="A43">
        <v>6461</v>
      </c>
      <c r="B43" t="s">
        <v>161</v>
      </c>
      <c r="C43">
        <v>48.27</v>
      </c>
    </row>
    <row r="44" spans="1:3">
      <c r="A44">
        <v>64612</v>
      </c>
      <c r="B44" t="s">
        <v>162</v>
      </c>
      <c r="C44">
        <v>48.27</v>
      </c>
    </row>
    <row r="45" spans="1:3">
      <c r="A45">
        <v>6462</v>
      </c>
      <c r="B45" t="s">
        <v>163</v>
      </c>
      <c r="C45">
        <v>851</v>
      </c>
    </row>
    <row r="46" spans="1:3">
      <c r="A46">
        <v>661</v>
      </c>
      <c r="B46" t="s">
        <v>164</v>
      </c>
      <c r="C46">
        <v>155.30000000000001</v>
      </c>
    </row>
    <row r="47" spans="1:3">
      <c r="A47">
        <v>66116</v>
      </c>
      <c r="B47" t="s">
        <v>165</v>
      </c>
      <c r="C47">
        <v>340.25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C.A.</vt:lpstr>
      <vt:lpstr>CHARGES VAR</vt:lpstr>
      <vt:lpstr>CHARGES FIXES</vt:lpstr>
      <vt:lpstr>TAB BORD Reel</vt:lpstr>
      <vt:lpstr>Listes</vt:lpstr>
      <vt:lpstr>EXTRACTION FÉVRIER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</dc:creator>
  <cp:lastModifiedBy>Zombai</cp:lastModifiedBy>
  <cp:lastPrinted>2008-03-04T18:15:20Z</cp:lastPrinted>
  <dcterms:created xsi:type="dcterms:W3CDTF">2005-09-21T14:48:30Z</dcterms:created>
  <dcterms:modified xsi:type="dcterms:W3CDTF">2011-03-24T21:57:02Z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1509427396</vt:i4>
  </property>
  <property fmtid="{D5CDD505-2E9C-101B-9397-08002B2CF9AE}" pid="3" name="_EmailSubject">
    <vt:lpwstr>TB</vt:lpwstr>
  </property>
  <property fmtid="{D5CDD505-2E9C-101B-9397-08002B2CF9AE}" pid="4" name="_AuthorEmail">
    <vt:lpwstr>jbruneau@arpegeaudit.com</vt:lpwstr>
  </property>
  <property fmtid="{D5CDD505-2E9C-101B-9397-08002B2CF9AE}" pid="5" name="_AuthorEmailDisplayName">
    <vt:lpwstr>Joseph BRUNEAU</vt:lpwstr>
  </property>
  <property fmtid="{D5CDD505-2E9C-101B-9397-08002B2CF9AE}" pid="6" name="_ReviewingToolsShownOnce">
    <vt:lpwstr/>
  </property>
</Properties>
</file>