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240" yWindow="345" windowWidth="14805" windowHeight="7770" tabRatio="643"/>
  </bookViews>
  <sheets>
    <sheet name="Modèle" sheetId="1" r:id="rId1"/>
    <sheet name="Avoir" sheetId="10" r:id="rId2"/>
    <sheet name="Données" sheetId="3" r:id="rId3"/>
    <sheet name="Articles" sheetId="6" r:id="rId4"/>
    <sheet name="Clients" sheetId="7" r:id="rId5"/>
    <sheet name="Sommaire" sheetId="8" r:id="rId6"/>
    <sheet name="Comptabilité" sheetId="9" r:id="rId7"/>
    <sheet name="1" sheetId="11" r:id="rId8"/>
    <sheet name="2" sheetId="12" r:id="rId9"/>
    <sheet name="3" sheetId="13" r:id="rId10"/>
  </sheets>
  <definedNames>
    <definedName name="catalogue" localSheetId="7">'1'!$Q$16:$S$23</definedName>
    <definedName name="catalogue" localSheetId="8">'2'!$Q$16:$S$23</definedName>
    <definedName name="catalogue" localSheetId="9">'3'!$Q$16:$S$24</definedName>
    <definedName name="catalogue">Modèle!$Q$16:$S$23</definedName>
  </definedNames>
  <calcPr calcId="145621"/>
</workbook>
</file>

<file path=xl/calcChain.xml><?xml version="1.0" encoding="utf-8"?>
<calcChain xmlns="http://schemas.openxmlformats.org/spreadsheetml/2006/main">
  <c r="A18" i="9" l="1"/>
  <c r="B20" i="13"/>
  <c r="H20" i="13" s="1"/>
  <c r="I20" i="13" s="1"/>
  <c r="H25" i="13"/>
  <c r="I25" i="13" s="1"/>
  <c r="B25" i="13"/>
  <c r="B24" i="13"/>
  <c r="H24" i="13" s="1"/>
  <c r="I24" i="13" s="1"/>
  <c r="B23" i="13"/>
  <c r="H23" i="13" s="1"/>
  <c r="I23" i="13" s="1"/>
  <c r="B22" i="13"/>
  <c r="H22" i="13" s="1"/>
  <c r="I22" i="13" s="1"/>
  <c r="H21" i="13"/>
  <c r="I21" i="13" s="1"/>
  <c r="B21" i="13"/>
  <c r="B19" i="13"/>
  <c r="H19" i="13" s="1"/>
  <c r="I19" i="13" s="1"/>
  <c r="B18" i="13"/>
  <c r="H18" i="13" s="1"/>
  <c r="I18" i="13" s="1"/>
  <c r="C12" i="13"/>
  <c r="C11" i="13"/>
  <c r="C10" i="13"/>
  <c r="H24" i="12"/>
  <c r="I24" i="12" s="1"/>
  <c r="B24" i="12"/>
  <c r="B23" i="12"/>
  <c r="H23" i="12" s="1"/>
  <c r="I23" i="12" s="1"/>
  <c r="H22" i="12"/>
  <c r="I22" i="12" s="1"/>
  <c r="B22" i="12"/>
  <c r="B21" i="12"/>
  <c r="H21" i="12" s="1"/>
  <c r="I21" i="12" s="1"/>
  <c r="H20" i="12"/>
  <c r="I20" i="12" s="1"/>
  <c r="B20" i="12"/>
  <c r="B19" i="12"/>
  <c r="H19" i="12" s="1"/>
  <c r="I19" i="12" s="1"/>
  <c r="B18" i="12"/>
  <c r="H18" i="12" s="1"/>
  <c r="I18" i="12" s="1"/>
  <c r="C12" i="12"/>
  <c r="C11" i="12"/>
  <c r="C10" i="12"/>
  <c r="I26" i="13" l="1"/>
  <c r="I29" i="13" s="1"/>
  <c r="I25" i="12"/>
  <c r="I28" i="12" s="1"/>
  <c r="I30" i="11"/>
  <c r="B24" i="11"/>
  <c r="H24" i="11" s="1"/>
  <c r="I24" i="11" s="1"/>
  <c r="H23" i="11"/>
  <c r="I23" i="11" s="1"/>
  <c r="B23" i="11"/>
  <c r="B22" i="11"/>
  <c r="H22" i="11" s="1"/>
  <c r="I22" i="11" s="1"/>
  <c r="H21" i="11"/>
  <c r="I21" i="11" s="1"/>
  <c r="B21" i="11"/>
  <c r="B20" i="11"/>
  <c r="H20" i="11" s="1"/>
  <c r="I20" i="11" s="1"/>
  <c r="H19" i="11"/>
  <c r="I19" i="11" s="1"/>
  <c r="B19" i="11"/>
  <c r="B18" i="11"/>
  <c r="H18" i="11" s="1"/>
  <c r="I18" i="11" s="1"/>
  <c r="I25" i="11" s="1"/>
  <c r="I28" i="11" s="1"/>
  <c r="C12" i="11"/>
  <c r="C11" i="11"/>
  <c r="C10" i="11"/>
  <c r="I32" i="13" l="1"/>
  <c r="I34" i="13" s="1"/>
  <c r="I31" i="12"/>
  <c r="I33" i="12" s="1"/>
  <c r="I31" i="11"/>
  <c r="I33" i="11" s="1"/>
  <c r="H19" i="10"/>
  <c r="I19" i="10" s="1"/>
  <c r="B19" i="10"/>
  <c r="B20" i="10"/>
  <c r="H20" i="10" s="1"/>
  <c r="I20" i="10" s="1"/>
  <c r="B21" i="10"/>
  <c r="H21" i="10" s="1"/>
  <c r="I21" i="10" s="1"/>
  <c r="B22" i="10"/>
  <c r="H22" i="10" s="1"/>
  <c r="I22" i="10" s="1"/>
  <c r="B19" i="1"/>
  <c r="H19" i="1" s="1"/>
  <c r="I19" i="1" s="1"/>
  <c r="B20" i="1"/>
  <c r="H20" i="1" s="1"/>
  <c r="I20" i="1" s="1"/>
  <c r="B21" i="1"/>
  <c r="H21" i="1" s="1"/>
  <c r="I21" i="1" s="1"/>
  <c r="B22" i="1"/>
  <c r="H22" i="1" s="1"/>
  <c r="I22" i="1" s="1"/>
  <c r="D11" i="3" l="1"/>
  <c r="I30" i="10"/>
  <c r="B24" i="10"/>
  <c r="H24" i="10" s="1"/>
  <c r="I24" i="10" s="1"/>
  <c r="B23" i="10"/>
  <c r="H23" i="10" s="1"/>
  <c r="I23" i="10" s="1"/>
  <c r="B18" i="10"/>
  <c r="H18" i="10" s="1"/>
  <c r="I18" i="10" s="1"/>
  <c r="I25" i="10" s="1"/>
  <c r="I28" i="10" s="1"/>
  <c r="C12" i="10"/>
  <c r="C11" i="10"/>
  <c r="C10" i="10"/>
  <c r="I9" i="10"/>
  <c r="I30" i="1"/>
  <c r="B24" i="1"/>
  <c r="H24" i="1" s="1"/>
  <c r="I24" i="1" s="1"/>
  <c r="B23" i="1"/>
  <c r="H23" i="1" s="1"/>
  <c r="I23" i="1" s="1"/>
  <c r="B18" i="1"/>
  <c r="H18" i="1" s="1"/>
  <c r="I18" i="1" s="1"/>
  <c r="C12" i="1"/>
  <c r="C11" i="1"/>
  <c r="C10" i="1"/>
  <c r="I9" i="1"/>
  <c r="I31" i="10" l="1"/>
  <c r="I33" i="10" s="1"/>
  <c r="I25" i="1"/>
  <c r="I28" i="1" s="1"/>
  <c r="I31" i="1" l="1"/>
  <c r="I33" i="1" s="1"/>
</calcChain>
</file>

<file path=xl/sharedStrings.xml><?xml version="1.0" encoding="utf-8"?>
<sst xmlns="http://schemas.openxmlformats.org/spreadsheetml/2006/main" count="193" uniqueCount="97">
  <si>
    <t>1 place de la mairie</t>
  </si>
  <si>
    <t>QUINCAILLERIE DU CENTRE</t>
  </si>
  <si>
    <t>Référence</t>
  </si>
  <si>
    <t>Désignation</t>
  </si>
  <si>
    <t>Quantité</t>
  </si>
  <si>
    <t>Prix unitaire</t>
  </si>
  <si>
    <t>Montant</t>
  </si>
  <si>
    <t>Facture n°</t>
  </si>
  <si>
    <t>Date :</t>
  </si>
  <si>
    <t>Livraison</t>
  </si>
  <si>
    <t>Client :</t>
  </si>
  <si>
    <t>Adresse :</t>
  </si>
  <si>
    <t>Livraison :</t>
  </si>
  <si>
    <t>Transport</t>
  </si>
  <si>
    <t>TVA à 20% :</t>
  </si>
  <si>
    <t xml:space="preserve">TVA </t>
  </si>
  <si>
    <t>Oui</t>
  </si>
  <si>
    <t>Non</t>
  </si>
  <si>
    <t>Vis alu 4 cm *40</t>
  </si>
  <si>
    <t>Vis alu 8 cm * 40</t>
  </si>
  <si>
    <t>Ecrou diam. 6 * 20</t>
  </si>
  <si>
    <t>Tournevis cruciforme manche ergo.</t>
  </si>
  <si>
    <t xml:space="preserve">Pince universelle </t>
  </si>
  <si>
    <t>Ecrou frein diam. 8 * 10</t>
  </si>
  <si>
    <t>Clé molette 10</t>
  </si>
  <si>
    <t>Robinet cuivre diam. 10</t>
  </si>
  <si>
    <t>Pointe 8 cm * 100</t>
  </si>
  <si>
    <t>Scie-sauteuse + 2 batteries + chargeur</t>
  </si>
  <si>
    <t>Perceuse-viseuse + 2 batteries + chargeur</t>
  </si>
  <si>
    <t>Vis inox 8 cm * 50</t>
  </si>
  <si>
    <t>Tournevis lame plate manche ergo.</t>
  </si>
  <si>
    <t>Tuyau cuivre 1m</t>
  </si>
  <si>
    <t>Marteau charpentier  manche ergo.</t>
  </si>
  <si>
    <t>Joint torique diam. 9 * 10</t>
  </si>
  <si>
    <t>Clé molette 13 à crans</t>
  </si>
  <si>
    <t>Pince coupante manche ergo.</t>
  </si>
  <si>
    <t>C013</t>
  </si>
  <si>
    <t>Code postal</t>
  </si>
  <si>
    <t>Client</t>
  </si>
  <si>
    <t>Adresse</t>
  </si>
  <si>
    <t xml:space="preserve">Ville </t>
  </si>
  <si>
    <t>76600 - Le Havre</t>
  </si>
  <si>
    <t>Le Havre</t>
  </si>
  <si>
    <t>Rouen</t>
  </si>
  <si>
    <t>N.D. Gravenchon</t>
  </si>
  <si>
    <t>Lillebonne</t>
  </si>
  <si>
    <t>Cavé Matthieu</t>
  </si>
  <si>
    <t>Fromentin Sebastien</t>
  </si>
  <si>
    <t>Commare Ophélie</t>
  </si>
  <si>
    <t>Hard Charlie</t>
  </si>
  <si>
    <t>Coquelet Jonathan</t>
  </si>
  <si>
    <t>Etienne Soazig</t>
  </si>
  <si>
    <t>Goldfarb Anna</t>
  </si>
  <si>
    <t>74 rue Michelet</t>
  </si>
  <si>
    <t>12 rue Gabriel Péri</t>
  </si>
  <si>
    <t>7 rue du Carrouge</t>
  </si>
  <si>
    <t>41 chemin du Professeur</t>
  </si>
  <si>
    <t>Allée du beau soleil</t>
  </si>
  <si>
    <t>75 rue d'Estimauville</t>
  </si>
  <si>
    <t>154 rue de Paris</t>
  </si>
  <si>
    <t xml:space="preserve">Oui </t>
  </si>
  <si>
    <t>Ville :</t>
  </si>
  <si>
    <t>Code postal :</t>
  </si>
  <si>
    <t>Boulon diam. 8 * 20</t>
  </si>
  <si>
    <t>V001</t>
  </si>
  <si>
    <t>V002</t>
  </si>
  <si>
    <t>E007</t>
  </si>
  <si>
    <t>M022</t>
  </si>
  <si>
    <t>E009</t>
  </si>
  <si>
    <t>Q014</t>
  </si>
  <si>
    <t>P002</t>
  </si>
  <si>
    <t>B008</t>
  </si>
  <si>
    <t>M084</t>
  </si>
  <si>
    <t>Too1</t>
  </si>
  <si>
    <t>T042</t>
  </si>
  <si>
    <t>T011</t>
  </si>
  <si>
    <t>T006</t>
  </si>
  <si>
    <t>T004</t>
  </si>
  <si>
    <t>T010</t>
  </si>
  <si>
    <t>V014</t>
  </si>
  <si>
    <t>T031</t>
  </si>
  <si>
    <t>Q007</t>
  </si>
  <si>
    <t>Débit</t>
  </si>
  <si>
    <t>Crédit</t>
  </si>
  <si>
    <t>Comptes</t>
  </si>
  <si>
    <t>Ventes</t>
  </si>
  <si>
    <t>TVA collectée</t>
  </si>
  <si>
    <t>Clients</t>
  </si>
  <si>
    <t>Net à payer :</t>
  </si>
  <si>
    <t>Transport :</t>
  </si>
  <si>
    <t>Net commercial :</t>
  </si>
  <si>
    <t>Total HT :</t>
  </si>
  <si>
    <t>Date</t>
  </si>
  <si>
    <t>Avoir n°</t>
  </si>
  <si>
    <t>Net à votre crédit</t>
  </si>
  <si>
    <t>Montants</t>
  </si>
  <si>
    <t>http://forum.excel-pratique.com/excel/macro-avec-donnees-variables-t48563.html</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</si>
</sst>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quot;€&quot;* #,##0.00_);_(&quot;€&quot;* \(#,##0.00\);_(&quot;€&quot;* &quot;-&quot;??_);_(@_)"/>
    <numFmt numFmtId="165" formatCode="_(* #,##0.00_);_(* \(#,##0.00\);_(* &quot;-&quot;??_);_(@_)"/>
    <numFmt numFmtId="166" formatCode="#,##0.00\ &quot;€&quot;"/>
  </numFmts>
  <fonts count="8" x14ac:knownFonts="1">
    <font>
      <sz val="11"/>
      <color theme="1"/>
      <name val="Calibri"/>
      <family val="2"/>
      <scheme val="minor"/>
    </font>
    <font>
      <b/>
      <sz val="12"/>
      <color theme="1"/>
      <name val="Calibri"/>
      <family val="2"/>
      <scheme val="minor"/>
    </font>
    <font>
      <b/>
      <sz val="16"/>
      <color theme="1"/>
      <name val="Calibri"/>
      <family val="2"/>
      <scheme val="minor"/>
    </font>
    <font>
      <sz val="11"/>
      <color theme="1"/>
      <name val="Calibri"/>
      <family val="2"/>
      <scheme val="minor"/>
    </font>
    <font>
      <b/>
      <sz val="11"/>
      <color theme="1"/>
      <name val="Calibri"/>
      <family val="2"/>
      <scheme val="minor"/>
    </font>
    <font>
      <b/>
      <sz val="18"/>
      <color theme="1"/>
      <name val="Calibri"/>
      <family val="2"/>
      <scheme val="minor"/>
    </font>
    <font>
      <b/>
      <sz val="14"/>
      <color theme="1"/>
      <name val="Calibri"/>
      <family val="2"/>
      <scheme val="minor"/>
    </font>
    <font>
      <u/>
      <sz val="11"/>
      <color theme="10"/>
      <name val="Calibri"/>
      <family val="2"/>
      <scheme val="minor"/>
    </font>
  </fonts>
  <fills count="4">
    <fill>
      <patternFill patternType="none"/>
    </fill>
    <fill>
      <patternFill patternType="gray125"/>
    </fill>
    <fill>
      <patternFill patternType="solid">
        <fgColor theme="0" tint="-0.499984740745262"/>
        <bgColor indexed="64"/>
      </patternFill>
    </fill>
    <fill>
      <patternFill patternType="solid">
        <fgColor theme="0" tint="-0.249977111117893"/>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s>
  <cellStyleXfs count="5">
    <xf numFmtId="0" fontId="0" fillId="0" borderId="0"/>
    <xf numFmtId="164" fontId="3" fillId="0" borderId="0" applyFont="0" applyFill="0" applyBorder="0" applyAlignment="0" applyProtection="0"/>
    <xf numFmtId="9" fontId="3" fillId="0" borderId="0" applyFont="0" applyFill="0" applyBorder="0" applyAlignment="0" applyProtection="0"/>
    <xf numFmtId="165" fontId="3" fillId="0" borderId="0" applyFont="0" applyFill="0" applyBorder="0" applyAlignment="0" applyProtection="0"/>
    <xf numFmtId="0" fontId="7" fillId="0" borderId="0" applyNumberFormat="0" applyFill="0" applyBorder="0" applyAlignment="0" applyProtection="0"/>
  </cellStyleXfs>
  <cellXfs count="85">
    <xf numFmtId="0" fontId="0" fillId="0" borderId="0" xfId="0"/>
    <xf numFmtId="0" fontId="4" fillId="0" borderId="1" xfId="0" applyFont="1" applyBorder="1" applyAlignment="1">
      <alignment horizontal="center"/>
    </xf>
    <xf numFmtId="4" fontId="4" fillId="0" borderId="1" xfId="0" applyNumberFormat="1" applyFont="1" applyBorder="1" applyAlignment="1">
      <alignment horizontal="center"/>
    </xf>
    <xf numFmtId="0" fontId="0" fillId="0" borderId="0" xfId="0" applyBorder="1"/>
    <xf numFmtId="0" fontId="0" fillId="0" borderId="0" xfId="0" applyBorder="1" applyAlignment="1"/>
    <xf numFmtId="0" fontId="0" fillId="0" borderId="1" xfId="0" applyBorder="1"/>
    <xf numFmtId="0" fontId="0" fillId="0" borderId="1" xfId="0" applyBorder="1" applyAlignment="1">
      <alignment horizontal="center"/>
    </xf>
    <xf numFmtId="14" fontId="0" fillId="0" borderId="1" xfId="0" applyNumberFormat="1" applyBorder="1" applyAlignment="1">
      <alignment horizontal="center"/>
    </xf>
    <xf numFmtId="0" fontId="0" fillId="0" borderId="2" xfId="0" applyBorder="1" applyAlignment="1"/>
    <xf numFmtId="9" fontId="0" fillId="0" borderId="1" xfId="2" applyFont="1" applyBorder="1"/>
    <xf numFmtId="1" fontId="0" fillId="0" borderId="1" xfId="0" applyNumberFormat="1" applyBorder="1" applyAlignment="1">
      <alignment horizontal="center"/>
    </xf>
    <xf numFmtId="166" fontId="0" fillId="0" borderId="1" xfId="0" applyNumberFormat="1" applyBorder="1" applyAlignment="1">
      <alignment horizontal="center"/>
    </xf>
    <xf numFmtId="9" fontId="0" fillId="0" borderId="1" xfId="0" applyNumberFormat="1" applyBorder="1" applyAlignment="1">
      <alignment horizontal="center"/>
    </xf>
    <xf numFmtId="49" fontId="0" fillId="0" borderId="0" xfId="0" applyNumberFormat="1"/>
    <xf numFmtId="0" fontId="0" fillId="0" borderId="18" xfId="0" applyFill="1" applyBorder="1"/>
    <xf numFmtId="0" fontId="0" fillId="0" borderId="1" xfId="0" applyNumberFormat="1" applyBorder="1"/>
    <xf numFmtId="49" fontId="0" fillId="0" borderId="0" xfId="0" applyNumberFormat="1" applyBorder="1"/>
    <xf numFmtId="166" fontId="0" fillId="0" borderId="1" xfId="0" applyNumberFormat="1" applyBorder="1"/>
    <xf numFmtId="166" fontId="0" fillId="0" borderId="0" xfId="0" applyNumberFormat="1"/>
    <xf numFmtId="0" fontId="0" fillId="0" borderId="1" xfId="0" applyFill="1" applyBorder="1"/>
    <xf numFmtId="49" fontId="0" fillId="0" borderId="0" xfId="0" applyNumberFormat="1" applyBorder="1" applyAlignment="1">
      <alignment horizontal="center"/>
    </xf>
    <xf numFmtId="0" fontId="0" fillId="0" borderId="0" xfId="0" applyBorder="1" applyAlignment="1">
      <alignment horizontal="center"/>
    </xf>
    <xf numFmtId="166" fontId="0" fillId="0" borderId="0" xfId="0" applyNumberFormat="1" applyBorder="1" applyAlignment="1">
      <alignment horizontal="center"/>
    </xf>
    <xf numFmtId="0" fontId="0" fillId="0" borderId="0" xfId="0" applyNumberFormat="1" applyBorder="1"/>
    <xf numFmtId="166" fontId="0" fillId="0" borderId="0" xfId="0" applyNumberFormat="1" applyBorder="1"/>
    <xf numFmtId="0" fontId="0" fillId="0" borderId="1" xfId="0" applyNumberFormat="1" applyBorder="1" applyAlignment="1">
      <alignment horizontal="center"/>
    </xf>
    <xf numFmtId="0" fontId="4" fillId="0" borderId="1" xfId="0" applyFont="1" applyBorder="1"/>
    <xf numFmtId="166" fontId="0" fillId="0" borderId="1" xfId="3" applyNumberFormat="1" applyFont="1" applyBorder="1" applyAlignment="1">
      <alignment horizontal="center"/>
    </xf>
    <xf numFmtId="0" fontId="0" fillId="0" borderId="10" xfId="0" applyBorder="1"/>
    <xf numFmtId="0" fontId="0" fillId="0" borderId="11" xfId="0" applyBorder="1"/>
    <xf numFmtId="0" fontId="0" fillId="0" borderId="12" xfId="0" applyBorder="1"/>
    <xf numFmtId="0" fontId="0" fillId="0" borderId="13" xfId="0" applyBorder="1"/>
    <xf numFmtId="0" fontId="2" fillId="0" borderId="14" xfId="0" applyFont="1" applyFill="1" applyBorder="1" applyAlignment="1">
      <alignment vertical="center"/>
    </xf>
    <xf numFmtId="0" fontId="1" fillId="0" borderId="14" xfId="0" applyFont="1" applyFill="1" applyBorder="1" applyAlignment="1"/>
    <xf numFmtId="0" fontId="0" fillId="0" borderId="14" xfId="0" applyBorder="1"/>
    <xf numFmtId="0" fontId="0" fillId="0" borderId="0" xfId="0" applyBorder="1" applyAlignment="1">
      <alignment horizontal="right"/>
    </xf>
    <xf numFmtId="0" fontId="0" fillId="0" borderId="15" xfId="0" applyBorder="1"/>
    <xf numFmtId="0" fontId="0" fillId="0" borderId="16" xfId="0" applyBorder="1"/>
    <xf numFmtId="0" fontId="0" fillId="0" borderId="17" xfId="0" applyBorder="1"/>
    <xf numFmtId="166" fontId="0" fillId="0" borderId="1" xfId="1" applyNumberFormat="1" applyFont="1" applyBorder="1" applyAlignment="1">
      <alignment horizontal="center"/>
    </xf>
    <xf numFmtId="166" fontId="4" fillId="0" borderId="6" xfId="0" applyNumberFormat="1" applyFont="1" applyBorder="1" applyAlignment="1">
      <alignment horizontal="center"/>
    </xf>
    <xf numFmtId="0" fontId="0" fillId="0" borderId="19" xfId="0" applyBorder="1" applyAlignment="1">
      <alignment horizontal="center"/>
    </xf>
    <xf numFmtId="166" fontId="0" fillId="0" borderId="19" xfId="1" applyNumberFormat="1" applyFont="1" applyBorder="1" applyAlignment="1">
      <alignment horizontal="center"/>
    </xf>
    <xf numFmtId="0" fontId="0" fillId="0" borderId="20" xfId="0" applyBorder="1" applyAlignment="1">
      <alignment horizontal="center"/>
    </xf>
    <xf numFmtId="0" fontId="0" fillId="0" borderId="20" xfId="1" applyNumberFormat="1" applyFont="1" applyBorder="1" applyAlignment="1">
      <alignment horizontal="center"/>
    </xf>
    <xf numFmtId="49" fontId="4" fillId="0" borderId="1" xfId="0" applyNumberFormat="1" applyFont="1" applyBorder="1" applyAlignment="1">
      <alignment horizontal="center"/>
    </xf>
    <xf numFmtId="166" fontId="4" fillId="0" borderId="1" xfId="0" applyNumberFormat="1" applyFont="1" applyBorder="1" applyAlignment="1">
      <alignment horizontal="center"/>
    </xf>
    <xf numFmtId="0" fontId="0" fillId="0" borderId="0" xfId="0" applyAlignment="1">
      <alignment horizontal="center"/>
    </xf>
    <xf numFmtId="0" fontId="0" fillId="0" borderId="1" xfId="0" applyBorder="1" applyAlignment="1">
      <alignment horizontal="center"/>
    </xf>
    <xf numFmtId="0" fontId="0" fillId="0" borderId="3" xfId="0" applyBorder="1"/>
    <xf numFmtId="0" fontId="1" fillId="3" borderId="8" xfId="0" applyFont="1" applyFill="1" applyBorder="1" applyAlignment="1">
      <alignment horizontal="left"/>
    </xf>
    <xf numFmtId="0" fontId="0" fillId="0" borderId="1" xfId="0" applyBorder="1" applyAlignment="1">
      <alignment horizontal="center"/>
    </xf>
    <xf numFmtId="14" fontId="0" fillId="0" borderId="0" xfId="0" applyNumberFormat="1" applyAlignment="1">
      <alignment horizontal="center"/>
    </xf>
    <xf numFmtId="166" fontId="0" fillId="0" borderId="0" xfId="0" applyNumberFormat="1" applyAlignment="1">
      <alignment horizontal="center"/>
    </xf>
    <xf numFmtId="0" fontId="1" fillId="3" borderId="9" xfId="0" applyFont="1" applyFill="1" applyBorder="1" applyAlignment="1"/>
    <xf numFmtId="14" fontId="0" fillId="0" borderId="0" xfId="0" applyNumberFormat="1" applyBorder="1" applyAlignment="1">
      <alignment horizontal="center"/>
    </xf>
    <xf numFmtId="0" fontId="0" fillId="0" borderId="0" xfId="0" applyBorder="1" applyAlignment="1">
      <alignment horizontal="center"/>
    </xf>
    <xf numFmtId="14" fontId="0" fillId="0" borderId="0" xfId="0" applyNumberFormat="1" applyBorder="1" applyAlignment="1"/>
    <xf numFmtId="0" fontId="0" fillId="0" borderId="0" xfId="0" applyBorder="1" applyAlignment="1">
      <alignment horizontal="center"/>
    </xf>
    <xf numFmtId="0" fontId="4" fillId="0" borderId="7" xfId="0" applyFont="1" applyBorder="1" applyAlignment="1">
      <alignment horizontal="center"/>
    </xf>
    <xf numFmtId="0" fontId="4" fillId="0" borderId="8" xfId="0" applyFont="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xf>
    <xf numFmtId="0" fontId="1" fillId="3" borderId="7" xfId="0" applyFont="1" applyFill="1" applyBorder="1" applyAlignment="1">
      <alignment horizontal="right"/>
    </xf>
    <xf numFmtId="0" fontId="1" fillId="3" borderId="8" xfId="0" applyFont="1" applyFill="1" applyBorder="1" applyAlignment="1">
      <alignment horizontal="right"/>
    </xf>
    <xf numFmtId="0" fontId="4" fillId="0" borderId="3" xfId="0" applyFont="1" applyBorder="1" applyAlignment="1">
      <alignment horizontal="center"/>
    </xf>
    <xf numFmtId="0" fontId="4" fillId="0" borderId="4" xfId="0" applyFont="1" applyBorder="1" applyAlignment="1">
      <alignment horizontal="center"/>
    </xf>
    <xf numFmtId="0" fontId="4" fillId="0" borderId="5" xfId="0" applyFont="1" applyBorder="1" applyAlignment="1">
      <alignment horizont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2" xfId="0" applyFont="1" applyFill="1" applyBorder="1" applyAlignment="1">
      <alignment horizontal="center" vertical="center"/>
    </xf>
    <xf numFmtId="0" fontId="6" fillId="2" borderId="13" xfId="0" applyFont="1" applyFill="1" applyBorder="1" applyAlignment="1">
      <alignment horizontal="center"/>
    </xf>
    <xf numFmtId="0" fontId="6" fillId="2" borderId="0" xfId="0" applyFont="1" applyFill="1" applyBorder="1" applyAlignment="1">
      <alignment horizontal="center"/>
    </xf>
    <xf numFmtId="0" fontId="6" fillId="2" borderId="14" xfId="0" applyFont="1" applyFill="1" applyBorder="1" applyAlignment="1">
      <alignment horizontal="center"/>
    </xf>
    <xf numFmtId="0" fontId="6" fillId="2" borderId="15" xfId="0" applyFont="1" applyFill="1" applyBorder="1" applyAlignment="1">
      <alignment horizontal="center"/>
    </xf>
    <xf numFmtId="0" fontId="6" fillId="2" borderId="16" xfId="0" applyFont="1" applyFill="1" applyBorder="1" applyAlignment="1">
      <alignment horizontal="center"/>
    </xf>
    <xf numFmtId="0" fontId="6" fillId="2" borderId="17" xfId="0" applyFont="1" applyFill="1" applyBorder="1" applyAlignment="1">
      <alignment horizontal="center"/>
    </xf>
    <xf numFmtId="0" fontId="0" fillId="0" borderId="0" xfId="0" applyBorder="1" applyAlignment="1">
      <alignment horizontal="center"/>
    </xf>
    <xf numFmtId="0" fontId="7" fillId="0" borderId="0" xfId="4"/>
    <xf numFmtId="14" fontId="0" fillId="0" borderId="21" xfId="0" applyNumberFormat="1" applyBorder="1" applyAlignment="1">
      <alignment horizontal="center" vertical="center"/>
    </xf>
    <xf numFmtId="14" fontId="0" fillId="0" borderId="18" xfId="0" applyNumberFormat="1" applyBorder="1" applyAlignment="1">
      <alignment horizontal="center" vertical="center"/>
    </xf>
    <xf numFmtId="14" fontId="0" fillId="0" borderId="19" xfId="0" applyNumberFormat="1" applyBorder="1" applyAlignment="1">
      <alignment horizontal="center" vertical="center"/>
    </xf>
    <xf numFmtId="0" fontId="0" fillId="0" borderId="3" xfId="0" applyBorder="1" applyAlignment="1">
      <alignment horizontal="center" vertical="center"/>
    </xf>
    <xf numFmtId="0" fontId="0" fillId="0" borderId="5" xfId="0" applyBorder="1" applyAlignment="1">
      <alignment horizontal="center" vertical="center"/>
    </xf>
  </cellXfs>
  <cellStyles count="5">
    <cellStyle name="Lien hypertexte" xfId="4" builtinId="8"/>
    <cellStyle name="Milliers" xfId="3" builtinId="3"/>
    <cellStyle name="Monétaire" xfId="1" builtinId="4"/>
    <cellStyle name="Normal" xfId="0" builtinId="0"/>
    <cellStyle name="Pourcentage" xfId="2" builtin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11</xdr:col>
      <xdr:colOff>0</xdr:colOff>
      <xdr:row>2</xdr:row>
      <xdr:rowOff>142875</xdr:rowOff>
    </xdr:from>
    <xdr:to>
      <xdr:col>13</xdr:col>
      <xdr:colOff>171450</xdr:colOff>
      <xdr:row>5</xdr:row>
      <xdr:rowOff>133350</xdr:rowOff>
    </xdr:to>
    <xdr:sp macro="[0]!Ajout_facture" textlink="">
      <xdr:nvSpPr>
        <xdr:cNvPr id="2" name="NEWFAC"/>
        <xdr:cNvSpPr/>
      </xdr:nvSpPr>
      <xdr:spPr>
        <a:xfrm>
          <a:off x="7029450" y="600075"/>
          <a:ext cx="1390650" cy="666750"/>
        </a:xfrm>
        <a:prstGeom prst="roundRect">
          <a:avLst/>
        </a:prstGeom>
        <a:ln>
          <a:solidFill>
            <a:schemeClr val="tx1">
              <a:lumMod val="50000"/>
              <a:lumOff val="50000"/>
            </a:schemeClr>
          </a:solidFill>
        </a:ln>
        <a:effectLst>
          <a:outerShdw blurRad="50800" dist="38100" dir="2700000" algn="tl" rotWithShape="0">
            <a:prstClr val="black">
              <a:alpha val="40000"/>
            </a:prstClr>
          </a:outerShdw>
        </a:effectLst>
        <a:scene3d>
          <a:camera prst="orthographicFront"/>
          <a:lightRig rig="threePt" dir="t"/>
        </a:scene3d>
        <a:sp3d>
          <a:bevelT/>
        </a:sp3d>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lang="fr-FR" sz="1400" b="1"/>
            <a:t>Nouvelle</a:t>
          </a:r>
          <a:r>
            <a:rPr lang="fr-FR" sz="1200" b="1"/>
            <a:t>  </a:t>
          </a:r>
          <a:r>
            <a:rPr lang="fr-FR" sz="1400" b="1"/>
            <a:t>facture</a:t>
          </a:r>
          <a:endParaRPr lang="fr-FR" sz="1200" b="1"/>
        </a:p>
      </xdr:txBody>
    </xdr:sp>
    <xdr:clientData/>
  </xdr:twoCellAnchor>
  <xdr:twoCellAnchor>
    <xdr:from>
      <xdr:col>11</xdr:col>
      <xdr:colOff>19050</xdr:colOff>
      <xdr:row>13</xdr:row>
      <xdr:rowOff>19050</xdr:rowOff>
    </xdr:from>
    <xdr:to>
      <xdr:col>13</xdr:col>
      <xdr:colOff>190500</xdr:colOff>
      <xdr:row>16</xdr:row>
      <xdr:rowOff>66675</xdr:rowOff>
    </xdr:to>
    <xdr:sp macro="[0]!Retour_accueil" textlink="">
      <xdr:nvSpPr>
        <xdr:cNvPr id="3" name="NEWFAC"/>
        <xdr:cNvSpPr/>
      </xdr:nvSpPr>
      <xdr:spPr>
        <a:xfrm>
          <a:off x="7048500" y="2705100"/>
          <a:ext cx="1390650" cy="619125"/>
        </a:xfrm>
        <a:prstGeom prst="roundRect">
          <a:avLst/>
        </a:prstGeom>
        <a:ln>
          <a:solidFill>
            <a:schemeClr val="tx1">
              <a:lumMod val="50000"/>
              <a:lumOff val="50000"/>
            </a:schemeClr>
          </a:solidFill>
        </a:ln>
        <a:effectLst>
          <a:outerShdw blurRad="50800" dist="38100" dir="2700000" algn="tl" rotWithShape="0">
            <a:prstClr val="black">
              <a:alpha val="40000"/>
            </a:prstClr>
          </a:outerShdw>
        </a:effectLst>
        <a:scene3d>
          <a:camera prst="orthographicFront"/>
          <a:lightRig rig="threePt" dir="t"/>
        </a:scene3d>
        <a:sp3d>
          <a:bevelT/>
        </a:sp3d>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lang="fr-FR" sz="1400" b="1"/>
            <a:t>Retour  accueil</a:t>
          </a:r>
          <a:endParaRPr lang="fr-FR" sz="1200" b="1"/>
        </a:p>
      </xdr:txBody>
    </xdr:sp>
    <xdr:clientData/>
  </xdr:twoCellAnchor>
  <xdr:twoCellAnchor>
    <xdr:from>
      <xdr:col>17</xdr:col>
      <xdr:colOff>180974</xdr:colOff>
      <xdr:row>13</xdr:row>
      <xdr:rowOff>19050</xdr:rowOff>
    </xdr:from>
    <xdr:to>
      <xdr:col>19</xdr:col>
      <xdr:colOff>95250</xdr:colOff>
      <xdr:row>16</xdr:row>
      <xdr:rowOff>85725</xdr:rowOff>
    </xdr:to>
    <xdr:sp macro="[0]!Test_macro_compta" textlink="">
      <xdr:nvSpPr>
        <xdr:cNvPr id="4" name="Rectangle à coins arrondis 3"/>
        <xdr:cNvSpPr/>
      </xdr:nvSpPr>
      <xdr:spPr>
        <a:xfrm>
          <a:off x="8963024" y="2705100"/>
          <a:ext cx="1571626" cy="638175"/>
        </a:xfrm>
        <a:prstGeom prst="roundRect">
          <a:avLst/>
        </a:prstGeom>
        <a:ln>
          <a:solidFill>
            <a:schemeClr val="bg1">
              <a:lumMod val="50000"/>
            </a:schemeClr>
          </a:solidFill>
        </a:ln>
        <a:effectLst>
          <a:outerShdw blurRad="50800" dist="38100" dir="2700000" algn="tl" rotWithShape="0">
            <a:prstClr val="black">
              <a:alpha val="40000"/>
            </a:prstClr>
          </a:outerShdw>
        </a:effectLst>
        <a:scene3d>
          <a:camera prst="orthographicFront"/>
          <a:lightRig rig="threePt" dir="t"/>
        </a:scene3d>
        <a:sp3d>
          <a:bevelT/>
        </a:sp3d>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lang="fr-FR" sz="1400" b="1"/>
            <a:t>Comptabilisation</a:t>
          </a:r>
        </a:p>
      </xdr:txBody>
    </xdr:sp>
    <xdr:clientData/>
  </xdr:twoCellAnchor>
  <xdr:twoCellAnchor>
    <xdr:from>
      <xdr:col>11</xdr:col>
      <xdr:colOff>19050</xdr:colOff>
      <xdr:row>7</xdr:row>
      <xdr:rowOff>152400</xdr:rowOff>
    </xdr:from>
    <xdr:to>
      <xdr:col>13</xdr:col>
      <xdr:colOff>161925</xdr:colOff>
      <xdr:row>11</xdr:row>
      <xdr:rowOff>19050</xdr:rowOff>
    </xdr:to>
    <xdr:sp macro="[0]!facture_avoir" textlink="">
      <xdr:nvSpPr>
        <xdr:cNvPr id="5" name="Rectangle à coins arrondis 4"/>
        <xdr:cNvSpPr/>
      </xdr:nvSpPr>
      <xdr:spPr>
        <a:xfrm>
          <a:off x="7048500" y="1695450"/>
          <a:ext cx="1362075" cy="628650"/>
        </a:xfrm>
        <a:prstGeom prst="roundRect">
          <a:avLst/>
        </a:prstGeom>
        <a:ln>
          <a:solidFill>
            <a:schemeClr val="bg1">
              <a:lumMod val="50000"/>
            </a:schemeClr>
          </a:solidFill>
        </a:ln>
        <a:effectLst>
          <a:outerShdw blurRad="50800" dist="38100" dir="2700000" algn="tl" rotWithShape="0">
            <a:prstClr val="black">
              <a:alpha val="40000"/>
            </a:prstClr>
          </a:outerShdw>
        </a:effectLst>
        <a:scene3d>
          <a:camera prst="orthographicFront"/>
          <a:lightRig rig="threePt" dir="t"/>
        </a:scene3d>
        <a:sp3d>
          <a:bevelT/>
        </a:sp3d>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lang="fr-FR" sz="1400" b="1"/>
            <a:t>Mode  avoir</a:t>
          </a:r>
        </a:p>
      </xdr:txBody>
    </xdr:sp>
    <xdr:clientData/>
  </xdr:twoCellAnchor>
  <xdr:twoCellAnchor>
    <xdr:from>
      <xdr:col>17</xdr:col>
      <xdr:colOff>142875</xdr:colOff>
      <xdr:row>7</xdr:row>
      <xdr:rowOff>161925</xdr:rowOff>
    </xdr:from>
    <xdr:to>
      <xdr:col>18</xdr:col>
      <xdr:colOff>571500</xdr:colOff>
      <xdr:row>11</xdr:row>
      <xdr:rowOff>57150</xdr:rowOff>
    </xdr:to>
    <xdr:sp macro="[0]!Ajout_ligne" textlink="">
      <xdr:nvSpPr>
        <xdr:cNvPr id="6" name="Rectangle à coins arrondis 5"/>
        <xdr:cNvSpPr/>
      </xdr:nvSpPr>
      <xdr:spPr>
        <a:xfrm>
          <a:off x="8924925" y="1704975"/>
          <a:ext cx="1476375" cy="657225"/>
        </a:xfrm>
        <a:prstGeom prst="roundRect">
          <a:avLst/>
        </a:prstGeom>
        <a:ln>
          <a:solidFill>
            <a:schemeClr val="bg1">
              <a:lumMod val="50000"/>
            </a:schemeClr>
          </a:solidFill>
        </a:ln>
        <a:effectLst>
          <a:outerShdw blurRad="50800" dist="38100" dir="2700000" algn="tl" rotWithShape="0">
            <a:prstClr val="black">
              <a:alpha val="40000"/>
            </a:prstClr>
          </a:outerShdw>
        </a:effectLst>
        <a:scene3d>
          <a:camera prst="orthographicFront"/>
          <a:lightRig rig="threePt" dir="t"/>
        </a:scene3d>
        <a:sp3d>
          <a:bevelT/>
        </a:sp3d>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lang="fr-FR" sz="1400" b="1"/>
            <a:t>Ajouter une ligne</a:t>
          </a:r>
        </a:p>
      </xdr:txBody>
    </xdr:sp>
    <xdr:clientData/>
  </xdr:twoCellAnchor>
  <xdr:twoCellAnchor>
    <xdr:from>
      <xdr:col>20</xdr:col>
      <xdr:colOff>514350</xdr:colOff>
      <xdr:row>9</xdr:row>
      <xdr:rowOff>133350</xdr:rowOff>
    </xdr:from>
    <xdr:to>
      <xdr:col>38</xdr:col>
      <xdr:colOff>476250</xdr:colOff>
      <xdr:row>41</xdr:row>
      <xdr:rowOff>28575</xdr:rowOff>
    </xdr:to>
    <xdr:sp macro="" textlink="">
      <xdr:nvSpPr>
        <xdr:cNvPr id="7" name="ZoneTexte 6"/>
        <xdr:cNvSpPr txBox="1"/>
      </xdr:nvSpPr>
      <xdr:spPr>
        <a:xfrm>
          <a:off x="11563350" y="2057400"/>
          <a:ext cx="10934700" cy="6019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merci de ton aide !</a:t>
          </a:r>
          <a:br>
            <a:rPr lang="fr-FR"/>
          </a:br>
          <a:r>
            <a:rPr lang="fr-FR"/>
            <a:t/>
          </a:r>
          <a:br>
            <a:rPr lang="fr-FR"/>
          </a:br>
          <a:r>
            <a:rPr lang="fr-FR"/>
            <a:t>La macro que tu as proposée fonctionne, mais partiellement. </a:t>
          </a:r>
          <a:br>
            <a:rPr lang="fr-FR"/>
          </a:br>
          <a:r>
            <a:rPr lang="fr-FR"/>
            <a:t>J'entends par là qu'elle fonctionne avec ma dernière feuille, mais cela semble bloquer si j'en rajoute une par la suite. Cela a l'air de venir du début de ma macro, mais je ne trouve pas pourquoi. </a:t>
          </a:r>
          <a:br>
            <a:rPr lang="fr-FR"/>
          </a:br>
          <a:r>
            <a:rPr lang="fr-FR"/>
            <a:t/>
          </a:r>
          <a:br>
            <a:rPr lang="fr-FR"/>
          </a:br>
          <a:r>
            <a:rPr lang="fr-FR"/>
            <a:t>Je te joins mon fichier, pour que tu puisses voir, et t'explique un peu le fonctionnement global de mon fichier : </a:t>
          </a:r>
          <a:br>
            <a:rPr lang="fr-FR"/>
          </a:br>
          <a:r>
            <a:rPr lang="fr-FR"/>
            <a:t/>
          </a:r>
          <a:br>
            <a:rPr lang="fr-FR"/>
          </a:br>
          <a:r>
            <a:rPr lang="fr-FR"/>
            <a:t>Le but du jeu est de créer une sorte de micro logiciel comptable. </a:t>
          </a:r>
          <a:br>
            <a:rPr lang="fr-FR"/>
          </a:br>
          <a:r>
            <a:rPr lang="fr-FR"/>
            <a:t>Mes 6 premiers onglets sont fixes, et ne seront pas modifiés : ce sont soit des modèles, soit des données de base. Le but est, à partir du premier onglet (ou du deuxième en cas d'avoir), d'ouvrir un nouvel onglet avec une facture vierge, que je remplirai ensuite à la main (client, livraison, articles, etc). Ce nouvel onglet s'appellera "1" pour la première facture, "2" pour la deuxième, et ainsi de suite. </a:t>
          </a:r>
          <a:br>
            <a:rPr lang="fr-FR"/>
          </a:br>
          <a:r>
            <a:rPr lang="fr-FR"/>
            <a:t>Cette partie-ci fonctionne bien, je n'ai pas de problème dessus. </a:t>
          </a:r>
          <a:br>
            <a:rPr lang="fr-FR"/>
          </a:br>
          <a:r>
            <a:rPr lang="fr-FR"/>
            <a:t>C'est après que ça bloque. Je souhaite, pour faire simple, que les informations de mes factures sont retranscrites dans mon onglet "comptabilité", via la macro "test_macro_compta". Le TTC va dans un compte, le HT dans un autre, et la TVA dans un autre. </a:t>
          </a:r>
          <a:br>
            <a:rPr lang="fr-FR"/>
          </a:br>
          <a:r>
            <a:rPr lang="fr-FR"/>
            <a:t>J'ai édité une facture "1", qui fonctionne lorsque tu exécutes la macro, pour que tu puisses voir. </a:t>
          </a:r>
          <a:br>
            <a:rPr lang="fr-FR"/>
          </a:br>
          <a:r>
            <a:rPr lang="fr-FR"/>
            <a:t/>
          </a:r>
          <a:br>
            <a:rPr lang="fr-FR"/>
          </a:br>
          <a:r>
            <a:rPr lang="fr-FR"/>
            <a:t>Le problème vient... maintenant. Ma macro fonctionne pour ma facture "1", mais ne fonctionne plus si j'essaye de l'appliquer à d'autres nouvelles factures que j'ajoute ensuite. Il semblerait que le début de ma macro déconne, mais je ne sais pas pourquoi. Je souhaite, en gros, que lorsque j'appliquerai ma macro à ma deuxième facture, il se crée dans l'onglet "Comptabilité" un tableau identique au premier, en dessous, qui reprenne les mêmes informations (HT, TTC, TVA), sur la même logique, et ce pour un nombre de factures pouvant aller jusqu'à l'infini. </a:t>
          </a:r>
          <a:br>
            <a:rPr lang="fr-FR"/>
          </a:br>
          <a:r>
            <a:rPr lang="fr-FR"/>
            <a:t/>
          </a:r>
          <a:br>
            <a:rPr lang="fr-FR"/>
          </a:br>
          <a:r>
            <a:rPr lang="fr-FR"/>
            <a:t/>
          </a:r>
          <a:br>
            <a:rPr lang="fr-FR"/>
          </a:br>
          <a:r>
            <a:rPr lang="fr-FR"/>
            <a:t>Ma deuxième question était toute simple en fait, mais tu comprendras peut-être mieux maintenant que tu as le fichier et son fonctionnement sous les yeux : j'aimerai bloquer la création d'une nouvelle facture (et donc sa comptabilisation) tant que l'actuelle n'a pas été comptabilisée. En effet, vu que ma macro utilise les données de mon dernier onglet, si je comptabilise un onglet 4 par exemple, sans avoir comptabilisé les précédents, je ne pourrai pas revenir dessus grâce à ma macro. </a:t>
          </a:r>
          <a:br>
            <a:rPr lang="fr-FR"/>
          </a:br>
          <a:r>
            <a:rPr lang="fr-FR"/>
            <a:t>Mais ce point-ci est optionnel, c'est clairement le premier point qui est important, celui-ci n'est qu'un détail.</a:t>
          </a:r>
          <a:br>
            <a:rPr lang="fr-FR"/>
          </a:br>
          <a:r>
            <a:rPr lang="fr-FR"/>
            <a:t/>
          </a:r>
          <a:br>
            <a:rPr lang="fr-FR"/>
          </a:br>
          <a:r>
            <a:rPr lang="fr-FR"/>
            <a:t>Merci de ton aide.</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11</xdr:col>
      <xdr:colOff>0</xdr:colOff>
      <xdr:row>2</xdr:row>
      <xdr:rowOff>142875</xdr:rowOff>
    </xdr:from>
    <xdr:to>
      <xdr:col>13</xdr:col>
      <xdr:colOff>171450</xdr:colOff>
      <xdr:row>5</xdr:row>
      <xdr:rowOff>133350</xdr:rowOff>
    </xdr:to>
    <xdr:sp macro="[0]!Avoir" textlink="">
      <xdr:nvSpPr>
        <xdr:cNvPr id="2" name="NEWAVOIR"/>
        <xdr:cNvSpPr/>
      </xdr:nvSpPr>
      <xdr:spPr>
        <a:xfrm>
          <a:off x="7029450" y="600075"/>
          <a:ext cx="1390650" cy="666750"/>
        </a:xfrm>
        <a:prstGeom prst="roundRect">
          <a:avLst/>
        </a:prstGeom>
        <a:ln>
          <a:solidFill>
            <a:schemeClr val="tx1">
              <a:lumMod val="50000"/>
              <a:lumOff val="50000"/>
            </a:schemeClr>
          </a:solidFill>
        </a:ln>
        <a:effectLst>
          <a:outerShdw blurRad="50800" dist="38100" dir="2700000" algn="tl" rotWithShape="0">
            <a:prstClr val="black">
              <a:alpha val="40000"/>
            </a:prstClr>
          </a:outerShdw>
        </a:effectLst>
        <a:scene3d>
          <a:camera prst="orthographicFront"/>
          <a:lightRig rig="threePt" dir="t"/>
        </a:scene3d>
        <a:sp3d>
          <a:bevelT/>
        </a:sp3d>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lang="fr-FR" sz="1400" b="1"/>
            <a:t>Nouvel</a:t>
          </a:r>
          <a:r>
            <a:rPr lang="fr-FR" sz="1200" b="1"/>
            <a:t>  </a:t>
          </a:r>
          <a:r>
            <a:rPr lang="fr-FR" sz="1400" b="1"/>
            <a:t>avoir</a:t>
          </a:r>
          <a:endParaRPr lang="fr-FR" sz="1200" b="1"/>
        </a:p>
      </xdr:txBody>
    </xdr:sp>
    <xdr:clientData/>
  </xdr:twoCellAnchor>
  <xdr:twoCellAnchor>
    <xdr:from>
      <xdr:col>11</xdr:col>
      <xdr:colOff>19050</xdr:colOff>
      <xdr:row>13</xdr:row>
      <xdr:rowOff>19050</xdr:rowOff>
    </xdr:from>
    <xdr:to>
      <xdr:col>13</xdr:col>
      <xdr:colOff>190500</xdr:colOff>
      <xdr:row>16</xdr:row>
      <xdr:rowOff>66675</xdr:rowOff>
    </xdr:to>
    <xdr:sp macro="[0]!Retour_accueil" textlink="">
      <xdr:nvSpPr>
        <xdr:cNvPr id="3" name="NEWFAC"/>
        <xdr:cNvSpPr/>
      </xdr:nvSpPr>
      <xdr:spPr>
        <a:xfrm>
          <a:off x="7048500" y="2705100"/>
          <a:ext cx="1390650" cy="619125"/>
        </a:xfrm>
        <a:prstGeom prst="roundRect">
          <a:avLst/>
        </a:prstGeom>
        <a:ln>
          <a:solidFill>
            <a:schemeClr val="tx1">
              <a:lumMod val="50000"/>
              <a:lumOff val="50000"/>
            </a:schemeClr>
          </a:solidFill>
        </a:ln>
        <a:effectLst>
          <a:outerShdw blurRad="50800" dist="38100" dir="2700000" algn="tl" rotWithShape="0">
            <a:prstClr val="black">
              <a:alpha val="40000"/>
            </a:prstClr>
          </a:outerShdw>
        </a:effectLst>
        <a:scene3d>
          <a:camera prst="orthographicFront"/>
          <a:lightRig rig="threePt" dir="t"/>
        </a:scene3d>
        <a:sp3d>
          <a:bevelT/>
        </a:sp3d>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lang="fr-FR" sz="1400" b="1"/>
            <a:t>Retour  accueil</a:t>
          </a:r>
          <a:endParaRPr lang="fr-FR" sz="1200" b="1"/>
        </a:p>
      </xdr:txBody>
    </xdr:sp>
    <xdr:clientData/>
  </xdr:twoCellAnchor>
  <xdr:twoCellAnchor>
    <xdr:from>
      <xdr:col>17</xdr:col>
      <xdr:colOff>200024</xdr:colOff>
      <xdr:row>13</xdr:row>
      <xdr:rowOff>9525</xdr:rowOff>
    </xdr:from>
    <xdr:to>
      <xdr:col>19</xdr:col>
      <xdr:colOff>114300</xdr:colOff>
      <xdr:row>16</xdr:row>
      <xdr:rowOff>76200</xdr:rowOff>
    </xdr:to>
    <xdr:sp macro="" textlink="">
      <xdr:nvSpPr>
        <xdr:cNvPr id="4" name="Rectangle à coins arrondis 3"/>
        <xdr:cNvSpPr/>
      </xdr:nvSpPr>
      <xdr:spPr>
        <a:xfrm>
          <a:off x="8982074" y="2695575"/>
          <a:ext cx="1571626" cy="638175"/>
        </a:xfrm>
        <a:prstGeom prst="roundRect">
          <a:avLst/>
        </a:prstGeom>
        <a:ln>
          <a:solidFill>
            <a:schemeClr val="bg1">
              <a:lumMod val="50000"/>
            </a:schemeClr>
          </a:solidFill>
        </a:ln>
        <a:effectLst>
          <a:outerShdw blurRad="50800" dist="38100" dir="2700000" algn="tl" rotWithShape="0">
            <a:prstClr val="black">
              <a:alpha val="40000"/>
            </a:prstClr>
          </a:outerShdw>
        </a:effectLst>
        <a:scene3d>
          <a:camera prst="orthographicFront"/>
          <a:lightRig rig="threePt" dir="t"/>
        </a:scene3d>
        <a:sp3d>
          <a:bevelT/>
        </a:sp3d>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lang="fr-FR" sz="1400" b="1"/>
            <a:t>Comptabilisation</a:t>
          </a:r>
        </a:p>
      </xdr:txBody>
    </xdr:sp>
    <xdr:clientData/>
  </xdr:twoCellAnchor>
  <xdr:twoCellAnchor>
    <xdr:from>
      <xdr:col>11</xdr:col>
      <xdr:colOff>9525</xdr:colOff>
      <xdr:row>7</xdr:row>
      <xdr:rowOff>133350</xdr:rowOff>
    </xdr:from>
    <xdr:to>
      <xdr:col>13</xdr:col>
      <xdr:colOff>200025</xdr:colOff>
      <xdr:row>10</xdr:row>
      <xdr:rowOff>180975</xdr:rowOff>
    </xdr:to>
    <xdr:sp macro="[0]!avoir_facture" textlink="">
      <xdr:nvSpPr>
        <xdr:cNvPr id="5" name="Rectangle à coins arrondis 4"/>
        <xdr:cNvSpPr/>
      </xdr:nvSpPr>
      <xdr:spPr>
        <a:xfrm>
          <a:off x="7038975" y="1676400"/>
          <a:ext cx="1409700" cy="619125"/>
        </a:xfrm>
        <a:prstGeom prst="roundRect">
          <a:avLst/>
        </a:prstGeom>
        <a:ln>
          <a:solidFill>
            <a:schemeClr val="bg1">
              <a:lumMod val="50000"/>
            </a:schemeClr>
          </a:solidFill>
        </a:ln>
        <a:effectLst>
          <a:outerShdw blurRad="50800" dist="38100" dir="2700000" algn="tl" rotWithShape="0">
            <a:prstClr val="black">
              <a:alpha val="40000"/>
            </a:prstClr>
          </a:outerShdw>
        </a:effectLst>
        <a:scene3d>
          <a:camera prst="orthographicFront"/>
          <a:lightRig rig="threePt" dir="t"/>
        </a:scene3d>
        <a:sp3d>
          <a:bevelT/>
        </a:sp3d>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lang="fr-FR" sz="1400" b="1"/>
            <a:t>Mode </a:t>
          </a:r>
          <a:r>
            <a:rPr lang="fr-FR" sz="1400" b="1" baseline="0"/>
            <a:t> facture</a:t>
          </a:r>
        </a:p>
      </xdr:txBody>
    </xdr:sp>
    <xdr:clientData/>
  </xdr:twoCellAnchor>
  <xdr:twoCellAnchor>
    <xdr:from>
      <xdr:col>17</xdr:col>
      <xdr:colOff>152400</xdr:colOff>
      <xdr:row>7</xdr:row>
      <xdr:rowOff>133350</xdr:rowOff>
    </xdr:from>
    <xdr:to>
      <xdr:col>18</xdr:col>
      <xdr:colOff>581025</xdr:colOff>
      <xdr:row>11</xdr:row>
      <xdr:rowOff>28575</xdr:rowOff>
    </xdr:to>
    <xdr:sp macro="[0]!Ajout_ligne" textlink="">
      <xdr:nvSpPr>
        <xdr:cNvPr id="6" name="Rectangle à coins arrondis 5"/>
        <xdr:cNvSpPr/>
      </xdr:nvSpPr>
      <xdr:spPr>
        <a:xfrm>
          <a:off x="8934450" y="1676400"/>
          <a:ext cx="1476375" cy="657225"/>
        </a:xfrm>
        <a:prstGeom prst="roundRect">
          <a:avLst/>
        </a:prstGeom>
        <a:ln>
          <a:solidFill>
            <a:schemeClr val="bg1">
              <a:lumMod val="50000"/>
            </a:schemeClr>
          </a:solidFill>
        </a:ln>
        <a:effectLst>
          <a:outerShdw blurRad="50800" dist="38100" dir="2700000" algn="tl" rotWithShape="0">
            <a:prstClr val="black">
              <a:alpha val="40000"/>
            </a:prstClr>
          </a:outerShdw>
        </a:effectLst>
        <a:scene3d>
          <a:camera prst="orthographicFront"/>
          <a:lightRig rig="threePt" dir="t"/>
        </a:scene3d>
        <a:sp3d>
          <a:bevelT/>
        </a:sp3d>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lang="fr-FR" sz="1400" b="1"/>
            <a:t>Ajouter une ligne</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47625</xdr:colOff>
      <xdr:row>15</xdr:row>
      <xdr:rowOff>9525</xdr:rowOff>
    </xdr:from>
    <xdr:to>
      <xdr:col>7</xdr:col>
      <xdr:colOff>676275</xdr:colOff>
      <xdr:row>18</xdr:row>
      <xdr:rowOff>57150</xdr:rowOff>
    </xdr:to>
    <xdr:sp macro="[0]!Retour_accueil" textlink="">
      <xdr:nvSpPr>
        <xdr:cNvPr id="2" name="NEWFAC"/>
        <xdr:cNvSpPr/>
      </xdr:nvSpPr>
      <xdr:spPr>
        <a:xfrm>
          <a:off x="6791325" y="2867025"/>
          <a:ext cx="1390650" cy="619125"/>
        </a:xfrm>
        <a:prstGeom prst="roundRect">
          <a:avLst/>
        </a:prstGeom>
        <a:ln>
          <a:solidFill>
            <a:schemeClr val="tx1">
              <a:lumMod val="50000"/>
              <a:lumOff val="50000"/>
            </a:schemeClr>
          </a:solidFill>
        </a:ln>
        <a:effectLst>
          <a:outerShdw blurRad="50800" dist="38100" dir="2700000" algn="tl" rotWithShape="0">
            <a:prstClr val="black">
              <a:alpha val="40000"/>
            </a:prstClr>
          </a:outerShdw>
        </a:effectLst>
        <a:scene3d>
          <a:camera prst="orthographicFront"/>
          <a:lightRig rig="threePt" dir="t"/>
        </a:scene3d>
        <a:sp3d>
          <a:bevelT/>
        </a:sp3d>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lang="fr-FR" sz="1400" b="1"/>
            <a:t>Retour  accueil</a:t>
          </a:r>
          <a:endParaRPr lang="fr-FR" sz="1200" b="1"/>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6</xdr:col>
      <xdr:colOff>0</xdr:colOff>
      <xdr:row>15</xdr:row>
      <xdr:rowOff>0</xdr:rowOff>
    </xdr:from>
    <xdr:to>
      <xdr:col>7</xdr:col>
      <xdr:colOff>628650</xdr:colOff>
      <xdr:row>18</xdr:row>
      <xdr:rowOff>47625</xdr:rowOff>
    </xdr:to>
    <xdr:sp macro="[0]!Retour_accueil" textlink="">
      <xdr:nvSpPr>
        <xdr:cNvPr id="2" name="NEWFAC"/>
        <xdr:cNvSpPr/>
      </xdr:nvSpPr>
      <xdr:spPr>
        <a:xfrm>
          <a:off x="6648450" y="2857500"/>
          <a:ext cx="1390650" cy="619125"/>
        </a:xfrm>
        <a:prstGeom prst="roundRect">
          <a:avLst/>
        </a:prstGeom>
        <a:ln>
          <a:solidFill>
            <a:schemeClr val="tx1">
              <a:lumMod val="50000"/>
              <a:lumOff val="50000"/>
            </a:schemeClr>
          </a:solidFill>
        </a:ln>
        <a:effectLst>
          <a:outerShdw blurRad="50800" dist="38100" dir="2700000" algn="tl" rotWithShape="0">
            <a:prstClr val="black">
              <a:alpha val="40000"/>
            </a:prstClr>
          </a:outerShdw>
        </a:effectLst>
        <a:scene3d>
          <a:camera prst="orthographicFront"/>
          <a:lightRig rig="threePt" dir="t"/>
        </a:scene3d>
        <a:sp3d>
          <a:bevelT/>
        </a:sp3d>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lang="fr-FR" sz="1400" b="1"/>
            <a:t>Retour  accueil</a:t>
          </a:r>
          <a:endParaRPr lang="fr-FR" sz="1200" b="1"/>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0</xdr:colOff>
      <xdr:row>0</xdr:row>
      <xdr:rowOff>104775</xdr:rowOff>
    </xdr:from>
    <xdr:to>
      <xdr:col>8</xdr:col>
      <xdr:colOff>19050</xdr:colOff>
      <xdr:row>5</xdr:row>
      <xdr:rowOff>9525</xdr:rowOff>
    </xdr:to>
    <xdr:sp macro="" textlink="">
      <xdr:nvSpPr>
        <xdr:cNvPr id="2" name="Rectangle à coins arrondis 1"/>
        <xdr:cNvSpPr/>
      </xdr:nvSpPr>
      <xdr:spPr>
        <a:xfrm>
          <a:off x="3810000" y="104775"/>
          <a:ext cx="2305050" cy="857250"/>
        </a:xfrm>
        <a:prstGeom prst="roundRect">
          <a:avLst/>
        </a:prstGeom>
        <a:ln>
          <a:solidFill>
            <a:schemeClr val="bg1">
              <a:lumMod val="50000"/>
            </a:schemeClr>
          </a:solidFill>
        </a:ln>
        <a:effectLst>
          <a:outerShdw blurRad="50800" dist="38100" algn="l" rotWithShape="0">
            <a:prstClr val="black">
              <a:alpha val="40000"/>
            </a:prstClr>
          </a:outerShdw>
        </a:effectLst>
        <a:scene3d>
          <a:camera prst="orthographicFront"/>
          <a:lightRig rig="threePt" dir="t"/>
        </a:scene3d>
        <a:sp3d>
          <a:bevelT/>
        </a:sp3d>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lang="fr-FR" sz="1800" b="1"/>
            <a:t>Quincaillerie</a:t>
          </a:r>
          <a:r>
            <a:rPr lang="fr-FR" sz="1600" b="1"/>
            <a:t> </a:t>
          </a:r>
          <a:r>
            <a:rPr lang="fr-FR" sz="1800" b="1"/>
            <a:t>du</a:t>
          </a:r>
          <a:r>
            <a:rPr lang="fr-FR" sz="1600" b="1"/>
            <a:t> </a:t>
          </a:r>
          <a:r>
            <a:rPr lang="fr-FR" sz="1800" b="1"/>
            <a:t>centre</a:t>
          </a:r>
          <a:endParaRPr lang="fr-FR" sz="1600" b="1"/>
        </a:p>
      </xdr:txBody>
    </xdr:sp>
    <xdr:clientData/>
  </xdr:twoCellAnchor>
  <xdr:twoCellAnchor>
    <xdr:from>
      <xdr:col>1</xdr:col>
      <xdr:colOff>0</xdr:colOff>
      <xdr:row>6</xdr:row>
      <xdr:rowOff>123825</xdr:rowOff>
    </xdr:from>
    <xdr:to>
      <xdr:col>3</xdr:col>
      <xdr:colOff>190500</xdr:colOff>
      <xdr:row>10</xdr:row>
      <xdr:rowOff>19050</xdr:rowOff>
    </xdr:to>
    <xdr:sp macro="[0]!Facturation" textlink="">
      <xdr:nvSpPr>
        <xdr:cNvPr id="3" name="Facturation"/>
        <xdr:cNvSpPr/>
      </xdr:nvSpPr>
      <xdr:spPr>
        <a:xfrm>
          <a:off x="762000" y="1266825"/>
          <a:ext cx="1714500" cy="657225"/>
        </a:xfrm>
        <a:prstGeom prst="roundRect">
          <a:avLst/>
        </a:prstGeom>
        <a:ln>
          <a:solidFill>
            <a:schemeClr val="bg1">
              <a:lumMod val="50000"/>
            </a:schemeClr>
          </a:solidFill>
        </a:ln>
        <a:effectLst>
          <a:outerShdw blurRad="50800" dist="38100" dir="5400000" algn="t" rotWithShape="0">
            <a:prstClr val="black">
              <a:alpha val="40000"/>
            </a:prstClr>
          </a:outerShdw>
        </a:effectLst>
        <a:scene3d>
          <a:camera prst="orthographicFront"/>
          <a:lightRig rig="threePt" dir="t"/>
        </a:scene3d>
        <a:sp3d>
          <a:bevelT/>
        </a:sp3d>
      </xdr:spPr>
      <xdr:style>
        <a:lnRef idx="2">
          <a:schemeClr val="accent6"/>
        </a:lnRef>
        <a:fillRef idx="1">
          <a:schemeClr val="lt1"/>
        </a:fillRef>
        <a:effectRef idx="0">
          <a:schemeClr val="accent6"/>
        </a:effectRef>
        <a:fontRef idx="minor">
          <a:schemeClr val="dk1"/>
        </a:fontRef>
      </xdr:style>
      <xdr:txBody>
        <a:bodyPr vertOverflow="clip" horzOverflow="clip" rtlCol="0" anchor="b"/>
        <a:lstStyle/>
        <a:p>
          <a:pPr algn="ctr"/>
          <a:r>
            <a:rPr lang="fr-FR" sz="1400" b="1"/>
            <a:t>Facturation</a:t>
          </a:r>
          <a:endParaRPr lang="fr-FR" sz="1100" b="1"/>
        </a:p>
        <a:p>
          <a:pPr algn="l"/>
          <a:endParaRPr lang="fr-FR" sz="1100"/>
        </a:p>
      </xdr:txBody>
    </xdr:sp>
    <xdr:clientData/>
  </xdr:twoCellAnchor>
  <xdr:twoCellAnchor>
    <xdr:from>
      <xdr:col>1</xdr:col>
      <xdr:colOff>0</xdr:colOff>
      <xdr:row>15</xdr:row>
      <xdr:rowOff>28575</xdr:rowOff>
    </xdr:from>
    <xdr:to>
      <xdr:col>3</xdr:col>
      <xdr:colOff>200025</xdr:colOff>
      <xdr:row>19</xdr:row>
      <xdr:rowOff>0</xdr:rowOff>
    </xdr:to>
    <xdr:sp macro="[0]!comptabilité" textlink="">
      <xdr:nvSpPr>
        <xdr:cNvPr id="4" name="Comptabilisation"/>
        <xdr:cNvSpPr/>
      </xdr:nvSpPr>
      <xdr:spPr>
        <a:xfrm>
          <a:off x="762000" y="2886075"/>
          <a:ext cx="1724025" cy="733425"/>
        </a:xfrm>
        <a:prstGeom prst="roundRect">
          <a:avLst/>
        </a:prstGeom>
        <a:ln>
          <a:solidFill>
            <a:schemeClr val="bg1">
              <a:lumMod val="50000"/>
            </a:schemeClr>
          </a:solidFill>
        </a:ln>
        <a:effectLst>
          <a:outerShdw blurRad="50800" dist="38100" dir="2700000" algn="tl" rotWithShape="0">
            <a:prstClr val="black">
              <a:alpha val="40000"/>
            </a:prstClr>
          </a:outerShdw>
        </a:effectLst>
        <a:scene3d>
          <a:camera prst="orthographicFront"/>
          <a:lightRig rig="threePt" dir="t"/>
        </a:scene3d>
        <a:sp3d>
          <a:bevelT/>
        </a:sp3d>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lang="fr-FR" sz="1400" b="1"/>
            <a:t>Comptabilité</a:t>
          </a:r>
          <a:endParaRPr lang="fr-FR" sz="1600" b="1"/>
        </a:p>
      </xdr:txBody>
    </xdr:sp>
    <xdr:clientData/>
  </xdr:twoCellAnchor>
  <xdr:twoCellAnchor>
    <xdr:from>
      <xdr:col>12</xdr:col>
      <xdr:colOff>438149</xdr:colOff>
      <xdr:row>15</xdr:row>
      <xdr:rowOff>38099</xdr:rowOff>
    </xdr:from>
    <xdr:to>
      <xdr:col>14</xdr:col>
      <xdr:colOff>390524</xdr:colOff>
      <xdr:row>19</xdr:row>
      <xdr:rowOff>47624</xdr:rowOff>
    </xdr:to>
    <xdr:sp macro="[0]!Articles" textlink="">
      <xdr:nvSpPr>
        <xdr:cNvPr id="5" name="Articles"/>
        <xdr:cNvSpPr/>
      </xdr:nvSpPr>
      <xdr:spPr>
        <a:xfrm>
          <a:off x="9582149" y="2895599"/>
          <a:ext cx="1476375" cy="771525"/>
        </a:xfrm>
        <a:prstGeom prst="roundRect">
          <a:avLst/>
        </a:prstGeom>
        <a:ln>
          <a:solidFill>
            <a:schemeClr val="bg1">
              <a:lumMod val="50000"/>
            </a:schemeClr>
          </a:solidFill>
        </a:ln>
        <a:effectLst>
          <a:outerShdw blurRad="50800" dist="38100" dir="2700000" algn="tl" rotWithShape="0">
            <a:prstClr val="black">
              <a:alpha val="40000"/>
            </a:prstClr>
          </a:outerShdw>
        </a:effectLst>
        <a:scene3d>
          <a:camera prst="orthographicFront"/>
          <a:lightRig rig="threePt" dir="t"/>
        </a:scene3d>
        <a:sp3d>
          <a:bevelT/>
        </a:sp3d>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lang="fr-FR" sz="1400" b="1"/>
            <a:t>Articles</a:t>
          </a:r>
        </a:p>
      </xdr:txBody>
    </xdr:sp>
    <xdr:clientData/>
  </xdr:twoCellAnchor>
  <xdr:twoCellAnchor>
    <xdr:from>
      <xdr:col>9</xdr:col>
      <xdr:colOff>685800</xdr:colOff>
      <xdr:row>6</xdr:row>
      <xdr:rowOff>152399</xdr:rowOff>
    </xdr:from>
    <xdr:to>
      <xdr:col>12</xdr:col>
      <xdr:colOff>95250</xdr:colOff>
      <xdr:row>10</xdr:row>
      <xdr:rowOff>47624</xdr:rowOff>
    </xdr:to>
    <xdr:sp macro="" textlink="">
      <xdr:nvSpPr>
        <xdr:cNvPr id="6" name="Base_de_données"/>
        <xdr:cNvSpPr/>
      </xdr:nvSpPr>
      <xdr:spPr>
        <a:xfrm>
          <a:off x="7543800" y="1295399"/>
          <a:ext cx="1695450" cy="657225"/>
        </a:xfrm>
        <a:prstGeom prst="roundRect">
          <a:avLst/>
        </a:prstGeom>
        <a:ln>
          <a:solidFill>
            <a:schemeClr val="bg1">
              <a:lumMod val="50000"/>
            </a:schemeClr>
          </a:solidFill>
        </a:ln>
        <a:effectLst>
          <a:outerShdw blurRad="50800" dist="38100" dir="2700000" algn="tl" rotWithShape="0">
            <a:prstClr val="black">
              <a:alpha val="40000"/>
            </a:prstClr>
          </a:outerShdw>
        </a:effectLst>
        <a:scene3d>
          <a:camera prst="orthographicFront"/>
          <a:lightRig rig="threePt" dir="t"/>
        </a:scene3d>
        <a:sp3d>
          <a:bevelT/>
        </a:sp3d>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lang="fr-FR" sz="1400" b="1"/>
            <a:t>Base de données</a:t>
          </a:r>
        </a:p>
      </xdr:txBody>
    </xdr:sp>
    <xdr:clientData/>
  </xdr:twoCellAnchor>
  <xdr:twoCellAnchor>
    <xdr:from>
      <xdr:col>7</xdr:col>
      <xdr:colOff>485775</xdr:colOff>
      <xdr:row>15</xdr:row>
      <xdr:rowOff>38100</xdr:rowOff>
    </xdr:from>
    <xdr:to>
      <xdr:col>9</xdr:col>
      <xdr:colOff>590550</xdr:colOff>
      <xdr:row>19</xdr:row>
      <xdr:rowOff>19050</xdr:rowOff>
    </xdr:to>
    <xdr:sp macro="[0]!Clients" textlink="">
      <xdr:nvSpPr>
        <xdr:cNvPr id="7" name="Clients"/>
        <xdr:cNvSpPr/>
      </xdr:nvSpPr>
      <xdr:spPr>
        <a:xfrm>
          <a:off x="5819775" y="2895600"/>
          <a:ext cx="1628775" cy="742950"/>
        </a:xfrm>
        <a:prstGeom prst="roundRect">
          <a:avLst/>
        </a:prstGeom>
        <a:ln>
          <a:solidFill>
            <a:schemeClr val="bg1">
              <a:lumMod val="50000"/>
            </a:schemeClr>
          </a:solidFill>
        </a:ln>
        <a:effectLst>
          <a:outerShdw blurRad="50800" dist="38100" dir="2700000" algn="tl" rotWithShape="0">
            <a:prstClr val="black">
              <a:alpha val="40000"/>
            </a:prstClr>
          </a:outerShdw>
        </a:effectLst>
        <a:scene3d>
          <a:camera prst="orthographicFront"/>
          <a:lightRig rig="threePt" dir="t"/>
        </a:scene3d>
        <a:sp3d>
          <a:bevelT/>
        </a:sp3d>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lang="fr-FR" sz="1400" b="1"/>
            <a:t>Clients</a:t>
          </a:r>
        </a:p>
      </xdr:txBody>
    </xdr:sp>
    <xdr:clientData/>
  </xdr:twoCellAnchor>
  <xdr:twoCellAnchor>
    <xdr:from>
      <xdr:col>2</xdr:col>
      <xdr:colOff>95250</xdr:colOff>
      <xdr:row>2</xdr:row>
      <xdr:rowOff>152399</xdr:rowOff>
    </xdr:from>
    <xdr:to>
      <xdr:col>5</xdr:col>
      <xdr:colOff>0</xdr:colOff>
      <xdr:row>6</xdr:row>
      <xdr:rowOff>123824</xdr:rowOff>
    </xdr:to>
    <xdr:cxnSp macro="">
      <xdr:nvCxnSpPr>
        <xdr:cNvPr id="9" name="Connecteur en angle 8"/>
        <xdr:cNvCxnSpPr>
          <a:stCxn id="2" idx="1"/>
          <a:endCxn id="3" idx="0"/>
        </xdr:cNvCxnSpPr>
      </xdr:nvCxnSpPr>
      <xdr:spPr>
        <a:xfrm rot="10800000" flipV="1">
          <a:off x="1619250" y="533399"/>
          <a:ext cx="2190750" cy="733425"/>
        </a:xfrm>
        <a:prstGeom prst="bentConnector2">
          <a:avLst/>
        </a:prstGeom>
        <a:ln w="25400" cmpd="sng"/>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19050</xdr:colOff>
      <xdr:row>2</xdr:row>
      <xdr:rowOff>152400</xdr:rowOff>
    </xdr:from>
    <xdr:to>
      <xdr:col>11</xdr:col>
      <xdr:colOff>9525</xdr:colOff>
      <xdr:row>6</xdr:row>
      <xdr:rowOff>152399</xdr:rowOff>
    </xdr:to>
    <xdr:cxnSp macro="">
      <xdr:nvCxnSpPr>
        <xdr:cNvPr id="13" name="Connecteur en angle 12"/>
        <xdr:cNvCxnSpPr>
          <a:stCxn id="2" idx="3"/>
          <a:endCxn id="6" idx="0"/>
        </xdr:cNvCxnSpPr>
      </xdr:nvCxnSpPr>
      <xdr:spPr>
        <a:xfrm>
          <a:off x="6115050" y="533400"/>
          <a:ext cx="2276475" cy="761999"/>
        </a:xfrm>
        <a:prstGeom prst="bentConnector2">
          <a:avLst/>
        </a:prstGeom>
        <a:ln w="25400"/>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95250</xdr:colOff>
      <xdr:row>10</xdr:row>
      <xdr:rowOff>19050</xdr:rowOff>
    </xdr:from>
    <xdr:to>
      <xdr:col>2</xdr:col>
      <xdr:colOff>100013</xdr:colOff>
      <xdr:row>15</xdr:row>
      <xdr:rowOff>28575</xdr:rowOff>
    </xdr:to>
    <xdr:cxnSp macro="">
      <xdr:nvCxnSpPr>
        <xdr:cNvPr id="19" name="Connecteur droit 18"/>
        <xdr:cNvCxnSpPr>
          <a:stCxn id="3" idx="2"/>
          <a:endCxn id="4" idx="0"/>
        </xdr:cNvCxnSpPr>
      </xdr:nvCxnSpPr>
      <xdr:spPr>
        <a:xfrm>
          <a:off x="1619250" y="1924050"/>
          <a:ext cx="4763" cy="962025"/>
        </a:xfrm>
        <a:prstGeom prst="line">
          <a:avLst/>
        </a:prstGeom>
        <a:ln w="25400"/>
      </xdr:spPr>
      <xdr:style>
        <a:lnRef idx="1">
          <a:schemeClr val="dk1"/>
        </a:lnRef>
        <a:fillRef idx="0">
          <a:schemeClr val="dk1"/>
        </a:fillRef>
        <a:effectRef idx="0">
          <a:schemeClr val="dk1"/>
        </a:effectRef>
        <a:fontRef idx="minor">
          <a:schemeClr val="tx1"/>
        </a:fontRef>
      </xdr:style>
    </xdr:cxnSp>
    <xdr:clientData/>
  </xdr:twoCellAnchor>
  <xdr:twoCellAnchor>
    <xdr:from>
      <xdr:col>11</xdr:col>
      <xdr:colOff>9526</xdr:colOff>
      <xdr:row>10</xdr:row>
      <xdr:rowOff>47623</xdr:rowOff>
    </xdr:from>
    <xdr:to>
      <xdr:col>13</xdr:col>
      <xdr:colOff>414338</xdr:colOff>
      <xdr:row>15</xdr:row>
      <xdr:rowOff>38098</xdr:rowOff>
    </xdr:to>
    <xdr:cxnSp macro="">
      <xdr:nvCxnSpPr>
        <xdr:cNvPr id="28" name="Connecteur en angle 27"/>
        <xdr:cNvCxnSpPr>
          <a:stCxn id="6" idx="2"/>
          <a:endCxn id="5" idx="0"/>
        </xdr:cNvCxnSpPr>
      </xdr:nvCxnSpPr>
      <xdr:spPr>
        <a:xfrm rot="16200000" flipH="1">
          <a:off x="8884444" y="1459705"/>
          <a:ext cx="942975" cy="1928812"/>
        </a:xfrm>
        <a:prstGeom prst="bentConnector3">
          <a:avLst>
            <a:gd name="adj1" fmla="val 50000"/>
          </a:avLst>
        </a:prstGeom>
        <a:ln w="25400"/>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538163</xdr:colOff>
      <xdr:row>10</xdr:row>
      <xdr:rowOff>47624</xdr:rowOff>
    </xdr:from>
    <xdr:to>
      <xdr:col>11</xdr:col>
      <xdr:colOff>9525</xdr:colOff>
      <xdr:row>15</xdr:row>
      <xdr:rowOff>38100</xdr:rowOff>
    </xdr:to>
    <xdr:cxnSp macro="">
      <xdr:nvCxnSpPr>
        <xdr:cNvPr id="32" name="Connecteur en angle 31"/>
        <xdr:cNvCxnSpPr>
          <a:stCxn id="6" idx="2"/>
          <a:endCxn id="7" idx="0"/>
        </xdr:cNvCxnSpPr>
      </xdr:nvCxnSpPr>
      <xdr:spPr>
        <a:xfrm rot="5400000">
          <a:off x="7041356" y="1545431"/>
          <a:ext cx="942976" cy="1757362"/>
        </a:xfrm>
        <a:prstGeom prst="bentConnector3">
          <a:avLst>
            <a:gd name="adj1" fmla="val 50000"/>
          </a:avLst>
        </a:prstGeom>
        <a:ln w="25400"/>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495300</xdr:colOff>
      <xdr:row>24</xdr:row>
      <xdr:rowOff>171449</xdr:rowOff>
    </xdr:from>
    <xdr:to>
      <xdr:col>9</xdr:col>
      <xdr:colOff>571500</xdr:colOff>
      <xdr:row>28</xdr:row>
      <xdr:rowOff>142874</xdr:rowOff>
    </xdr:to>
    <xdr:sp macro="[0]!Nouveau_client" textlink="">
      <xdr:nvSpPr>
        <xdr:cNvPr id="14" name="Rectangle à coins arrondis 13"/>
        <xdr:cNvSpPr/>
      </xdr:nvSpPr>
      <xdr:spPr>
        <a:xfrm>
          <a:off x="5829300" y="4743449"/>
          <a:ext cx="1600200" cy="733425"/>
        </a:xfrm>
        <a:prstGeom prst="roundRect">
          <a:avLst/>
        </a:prstGeom>
        <a:ln>
          <a:solidFill>
            <a:schemeClr val="bg1">
              <a:lumMod val="50000"/>
            </a:schemeClr>
          </a:solidFill>
        </a:ln>
        <a:effectLst>
          <a:outerShdw blurRad="50800" dist="38100" dir="2700000" algn="tl" rotWithShape="0">
            <a:prstClr val="black">
              <a:alpha val="40000"/>
            </a:prstClr>
          </a:outerShdw>
        </a:effectLst>
        <a:scene3d>
          <a:camera prst="orthographicFront"/>
          <a:lightRig rig="threePt" dir="t"/>
        </a:scene3d>
        <a:sp3d>
          <a:bevelT/>
        </a:sp3d>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lang="fr-FR" sz="1400" b="1"/>
            <a:t>Nouveau client</a:t>
          </a:r>
        </a:p>
      </xdr:txBody>
    </xdr:sp>
    <xdr:clientData/>
  </xdr:twoCellAnchor>
  <xdr:twoCellAnchor>
    <xdr:from>
      <xdr:col>12</xdr:col>
      <xdr:colOff>390525</xdr:colOff>
      <xdr:row>24</xdr:row>
      <xdr:rowOff>152401</xdr:rowOff>
    </xdr:from>
    <xdr:to>
      <xdr:col>14</xdr:col>
      <xdr:colOff>409575</xdr:colOff>
      <xdr:row>28</xdr:row>
      <xdr:rowOff>142875</xdr:rowOff>
    </xdr:to>
    <xdr:sp macro="[0]!Nouvel_article" textlink="">
      <xdr:nvSpPr>
        <xdr:cNvPr id="11" name="Rectangle à coins arrondis 10"/>
        <xdr:cNvSpPr/>
      </xdr:nvSpPr>
      <xdr:spPr>
        <a:xfrm flipH="1">
          <a:off x="9534525" y="4724401"/>
          <a:ext cx="1543050" cy="752474"/>
        </a:xfrm>
        <a:prstGeom prst="roundRect">
          <a:avLst/>
        </a:prstGeom>
        <a:ln>
          <a:solidFill>
            <a:schemeClr val="bg1">
              <a:lumMod val="50000"/>
            </a:schemeClr>
          </a:solidFill>
        </a:ln>
        <a:effectLst>
          <a:outerShdw blurRad="50800" dist="38100" dir="2700000" algn="tl" rotWithShape="0">
            <a:prstClr val="black">
              <a:alpha val="40000"/>
            </a:prstClr>
          </a:outerShdw>
        </a:effectLst>
        <a:scene3d>
          <a:camera prst="orthographicFront"/>
          <a:lightRig rig="threePt" dir="t"/>
        </a:scene3d>
        <a:sp3d>
          <a:bevelT/>
        </a:sp3d>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lang="fr-FR" sz="1400" b="1"/>
            <a:t>Nouvel article</a:t>
          </a:r>
        </a:p>
      </xdr:txBody>
    </xdr:sp>
    <xdr:clientData/>
  </xdr:twoCellAnchor>
  <xdr:twoCellAnchor>
    <xdr:from>
      <xdr:col>13</xdr:col>
      <xdr:colOff>400050</xdr:colOff>
      <xdr:row>19</xdr:row>
      <xdr:rowOff>47624</xdr:rowOff>
    </xdr:from>
    <xdr:to>
      <xdr:col>13</xdr:col>
      <xdr:colOff>414337</xdr:colOff>
      <xdr:row>24</xdr:row>
      <xdr:rowOff>152401</xdr:rowOff>
    </xdr:to>
    <xdr:cxnSp macro="">
      <xdr:nvCxnSpPr>
        <xdr:cNvPr id="15" name="Connecteur droit 14"/>
        <xdr:cNvCxnSpPr>
          <a:stCxn id="5" idx="2"/>
          <a:endCxn id="11" idx="0"/>
        </xdr:cNvCxnSpPr>
      </xdr:nvCxnSpPr>
      <xdr:spPr>
        <a:xfrm flipH="1">
          <a:off x="10306050" y="3667124"/>
          <a:ext cx="14287" cy="1057277"/>
        </a:xfrm>
        <a:prstGeom prst="line">
          <a:avLst/>
        </a:prstGeom>
        <a:ln w="25400"/>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533400</xdr:colOff>
      <xdr:row>19</xdr:row>
      <xdr:rowOff>19050</xdr:rowOff>
    </xdr:from>
    <xdr:to>
      <xdr:col>8</xdr:col>
      <xdr:colOff>538163</xdr:colOff>
      <xdr:row>24</xdr:row>
      <xdr:rowOff>171449</xdr:rowOff>
    </xdr:to>
    <xdr:cxnSp macro="">
      <xdr:nvCxnSpPr>
        <xdr:cNvPr id="22" name="Connecteur droit 21"/>
        <xdr:cNvCxnSpPr>
          <a:stCxn id="7" idx="2"/>
          <a:endCxn id="14" idx="0"/>
        </xdr:cNvCxnSpPr>
      </xdr:nvCxnSpPr>
      <xdr:spPr>
        <a:xfrm flipH="1">
          <a:off x="6629400" y="3638550"/>
          <a:ext cx="4763" cy="1104899"/>
        </a:xfrm>
        <a:prstGeom prst="line">
          <a:avLst/>
        </a:prstGeom>
        <a:ln w="25400"/>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11</xdr:col>
      <xdr:colOff>19050</xdr:colOff>
      <xdr:row>13</xdr:row>
      <xdr:rowOff>19050</xdr:rowOff>
    </xdr:from>
    <xdr:to>
      <xdr:col>13</xdr:col>
      <xdr:colOff>190500</xdr:colOff>
      <xdr:row>16</xdr:row>
      <xdr:rowOff>66675</xdr:rowOff>
    </xdr:to>
    <xdr:sp macro="[0]!Retour_accueil" textlink="">
      <xdr:nvSpPr>
        <xdr:cNvPr id="3" name="NEWFAC"/>
        <xdr:cNvSpPr/>
      </xdr:nvSpPr>
      <xdr:spPr>
        <a:xfrm>
          <a:off x="7048500" y="2705100"/>
          <a:ext cx="1390650" cy="619125"/>
        </a:xfrm>
        <a:prstGeom prst="roundRect">
          <a:avLst/>
        </a:prstGeom>
        <a:ln>
          <a:solidFill>
            <a:schemeClr val="tx1">
              <a:lumMod val="50000"/>
              <a:lumOff val="50000"/>
            </a:schemeClr>
          </a:solidFill>
        </a:ln>
        <a:effectLst>
          <a:outerShdw blurRad="50800" dist="38100" dir="2700000" algn="tl" rotWithShape="0">
            <a:prstClr val="black">
              <a:alpha val="40000"/>
            </a:prstClr>
          </a:outerShdw>
        </a:effectLst>
        <a:scene3d>
          <a:camera prst="orthographicFront"/>
          <a:lightRig rig="threePt" dir="t"/>
        </a:scene3d>
        <a:sp3d>
          <a:bevelT/>
        </a:sp3d>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lang="fr-FR" sz="1400" b="1"/>
            <a:t>Retour  accueil</a:t>
          </a:r>
          <a:endParaRPr lang="fr-FR" sz="1200" b="1"/>
        </a:p>
      </xdr:txBody>
    </xdr:sp>
    <xdr:clientData/>
  </xdr:twoCellAnchor>
  <xdr:twoCellAnchor>
    <xdr:from>
      <xdr:col>17</xdr:col>
      <xdr:colOff>180974</xdr:colOff>
      <xdr:row>13</xdr:row>
      <xdr:rowOff>19050</xdr:rowOff>
    </xdr:from>
    <xdr:to>
      <xdr:col>19</xdr:col>
      <xdr:colOff>95250</xdr:colOff>
      <xdr:row>16</xdr:row>
      <xdr:rowOff>85725</xdr:rowOff>
    </xdr:to>
    <xdr:sp macro="[0]!Test_macro_compta" textlink="">
      <xdr:nvSpPr>
        <xdr:cNvPr id="4" name="Rectangle à coins arrondis 3"/>
        <xdr:cNvSpPr/>
      </xdr:nvSpPr>
      <xdr:spPr>
        <a:xfrm>
          <a:off x="8963024" y="2705100"/>
          <a:ext cx="1571626" cy="638175"/>
        </a:xfrm>
        <a:prstGeom prst="roundRect">
          <a:avLst/>
        </a:prstGeom>
        <a:ln>
          <a:solidFill>
            <a:schemeClr val="bg1">
              <a:lumMod val="50000"/>
            </a:schemeClr>
          </a:solidFill>
        </a:ln>
        <a:effectLst>
          <a:outerShdw blurRad="50800" dist="38100" dir="2700000" algn="tl" rotWithShape="0">
            <a:prstClr val="black">
              <a:alpha val="40000"/>
            </a:prstClr>
          </a:outerShdw>
        </a:effectLst>
        <a:scene3d>
          <a:camera prst="orthographicFront"/>
          <a:lightRig rig="threePt" dir="t"/>
        </a:scene3d>
        <a:sp3d>
          <a:bevelT/>
        </a:sp3d>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lang="fr-FR" sz="1400" b="1"/>
            <a:t>Comptabilisation</a:t>
          </a:r>
        </a:p>
      </xdr:txBody>
    </xdr:sp>
    <xdr:clientData/>
  </xdr:twoCellAnchor>
  <xdr:twoCellAnchor>
    <xdr:from>
      <xdr:col>11</xdr:col>
      <xdr:colOff>19050</xdr:colOff>
      <xdr:row>7</xdr:row>
      <xdr:rowOff>152400</xdr:rowOff>
    </xdr:from>
    <xdr:to>
      <xdr:col>13</xdr:col>
      <xdr:colOff>161925</xdr:colOff>
      <xdr:row>11</xdr:row>
      <xdr:rowOff>19050</xdr:rowOff>
    </xdr:to>
    <xdr:sp macro="[0]!facture_avoir" textlink="">
      <xdr:nvSpPr>
        <xdr:cNvPr id="5" name="Rectangle à coins arrondis 4"/>
        <xdr:cNvSpPr/>
      </xdr:nvSpPr>
      <xdr:spPr>
        <a:xfrm>
          <a:off x="7048500" y="1695450"/>
          <a:ext cx="1362075" cy="628650"/>
        </a:xfrm>
        <a:prstGeom prst="roundRect">
          <a:avLst/>
        </a:prstGeom>
        <a:ln>
          <a:solidFill>
            <a:schemeClr val="bg1">
              <a:lumMod val="50000"/>
            </a:schemeClr>
          </a:solidFill>
        </a:ln>
        <a:effectLst>
          <a:outerShdw blurRad="50800" dist="38100" dir="2700000" algn="tl" rotWithShape="0">
            <a:prstClr val="black">
              <a:alpha val="40000"/>
            </a:prstClr>
          </a:outerShdw>
        </a:effectLst>
        <a:scene3d>
          <a:camera prst="orthographicFront"/>
          <a:lightRig rig="threePt" dir="t"/>
        </a:scene3d>
        <a:sp3d>
          <a:bevelT/>
        </a:sp3d>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lang="fr-FR" sz="1400" b="1"/>
            <a:t>Mode  avoir</a:t>
          </a:r>
        </a:p>
      </xdr:txBody>
    </xdr:sp>
    <xdr:clientData/>
  </xdr:twoCellAnchor>
  <xdr:twoCellAnchor>
    <xdr:from>
      <xdr:col>17</xdr:col>
      <xdr:colOff>142875</xdr:colOff>
      <xdr:row>7</xdr:row>
      <xdr:rowOff>161925</xdr:rowOff>
    </xdr:from>
    <xdr:to>
      <xdr:col>18</xdr:col>
      <xdr:colOff>571500</xdr:colOff>
      <xdr:row>11</xdr:row>
      <xdr:rowOff>57150</xdr:rowOff>
    </xdr:to>
    <xdr:sp macro="[0]!Ajout_ligne" textlink="">
      <xdr:nvSpPr>
        <xdr:cNvPr id="6" name="Rectangle à coins arrondis 5"/>
        <xdr:cNvSpPr/>
      </xdr:nvSpPr>
      <xdr:spPr>
        <a:xfrm>
          <a:off x="8924925" y="1704975"/>
          <a:ext cx="1476375" cy="657225"/>
        </a:xfrm>
        <a:prstGeom prst="roundRect">
          <a:avLst/>
        </a:prstGeom>
        <a:ln>
          <a:solidFill>
            <a:schemeClr val="bg1">
              <a:lumMod val="50000"/>
            </a:schemeClr>
          </a:solidFill>
        </a:ln>
        <a:effectLst>
          <a:outerShdw blurRad="50800" dist="38100" dir="2700000" algn="tl" rotWithShape="0">
            <a:prstClr val="black">
              <a:alpha val="40000"/>
            </a:prstClr>
          </a:outerShdw>
        </a:effectLst>
        <a:scene3d>
          <a:camera prst="orthographicFront"/>
          <a:lightRig rig="threePt" dir="t"/>
        </a:scene3d>
        <a:sp3d>
          <a:bevelT/>
        </a:sp3d>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lang="fr-FR" sz="1400" b="1"/>
            <a:t>Ajouter une ligne</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11</xdr:col>
      <xdr:colOff>19050</xdr:colOff>
      <xdr:row>13</xdr:row>
      <xdr:rowOff>19050</xdr:rowOff>
    </xdr:from>
    <xdr:to>
      <xdr:col>13</xdr:col>
      <xdr:colOff>190500</xdr:colOff>
      <xdr:row>16</xdr:row>
      <xdr:rowOff>66675</xdr:rowOff>
    </xdr:to>
    <xdr:sp macro="[0]!Retour_accueil" textlink="">
      <xdr:nvSpPr>
        <xdr:cNvPr id="3" name="NEWFAC"/>
        <xdr:cNvSpPr/>
      </xdr:nvSpPr>
      <xdr:spPr>
        <a:xfrm>
          <a:off x="7048500" y="2705100"/>
          <a:ext cx="1390650" cy="619125"/>
        </a:xfrm>
        <a:prstGeom prst="roundRect">
          <a:avLst/>
        </a:prstGeom>
        <a:ln>
          <a:solidFill>
            <a:schemeClr val="tx1">
              <a:lumMod val="50000"/>
              <a:lumOff val="50000"/>
            </a:schemeClr>
          </a:solidFill>
        </a:ln>
        <a:effectLst>
          <a:outerShdw blurRad="50800" dist="38100" dir="2700000" algn="tl" rotWithShape="0">
            <a:prstClr val="black">
              <a:alpha val="40000"/>
            </a:prstClr>
          </a:outerShdw>
        </a:effectLst>
        <a:scene3d>
          <a:camera prst="orthographicFront"/>
          <a:lightRig rig="threePt" dir="t"/>
        </a:scene3d>
        <a:sp3d>
          <a:bevelT/>
        </a:sp3d>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lang="fr-FR" sz="1400" b="1"/>
            <a:t>Retour  accueil</a:t>
          </a:r>
          <a:endParaRPr lang="fr-FR" sz="1200" b="1"/>
        </a:p>
      </xdr:txBody>
    </xdr:sp>
    <xdr:clientData/>
  </xdr:twoCellAnchor>
  <xdr:twoCellAnchor>
    <xdr:from>
      <xdr:col>17</xdr:col>
      <xdr:colOff>180974</xdr:colOff>
      <xdr:row>13</xdr:row>
      <xdr:rowOff>19050</xdr:rowOff>
    </xdr:from>
    <xdr:to>
      <xdr:col>19</xdr:col>
      <xdr:colOff>95250</xdr:colOff>
      <xdr:row>16</xdr:row>
      <xdr:rowOff>85725</xdr:rowOff>
    </xdr:to>
    <xdr:sp macro="[0]!Test_macro_compta" textlink="">
      <xdr:nvSpPr>
        <xdr:cNvPr id="4" name="Rectangle à coins arrondis 3"/>
        <xdr:cNvSpPr/>
      </xdr:nvSpPr>
      <xdr:spPr>
        <a:xfrm>
          <a:off x="8963024" y="2705100"/>
          <a:ext cx="1571626" cy="638175"/>
        </a:xfrm>
        <a:prstGeom prst="roundRect">
          <a:avLst/>
        </a:prstGeom>
        <a:ln>
          <a:solidFill>
            <a:schemeClr val="bg1">
              <a:lumMod val="50000"/>
            </a:schemeClr>
          </a:solidFill>
        </a:ln>
        <a:effectLst>
          <a:outerShdw blurRad="50800" dist="38100" dir="2700000" algn="tl" rotWithShape="0">
            <a:prstClr val="black">
              <a:alpha val="40000"/>
            </a:prstClr>
          </a:outerShdw>
        </a:effectLst>
        <a:scene3d>
          <a:camera prst="orthographicFront"/>
          <a:lightRig rig="threePt" dir="t"/>
        </a:scene3d>
        <a:sp3d>
          <a:bevelT/>
        </a:sp3d>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lang="fr-FR" sz="1400" b="1"/>
            <a:t>Comptabilisation</a:t>
          </a:r>
        </a:p>
      </xdr:txBody>
    </xdr:sp>
    <xdr:clientData/>
  </xdr:twoCellAnchor>
  <xdr:twoCellAnchor>
    <xdr:from>
      <xdr:col>11</xdr:col>
      <xdr:colOff>19050</xdr:colOff>
      <xdr:row>7</xdr:row>
      <xdr:rowOff>152400</xdr:rowOff>
    </xdr:from>
    <xdr:to>
      <xdr:col>13</xdr:col>
      <xdr:colOff>161925</xdr:colOff>
      <xdr:row>11</xdr:row>
      <xdr:rowOff>19050</xdr:rowOff>
    </xdr:to>
    <xdr:sp macro="[0]!facture_avoir" textlink="">
      <xdr:nvSpPr>
        <xdr:cNvPr id="5" name="Rectangle à coins arrondis 4"/>
        <xdr:cNvSpPr/>
      </xdr:nvSpPr>
      <xdr:spPr>
        <a:xfrm>
          <a:off x="7048500" y="1695450"/>
          <a:ext cx="1362075" cy="628650"/>
        </a:xfrm>
        <a:prstGeom prst="roundRect">
          <a:avLst/>
        </a:prstGeom>
        <a:ln>
          <a:solidFill>
            <a:schemeClr val="bg1">
              <a:lumMod val="50000"/>
            </a:schemeClr>
          </a:solidFill>
        </a:ln>
        <a:effectLst>
          <a:outerShdw blurRad="50800" dist="38100" dir="2700000" algn="tl" rotWithShape="0">
            <a:prstClr val="black">
              <a:alpha val="40000"/>
            </a:prstClr>
          </a:outerShdw>
        </a:effectLst>
        <a:scene3d>
          <a:camera prst="orthographicFront"/>
          <a:lightRig rig="threePt" dir="t"/>
        </a:scene3d>
        <a:sp3d>
          <a:bevelT/>
        </a:sp3d>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lang="fr-FR" sz="1400" b="1"/>
            <a:t>Mode  avoir</a:t>
          </a:r>
        </a:p>
      </xdr:txBody>
    </xdr:sp>
    <xdr:clientData/>
  </xdr:twoCellAnchor>
  <xdr:twoCellAnchor>
    <xdr:from>
      <xdr:col>17</xdr:col>
      <xdr:colOff>142875</xdr:colOff>
      <xdr:row>7</xdr:row>
      <xdr:rowOff>161925</xdr:rowOff>
    </xdr:from>
    <xdr:to>
      <xdr:col>18</xdr:col>
      <xdr:colOff>571500</xdr:colOff>
      <xdr:row>11</xdr:row>
      <xdr:rowOff>57150</xdr:rowOff>
    </xdr:to>
    <xdr:sp macro="[0]!Ajout_ligne" textlink="">
      <xdr:nvSpPr>
        <xdr:cNvPr id="6" name="Rectangle à coins arrondis 5"/>
        <xdr:cNvSpPr/>
      </xdr:nvSpPr>
      <xdr:spPr>
        <a:xfrm>
          <a:off x="8924925" y="1704975"/>
          <a:ext cx="1476375" cy="657225"/>
        </a:xfrm>
        <a:prstGeom prst="roundRect">
          <a:avLst/>
        </a:prstGeom>
        <a:ln>
          <a:solidFill>
            <a:schemeClr val="bg1">
              <a:lumMod val="50000"/>
            </a:schemeClr>
          </a:solidFill>
        </a:ln>
        <a:effectLst>
          <a:outerShdw blurRad="50800" dist="38100" dir="2700000" algn="tl" rotWithShape="0">
            <a:prstClr val="black">
              <a:alpha val="40000"/>
            </a:prstClr>
          </a:outerShdw>
        </a:effectLst>
        <a:scene3d>
          <a:camera prst="orthographicFront"/>
          <a:lightRig rig="threePt" dir="t"/>
        </a:scene3d>
        <a:sp3d>
          <a:bevelT/>
        </a:sp3d>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lang="fr-FR" sz="1400" b="1"/>
            <a:t>Ajouter une ligne</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11</xdr:col>
      <xdr:colOff>19050</xdr:colOff>
      <xdr:row>13</xdr:row>
      <xdr:rowOff>19050</xdr:rowOff>
    </xdr:from>
    <xdr:to>
      <xdr:col>13</xdr:col>
      <xdr:colOff>190500</xdr:colOff>
      <xdr:row>16</xdr:row>
      <xdr:rowOff>66675</xdr:rowOff>
    </xdr:to>
    <xdr:sp macro="[0]!Retour_accueil" textlink="">
      <xdr:nvSpPr>
        <xdr:cNvPr id="3" name="NEWFAC"/>
        <xdr:cNvSpPr/>
      </xdr:nvSpPr>
      <xdr:spPr>
        <a:xfrm>
          <a:off x="7048500" y="2705100"/>
          <a:ext cx="1390650" cy="619125"/>
        </a:xfrm>
        <a:prstGeom prst="roundRect">
          <a:avLst/>
        </a:prstGeom>
        <a:ln>
          <a:solidFill>
            <a:schemeClr val="tx1">
              <a:lumMod val="50000"/>
              <a:lumOff val="50000"/>
            </a:schemeClr>
          </a:solidFill>
        </a:ln>
        <a:effectLst>
          <a:outerShdw blurRad="50800" dist="38100" dir="2700000" algn="tl" rotWithShape="0">
            <a:prstClr val="black">
              <a:alpha val="40000"/>
            </a:prstClr>
          </a:outerShdw>
        </a:effectLst>
        <a:scene3d>
          <a:camera prst="orthographicFront"/>
          <a:lightRig rig="threePt" dir="t"/>
        </a:scene3d>
        <a:sp3d>
          <a:bevelT/>
        </a:sp3d>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lang="fr-FR" sz="1400" b="1"/>
            <a:t>Retour  accueil</a:t>
          </a:r>
          <a:endParaRPr lang="fr-FR" sz="1200" b="1"/>
        </a:p>
      </xdr:txBody>
    </xdr:sp>
    <xdr:clientData/>
  </xdr:twoCellAnchor>
  <xdr:twoCellAnchor>
    <xdr:from>
      <xdr:col>17</xdr:col>
      <xdr:colOff>180974</xdr:colOff>
      <xdr:row>13</xdr:row>
      <xdr:rowOff>19050</xdr:rowOff>
    </xdr:from>
    <xdr:to>
      <xdr:col>19</xdr:col>
      <xdr:colOff>95250</xdr:colOff>
      <xdr:row>16</xdr:row>
      <xdr:rowOff>85725</xdr:rowOff>
    </xdr:to>
    <xdr:sp macro="[0]!Test_macro_compta" textlink="">
      <xdr:nvSpPr>
        <xdr:cNvPr id="4" name="Rectangle à coins arrondis 3"/>
        <xdr:cNvSpPr/>
      </xdr:nvSpPr>
      <xdr:spPr>
        <a:xfrm>
          <a:off x="8963024" y="2705100"/>
          <a:ext cx="1571626" cy="638175"/>
        </a:xfrm>
        <a:prstGeom prst="roundRect">
          <a:avLst/>
        </a:prstGeom>
        <a:ln>
          <a:solidFill>
            <a:schemeClr val="bg1">
              <a:lumMod val="50000"/>
            </a:schemeClr>
          </a:solidFill>
        </a:ln>
        <a:effectLst>
          <a:outerShdw blurRad="50800" dist="38100" dir="2700000" algn="tl" rotWithShape="0">
            <a:prstClr val="black">
              <a:alpha val="40000"/>
            </a:prstClr>
          </a:outerShdw>
        </a:effectLst>
        <a:scene3d>
          <a:camera prst="orthographicFront"/>
          <a:lightRig rig="threePt" dir="t"/>
        </a:scene3d>
        <a:sp3d>
          <a:bevelT/>
        </a:sp3d>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lang="fr-FR" sz="1400" b="1"/>
            <a:t>Comptabilisation</a:t>
          </a:r>
        </a:p>
      </xdr:txBody>
    </xdr:sp>
    <xdr:clientData/>
  </xdr:twoCellAnchor>
  <xdr:twoCellAnchor>
    <xdr:from>
      <xdr:col>11</xdr:col>
      <xdr:colOff>19050</xdr:colOff>
      <xdr:row>7</xdr:row>
      <xdr:rowOff>152400</xdr:rowOff>
    </xdr:from>
    <xdr:to>
      <xdr:col>13</xdr:col>
      <xdr:colOff>161925</xdr:colOff>
      <xdr:row>11</xdr:row>
      <xdr:rowOff>19050</xdr:rowOff>
    </xdr:to>
    <xdr:sp macro="[0]!facture_avoir" textlink="">
      <xdr:nvSpPr>
        <xdr:cNvPr id="5" name="Rectangle à coins arrondis 4"/>
        <xdr:cNvSpPr/>
      </xdr:nvSpPr>
      <xdr:spPr>
        <a:xfrm>
          <a:off x="7048500" y="1695450"/>
          <a:ext cx="1362075" cy="628650"/>
        </a:xfrm>
        <a:prstGeom prst="roundRect">
          <a:avLst/>
        </a:prstGeom>
        <a:ln>
          <a:solidFill>
            <a:schemeClr val="bg1">
              <a:lumMod val="50000"/>
            </a:schemeClr>
          </a:solidFill>
        </a:ln>
        <a:effectLst>
          <a:outerShdw blurRad="50800" dist="38100" dir="2700000" algn="tl" rotWithShape="0">
            <a:prstClr val="black">
              <a:alpha val="40000"/>
            </a:prstClr>
          </a:outerShdw>
        </a:effectLst>
        <a:scene3d>
          <a:camera prst="orthographicFront"/>
          <a:lightRig rig="threePt" dir="t"/>
        </a:scene3d>
        <a:sp3d>
          <a:bevelT/>
        </a:sp3d>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lang="fr-FR" sz="1400" b="1"/>
            <a:t>Mode  avoir</a:t>
          </a:r>
        </a:p>
      </xdr:txBody>
    </xdr:sp>
    <xdr:clientData/>
  </xdr:twoCellAnchor>
  <xdr:twoCellAnchor>
    <xdr:from>
      <xdr:col>17</xdr:col>
      <xdr:colOff>142875</xdr:colOff>
      <xdr:row>7</xdr:row>
      <xdr:rowOff>161925</xdr:rowOff>
    </xdr:from>
    <xdr:to>
      <xdr:col>18</xdr:col>
      <xdr:colOff>571500</xdr:colOff>
      <xdr:row>11</xdr:row>
      <xdr:rowOff>57150</xdr:rowOff>
    </xdr:to>
    <xdr:sp macro="[0]!Ajout_ligne" textlink="">
      <xdr:nvSpPr>
        <xdr:cNvPr id="6" name="Rectangle à coins arrondis 5"/>
        <xdr:cNvSpPr/>
      </xdr:nvSpPr>
      <xdr:spPr>
        <a:xfrm>
          <a:off x="8924925" y="1704975"/>
          <a:ext cx="1476375" cy="657225"/>
        </a:xfrm>
        <a:prstGeom prst="roundRect">
          <a:avLst/>
        </a:prstGeom>
        <a:ln>
          <a:solidFill>
            <a:schemeClr val="bg1">
              <a:lumMod val="50000"/>
            </a:schemeClr>
          </a:solidFill>
        </a:ln>
        <a:effectLst>
          <a:outerShdw blurRad="50800" dist="38100" dir="2700000" algn="tl" rotWithShape="0">
            <a:prstClr val="black">
              <a:alpha val="40000"/>
            </a:prstClr>
          </a:outerShdw>
        </a:effectLst>
        <a:scene3d>
          <a:camera prst="orthographicFront"/>
          <a:lightRig rig="threePt" dir="t"/>
        </a:scene3d>
        <a:sp3d>
          <a:bevelT/>
        </a:sp3d>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lang="fr-FR" sz="1400" b="1"/>
            <a:t>Ajouter une ligne</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macro-avec-donnees-variables-t48563.html"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T35"/>
  <sheetViews>
    <sheetView tabSelected="1" zoomScaleNormal="100" workbookViewId="0">
      <selection activeCell="M30" sqref="M30"/>
    </sheetView>
  </sheetViews>
  <sheetFormatPr baseColWidth="10" defaultColWidth="9.140625" defaultRowHeight="15" x14ac:dyDescent="0.25"/>
  <cols>
    <col min="1" max="1" width="1.28515625" customWidth="1"/>
    <col min="2" max="2" width="13.28515625" customWidth="1"/>
    <col min="3" max="3" width="8.42578125" customWidth="1"/>
    <col min="4" max="4" width="9" bestFit="1" customWidth="1"/>
    <col min="5" max="5" width="10.28515625" customWidth="1"/>
    <col min="6" max="6" width="12.28515625" customWidth="1"/>
    <col min="7" max="7" width="8.85546875" customWidth="1"/>
    <col min="8" max="8" width="15.85546875" customWidth="1"/>
    <col min="9" max="9" width="15.42578125" customWidth="1"/>
    <col min="10" max="10" width="1.5703125" customWidth="1"/>
    <col min="14" max="14" width="3.85546875" customWidth="1"/>
    <col min="15" max="15" width="9.140625" hidden="1" customWidth="1"/>
    <col min="16" max="16" width="3" hidden="1" customWidth="1"/>
    <col min="17" max="17" width="4.140625" customWidth="1"/>
    <col min="18" max="18" width="15.7109375" customWidth="1"/>
  </cols>
  <sheetData>
    <row r="1" spans="1:20" ht="6.75" customHeight="1" thickBot="1" x14ac:dyDescent="0.3">
      <c r="A1" s="28"/>
      <c r="B1" s="29"/>
      <c r="C1" s="29"/>
      <c r="D1" s="29"/>
      <c r="E1" s="29"/>
      <c r="F1" s="29"/>
      <c r="G1" s="29"/>
      <c r="H1" s="29"/>
      <c r="I1" s="29"/>
      <c r="J1" s="30"/>
    </row>
    <row r="2" spans="1:20" ht="29.25" customHeight="1" x14ac:dyDescent="0.25">
      <c r="A2" s="31"/>
      <c r="B2" s="69" t="s">
        <v>1</v>
      </c>
      <c r="C2" s="70"/>
      <c r="D2" s="70"/>
      <c r="E2" s="70"/>
      <c r="F2" s="70"/>
      <c r="G2" s="70"/>
      <c r="H2" s="70"/>
      <c r="I2" s="71"/>
      <c r="J2" s="32"/>
      <c r="T2" s="79" t="s">
        <v>96</v>
      </c>
    </row>
    <row r="3" spans="1:20" ht="18.75" x14ac:dyDescent="0.3">
      <c r="A3" s="31"/>
      <c r="B3" s="72" t="s">
        <v>0</v>
      </c>
      <c r="C3" s="73"/>
      <c r="D3" s="73"/>
      <c r="E3" s="73"/>
      <c r="F3" s="73"/>
      <c r="G3" s="73"/>
      <c r="H3" s="73"/>
      <c r="I3" s="74"/>
      <c r="J3" s="33"/>
    </row>
    <row r="4" spans="1:20" ht="19.5" thickBot="1" x14ac:dyDescent="0.35">
      <c r="A4" s="31"/>
      <c r="B4" s="75" t="s">
        <v>41</v>
      </c>
      <c r="C4" s="76"/>
      <c r="D4" s="76"/>
      <c r="E4" s="76"/>
      <c r="F4" s="76"/>
      <c r="G4" s="76"/>
      <c r="H4" s="76"/>
      <c r="I4" s="77"/>
      <c r="J4" s="33"/>
    </row>
    <row r="5" spans="1:20" x14ac:dyDescent="0.25">
      <c r="A5" s="31"/>
      <c r="B5" s="3"/>
      <c r="C5" s="3"/>
      <c r="D5" s="3"/>
      <c r="E5" s="3"/>
      <c r="F5" s="3"/>
      <c r="G5" s="3"/>
      <c r="H5" s="3"/>
      <c r="I5" s="3"/>
      <c r="J5" s="34"/>
    </row>
    <row r="6" spans="1:20" ht="15.75" thickBot="1" x14ac:dyDescent="0.3">
      <c r="A6" s="31"/>
      <c r="B6" s="3"/>
      <c r="C6" s="3"/>
      <c r="D6" s="3"/>
      <c r="E6" s="3"/>
      <c r="F6" s="3"/>
      <c r="G6" s="3"/>
      <c r="H6" s="3"/>
      <c r="I6" s="3"/>
      <c r="J6" s="34"/>
    </row>
    <row r="7" spans="1:20" ht="16.5" thickBot="1" x14ac:dyDescent="0.3">
      <c r="A7" s="31"/>
      <c r="B7" s="3"/>
      <c r="C7" s="64" t="s">
        <v>7</v>
      </c>
      <c r="D7" s="65"/>
      <c r="E7" s="65"/>
      <c r="F7" s="65"/>
      <c r="G7" s="50"/>
      <c r="H7" s="54"/>
      <c r="I7" s="3"/>
      <c r="J7" s="34"/>
    </row>
    <row r="8" spans="1:20" x14ac:dyDescent="0.25">
      <c r="A8" s="31"/>
      <c r="B8" s="3"/>
      <c r="C8" s="3"/>
      <c r="D8" s="3"/>
      <c r="E8" s="3"/>
      <c r="F8" s="3"/>
      <c r="G8" s="3"/>
      <c r="H8" s="3"/>
      <c r="I8" s="3"/>
      <c r="J8" s="34"/>
    </row>
    <row r="9" spans="1:20" x14ac:dyDescent="0.25">
      <c r="A9" s="31"/>
      <c r="B9" s="5" t="s">
        <v>10</v>
      </c>
      <c r="C9" s="61"/>
      <c r="D9" s="62"/>
      <c r="E9" s="62"/>
      <c r="F9" s="63"/>
      <c r="G9" s="8"/>
      <c r="H9" s="6" t="s">
        <v>8</v>
      </c>
      <c r="I9" s="7">
        <f ca="1">TODAY()</f>
        <v>41697</v>
      </c>
      <c r="J9" s="34"/>
    </row>
    <row r="10" spans="1:20" x14ac:dyDescent="0.25">
      <c r="A10" s="31"/>
      <c r="B10" s="5" t="s">
        <v>11</v>
      </c>
      <c r="C10" s="61" t="str">
        <f>IFERROR(VLOOKUP(C9,Clients!B3:C9,2,FALSE),"")</f>
        <v/>
      </c>
      <c r="D10" s="62"/>
      <c r="E10" s="62"/>
      <c r="F10" s="63"/>
      <c r="G10" s="4"/>
      <c r="H10" s="3"/>
      <c r="I10" s="3"/>
      <c r="J10" s="34"/>
    </row>
    <row r="11" spans="1:20" x14ac:dyDescent="0.25">
      <c r="A11" s="31"/>
      <c r="B11" s="5" t="s">
        <v>61</v>
      </c>
      <c r="C11" s="61" t="str">
        <f>IFERROR(VLOOKUP(C9,Clients!B3:D9,3,FALSE),"")</f>
        <v/>
      </c>
      <c r="D11" s="62"/>
      <c r="E11" s="62"/>
      <c r="F11" s="63"/>
      <c r="G11" s="4"/>
      <c r="H11" s="3"/>
      <c r="I11" s="3"/>
      <c r="J11" s="34"/>
    </row>
    <row r="12" spans="1:20" x14ac:dyDescent="0.25">
      <c r="A12" s="31"/>
      <c r="B12" s="19" t="s">
        <v>62</v>
      </c>
      <c r="C12" s="61" t="str">
        <f>IFERROR(VLOOKUP(C9,Clients!B3:E9,4,FALSE),"")</f>
        <v/>
      </c>
      <c r="D12" s="62"/>
      <c r="E12" s="62"/>
      <c r="F12" s="63"/>
      <c r="G12" s="4"/>
      <c r="H12" s="3"/>
      <c r="I12" s="3"/>
      <c r="J12" s="34"/>
    </row>
    <row r="13" spans="1:20" x14ac:dyDescent="0.25">
      <c r="A13" s="31"/>
      <c r="B13" s="3"/>
      <c r="C13" s="3"/>
      <c r="D13" s="3"/>
      <c r="E13" s="3"/>
      <c r="F13" s="3"/>
      <c r="G13" s="3"/>
      <c r="H13" s="3"/>
      <c r="I13" s="3"/>
      <c r="J13" s="34"/>
    </row>
    <row r="14" spans="1:20" x14ac:dyDescent="0.25">
      <c r="A14" s="31"/>
      <c r="B14" s="5" t="s">
        <v>12</v>
      </c>
      <c r="C14" s="6"/>
      <c r="D14" s="3"/>
      <c r="E14" s="3"/>
      <c r="F14" s="3"/>
      <c r="G14" s="3"/>
      <c r="H14" s="3"/>
      <c r="I14" s="3"/>
      <c r="J14" s="34"/>
      <c r="N14" s="3"/>
      <c r="O14" s="3"/>
      <c r="P14" s="3"/>
      <c r="Q14" s="3"/>
    </row>
    <row r="15" spans="1:20" x14ac:dyDescent="0.25">
      <c r="A15" s="31"/>
      <c r="B15" s="3"/>
      <c r="C15" s="3"/>
      <c r="D15" s="3"/>
      <c r="E15" s="3"/>
      <c r="F15" s="3"/>
      <c r="G15" s="3"/>
      <c r="H15" s="3"/>
      <c r="I15" s="3"/>
      <c r="J15" s="34"/>
      <c r="N15" s="4"/>
      <c r="O15" s="4"/>
      <c r="P15" s="4"/>
      <c r="Q15" s="4"/>
    </row>
    <row r="16" spans="1:20" x14ac:dyDescent="0.25">
      <c r="A16" s="31"/>
      <c r="B16" s="3"/>
      <c r="C16" s="3"/>
      <c r="D16" s="3"/>
      <c r="E16" s="3"/>
      <c r="F16" s="3"/>
      <c r="G16" s="3"/>
      <c r="H16" s="3"/>
      <c r="I16" s="3"/>
      <c r="J16" s="34"/>
      <c r="Q16" s="20"/>
      <c r="R16" s="21"/>
      <c r="S16" s="22"/>
      <c r="T16" s="3"/>
    </row>
    <row r="17" spans="1:20" x14ac:dyDescent="0.25">
      <c r="A17" s="31"/>
      <c r="B17" s="1" t="s">
        <v>2</v>
      </c>
      <c r="C17" s="66" t="s">
        <v>3</v>
      </c>
      <c r="D17" s="67"/>
      <c r="E17" s="67"/>
      <c r="F17" s="68"/>
      <c r="G17" s="1" t="s">
        <v>4</v>
      </c>
      <c r="H17" s="1" t="s">
        <v>5</v>
      </c>
      <c r="I17" s="2" t="s">
        <v>6</v>
      </c>
      <c r="J17" s="34"/>
      <c r="Q17" s="23"/>
      <c r="R17" s="3"/>
      <c r="S17" s="24"/>
      <c r="T17" s="3"/>
    </row>
    <row r="18" spans="1:20" x14ac:dyDescent="0.25">
      <c r="A18" s="31"/>
      <c r="B18" s="25" t="str">
        <f>IFERROR(VLOOKUP(C18,Articles!$B$3:$C$21,2,FALSE),"")</f>
        <v/>
      </c>
      <c r="C18" s="61"/>
      <c r="D18" s="62"/>
      <c r="E18" s="62"/>
      <c r="F18" s="63"/>
      <c r="G18" s="10"/>
      <c r="H18" s="11" t="str">
        <f>IFERROR(VLOOKUP(B18,Articles!C3:D21,2,FALSE),"")</f>
        <v/>
      </c>
      <c r="I18" s="11" t="str">
        <f>IFERROR(G18*H18,"")</f>
        <v/>
      </c>
      <c r="J18" s="34"/>
      <c r="Q18" s="23"/>
      <c r="R18" s="3"/>
      <c r="S18" s="24"/>
      <c r="T18" s="3"/>
    </row>
    <row r="19" spans="1:20" x14ac:dyDescent="0.25">
      <c r="A19" s="31"/>
      <c r="B19" s="25" t="str">
        <f>IFERROR(VLOOKUP(C19,Articles!$B$3:$C$21,2,FALSE),"")</f>
        <v/>
      </c>
      <c r="C19" s="61"/>
      <c r="D19" s="62"/>
      <c r="E19" s="62"/>
      <c r="F19" s="63"/>
      <c r="G19" s="10"/>
      <c r="H19" s="11" t="str">
        <f>IFERROR(VLOOKUP(B19,Articles!C4:D22,2,FALSE),"")</f>
        <v/>
      </c>
      <c r="I19" s="11" t="str">
        <f>IFERROR(G19*H19,"")</f>
        <v/>
      </c>
      <c r="J19" s="34"/>
      <c r="Q19" s="23"/>
      <c r="R19" s="3"/>
      <c r="S19" s="24"/>
      <c r="T19" s="3"/>
    </row>
    <row r="20" spans="1:20" x14ac:dyDescent="0.25">
      <c r="A20" s="31"/>
      <c r="B20" s="25" t="str">
        <f>IFERROR(VLOOKUP(C20,Articles!$B$3:$C$21,2,FALSE),"")</f>
        <v/>
      </c>
      <c r="C20" s="61"/>
      <c r="D20" s="62"/>
      <c r="E20" s="62"/>
      <c r="F20" s="63"/>
      <c r="G20" s="10"/>
      <c r="H20" s="11" t="str">
        <f>IFERROR(VLOOKUP(B20,Articles!C4:D22,2,FALSE),"")</f>
        <v/>
      </c>
      <c r="I20" s="11" t="str">
        <f>IFERROR(G20*H20,"")</f>
        <v/>
      </c>
      <c r="J20" s="34"/>
      <c r="Q20" s="23"/>
      <c r="R20" s="3"/>
      <c r="S20" s="24"/>
      <c r="T20" s="3"/>
    </row>
    <row r="21" spans="1:20" x14ac:dyDescent="0.25">
      <c r="A21" s="31"/>
      <c r="B21" s="25" t="str">
        <f>IFERROR(VLOOKUP(C21,Articles!$B$3:$C$21,2,FALSE),"")</f>
        <v/>
      </c>
      <c r="C21" s="61"/>
      <c r="D21" s="62"/>
      <c r="E21" s="62"/>
      <c r="F21" s="63"/>
      <c r="G21" s="10"/>
      <c r="H21" s="11" t="str">
        <f>IFERROR(VLOOKUP(B21,Articles!C4:D22,2,FALSE),"")</f>
        <v/>
      </c>
      <c r="I21" s="11" t="str">
        <f>IFERROR(G21*H21,"")</f>
        <v/>
      </c>
      <c r="J21" s="34"/>
      <c r="Q21" s="23"/>
      <c r="R21" s="3"/>
      <c r="S21" s="24"/>
      <c r="T21" s="3"/>
    </row>
    <row r="22" spans="1:20" x14ac:dyDescent="0.25">
      <c r="A22" s="31"/>
      <c r="B22" s="25" t="str">
        <f>IFERROR(VLOOKUP(C22,Articles!$B$3:$C$21,2,FALSE),"")</f>
        <v/>
      </c>
      <c r="C22" s="61"/>
      <c r="D22" s="62"/>
      <c r="E22" s="62"/>
      <c r="F22" s="63"/>
      <c r="G22" s="10"/>
      <c r="H22" s="11" t="str">
        <f>IFERROR(VLOOKUP(B22,Articles!C4:D22,2,FALSE),"")</f>
        <v/>
      </c>
      <c r="I22" s="11" t="str">
        <f>IFERROR(G22*H22,"")</f>
        <v/>
      </c>
      <c r="J22" s="34"/>
      <c r="Q22" s="23"/>
      <c r="R22" s="3"/>
      <c r="S22" s="24"/>
      <c r="T22" s="3"/>
    </row>
    <row r="23" spans="1:20" x14ac:dyDescent="0.25">
      <c r="A23" s="31"/>
      <c r="B23" s="25" t="str">
        <f>IFERROR(VLOOKUP(C23,Articles!$B$3:$C$21,2,FALSE),"")</f>
        <v/>
      </c>
      <c r="C23" s="61"/>
      <c r="D23" s="62"/>
      <c r="E23" s="62"/>
      <c r="F23" s="63"/>
      <c r="G23" s="10"/>
      <c r="H23" s="11" t="str">
        <f>IFERROR(VLOOKUP(B23,Articles!C4:D22,2,FALSE),"")</f>
        <v/>
      </c>
      <c r="I23" s="11" t="str">
        <f t="shared" ref="I23:I24" si="0">IFERROR(G23*H23,"")</f>
        <v/>
      </c>
      <c r="J23" s="34"/>
      <c r="Q23" s="23"/>
      <c r="R23" s="3"/>
      <c r="S23" s="24"/>
      <c r="T23" s="3"/>
    </row>
    <row r="24" spans="1:20" x14ac:dyDescent="0.25">
      <c r="A24" s="31"/>
      <c r="B24" s="25" t="str">
        <f>IFERROR(VLOOKUP(C24,Articles!$B$3:$C$21,2,FALSE),"")</f>
        <v/>
      </c>
      <c r="C24" s="61"/>
      <c r="D24" s="62"/>
      <c r="E24" s="62"/>
      <c r="F24" s="63"/>
      <c r="G24" s="10"/>
      <c r="H24" s="11" t="str">
        <f>IFERROR(VLOOKUP(B24,Articles!C23:D41,2,FALSE),"")</f>
        <v/>
      </c>
      <c r="I24" s="11" t="str">
        <f t="shared" si="0"/>
        <v/>
      </c>
      <c r="J24" s="34"/>
    </row>
    <row r="25" spans="1:20" x14ac:dyDescent="0.25">
      <c r="A25" s="31"/>
      <c r="B25" s="3"/>
      <c r="C25" s="3"/>
      <c r="D25" s="3"/>
      <c r="E25" s="3"/>
      <c r="F25" s="3"/>
      <c r="G25" s="3"/>
      <c r="H25" s="1" t="s">
        <v>91</v>
      </c>
      <c r="I25" s="11" t="str">
        <f>IF(SUM(I18:I24)=0,"",SUM(I18:I24))</f>
        <v/>
      </c>
      <c r="J25" s="34"/>
    </row>
    <row r="26" spans="1:20" x14ac:dyDescent="0.25">
      <c r="A26" s="31"/>
      <c r="B26" s="3"/>
      <c r="C26" s="3"/>
      <c r="D26" s="3"/>
      <c r="E26" s="3"/>
      <c r="F26" s="3"/>
      <c r="G26" s="3"/>
      <c r="H26" s="3"/>
      <c r="I26" s="21"/>
      <c r="J26" s="34"/>
    </row>
    <row r="27" spans="1:20" x14ac:dyDescent="0.25">
      <c r="A27" s="31"/>
      <c r="B27" s="3"/>
      <c r="C27" s="3"/>
      <c r="D27" s="3"/>
      <c r="E27" s="3"/>
      <c r="F27" s="3"/>
      <c r="G27" s="3"/>
      <c r="H27" s="43"/>
      <c r="I27" s="44"/>
      <c r="J27" s="34"/>
    </row>
    <row r="28" spans="1:20" x14ac:dyDescent="0.25">
      <c r="A28" s="31"/>
      <c r="B28" s="3"/>
      <c r="C28" s="3"/>
      <c r="D28" s="3"/>
      <c r="E28" s="3"/>
      <c r="F28" s="3"/>
      <c r="G28" s="3"/>
      <c r="H28" s="41" t="s">
        <v>90</v>
      </c>
      <c r="I28" s="42" t="str">
        <f>I25</f>
        <v/>
      </c>
      <c r="J28" s="34"/>
    </row>
    <row r="29" spans="1:20" x14ac:dyDescent="0.25">
      <c r="A29" s="31"/>
      <c r="B29" s="3"/>
      <c r="C29" s="3"/>
      <c r="D29" s="3"/>
      <c r="E29" s="3"/>
      <c r="F29" s="3"/>
      <c r="G29" s="3"/>
      <c r="H29" s="3"/>
      <c r="I29" s="21"/>
      <c r="J29" s="34"/>
    </row>
    <row r="30" spans="1:20" x14ac:dyDescent="0.25">
      <c r="A30" s="31"/>
      <c r="B30" s="3"/>
      <c r="C30" s="3"/>
      <c r="D30" s="3"/>
      <c r="E30" s="3"/>
      <c r="F30" s="3"/>
      <c r="H30" s="6" t="s">
        <v>89</v>
      </c>
      <c r="I30" s="27" t="str">
        <f>IFERROR(IF(C14="","",IF(C14="oui",Données!D10,Données!D11)),"")</f>
        <v/>
      </c>
      <c r="J30" s="34"/>
    </row>
    <row r="31" spans="1:20" x14ac:dyDescent="0.25">
      <c r="A31" s="31"/>
      <c r="B31" s="3"/>
      <c r="C31" s="3"/>
      <c r="D31" s="3"/>
      <c r="E31" s="3"/>
      <c r="F31" s="3"/>
      <c r="G31" s="35"/>
      <c r="H31" s="12" t="s">
        <v>14</v>
      </c>
      <c r="I31" s="39" t="str">
        <f>IFERROR((I28+I30)*Données!C2,"")</f>
        <v/>
      </c>
      <c r="J31" s="34"/>
    </row>
    <row r="32" spans="1:20" ht="15.75" thickBot="1" x14ac:dyDescent="0.3">
      <c r="A32" s="31"/>
      <c r="B32" s="3"/>
      <c r="C32" s="3"/>
      <c r="D32" s="3"/>
      <c r="E32" s="3"/>
      <c r="F32" s="3"/>
      <c r="G32" s="3"/>
      <c r="H32" s="3"/>
      <c r="I32" s="21"/>
      <c r="J32" s="34"/>
    </row>
    <row r="33" spans="1:10" ht="15.75" thickBot="1" x14ac:dyDescent="0.3">
      <c r="A33" s="31"/>
      <c r="B33" s="3"/>
      <c r="C33" s="3"/>
      <c r="D33" s="3"/>
      <c r="E33" s="3"/>
      <c r="F33" s="3"/>
      <c r="G33" s="59" t="s">
        <v>88</v>
      </c>
      <c r="H33" s="60"/>
      <c r="I33" s="40" t="str">
        <f>IFERROR((I28+I30+I31),"")</f>
        <v/>
      </c>
      <c r="J33" s="34"/>
    </row>
    <row r="34" spans="1:10" x14ac:dyDescent="0.25">
      <c r="A34" s="31"/>
      <c r="B34" s="3"/>
      <c r="C34" s="3"/>
      <c r="D34" s="3"/>
      <c r="E34" s="3"/>
      <c r="F34" s="3"/>
      <c r="G34" s="3"/>
      <c r="H34" s="3"/>
      <c r="I34" s="3"/>
      <c r="J34" s="34"/>
    </row>
    <row r="35" spans="1:10" ht="15.75" thickBot="1" x14ac:dyDescent="0.3">
      <c r="A35" s="36"/>
      <c r="B35" s="37"/>
      <c r="C35" s="37"/>
      <c r="D35" s="37"/>
      <c r="E35" s="37"/>
      <c r="F35" s="37"/>
      <c r="G35" s="37"/>
      <c r="H35" s="37"/>
      <c r="I35" s="37"/>
      <c r="J35" s="38"/>
    </row>
  </sheetData>
  <mergeCells count="17">
    <mergeCell ref="B2:I2"/>
    <mergeCell ref="B3:I3"/>
    <mergeCell ref="B4:I4"/>
    <mergeCell ref="C11:F11"/>
    <mergeCell ref="C10:F10"/>
    <mergeCell ref="G33:H33"/>
    <mergeCell ref="C9:F9"/>
    <mergeCell ref="C7:F7"/>
    <mergeCell ref="C24:F24"/>
    <mergeCell ref="C18:F18"/>
    <mergeCell ref="C23:F23"/>
    <mergeCell ref="C17:F17"/>
    <mergeCell ref="C12:F12"/>
    <mergeCell ref="C22:F22"/>
    <mergeCell ref="C21:F21"/>
    <mergeCell ref="C20:F20"/>
    <mergeCell ref="C19:F19"/>
  </mergeCells>
  <hyperlinks>
    <hyperlink ref="T2" r:id="rId1"/>
  </hyperlinks>
  <pageMargins left="0.7" right="0.7" top="0.75" bottom="0.75" header="0.3" footer="0.3"/>
  <pageSetup paperSize="9" orientation="portrait" horizontalDpi="0" verticalDpi="0" r:id="rId2"/>
  <drawing r:id="rId3"/>
  <extLst>
    <ext xmlns:x14="http://schemas.microsoft.com/office/spreadsheetml/2009/9/main" uri="{CCE6A557-97BC-4b89-ADB6-D9C93CAAB3DF}">
      <x14:dataValidations xmlns:xm="http://schemas.microsoft.com/office/excel/2006/main" disablePrompts="1" count="3">
        <x14:dataValidation type="list" allowBlank="1" showInputMessage="1" showErrorMessage="1">
          <x14:formula1>
            <xm:f>Données!$C$5:$C$6</xm:f>
          </x14:formula1>
          <xm:sqref>C14</xm:sqref>
        </x14:dataValidation>
        <x14:dataValidation type="list" allowBlank="1" showInputMessage="1" showErrorMessage="1">
          <x14:formula1>
            <xm:f>Clients!$B$3:$B$9</xm:f>
          </x14:formula1>
          <xm:sqref>C9:F9</xm:sqref>
        </x14:dataValidation>
        <x14:dataValidation type="list" allowBlank="1" showInputMessage="1" showErrorMessage="1">
          <x14:formula1>
            <xm:f>Articles!$B$3:$B$21</xm:f>
          </x14:formula1>
          <xm:sqref>C18:F24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T35"/>
  <sheetViews>
    <sheetView workbookViewId="0">
      <selection activeCell="U25" sqref="U25"/>
    </sheetView>
  </sheetViews>
  <sheetFormatPr baseColWidth="10" defaultColWidth="9.140625" defaultRowHeight="15" x14ac:dyDescent="0.25"/>
  <cols>
    <col min="1" max="1" width="1.28515625" customWidth="1"/>
    <col min="2" max="2" width="13.28515625" customWidth="1"/>
    <col min="3" max="3" width="8.42578125" customWidth="1"/>
    <col min="4" max="4" width="9" bestFit="1" customWidth="1"/>
    <col min="5" max="5" width="10.28515625" customWidth="1"/>
    <col min="6" max="6" width="12.28515625" customWidth="1"/>
    <col min="7" max="7" width="8.85546875" customWidth="1"/>
    <col min="8" max="8" width="15.85546875" customWidth="1"/>
    <col min="9" max="9" width="15.42578125" customWidth="1"/>
    <col min="10" max="10" width="1.5703125" customWidth="1"/>
    <col min="14" max="14" width="3.85546875" customWidth="1"/>
    <col min="15" max="15" width="9.140625" hidden="1" customWidth="1"/>
    <col min="16" max="16" width="3" hidden="1" customWidth="1"/>
    <col min="17" max="17" width="4.140625" customWidth="1"/>
    <col min="18" max="18" width="15.7109375" customWidth="1"/>
  </cols>
  <sheetData>
    <row r="1" spans="1:20" ht="6.75" customHeight="1" thickBot="1" x14ac:dyDescent="0.3">
      <c r="A1" s="28"/>
      <c r="B1" s="29"/>
      <c r="C1" s="29"/>
      <c r="D1" s="29"/>
      <c r="E1" s="29"/>
      <c r="F1" s="29"/>
      <c r="G1" s="29"/>
      <c r="H1" s="29"/>
      <c r="I1" s="29"/>
      <c r="J1" s="30"/>
    </row>
    <row r="2" spans="1:20" ht="29.25" customHeight="1" x14ac:dyDescent="0.25">
      <c r="A2" s="31"/>
      <c r="B2" s="69" t="s">
        <v>1</v>
      </c>
      <c r="C2" s="70"/>
      <c r="D2" s="70"/>
      <c r="E2" s="70"/>
      <c r="F2" s="70"/>
      <c r="G2" s="70"/>
      <c r="H2" s="70"/>
      <c r="I2" s="71"/>
      <c r="J2" s="32"/>
    </row>
    <row r="3" spans="1:20" ht="18.75" x14ac:dyDescent="0.3">
      <c r="A3" s="31"/>
      <c r="B3" s="72" t="s">
        <v>0</v>
      </c>
      <c r="C3" s="73"/>
      <c r="D3" s="73"/>
      <c r="E3" s="73"/>
      <c r="F3" s="73"/>
      <c r="G3" s="73"/>
      <c r="H3" s="73"/>
      <c r="I3" s="74"/>
      <c r="J3" s="33"/>
    </row>
    <row r="4" spans="1:20" ht="19.5" thickBot="1" x14ac:dyDescent="0.35">
      <c r="A4" s="31"/>
      <c r="B4" s="75" t="s">
        <v>41</v>
      </c>
      <c r="C4" s="76"/>
      <c r="D4" s="76"/>
      <c r="E4" s="76"/>
      <c r="F4" s="76"/>
      <c r="G4" s="76"/>
      <c r="H4" s="76"/>
      <c r="I4" s="77"/>
      <c r="J4" s="33"/>
    </row>
    <row r="5" spans="1:20" x14ac:dyDescent="0.25">
      <c r="A5" s="31"/>
      <c r="B5" s="3"/>
      <c r="C5" s="3"/>
      <c r="D5" s="3"/>
      <c r="E5" s="3"/>
      <c r="F5" s="3"/>
      <c r="G5" s="3"/>
      <c r="H5" s="3"/>
      <c r="I5" s="3"/>
      <c r="J5" s="34"/>
    </row>
    <row r="6" spans="1:20" ht="15.75" thickBot="1" x14ac:dyDescent="0.3">
      <c r="A6" s="31"/>
      <c r="B6" s="3"/>
      <c r="C6" s="3"/>
      <c r="D6" s="3"/>
      <c r="E6" s="3"/>
      <c r="F6" s="3"/>
      <c r="G6" s="3"/>
      <c r="H6" s="3"/>
      <c r="I6" s="3"/>
      <c r="J6" s="34"/>
    </row>
    <row r="7" spans="1:20" ht="16.5" thickBot="1" x14ac:dyDescent="0.3">
      <c r="A7" s="31"/>
      <c r="B7" s="3"/>
      <c r="C7" s="64" t="s">
        <v>93</v>
      </c>
      <c r="D7" s="65"/>
      <c r="E7" s="65"/>
      <c r="F7" s="65"/>
      <c r="G7" s="50"/>
      <c r="H7" s="54"/>
      <c r="I7" s="3"/>
      <c r="J7" s="34"/>
    </row>
    <row r="8" spans="1:20" x14ac:dyDescent="0.25">
      <c r="A8" s="31"/>
      <c r="B8" s="3"/>
      <c r="C8" s="3"/>
      <c r="D8" s="3"/>
      <c r="E8" s="3"/>
      <c r="F8" s="3"/>
      <c r="G8" s="3"/>
      <c r="H8" s="3"/>
      <c r="I8" s="3"/>
      <c r="J8" s="34"/>
    </row>
    <row r="9" spans="1:20" x14ac:dyDescent="0.25">
      <c r="A9" s="31"/>
      <c r="B9" s="5" t="s">
        <v>10</v>
      </c>
      <c r="C9" s="61"/>
      <c r="D9" s="62"/>
      <c r="E9" s="62"/>
      <c r="F9" s="63"/>
      <c r="G9" s="8"/>
      <c r="H9" s="51" t="s">
        <v>8</v>
      </c>
      <c r="I9" s="7">
        <f ca="1">TODAY()</f>
        <v>41697</v>
      </c>
      <c r="J9" s="34"/>
    </row>
    <row r="10" spans="1:20" x14ac:dyDescent="0.25">
      <c r="A10" s="31"/>
      <c r="B10" s="5" t="s">
        <v>11</v>
      </c>
      <c r="C10" s="61" t="str">
        <f>IFERROR(VLOOKUP(C9,Clients!B3:C9,2,FALSE),"")</f>
        <v/>
      </c>
      <c r="D10" s="62"/>
      <c r="E10" s="62"/>
      <c r="F10" s="63"/>
      <c r="G10" s="4"/>
      <c r="H10" s="3"/>
      <c r="I10" s="3"/>
      <c r="J10" s="34"/>
    </row>
    <row r="11" spans="1:20" x14ac:dyDescent="0.25">
      <c r="A11" s="31"/>
      <c r="B11" s="5" t="s">
        <v>61</v>
      </c>
      <c r="C11" s="61" t="str">
        <f>IFERROR(VLOOKUP(C9,Clients!B3:D9,3,FALSE),"")</f>
        <v/>
      </c>
      <c r="D11" s="62"/>
      <c r="E11" s="62"/>
      <c r="F11" s="63"/>
      <c r="G11" s="4"/>
      <c r="H11" s="3"/>
      <c r="I11" s="3"/>
      <c r="J11" s="34"/>
    </row>
    <row r="12" spans="1:20" x14ac:dyDescent="0.25">
      <c r="A12" s="31"/>
      <c r="B12" s="19" t="s">
        <v>62</v>
      </c>
      <c r="C12" s="61" t="str">
        <f>IFERROR(VLOOKUP(C9,Clients!B3:E9,4,FALSE),"")</f>
        <v/>
      </c>
      <c r="D12" s="62"/>
      <c r="E12" s="62"/>
      <c r="F12" s="63"/>
      <c r="G12" s="4"/>
      <c r="H12" s="3"/>
      <c r="I12" s="3"/>
      <c r="J12" s="34"/>
    </row>
    <row r="13" spans="1:20" x14ac:dyDescent="0.25">
      <c r="A13" s="31"/>
      <c r="B13" s="3"/>
      <c r="C13" s="3"/>
      <c r="D13" s="3"/>
      <c r="E13" s="3"/>
      <c r="F13" s="3"/>
      <c r="G13" s="3"/>
      <c r="H13" s="3"/>
      <c r="I13" s="3"/>
      <c r="J13" s="34"/>
    </row>
    <row r="14" spans="1:20" x14ac:dyDescent="0.25">
      <c r="A14" s="31"/>
      <c r="B14" s="5" t="s">
        <v>12</v>
      </c>
      <c r="C14" s="51"/>
      <c r="D14" s="3"/>
      <c r="E14" s="3"/>
      <c r="F14" s="3"/>
      <c r="G14" s="3"/>
      <c r="H14" s="3"/>
      <c r="I14" s="3"/>
      <c r="J14" s="34"/>
      <c r="N14" s="3"/>
      <c r="O14" s="3"/>
      <c r="P14" s="3"/>
      <c r="Q14" s="3"/>
    </row>
    <row r="15" spans="1:20" x14ac:dyDescent="0.25">
      <c r="A15" s="31"/>
      <c r="B15" s="3"/>
      <c r="C15" s="3"/>
      <c r="D15" s="3"/>
      <c r="E15" s="3"/>
      <c r="F15" s="3"/>
      <c r="G15" s="3"/>
      <c r="H15" s="3"/>
      <c r="I15" s="3"/>
      <c r="J15" s="34"/>
      <c r="N15" s="4"/>
      <c r="O15" s="4"/>
      <c r="P15" s="4"/>
      <c r="Q15" s="4"/>
    </row>
    <row r="16" spans="1:20" x14ac:dyDescent="0.25">
      <c r="A16" s="31"/>
      <c r="B16" s="3"/>
      <c r="C16" s="3"/>
      <c r="D16" s="3"/>
      <c r="E16" s="3"/>
      <c r="F16" s="3"/>
      <c r="G16" s="3"/>
      <c r="H16" s="3"/>
      <c r="I16" s="3"/>
      <c r="J16" s="34"/>
      <c r="Q16" s="20"/>
      <c r="R16" s="21"/>
      <c r="S16" s="22"/>
      <c r="T16" s="3"/>
    </row>
    <row r="17" spans="1:20" x14ac:dyDescent="0.25">
      <c r="A17" s="31"/>
      <c r="B17" s="1" t="s">
        <v>2</v>
      </c>
      <c r="C17" s="66" t="s">
        <v>3</v>
      </c>
      <c r="D17" s="67"/>
      <c r="E17" s="67"/>
      <c r="F17" s="68"/>
      <c r="G17" s="1" t="s">
        <v>4</v>
      </c>
      <c r="H17" s="1" t="s">
        <v>5</v>
      </c>
      <c r="I17" s="2" t="s">
        <v>6</v>
      </c>
      <c r="J17" s="34"/>
      <c r="Q17" s="23"/>
      <c r="R17" s="3"/>
      <c r="S17" s="24"/>
      <c r="T17" s="3"/>
    </row>
    <row r="18" spans="1:20" x14ac:dyDescent="0.25">
      <c r="A18" s="31"/>
      <c r="B18" s="25" t="str">
        <f>IFERROR(VLOOKUP(C18,Articles!$B$3:$C$21,2,FALSE),"")</f>
        <v/>
      </c>
      <c r="C18" s="61"/>
      <c r="D18" s="62"/>
      <c r="E18" s="62"/>
      <c r="F18" s="63"/>
      <c r="G18" s="10"/>
      <c r="H18" s="11" t="str">
        <f>IFERROR(VLOOKUP(B18,Articles!C3:D21,2,FALSE),"")</f>
        <v/>
      </c>
      <c r="I18" s="11" t="str">
        <f>IFERROR(G18*H18,"")</f>
        <v/>
      </c>
      <c r="J18" s="34"/>
      <c r="Q18" s="23"/>
      <c r="R18" s="3"/>
      <c r="S18" s="24"/>
      <c r="T18" s="3"/>
    </row>
    <row r="19" spans="1:20" x14ac:dyDescent="0.25">
      <c r="A19" s="31"/>
      <c r="B19" s="25" t="str">
        <f>IFERROR(VLOOKUP(C19,Articles!$B$3:$C$21,2,FALSE),"")</f>
        <v/>
      </c>
      <c r="C19" s="61"/>
      <c r="D19" s="62"/>
      <c r="E19" s="62"/>
      <c r="F19" s="63"/>
      <c r="G19" s="10"/>
      <c r="H19" s="11" t="str">
        <f>IFERROR(VLOOKUP(B19,Articles!C4:D22,2,FALSE),"")</f>
        <v/>
      </c>
      <c r="I19" s="11" t="str">
        <f>IFERROR(G19*H19,"")</f>
        <v/>
      </c>
      <c r="J19" s="34"/>
      <c r="Q19" s="23"/>
      <c r="R19" s="3"/>
      <c r="S19" s="24"/>
      <c r="T19" s="3"/>
    </row>
    <row r="20" spans="1:20" x14ac:dyDescent="0.25">
      <c r="A20" s="31"/>
      <c r="B20" s="25" t="str">
        <f>IFERROR(VLOOKUP(C20,Articles!$B$3:$C$21,2,FALSE),"")</f>
        <v/>
      </c>
      <c r="C20" s="61"/>
      <c r="D20" s="62"/>
      <c r="E20" s="62"/>
      <c r="F20" s="63"/>
      <c r="G20" s="10"/>
      <c r="H20" s="11" t="str">
        <f>IFERROR(VLOOKUP(B20,Articles!C4:D22,2,FALSE),"")</f>
        <v/>
      </c>
      <c r="I20" s="11" t="str">
        <f>IFERROR(G20*H20,"")</f>
        <v/>
      </c>
      <c r="J20" s="34"/>
      <c r="Q20" s="23"/>
      <c r="R20" s="3"/>
      <c r="S20" s="24"/>
      <c r="T20" s="3"/>
    </row>
    <row r="21" spans="1:20" x14ac:dyDescent="0.25">
      <c r="A21" s="31"/>
      <c r="B21" s="25" t="str">
        <f>IFERROR(VLOOKUP(C21,Articles!$B$3:$C$21,2,FALSE),"")</f>
        <v/>
      </c>
      <c r="C21" s="61"/>
      <c r="D21" s="62"/>
      <c r="E21" s="62"/>
      <c r="F21" s="63"/>
      <c r="G21" s="10"/>
      <c r="H21" s="11" t="str">
        <f>IFERROR(VLOOKUP(B21,Articles!C4:D22,2,FALSE),"")</f>
        <v/>
      </c>
      <c r="I21" s="11" t="str">
        <f>IFERROR(G21*H21,"")</f>
        <v/>
      </c>
      <c r="J21" s="34"/>
      <c r="Q21" s="23"/>
      <c r="R21" s="3"/>
      <c r="S21" s="24"/>
      <c r="T21" s="3"/>
    </row>
    <row r="22" spans="1:20" x14ac:dyDescent="0.25">
      <c r="A22" s="31"/>
      <c r="B22" s="25" t="str">
        <f>IFERROR(VLOOKUP(C22,Articles!$B$3:$C$21,2,FALSE),"")</f>
        <v/>
      </c>
      <c r="C22" s="61"/>
      <c r="D22" s="62"/>
      <c r="E22" s="62"/>
      <c r="F22" s="63"/>
      <c r="G22" s="10"/>
      <c r="H22" s="11" t="str">
        <f>IFERROR(VLOOKUP(B22,Articles!C4:D22,2,FALSE),"")</f>
        <v/>
      </c>
      <c r="I22" s="11" t="str">
        <f>IFERROR(G22*H22,"")</f>
        <v/>
      </c>
      <c r="J22" s="34"/>
      <c r="Q22" s="23"/>
      <c r="R22" s="3"/>
      <c r="S22" s="24"/>
      <c r="T22" s="3"/>
    </row>
    <row r="23" spans="1:20" x14ac:dyDescent="0.25">
      <c r="A23" s="31"/>
      <c r="B23" s="25" t="str">
        <f>IFERROR(VLOOKUP(C23,Articles!$B$3:$C$21,2,FALSE),"")</f>
        <v/>
      </c>
      <c r="C23" s="61"/>
      <c r="D23" s="62"/>
      <c r="E23" s="62"/>
      <c r="F23" s="63"/>
      <c r="G23" s="10"/>
      <c r="H23" s="11" t="str">
        <f>IFERROR(VLOOKUP(B23,Articles!C4:D22,2,FALSE),"")</f>
        <v/>
      </c>
      <c r="I23" s="11" t="str">
        <f t="shared" ref="I23:I24" si="0">IFERROR(G23*H23,"")</f>
        <v/>
      </c>
      <c r="J23" s="34"/>
      <c r="Q23" s="23"/>
      <c r="R23" s="3"/>
      <c r="S23" s="24"/>
      <c r="T23" s="3"/>
    </row>
    <row r="24" spans="1:20" x14ac:dyDescent="0.25">
      <c r="A24" s="31"/>
      <c r="B24" s="25" t="str">
        <f>IFERROR(VLOOKUP(C24,Articles!$B$3:$C$21,2,FALSE),"")</f>
        <v/>
      </c>
      <c r="C24" s="61"/>
      <c r="D24" s="62"/>
      <c r="E24" s="62"/>
      <c r="F24" s="63"/>
      <c r="G24" s="10"/>
      <c r="H24" s="11" t="str">
        <f>IFERROR(VLOOKUP(B24,Articles!C23:D41,2,FALSE),"")</f>
        <v/>
      </c>
      <c r="I24" s="11" t="str">
        <f t="shared" si="0"/>
        <v/>
      </c>
      <c r="J24" s="34"/>
    </row>
    <row r="25" spans="1:20" x14ac:dyDescent="0.25">
      <c r="A25" s="31"/>
      <c r="B25" s="3"/>
      <c r="C25" s="3"/>
      <c r="D25" s="3"/>
      <c r="E25" s="3"/>
      <c r="F25" s="3"/>
      <c r="G25" s="3"/>
      <c r="H25" s="1" t="s">
        <v>91</v>
      </c>
      <c r="I25" s="11" t="str">
        <f>IF(SUM(I18:I24)=0,"",SUM(I18:I24))</f>
        <v/>
      </c>
      <c r="J25" s="34"/>
    </row>
    <row r="26" spans="1:20" x14ac:dyDescent="0.25">
      <c r="A26" s="31"/>
      <c r="B26" s="3"/>
      <c r="C26" s="3"/>
      <c r="D26" s="3"/>
      <c r="E26" s="3"/>
      <c r="F26" s="3"/>
      <c r="G26" s="3"/>
      <c r="H26" s="3"/>
      <c r="I26" s="21"/>
      <c r="J26" s="34"/>
    </row>
    <row r="27" spans="1:20" x14ac:dyDescent="0.25">
      <c r="A27" s="31"/>
      <c r="B27" s="3"/>
      <c r="C27" s="3"/>
      <c r="D27" s="3"/>
      <c r="E27" s="3"/>
      <c r="F27" s="3"/>
      <c r="G27" s="3"/>
      <c r="H27" s="43"/>
      <c r="I27" s="44"/>
      <c r="J27" s="34"/>
    </row>
    <row r="28" spans="1:20" x14ac:dyDescent="0.25">
      <c r="A28" s="31"/>
      <c r="B28" s="3"/>
      <c r="C28" s="3"/>
      <c r="D28" s="3"/>
      <c r="E28" s="3"/>
      <c r="F28" s="3"/>
      <c r="G28" s="3"/>
      <c r="H28" s="41" t="s">
        <v>90</v>
      </c>
      <c r="I28" s="42" t="str">
        <f>I25</f>
        <v/>
      </c>
      <c r="J28" s="34"/>
    </row>
    <row r="29" spans="1:20" x14ac:dyDescent="0.25">
      <c r="A29" s="31"/>
      <c r="B29" s="3"/>
      <c r="C29" s="3"/>
      <c r="D29" s="3"/>
      <c r="E29" s="3"/>
      <c r="F29" s="3"/>
      <c r="G29" s="3"/>
      <c r="H29" s="3"/>
      <c r="I29" s="21"/>
      <c r="J29" s="34"/>
    </row>
    <row r="30" spans="1:20" x14ac:dyDescent="0.25">
      <c r="A30" s="31"/>
      <c r="B30" s="3"/>
      <c r="C30" s="3"/>
      <c r="D30" s="3"/>
      <c r="E30" s="3"/>
      <c r="F30" s="3"/>
      <c r="H30" s="51" t="s">
        <v>89</v>
      </c>
      <c r="I30" s="27" t="str">
        <f>IFERROR(IF(C14="","",IF(C14="oui",Données!D10,Données!D11)),"")</f>
        <v/>
      </c>
      <c r="J30" s="34"/>
    </row>
    <row r="31" spans="1:20" x14ac:dyDescent="0.25">
      <c r="A31" s="31"/>
      <c r="B31" s="3"/>
      <c r="C31" s="3"/>
      <c r="D31" s="3"/>
      <c r="E31" s="3"/>
      <c r="F31" s="3"/>
      <c r="G31" s="35"/>
      <c r="H31" s="12" t="s">
        <v>14</v>
      </c>
      <c r="I31" s="39" t="str">
        <f>IFERROR((I28+I30)*Données!C2,"")</f>
        <v/>
      </c>
      <c r="J31" s="34"/>
    </row>
    <row r="32" spans="1:20" ht="15.75" thickBot="1" x14ac:dyDescent="0.3">
      <c r="A32" s="31"/>
      <c r="B32" s="3"/>
      <c r="C32" s="3"/>
      <c r="D32" s="3"/>
      <c r="E32" s="3"/>
      <c r="F32" s="3"/>
      <c r="G32" s="3"/>
      <c r="H32" s="3"/>
      <c r="I32" s="21"/>
      <c r="J32" s="34"/>
    </row>
    <row r="33" spans="1:10" ht="15.75" thickBot="1" x14ac:dyDescent="0.3">
      <c r="A33" s="31"/>
      <c r="B33" s="3"/>
      <c r="C33" s="3"/>
      <c r="D33" s="3"/>
      <c r="E33" s="3"/>
      <c r="F33" s="3"/>
      <c r="G33" s="59" t="s">
        <v>94</v>
      </c>
      <c r="H33" s="60"/>
      <c r="I33" s="40" t="str">
        <f>IFERROR((I28+I30+I31),"")</f>
        <v/>
      </c>
      <c r="J33" s="34"/>
    </row>
    <row r="34" spans="1:10" x14ac:dyDescent="0.25">
      <c r="A34" s="31"/>
      <c r="B34" s="3"/>
      <c r="C34" s="3"/>
      <c r="D34" s="3"/>
      <c r="E34" s="3"/>
      <c r="F34" s="3"/>
      <c r="G34" s="3"/>
      <c r="H34" s="3"/>
      <c r="I34" s="3"/>
      <c r="J34" s="34"/>
    </row>
    <row r="35" spans="1:10" ht="15.75" thickBot="1" x14ac:dyDescent="0.3">
      <c r="A35" s="36"/>
      <c r="B35" s="37"/>
      <c r="C35" s="37"/>
      <c r="D35" s="37"/>
      <c r="E35" s="37"/>
      <c r="F35" s="37"/>
      <c r="G35" s="37"/>
      <c r="H35" s="37"/>
      <c r="I35" s="37"/>
      <c r="J35" s="38"/>
    </row>
  </sheetData>
  <mergeCells count="17">
    <mergeCell ref="C21:F21"/>
    <mergeCell ref="C20:F20"/>
    <mergeCell ref="C19:F19"/>
    <mergeCell ref="G33:H33"/>
    <mergeCell ref="C24:F24"/>
    <mergeCell ref="C23:F23"/>
    <mergeCell ref="C22:F22"/>
    <mergeCell ref="B2:I2"/>
    <mergeCell ref="B3:I3"/>
    <mergeCell ref="B4:I4"/>
    <mergeCell ref="C7:F7"/>
    <mergeCell ref="C9:F9"/>
    <mergeCell ref="C10:F10"/>
    <mergeCell ref="C11:F11"/>
    <mergeCell ref="C12:F12"/>
    <mergeCell ref="C17:F17"/>
    <mergeCell ref="C18:F18"/>
  </mergeCells>
  <pageMargins left="0.7" right="0.7" top="0.75" bottom="0.75" header="0.3" footer="0.3"/>
  <drawing r:id="rId1"/>
  <extLst>
    <ext xmlns:x14="http://schemas.microsoft.com/office/spreadsheetml/2009/9/main" uri="{CCE6A557-97BC-4b89-ADB6-D9C93CAAB3DF}">
      <x14:dataValidations xmlns:xm="http://schemas.microsoft.com/office/excel/2006/main" count="3">
        <x14:dataValidation type="list" allowBlank="1" showInputMessage="1" showErrorMessage="1">
          <x14:formula1>
            <xm:f>Clients!$B$3:$B$9</xm:f>
          </x14:formula1>
          <xm:sqref>C9:F9</xm:sqref>
        </x14:dataValidation>
        <x14:dataValidation type="list" allowBlank="1" showInputMessage="1" showErrorMessage="1">
          <x14:formula1>
            <xm:f>Données!$C$5:$C$6</xm:f>
          </x14:formula1>
          <xm:sqref>C14</xm:sqref>
        </x14:dataValidation>
        <x14:dataValidation type="list" allowBlank="1" showInputMessage="1" showErrorMessage="1">
          <x14:formula1>
            <xm:f>Articles!$B$3:$B$21</xm:f>
          </x14:formula1>
          <xm:sqref>C18:F24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2:J30"/>
  <sheetViews>
    <sheetView workbookViewId="0">
      <selection activeCell="J10" sqref="J10"/>
    </sheetView>
  </sheetViews>
  <sheetFormatPr baseColWidth="10" defaultColWidth="9.140625" defaultRowHeight="15" x14ac:dyDescent="0.25"/>
  <cols>
    <col min="6" max="7" width="9.28515625" customWidth="1"/>
    <col min="8" max="8" width="10.7109375" customWidth="1"/>
    <col min="10" max="10" width="16.140625" customWidth="1"/>
  </cols>
  <sheetData>
    <row r="2" spans="1:10" x14ac:dyDescent="0.25">
      <c r="A2" s="5" t="s">
        <v>15</v>
      </c>
      <c r="C2" s="9">
        <v>0.2</v>
      </c>
      <c r="H2" s="49" t="s">
        <v>84</v>
      </c>
      <c r="I2" s="48">
        <v>707</v>
      </c>
      <c r="J2" s="48" t="s">
        <v>85</v>
      </c>
    </row>
    <row r="3" spans="1:10" x14ac:dyDescent="0.25">
      <c r="I3" s="48">
        <v>44571</v>
      </c>
      <c r="J3" s="48" t="s">
        <v>86</v>
      </c>
    </row>
    <row r="4" spans="1:10" x14ac:dyDescent="0.25">
      <c r="I4" s="48">
        <v>411</v>
      </c>
      <c r="J4" s="48" t="s">
        <v>87</v>
      </c>
    </row>
    <row r="5" spans="1:10" x14ac:dyDescent="0.25">
      <c r="A5" s="5" t="s">
        <v>9</v>
      </c>
      <c r="C5" s="5" t="s">
        <v>16</v>
      </c>
    </row>
    <row r="6" spans="1:10" x14ac:dyDescent="0.25">
      <c r="C6" s="5" t="s">
        <v>17</v>
      </c>
    </row>
    <row r="9" spans="1:10" x14ac:dyDescent="0.25">
      <c r="C9" s="3"/>
      <c r="D9" s="24"/>
      <c r="E9" s="3"/>
      <c r="F9" s="3"/>
    </row>
    <row r="10" spans="1:10" x14ac:dyDescent="0.25">
      <c r="A10" s="5" t="s">
        <v>13</v>
      </c>
      <c r="C10" s="5" t="s">
        <v>60</v>
      </c>
      <c r="D10" s="17">
        <v>25</v>
      </c>
    </row>
    <row r="11" spans="1:10" x14ac:dyDescent="0.25">
      <c r="C11" s="5" t="s">
        <v>17</v>
      </c>
      <c r="D11" s="17">
        <f>0</f>
        <v>0</v>
      </c>
    </row>
    <row r="12" spans="1:10" x14ac:dyDescent="0.25">
      <c r="C12" s="3"/>
      <c r="D12" s="24"/>
      <c r="E12" s="3"/>
    </row>
    <row r="13" spans="1:10" x14ac:dyDescent="0.25">
      <c r="C13" s="3"/>
      <c r="D13" s="3"/>
      <c r="E13" s="3"/>
    </row>
    <row r="22" spans="6:6" x14ac:dyDescent="0.25">
      <c r="F22" s="13"/>
    </row>
    <row r="23" spans="6:6" x14ac:dyDescent="0.25">
      <c r="F23" s="13"/>
    </row>
    <row r="24" spans="6:6" x14ac:dyDescent="0.25">
      <c r="F24" s="13"/>
    </row>
    <row r="25" spans="6:6" x14ac:dyDescent="0.25">
      <c r="F25" s="13"/>
    </row>
    <row r="26" spans="6:6" x14ac:dyDescent="0.25">
      <c r="F26" s="13"/>
    </row>
    <row r="27" spans="6:6" x14ac:dyDescent="0.25">
      <c r="F27" s="13"/>
    </row>
    <row r="28" spans="6:6" x14ac:dyDescent="0.25">
      <c r="F28" s="13"/>
    </row>
    <row r="29" spans="6:6" x14ac:dyDescent="0.25">
      <c r="F29" s="13"/>
    </row>
    <row r="30" spans="6:6" x14ac:dyDescent="0.25">
      <c r="F30" s="13"/>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B2:D23"/>
  <sheetViews>
    <sheetView workbookViewId="0">
      <selection activeCell="C3" sqref="C3"/>
    </sheetView>
  </sheetViews>
  <sheetFormatPr baseColWidth="10" defaultRowHeight="15" x14ac:dyDescent="0.25"/>
  <cols>
    <col min="2" max="2" width="41.85546875" customWidth="1"/>
    <col min="3" max="3" width="11.42578125" style="13"/>
    <col min="4" max="4" width="13.5703125" style="18" customWidth="1"/>
  </cols>
  <sheetData>
    <row r="2" spans="2:4" x14ac:dyDescent="0.25">
      <c r="B2" s="1" t="s">
        <v>3</v>
      </c>
      <c r="C2" s="45" t="s">
        <v>2</v>
      </c>
      <c r="D2" s="46" t="s">
        <v>5</v>
      </c>
    </row>
    <row r="3" spans="2:4" x14ac:dyDescent="0.25">
      <c r="B3" s="5" t="s">
        <v>19</v>
      </c>
      <c r="C3" s="15" t="s">
        <v>64</v>
      </c>
      <c r="D3" s="17">
        <v>9.9</v>
      </c>
    </row>
    <row r="4" spans="2:4" x14ac:dyDescent="0.25">
      <c r="B4" s="5" t="s">
        <v>18</v>
      </c>
      <c r="C4" s="15" t="s">
        <v>65</v>
      </c>
      <c r="D4" s="17">
        <v>7.9</v>
      </c>
    </row>
    <row r="5" spans="2:4" x14ac:dyDescent="0.25">
      <c r="B5" s="5" t="s">
        <v>20</v>
      </c>
      <c r="C5" s="15" t="s">
        <v>66</v>
      </c>
      <c r="D5" s="17">
        <v>5.9</v>
      </c>
    </row>
    <row r="6" spans="2:4" x14ac:dyDescent="0.25">
      <c r="B6" s="5" t="s">
        <v>32</v>
      </c>
      <c r="C6" s="15" t="s">
        <v>78</v>
      </c>
      <c r="D6" s="17">
        <v>27.9</v>
      </c>
    </row>
    <row r="7" spans="2:4" x14ac:dyDescent="0.25">
      <c r="B7" s="5" t="s">
        <v>28</v>
      </c>
      <c r="C7" s="15" t="s">
        <v>67</v>
      </c>
      <c r="D7" s="17">
        <v>199.9</v>
      </c>
    </row>
    <row r="8" spans="2:4" x14ac:dyDescent="0.25">
      <c r="B8" s="5" t="s">
        <v>21</v>
      </c>
      <c r="C8" s="15" t="s">
        <v>76</v>
      </c>
      <c r="D8" s="17">
        <v>21.9</v>
      </c>
    </row>
    <row r="9" spans="2:4" x14ac:dyDescent="0.25">
      <c r="B9" s="5" t="s">
        <v>35</v>
      </c>
      <c r="C9" s="15" t="s">
        <v>77</v>
      </c>
      <c r="D9" s="17">
        <v>14.9</v>
      </c>
    </row>
    <row r="10" spans="2:4" x14ac:dyDescent="0.25">
      <c r="B10" s="14" t="s">
        <v>23</v>
      </c>
      <c r="C10" s="15" t="s">
        <v>68</v>
      </c>
      <c r="D10" s="17">
        <v>4.9000000000000004</v>
      </c>
    </row>
    <row r="11" spans="2:4" x14ac:dyDescent="0.25">
      <c r="B11" s="5" t="s">
        <v>24</v>
      </c>
      <c r="C11" s="15" t="s">
        <v>73</v>
      </c>
      <c r="D11" s="17">
        <v>18.899999999999999</v>
      </c>
    </row>
    <row r="12" spans="2:4" x14ac:dyDescent="0.25">
      <c r="B12" s="5" t="s">
        <v>25</v>
      </c>
      <c r="C12" s="15" t="s">
        <v>69</v>
      </c>
      <c r="D12" s="17">
        <v>12.9</v>
      </c>
    </row>
    <row r="13" spans="2:4" x14ac:dyDescent="0.25">
      <c r="B13" s="5" t="s">
        <v>34</v>
      </c>
      <c r="C13" s="15" t="s">
        <v>75</v>
      </c>
      <c r="D13" s="17">
        <v>24.9</v>
      </c>
    </row>
    <row r="14" spans="2:4" x14ac:dyDescent="0.25">
      <c r="B14" s="5" t="s">
        <v>22</v>
      </c>
      <c r="C14" s="15" t="s">
        <v>74</v>
      </c>
      <c r="D14" s="17">
        <v>14.9</v>
      </c>
    </row>
    <row r="15" spans="2:4" x14ac:dyDescent="0.25">
      <c r="B15" s="5" t="s">
        <v>33</v>
      </c>
      <c r="C15" s="15" t="s">
        <v>36</v>
      </c>
      <c r="D15" s="17">
        <v>7.9</v>
      </c>
    </row>
    <row r="16" spans="2:4" x14ac:dyDescent="0.25">
      <c r="B16" s="5" t="s">
        <v>26</v>
      </c>
      <c r="C16" s="15" t="s">
        <v>70</v>
      </c>
      <c r="D16" s="17">
        <v>11.9</v>
      </c>
    </row>
    <row r="17" spans="2:4" x14ac:dyDescent="0.25">
      <c r="B17" s="5" t="s">
        <v>63</v>
      </c>
      <c r="C17" s="15" t="s">
        <v>71</v>
      </c>
      <c r="D17" s="17">
        <v>5.9</v>
      </c>
    </row>
    <row r="18" spans="2:4" x14ac:dyDescent="0.25">
      <c r="B18" s="5" t="s">
        <v>27</v>
      </c>
      <c r="C18" s="15" t="s">
        <v>72</v>
      </c>
      <c r="D18" s="17">
        <v>249.9</v>
      </c>
    </row>
    <row r="19" spans="2:4" x14ac:dyDescent="0.25">
      <c r="B19" s="5" t="s">
        <v>29</v>
      </c>
      <c r="C19" s="15" t="s">
        <v>79</v>
      </c>
      <c r="D19" s="17">
        <v>10.9</v>
      </c>
    </row>
    <row r="20" spans="2:4" x14ac:dyDescent="0.25">
      <c r="B20" s="5" t="s">
        <v>30</v>
      </c>
      <c r="C20" s="15" t="s">
        <v>80</v>
      </c>
      <c r="D20" s="17">
        <v>12.5</v>
      </c>
    </row>
    <row r="21" spans="2:4" x14ac:dyDescent="0.25">
      <c r="B21" s="5" t="s">
        <v>31</v>
      </c>
      <c r="C21" s="15" t="s">
        <v>81</v>
      </c>
      <c r="D21" s="17">
        <v>7</v>
      </c>
    </row>
    <row r="22" spans="2:4" x14ac:dyDescent="0.25">
      <c r="C22" s="16"/>
    </row>
    <row r="23" spans="2:4" x14ac:dyDescent="0.25">
      <c r="C23" s="16"/>
    </row>
  </sheetData>
  <pageMargins left="0.7" right="0.7" top="0.75" bottom="0.75" header="0.3" footer="0.3"/>
  <pageSetup paperSize="9" orientation="portrait" horizontalDpi="200" verticalDpi="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B2:E9"/>
  <sheetViews>
    <sheetView workbookViewId="0">
      <selection activeCell="E18" sqref="E18"/>
    </sheetView>
  </sheetViews>
  <sheetFormatPr baseColWidth="10" defaultRowHeight="15" x14ac:dyDescent="0.25"/>
  <cols>
    <col min="2" max="2" width="19.7109375" customWidth="1"/>
    <col min="3" max="3" width="28.7109375" customWidth="1"/>
    <col min="4" max="4" width="17" customWidth="1"/>
  </cols>
  <sheetData>
    <row r="2" spans="2:5" x14ac:dyDescent="0.25">
      <c r="B2" s="26" t="s">
        <v>38</v>
      </c>
      <c r="C2" s="26" t="s">
        <v>39</v>
      </c>
      <c r="D2" s="26" t="s">
        <v>40</v>
      </c>
      <c r="E2" s="26" t="s">
        <v>37</v>
      </c>
    </row>
    <row r="3" spans="2:5" x14ac:dyDescent="0.25">
      <c r="B3" s="5" t="s">
        <v>46</v>
      </c>
      <c r="C3" s="5" t="s">
        <v>55</v>
      </c>
      <c r="D3" s="5" t="s">
        <v>45</v>
      </c>
      <c r="E3" s="5">
        <v>76170</v>
      </c>
    </row>
    <row r="4" spans="2:5" x14ac:dyDescent="0.25">
      <c r="B4" s="5" t="s">
        <v>47</v>
      </c>
      <c r="C4" s="5" t="s">
        <v>56</v>
      </c>
      <c r="D4" s="5" t="s">
        <v>42</v>
      </c>
      <c r="E4" s="5">
        <v>76600</v>
      </c>
    </row>
    <row r="5" spans="2:5" x14ac:dyDescent="0.25">
      <c r="B5" s="5" t="s">
        <v>48</v>
      </c>
      <c r="C5" s="5" t="s">
        <v>57</v>
      </c>
      <c r="D5" s="5" t="s">
        <v>44</v>
      </c>
      <c r="E5" s="5">
        <v>76330</v>
      </c>
    </row>
    <row r="6" spans="2:5" x14ac:dyDescent="0.25">
      <c r="B6" s="5" t="s">
        <v>49</v>
      </c>
      <c r="C6" s="5" t="s">
        <v>53</v>
      </c>
      <c r="D6" s="5" t="s">
        <v>43</v>
      </c>
      <c r="E6" s="5">
        <v>76000</v>
      </c>
    </row>
    <row r="7" spans="2:5" x14ac:dyDescent="0.25">
      <c r="B7" s="5" t="s">
        <v>50</v>
      </c>
      <c r="C7" s="5" t="s">
        <v>54</v>
      </c>
      <c r="D7" s="5" t="s">
        <v>42</v>
      </c>
      <c r="E7" s="5">
        <v>76600</v>
      </c>
    </row>
    <row r="8" spans="2:5" x14ac:dyDescent="0.25">
      <c r="B8" s="5" t="s">
        <v>51</v>
      </c>
      <c r="C8" s="5" t="s">
        <v>58</v>
      </c>
      <c r="D8" s="5" t="s">
        <v>42</v>
      </c>
      <c r="E8" s="5">
        <v>76600</v>
      </c>
    </row>
    <row r="9" spans="2:5" x14ac:dyDescent="0.25">
      <c r="B9" s="19" t="s">
        <v>52</v>
      </c>
      <c r="C9" s="5" t="s">
        <v>59</v>
      </c>
      <c r="D9" s="5" t="s">
        <v>42</v>
      </c>
      <c r="E9" s="5">
        <v>76600</v>
      </c>
    </row>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
  <sheetViews>
    <sheetView workbookViewId="0">
      <selection activeCell="F11" sqref="F11"/>
    </sheetView>
  </sheetViews>
  <sheetFormatPr baseColWidth="10" defaultRowHeight="15" x14ac:dyDescent="0.25"/>
  <sheetData/>
  <pageMargins left="0.7" right="0.7" top="0.75" bottom="0.75" header="0.3" footer="0.3"/>
  <pageSetup paperSize="9" orientation="portrait" horizontalDpi="200" verticalDpi="2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2:F47"/>
  <sheetViews>
    <sheetView workbookViewId="0">
      <selection activeCell="D21" sqref="D21"/>
    </sheetView>
  </sheetViews>
  <sheetFormatPr baseColWidth="10" defaultRowHeight="15" x14ac:dyDescent="0.25"/>
  <cols>
    <col min="2" max="2" width="11.42578125" style="52"/>
    <col min="3" max="4" width="13.5703125" style="47" customWidth="1"/>
    <col min="5" max="5" width="15.5703125" style="53" customWidth="1"/>
    <col min="6" max="6" width="15.28515625" style="53" customWidth="1"/>
  </cols>
  <sheetData>
    <row r="2" spans="1:5" x14ac:dyDescent="0.25">
      <c r="A2" s="7" t="s">
        <v>92</v>
      </c>
      <c r="B2" s="51" t="s">
        <v>82</v>
      </c>
      <c r="C2" s="51" t="s">
        <v>83</v>
      </c>
      <c r="D2" s="83" t="s">
        <v>95</v>
      </c>
      <c r="E2" s="84"/>
    </row>
    <row r="3" spans="1:5" x14ac:dyDescent="0.25">
      <c r="A3" s="80"/>
      <c r="B3" s="51"/>
      <c r="C3" s="51"/>
      <c r="D3" s="11"/>
      <c r="E3" s="11"/>
    </row>
    <row r="4" spans="1:5" x14ac:dyDescent="0.25">
      <c r="A4" s="81"/>
      <c r="B4" s="51"/>
      <c r="C4" s="51"/>
      <c r="D4" s="11"/>
      <c r="E4" s="11"/>
    </row>
    <row r="5" spans="1:5" x14ac:dyDescent="0.25">
      <c r="A5" s="82"/>
      <c r="B5" s="51"/>
      <c r="C5" s="51"/>
      <c r="D5" s="11"/>
      <c r="E5" s="11"/>
    </row>
    <row r="7" spans="1:5" x14ac:dyDescent="0.25">
      <c r="A7" s="57"/>
      <c r="B7" s="56"/>
      <c r="C7" s="56"/>
      <c r="D7" s="22"/>
      <c r="E7" s="22"/>
    </row>
    <row r="8" spans="1:5" x14ac:dyDescent="0.25">
      <c r="A8" s="57"/>
      <c r="B8" s="58"/>
      <c r="C8" s="58"/>
      <c r="D8" s="22"/>
      <c r="E8" s="22"/>
    </row>
    <row r="9" spans="1:5" x14ac:dyDescent="0.25">
      <c r="A9" s="57"/>
      <c r="B9" s="58"/>
      <c r="C9" s="58"/>
      <c r="D9" s="22"/>
      <c r="E9" s="22"/>
    </row>
    <row r="10" spans="1:5" x14ac:dyDescent="0.25">
      <c r="A10" s="57"/>
      <c r="B10" s="58"/>
      <c r="C10" s="58"/>
      <c r="D10" s="22"/>
      <c r="E10" s="22"/>
    </row>
    <row r="11" spans="1:5" x14ac:dyDescent="0.25">
      <c r="A11" s="57"/>
      <c r="B11" s="58"/>
      <c r="C11" s="58"/>
      <c r="D11" s="22"/>
      <c r="E11" s="22"/>
    </row>
    <row r="12" spans="1:5" x14ac:dyDescent="0.25">
      <c r="A12" s="57"/>
      <c r="B12" s="58"/>
      <c r="C12" s="58"/>
      <c r="D12" s="22"/>
      <c r="E12" s="22"/>
    </row>
    <row r="13" spans="1:5" x14ac:dyDescent="0.25">
      <c r="A13" s="57"/>
      <c r="B13" s="58"/>
      <c r="C13" s="58"/>
      <c r="D13" s="22"/>
      <c r="E13" s="22"/>
    </row>
    <row r="14" spans="1:5" x14ac:dyDescent="0.25">
      <c r="A14" s="57"/>
      <c r="B14" s="58"/>
      <c r="C14" s="58"/>
      <c r="D14" s="22"/>
      <c r="E14" s="22"/>
    </row>
    <row r="15" spans="1:5" x14ac:dyDescent="0.25">
      <c r="A15" s="57"/>
      <c r="B15" s="58"/>
      <c r="C15" s="58"/>
      <c r="D15" s="22"/>
      <c r="E15" s="22"/>
    </row>
    <row r="16" spans="1:5" x14ac:dyDescent="0.25">
      <c r="A16" s="55"/>
      <c r="B16" s="56"/>
      <c r="C16" s="56"/>
      <c r="D16" s="4"/>
      <c r="E16" s="4"/>
    </row>
    <row r="17" spans="1:5" x14ac:dyDescent="0.25">
      <c r="A17" s="7" t="s">
        <v>92</v>
      </c>
      <c r="B17" s="51" t="s">
        <v>82</v>
      </c>
      <c r="C17" s="51" t="s">
        <v>83</v>
      </c>
      <c r="D17" s="83" t="s">
        <v>95</v>
      </c>
      <c r="E17" s="84"/>
    </row>
    <row r="18" spans="1:5" x14ac:dyDescent="0.25">
      <c r="A18" s="80" t="e">
        <f>#REF!</f>
        <v>#REF!</v>
      </c>
      <c r="B18" s="51">
        <v>411000</v>
      </c>
      <c r="C18" s="51"/>
      <c r="D18" s="11"/>
      <c r="E18" s="11"/>
    </row>
    <row r="19" spans="1:5" x14ac:dyDescent="0.25">
      <c r="A19" s="81"/>
      <c r="B19" s="51"/>
      <c r="C19" s="51">
        <v>445710</v>
      </c>
      <c r="D19" s="11"/>
      <c r="E19" s="11"/>
    </row>
    <row r="20" spans="1:5" x14ac:dyDescent="0.25">
      <c r="A20" s="82"/>
      <c r="B20" s="51"/>
      <c r="C20" s="51">
        <v>707000</v>
      </c>
      <c r="D20" s="11"/>
      <c r="E20" s="11"/>
    </row>
    <row r="21" spans="1:5" x14ac:dyDescent="0.25">
      <c r="A21" s="57"/>
      <c r="B21" s="21"/>
      <c r="C21" s="21"/>
      <c r="D21" s="22"/>
      <c r="E21" s="22"/>
    </row>
    <row r="22" spans="1:5" x14ac:dyDescent="0.25">
      <c r="A22" s="57"/>
      <c r="B22" s="21"/>
      <c r="C22" s="21"/>
      <c r="D22" s="22"/>
      <c r="E22" s="22"/>
    </row>
    <row r="23" spans="1:5" x14ac:dyDescent="0.25">
      <c r="A23" s="57"/>
      <c r="B23" s="21"/>
      <c r="C23" s="21"/>
      <c r="D23" s="22"/>
      <c r="E23" s="22"/>
    </row>
    <row r="24" spans="1:5" x14ac:dyDescent="0.25">
      <c r="A24" s="55"/>
      <c r="B24" s="21"/>
      <c r="C24" s="21"/>
      <c r="D24" s="4"/>
      <c r="E24" s="4"/>
    </row>
    <row r="25" spans="1:5" x14ac:dyDescent="0.25">
      <c r="A25" s="57"/>
      <c r="B25" s="21"/>
      <c r="C25" s="21"/>
      <c r="D25" s="22"/>
      <c r="E25" s="22"/>
    </row>
    <row r="26" spans="1:5" x14ac:dyDescent="0.25">
      <c r="A26" s="57"/>
      <c r="B26" s="21"/>
      <c r="C26" s="21"/>
      <c r="D26" s="22"/>
      <c r="E26" s="22"/>
    </row>
    <row r="27" spans="1:5" x14ac:dyDescent="0.25">
      <c r="A27" s="57"/>
      <c r="B27" s="21"/>
      <c r="C27" s="21"/>
      <c r="D27" s="22"/>
      <c r="E27" s="22"/>
    </row>
    <row r="28" spans="1:5" x14ac:dyDescent="0.25">
      <c r="A28" s="55"/>
      <c r="B28" s="21"/>
      <c r="C28" s="21"/>
      <c r="D28" s="4"/>
      <c r="E28" s="4"/>
    </row>
    <row r="29" spans="1:5" x14ac:dyDescent="0.25">
      <c r="A29" s="57"/>
      <c r="B29" s="21"/>
      <c r="C29" s="21"/>
      <c r="D29" s="22"/>
      <c r="E29" s="22"/>
    </row>
    <row r="30" spans="1:5" x14ac:dyDescent="0.25">
      <c r="A30" s="57"/>
      <c r="B30" s="21"/>
      <c r="C30" s="21"/>
      <c r="D30" s="22"/>
      <c r="E30" s="22"/>
    </row>
    <row r="31" spans="1:5" x14ac:dyDescent="0.25">
      <c r="A31" s="57"/>
      <c r="B31" s="21"/>
      <c r="C31" s="21"/>
      <c r="D31" s="22"/>
      <c r="E31" s="22"/>
    </row>
    <row r="32" spans="1:5" x14ac:dyDescent="0.25">
      <c r="A32" s="55"/>
      <c r="B32" s="21"/>
      <c r="C32" s="21"/>
      <c r="D32" s="4"/>
      <c r="E32" s="4"/>
    </row>
    <row r="33" spans="1:5" x14ac:dyDescent="0.25">
      <c r="A33" s="55"/>
      <c r="B33" s="21"/>
      <c r="C33" s="21"/>
      <c r="D33" s="4"/>
      <c r="E33" s="4"/>
    </row>
    <row r="34" spans="1:5" x14ac:dyDescent="0.25">
      <c r="A34" s="57"/>
      <c r="B34" s="21"/>
      <c r="C34" s="21"/>
      <c r="D34" s="22"/>
      <c r="E34" s="22"/>
    </row>
    <row r="35" spans="1:5" x14ac:dyDescent="0.25">
      <c r="A35" s="57"/>
      <c r="B35" s="21"/>
      <c r="C35" s="21"/>
      <c r="D35" s="22"/>
      <c r="E35" s="22"/>
    </row>
    <row r="36" spans="1:5" x14ac:dyDescent="0.25">
      <c r="A36" s="57"/>
      <c r="B36" s="21"/>
      <c r="C36" s="21"/>
      <c r="D36" s="22"/>
      <c r="E36" s="22"/>
    </row>
    <row r="37" spans="1:5" x14ac:dyDescent="0.25">
      <c r="A37" s="57"/>
      <c r="B37" s="21"/>
      <c r="C37" s="21"/>
      <c r="D37" s="22"/>
      <c r="E37" s="22"/>
    </row>
    <row r="38" spans="1:5" x14ac:dyDescent="0.25">
      <c r="A38" s="57"/>
      <c r="B38" s="21"/>
      <c r="C38" s="21"/>
      <c r="D38" s="22"/>
      <c r="E38" s="22"/>
    </row>
    <row r="39" spans="1:5" x14ac:dyDescent="0.25">
      <c r="A39" s="57"/>
      <c r="B39" s="21"/>
      <c r="C39" s="21"/>
      <c r="D39" s="22"/>
      <c r="E39" s="22"/>
    </row>
    <row r="40" spans="1:5" x14ac:dyDescent="0.25">
      <c r="A40" s="55"/>
      <c r="B40" s="21"/>
      <c r="C40" s="21"/>
      <c r="D40" s="78"/>
      <c r="E40" s="78"/>
    </row>
    <row r="41" spans="1:5" x14ac:dyDescent="0.25">
      <c r="A41" s="55"/>
      <c r="B41" s="21"/>
      <c r="C41" s="21"/>
      <c r="D41" s="4"/>
      <c r="E41" s="4"/>
    </row>
    <row r="42" spans="1:5" x14ac:dyDescent="0.25">
      <c r="A42" s="57"/>
      <c r="B42" s="21"/>
      <c r="C42" s="21"/>
      <c r="D42" s="22"/>
      <c r="E42" s="22"/>
    </row>
    <row r="43" spans="1:5" x14ac:dyDescent="0.25">
      <c r="A43" s="57"/>
      <c r="B43" s="21"/>
      <c r="C43" s="21"/>
      <c r="D43" s="22"/>
      <c r="E43" s="22"/>
    </row>
    <row r="44" spans="1:5" x14ac:dyDescent="0.25">
      <c r="A44" s="57"/>
      <c r="B44" s="21"/>
      <c r="C44" s="21"/>
      <c r="D44" s="22"/>
      <c r="E44" s="22"/>
    </row>
    <row r="45" spans="1:5" x14ac:dyDescent="0.25">
      <c r="A45" s="57"/>
      <c r="B45" s="21"/>
      <c r="C45" s="21"/>
      <c r="D45" s="22"/>
      <c r="E45" s="22"/>
    </row>
    <row r="46" spans="1:5" x14ac:dyDescent="0.25">
      <c r="A46" s="57"/>
      <c r="B46" s="21"/>
      <c r="C46" s="21"/>
      <c r="D46" s="22"/>
      <c r="E46" s="22"/>
    </row>
    <row r="47" spans="1:5" x14ac:dyDescent="0.25">
      <c r="A47" s="57"/>
      <c r="B47" s="21"/>
      <c r="C47" s="21"/>
      <c r="D47" s="22"/>
      <c r="E47" s="22"/>
    </row>
  </sheetData>
  <mergeCells count="5">
    <mergeCell ref="D2:E2"/>
    <mergeCell ref="D17:E17"/>
    <mergeCell ref="A18:A20"/>
    <mergeCell ref="A3:A5"/>
    <mergeCell ref="D40:E40"/>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T35"/>
  <sheetViews>
    <sheetView zoomScaleNormal="100" workbookViewId="0">
      <selection activeCell="D29" sqref="D29"/>
    </sheetView>
  </sheetViews>
  <sheetFormatPr baseColWidth="10" defaultColWidth="9.140625" defaultRowHeight="15" x14ac:dyDescent="0.25"/>
  <cols>
    <col min="1" max="1" width="1.28515625" customWidth="1"/>
    <col min="2" max="2" width="13.28515625" customWidth="1"/>
    <col min="3" max="3" width="8.42578125" customWidth="1"/>
    <col min="4" max="4" width="9" bestFit="1" customWidth="1"/>
    <col min="5" max="5" width="10.28515625" customWidth="1"/>
    <col min="6" max="6" width="12.28515625" customWidth="1"/>
    <col min="7" max="7" width="8.85546875" customWidth="1"/>
    <col min="8" max="8" width="15.85546875" customWidth="1"/>
    <col min="9" max="9" width="15.42578125" customWidth="1"/>
    <col min="10" max="10" width="1.5703125" customWidth="1"/>
    <col min="14" max="14" width="3.85546875" customWidth="1"/>
    <col min="15" max="15" width="9.140625" hidden="1" customWidth="1"/>
    <col min="16" max="16" width="3" hidden="1" customWidth="1"/>
    <col min="17" max="17" width="4.140625" customWidth="1"/>
    <col min="18" max="18" width="15.7109375" customWidth="1"/>
  </cols>
  <sheetData>
    <row r="1" spans="1:20" ht="6.75" customHeight="1" thickBot="1" x14ac:dyDescent="0.3">
      <c r="A1" s="28"/>
      <c r="B1" s="29"/>
      <c r="C1" s="29"/>
      <c r="D1" s="29"/>
      <c r="E1" s="29"/>
      <c r="F1" s="29"/>
      <c r="G1" s="29"/>
      <c r="H1" s="29"/>
      <c r="I1" s="29"/>
      <c r="J1" s="30"/>
    </row>
    <row r="2" spans="1:20" ht="29.25" customHeight="1" x14ac:dyDescent="0.25">
      <c r="A2" s="31"/>
      <c r="B2" s="69" t="s">
        <v>1</v>
      </c>
      <c r="C2" s="70"/>
      <c r="D2" s="70"/>
      <c r="E2" s="70"/>
      <c r="F2" s="70"/>
      <c r="G2" s="70"/>
      <c r="H2" s="70"/>
      <c r="I2" s="71"/>
      <c r="J2" s="32"/>
    </row>
    <row r="3" spans="1:20" ht="18.75" x14ac:dyDescent="0.3">
      <c r="A3" s="31"/>
      <c r="B3" s="72" t="s">
        <v>0</v>
      </c>
      <c r="C3" s="73"/>
      <c r="D3" s="73"/>
      <c r="E3" s="73"/>
      <c r="F3" s="73"/>
      <c r="G3" s="73"/>
      <c r="H3" s="73"/>
      <c r="I3" s="74"/>
      <c r="J3" s="33"/>
    </row>
    <row r="4" spans="1:20" ht="19.5" thickBot="1" x14ac:dyDescent="0.35">
      <c r="A4" s="31"/>
      <c r="B4" s="75" t="s">
        <v>41</v>
      </c>
      <c r="C4" s="76"/>
      <c r="D4" s="76"/>
      <c r="E4" s="76"/>
      <c r="F4" s="76"/>
      <c r="G4" s="76"/>
      <c r="H4" s="76"/>
      <c r="I4" s="77"/>
      <c r="J4" s="33"/>
    </row>
    <row r="5" spans="1:20" x14ac:dyDescent="0.25">
      <c r="A5" s="31"/>
      <c r="B5" s="3"/>
      <c r="C5" s="3"/>
      <c r="D5" s="3"/>
      <c r="E5" s="3"/>
      <c r="F5" s="3"/>
      <c r="G5" s="3"/>
      <c r="H5" s="3"/>
      <c r="I5" s="3"/>
      <c r="J5" s="34"/>
    </row>
    <row r="6" spans="1:20" ht="15.75" thickBot="1" x14ac:dyDescent="0.3">
      <c r="A6" s="31"/>
      <c r="B6" s="3"/>
      <c r="C6" s="3"/>
      <c r="D6" s="3"/>
      <c r="E6" s="3"/>
      <c r="F6" s="3"/>
      <c r="G6" s="3"/>
      <c r="H6" s="3"/>
      <c r="I6" s="3"/>
      <c r="J6" s="34"/>
    </row>
    <row r="7" spans="1:20" ht="16.5" thickBot="1" x14ac:dyDescent="0.3">
      <c r="A7" s="31"/>
      <c r="B7" s="3"/>
      <c r="C7" s="64" t="s">
        <v>7</v>
      </c>
      <c r="D7" s="65"/>
      <c r="E7" s="65"/>
      <c r="F7" s="65"/>
      <c r="G7" s="50">
        <v>1</v>
      </c>
      <c r="H7" s="54"/>
      <c r="I7" s="3"/>
      <c r="J7" s="34"/>
    </row>
    <row r="8" spans="1:20" x14ac:dyDescent="0.25">
      <c r="A8" s="31"/>
      <c r="B8" s="3"/>
      <c r="C8" s="3"/>
      <c r="D8" s="3"/>
      <c r="E8" s="3"/>
      <c r="F8" s="3"/>
      <c r="G8" s="3"/>
      <c r="H8" s="3"/>
      <c r="I8" s="3"/>
      <c r="J8" s="34"/>
    </row>
    <row r="9" spans="1:20" x14ac:dyDescent="0.25">
      <c r="A9" s="31"/>
      <c r="B9" s="5" t="s">
        <v>10</v>
      </c>
      <c r="C9" s="61" t="s">
        <v>46</v>
      </c>
      <c r="D9" s="62"/>
      <c r="E9" s="62"/>
      <c r="F9" s="63"/>
      <c r="G9" s="8"/>
      <c r="H9" s="51" t="s">
        <v>8</v>
      </c>
      <c r="I9" s="7">
        <v>41697</v>
      </c>
      <c r="J9" s="34"/>
    </row>
    <row r="10" spans="1:20" x14ac:dyDescent="0.25">
      <c r="A10" s="31"/>
      <c r="B10" s="5" t="s">
        <v>11</v>
      </c>
      <c r="C10" s="61" t="str">
        <f>IFERROR(VLOOKUP(C9,Clients!B3:C9,2,FALSE),"")</f>
        <v>7 rue du Carrouge</v>
      </c>
      <c r="D10" s="62"/>
      <c r="E10" s="62"/>
      <c r="F10" s="63"/>
      <c r="G10" s="4"/>
      <c r="H10" s="3"/>
      <c r="I10" s="3"/>
      <c r="J10" s="34"/>
    </row>
    <row r="11" spans="1:20" x14ac:dyDescent="0.25">
      <c r="A11" s="31"/>
      <c r="B11" s="5" t="s">
        <v>61</v>
      </c>
      <c r="C11" s="61" t="str">
        <f>IFERROR(VLOOKUP(C9,Clients!B3:D9,3,FALSE),"")</f>
        <v>Lillebonne</v>
      </c>
      <c r="D11" s="62"/>
      <c r="E11" s="62"/>
      <c r="F11" s="63"/>
      <c r="G11" s="4"/>
      <c r="H11" s="3"/>
      <c r="I11" s="3"/>
      <c r="J11" s="34"/>
    </row>
    <row r="12" spans="1:20" x14ac:dyDescent="0.25">
      <c r="A12" s="31"/>
      <c r="B12" s="19" t="s">
        <v>62</v>
      </c>
      <c r="C12" s="61">
        <f>IFERROR(VLOOKUP(C9,Clients!B3:E9,4,FALSE),"")</f>
        <v>76170</v>
      </c>
      <c r="D12" s="62"/>
      <c r="E12" s="62"/>
      <c r="F12" s="63"/>
      <c r="G12" s="4"/>
      <c r="H12" s="3"/>
      <c r="I12" s="3"/>
      <c r="J12" s="34"/>
    </row>
    <row r="13" spans="1:20" x14ac:dyDescent="0.25">
      <c r="A13" s="31"/>
      <c r="B13" s="3"/>
      <c r="C13" s="3"/>
      <c r="D13" s="3"/>
      <c r="E13" s="3"/>
      <c r="F13" s="3"/>
      <c r="G13" s="3"/>
      <c r="H13" s="3"/>
      <c r="I13" s="3"/>
      <c r="J13" s="34"/>
    </row>
    <row r="14" spans="1:20" x14ac:dyDescent="0.25">
      <c r="A14" s="31"/>
      <c r="B14" s="5" t="s">
        <v>12</v>
      </c>
      <c r="C14" s="51" t="s">
        <v>16</v>
      </c>
      <c r="D14" s="3"/>
      <c r="E14" s="3"/>
      <c r="F14" s="3"/>
      <c r="G14" s="3"/>
      <c r="H14" s="3"/>
      <c r="I14" s="3"/>
      <c r="J14" s="34"/>
      <c r="N14" s="3"/>
      <c r="O14" s="3"/>
      <c r="P14" s="3"/>
      <c r="Q14" s="3"/>
    </row>
    <row r="15" spans="1:20" x14ac:dyDescent="0.25">
      <c r="A15" s="31"/>
      <c r="B15" s="3"/>
      <c r="C15" s="3"/>
      <c r="D15" s="3"/>
      <c r="E15" s="3"/>
      <c r="F15" s="3"/>
      <c r="G15" s="3"/>
      <c r="H15" s="3"/>
      <c r="I15" s="3"/>
      <c r="J15" s="34"/>
      <c r="N15" s="4"/>
      <c r="O15" s="4"/>
      <c r="P15" s="4"/>
      <c r="Q15" s="4"/>
    </row>
    <row r="16" spans="1:20" x14ac:dyDescent="0.25">
      <c r="A16" s="31"/>
      <c r="B16" s="3"/>
      <c r="C16" s="3"/>
      <c r="D16" s="3"/>
      <c r="E16" s="3"/>
      <c r="F16" s="3"/>
      <c r="G16" s="3"/>
      <c r="H16" s="3"/>
      <c r="I16" s="3"/>
      <c r="J16" s="34"/>
      <c r="Q16" s="20"/>
      <c r="R16" s="21"/>
      <c r="S16" s="22"/>
      <c r="T16" s="3"/>
    </row>
    <row r="17" spans="1:20" x14ac:dyDescent="0.25">
      <c r="A17" s="31"/>
      <c r="B17" s="1" t="s">
        <v>2</v>
      </c>
      <c r="C17" s="66" t="s">
        <v>3</v>
      </c>
      <c r="D17" s="67"/>
      <c r="E17" s="67"/>
      <c r="F17" s="68"/>
      <c r="G17" s="1" t="s">
        <v>4</v>
      </c>
      <c r="H17" s="1" t="s">
        <v>5</v>
      </c>
      <c r="I17" s="2" t="s">
        <v>6</v>
      </c>
      <c r="J17" s="34"/>
      <c r="Q17" s="23"/>
      <c r="R17" s="3"/>
      <c r="S17" s="24"/>
      <c r="T17" s="3"/>
    </row>
    <row r="18" spans="1:20" x14ac:dyDescent="0.25">
      <c r="A18" s="31"/>
      <c r="B18" s="25" t="str">
        <f>IFERROR(VLOOKUP(C18,Articles!$B$3:$C$21,2,FALSE),"")</f>
        <v>E007</v>
      </c>
      <c r="C18" s="61" t="s">
        <v>20</v>
      </c>
      <c r="D18" s="62"/>
      <c r="E18" s="62"/>
      <c r="F18" s="63"/>
      <c r="G18" s="10">
        <v>5</v>
      </c>
      <c r="H18" s="11">
        <f>IFERROR(VLOOKUP(B18,Articles!C3:D21,2,FALSE),"")</f>
        <v>5.9</v>
      </c>
      <c r="I18" s="11">
        <f>IFERROR(G18*H18,"")</f>
        <v>29.5</v>
      </c>
      <c r="J18" s="34"/>
      <c r="Q18" s="23"/>
      <c r="R18" s="3"/>
      <c r="S18" s="24"/>
      <c r="T18" s="3"/>
    </row>
    <row r="19" spans="1:20" x14ac:dyDescent="0.25">
      <c r="A19" s="31"/>
      <c r="B19" s="25" t="str">
        <f>IFERROR(VLOOKUP(C19,Articles!$B$3:$C$21,2,FALSE),"")</f>
        <v/>
      </c>
      <c r="C19" s="61"/>
      <c r="D19" s="62"/>
      <c r="E19" s="62"/>
      <c r="F19" s="63"/>
      <c r="G19" s="10"/>
      <c r="H19" s="11" t="str">
        <f>IFERROR(VLOOKUP(B19,Articles!C4:D22,2,FALSE),"")</f>
        <v/>
      </c>
      <c r="I19" s="11" t="str">
        <f>IFERROR(G19*H19,"")</f>
        <v/>
      </c>
      <c r="J19" s="34"/>
      <c r="Q19" s="23"/>
      <c r="R19" s="3"/>
      <c r="S19" s="24"/>
      <c r="T19" s="3"/>
    </row>
    <row r="20" spans="1:20" x14ac:dyDescent="0.25">
      <c r="A20" s="31"/>
      <c r="B20" s="25" t="str">
        <f>IFERROR(VLOOKUP(C20,Articles!$B$3:$C$21,2,FALSE),"")</f>
        <v/>
      </c>
      <c r="C20" s="61"/>
      <c r="D20" s="62"/>
      <c r="E20" s="62"/>
      <c r="F20" s="63"/>
      <c r="G20" s="10"/>
      <c r="H20" s="11" t="str">
        <f>IFERROR(VLOOKUP(B20,Articles!C4:D22,2,FALSE),"")</f>
        <v/>
      </c>
      <c r="I20" s="11" t="str">
        <f>IFERROR(G20*H20,"")</f>
        <v/>
      </c>
      <c r="J20" s="34"/>
      <c r="Q20" s="23"/>
      <c r="R20" s="3"/>
      <c r="S20" s="24"/>
      <c r="T20" s="3"/>
    </row>
    <row r="21" spans="1:20" x14ac:dyDescent="0.25">
      <c r="A21" s="31"/>
      <c r="B21" s="25" t="str">
        <f>IFERROR(VLOOKUP(C21,Articles!$B$3:$C$21,2,FALSE),"")</f>
        <v/>
      </c>
      <c r="C21" s="61"/>
      <c r="D21" s="62"/>
      <c r="E21" s="62"/>
      <c r="F21" s="63"/>
      <c r="G21" s="10"/>
      <c r="H21" s="11" t="str">
        <f>IFERROR(VLOOKUP(B21,Articles!C4:D22,2,FALSE),"")</f>
        <v/>
      </c>
      <c r="I21" s="11" t="str">
        <f>IFERROR(G21*H21,"")</f>
        <v/>
      </c>
      <c r="J21" s="34"/>
      <c r="Q21" s="23"/>
      <c r="R21" s="3"/>
      <c r="S21" s="24"/>
      <c r="T21" s="3"/>
    </row>
    <row r="22" spans="1:20" x14ac:dyDescent="0.25">
      <c r="A22" s="31"/>
      <c r="B22" s="25" t="str">
        <f>IFERROR(VLOOKUP(C22,Articles!$B$3:$C$21,2,FALSE),"")</f>
        <v/>
      </c>
      <c r="C22" s="61"/>
      <c r="D22" s="62"/>
      <c r="E22" s="62"/>
      <c r="F22" s="63"/>
      <c r="G22" s="10"/>
      <c r="H22" s="11" t="str">
        <f>IFERROR(VLOOKUP(B22,Articles!C4:D22,2,FALSE),"")</f>
        <v/>
      </c>
      <c r="I22" s="11" t="str">
        <f>IFERROR(G22*H22,"")</f>
        <v/>
      </c>
      <c r="J22" s="34"/>
      <c r="Q22" s="23"/>
      <c r="R22" s="3"/>
      <c r="S22" s="24"/>
      <c r="T22" s="3"/>
    </row>
    <row r="23" spans="1:20" x14ac:dyDescent="0.25">
      <c r="A23" s="31"/>
      <c r="B23" s="25" t="str">
        <f>IFERROR(VLOOKUP(C23,Articles!$B$3:$C$21,2,FALSE),"")</f>
        <v/>
      </c>
      <c r="C23" s="61"/>
      <c r="D23" s="62"/>
      <c r="E23" s="62"/>
      <c r="F23" s="63"/>
      <c r="G23" s="10"/>
      <c r="H23" s="11" t="str">
        <f>IFERROR(VLOOKUP(B23,Articles!C4:D22,2,FALSE),"")</f>
        <v/>
      </c>
      <c r="I23" s="11" t="str">
        <f t="shared" ref="I23:I24" si="0">IFERROR(G23*H23,"")</f>
        <v/>
      </c>
      <c r="J23" s="34"/>
      <c r="Q23" s="23"/>
      <c r="R23" s="3"/>
      <c r="S23" s="24"/>
      <c r="T23" s="3"/>
    </row>
    <row r="24" spans="1:20" x14ac:dyDescent="0.25">
      <c r="A24" s="31"/>
      <c r="B24" s="25" t="str">
        <f>IFERROR(VLOOKUP(C24,Articles!$B$3:$C$21,2,FALSE),"")</f>
        <v/>
      </c>
      <c r="C24" s="61"/>
      <c r="D24" s="62"/>
      <c r="E24" s="62"/>
      <c r="F24" s="63"/>
      <c r="G24" s="10"/>
      <c r="H24" s="11" t="str">
        <f>IFERROR(VLOOKUP(B24,Articles!C23:D41,2,FALSE),"")</f>
        <v/>
      </c>
      <c r="I24" s="11" t="str">
        <f t="shared" si="0"/>
        <v/>
      </c>
      <c r="J24" s="34"/>
    </row>
    <row r="25" spans="1:20" x14ac:dyDescent="0.25">
      <c r="A25" s="31"/>
      <c r="B25" s="3"/>
      <c r="C25" s="3"/>
      <c r="D25" s="3"/>
      <c r="E25" s="3"/>
      <c r="F25" s="3"/>
      <c r="G25" s="3"/>
      <c r="H25" s="1" t="s">
        <v>91</v>
      </c>
      <c r="I25" s="11">
        <f>IF(SUM(I18:I24)=0,"",SUM(I18:I24))</f>
        <v>29.5</v>
      </c>
      <c r="J25" s="34"/>
    </row>
    <row r="26" spans="1:20" x14ac:dyDescent="0.25">
      <c r="A26" s="31"/>
      <c r="B26" s="3"/>
      <c r="C26" s="3"/>
      <c r="D26" s="3"/>
      <c r="E26" s="3"/>
      <c r="F26" s="3"/>
      <c r="G26" s="3"/>
      <c r="H26" s="3"/>
      <c r="I26" s="21"/>
      <c r="J26" s="34"/>
    </row>
    <row r="27" spans="1:20" x14ac:dyDescent="0.25">
      <c r="A27" s="31"/>
      <c r="B27" s="3"/>
      <c r="C27" s="3"/>
      <c r="D27" s="3"/>
      <c r="E27" s="3"/>
      <c r="F27" s="3"/>
      <c r="G27" s="3"/>
      <c r="H27" s="43"/>
      <c r="I27" s="44"/>
      <c r="J27" s="34"/>
    </row>
    <row r="28" spans="1:20" x14ac:dyDescent="0.25">
      <c r="A28" s="31"/>
      <c r="B28" s="3"/>
      <c r="C28" s="3"/>
      <c r="D28" s="3"/>
      <c r="E28" s="3"/>
      <c r="F28" s="3"/>
      <c r="G28" s="3"/>
      <c r="H28" s="41" t="s">
        <v>90</v>
      </c>
      <c r="I28" s="42">
        <f>I25</f>
        <v>29.5</v>
      </c>
      <c r="J28" s="34"/>
    </row>
    <row r="29" spans="1:20" x14ac:dyDescent="0.25">
      <c r="A29" s="31"/>
      <c r="B29" s="3"/>
      <c r="C29" s="3"/>
      <c r="D29" s="3"/>
      <c r="E29" s="3"/>
      <c r="F29" s="3"/>
      <c r="G29" s="3"/>
      <c r="H29" s="3"/>
      <c r="I29" s="21"/>
      <c r="J29" s="34"/>
    </row>
    <row r="30" spans="1:20" x14ac:dyDescent="0.25">
      <c r="A30" s="31"/>
      <c r="B30" s="3"/>
      <c r="C30" s="3"/>
      <c r="D30" s="3"/>
      <c r="E30" s="3"/>
      <c r="F30" s="3"/>
      <c r="H30" s="51" t="s">
        <v>89</v>
      </c>
      <c r="I30" s="27">
        <f>IFERROR(IF(C14="","",IF(C14="oui",Données!D10,Données!D11)),"")</f>
        <v>25</v>
      </c>
      <c r="J30" s="34"/>
    </row>
    <row r="31" spans="1:20" x14ac:dyDescent="0.25">
      <c r="A31" s="31"/>
      <c r="B31" s="3"/>
      <c r="C31" s="3"/>
      <c r="D31" s="3"/>
      <c r="E31" s="3"/>
      <c r="F31" s="3"/>
      <c r="G31" s="35"/>
      <c r="H31" s="12" t="s">
        <v>14</v>
      </c>
      <c r="I31" s="39">
        <f>IFERROR((I28+I30)*Données!C2,"")</f>
        <v>10.9</v>
      </c>
      <c r="J31" s="34"/>
    </row>
    <row r="32" spans="1:20" ht="15.75" thickBot="1" x14ac:dyDescent="0.3">
      <c r="A32" s="31"/>
      <c r="B32" s="3"/>
      <c r="C32" s="3"/>
      <c r="D32" s="3"/>
      <c r="E32" s="3"/>
      <c r="F32" s="3"/>
      <c r="G32" s="3"/>
      <c r="H32" s="3"/>
      <c r="I32" s="21"/>
      <c r="J32" s="34"/>
    </row>
    <row r="33" spans="1:10" ht="15.75" thickBot="1" x14ac:dyDescent="0.3">
      <c r="A33" s="31"/>
      <c r="B33" s="3"/>
      <c r="C33" s="3"/>
      <c r="D33" s="3"/>
      <c r="E33" s="3"/>
      <c r="F33" s="3"/>
      <c r="G33" s="59" t="s">
        <v>88</v>
      </c>
      <c r="H33" s="60"/>
      <c r="I33" s="40">
        <f>IFERROR((I28+I30+I31),"")</f>
        <v>65.400000000000006</v>
      </c>
      <c r="J33" s="34"/>
    </row>
    <row r="34" spans="1:10" x14ac:dyDescent="0.25">
      <c r="A34" s="31"/>
      <c r="B34" s="3"/>
      <c r="C34" s="3"/>
      <c r="D34" s="3"/>
      <c r="E34" s="3"/>
      <c r="F34" s="3"/>
      <c r="G34" s="3"/>
      <c r="H34" s="3"/>
      <c r="I34" s="3"/>
      <c r="J34" s="34"/>
    </row>
    <row r="35" spans="1:10" ht="15.75" thickBot="1" x14ac:dyDescent="0.3">
      <c r="A35" s="36"/>
      <c r="B35" s="37"/>
      <c r="C35" s="37"/>
      <c r="D35" s="37"/>
      <c r="E35" s="37"/>
      <c r="F35" s="37"/>
      <c r="G35" s="37"/>
      <c r="H35" s="37"/>
      <c r="I35" s="37"/>
      <c r="J35" s="38"/>
    </row>
  </sheetData>
  <mergeCells count="17">
    <mergeCell ref="C21:F21"/>
    <mergeCell ref="C22:F22"/>
    <mergeCell ref="C23:F23"/>
    <mergeCell ref="C24:F24"/>
    <mergeCell ref="G33:H33"/>
    <mergeCell ref="C20:F20"/>
    <mergeCell ref="B2:I2"/>
    <mergeCell ref="B3:I3"/>
    <mergeCell ref="B4:I4"/>
    <mergeCell ref="C7:F7"/>
    <mergeCell ref="C9:F9"/>
    <mergeCell ref="C10:F10"/>
    <mergeCell ref="C11:F11"/>
    <mergeCell ref="C12:F12"/>
    <mergeCell ref="C17:F17"/>
    <mergeCell ref="C18:F18"/>
    <mergeCell ref="C19:F19"/>
  </mergeCells>
  <pageMargins left="0.7" right="0.7" top="0.75" bottom="0.75" header="0.3" footer="0.3"/>
  <pageSetup paperSize="9" orientation="portrait" horizontalDpi="0" verticalDpi="0"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14:formula1>
            <xm:f>Articles!$B$3:$B$21</xm:f>
          </x14:formula1>
          <xm:sqref>C18:F24</xm:sqref>
        </x14:dataValidation>
        <x14:dataValidation type="list" allowBlank="1" showInputMessage="1" showErrorMessage="1">
          <x14:formula1>
            <xm:f>Clients!$B$3:$B$9</xm:f>
          </x14:formula1>
          <xm:sqref>C9:F9</xm:sqref>
        </x14:dataValidation>
        <x14:dataValidation type="list" allowBlank="1" showInputMessage="1" showErrorMessage="1">
          <x14:formula1>
            <xm:f>Données!$C$5:$C$6</xm:f>
          </x14:formula1>
          <xm:sqref>C14</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T35"/>
  <sheetViews>
    <sheetView zoomScaleNormal="100" workbookViewId="0">
      <selection activeCell="T2" sqref="T2"/>
    </sheetView>
  </sheetViews>
  <sheetFormatPr baseColWidth="10" defaultColWidth="9.140625" defaultRowHeight="15" x14ac:dyDescent="0.25"/>
  <cols>
    <col min="1" max="1" width="1.28515625" customWidth="1"/>
    <col min="2" max="2" width="13.28515625" customWidth="1"/>
    <col min="3" max="3" width="8.42578125" customWidth="1"/>
    <col min="4" max="4" width="9" bestFit="1" customWidth="1"/>
    <col min="5" max="5" width="10.28515625" customWidth="1"/>
    <col min="6" max="6" width="12.28515625" customWidth="1"/>
    <col min="7" max="7" width="8.85546875" customWidth="1"/>
    <col min="8" max="8" width="15.85546875" customWidth="1"/>
    <col min="9" max="9" width="15.42578125" customWidth="1"/>
    <col min="10" max="10" width="1.5703125" customWidth="1"/>
    <col min="14" max="14" width="3.85546875" customWidth="1"/>
    <col min="15" max="15" width="9.140625" hidden="1" customWidth="1"/>
    <col min="16" max="16" width="3" hidden="1" customWidth="1"/>
    <col min="17" max="17" width="4.140625" customWidth="1"/>
    <col min="18" max="18" width="15.7109375" customWidth="1"/>
  </cols>
  <sheetData>
    <row r="1" spans="1:20" ht="6.75" customHeight="1" thickBot="1" x14ac:dyDescent="0.3">
      <c r="A1" s="28"/>
      <c r="B1" s="29"/>
      <c r="C1" s="29"/>
      <c r="D1" s="29"/>
      <c r="E1" s="29"/>
      <c r="F1" s="29"/>
      <c r="G1" s="29"/>
      <c r="H1" s="29"/>
      <c r="I1" s="29"/>
      <c r="J1" s="30"/>
    </row>
    <row r="2" spans="1:20" ht="29.25" customHeight="1" x14ac:dyDescent="0.25">
      <c r="A2" s="31"/>
      <c r="B2" s="69" t="s">
        <v>1</v>
      </c>
      <c r="C2" s="70"/>
      <c r="D2" s="70"/>
      <c r="E2" s="70"/>
      <c r="F2" s="70"/>
      <c r="G2" s="70"/>
      <c r="H2" s="70"/>
      <c r="I2" s="71"/>
      <c r="J2" s="32"/>
      <c r="T2" s="79"/>
    </row>
    <row r="3" spans="1:20" ht="18.75" x14ac:dyDescent="0.3">
      <c r="A3" s="31"/>
      <c r="B3" s="72" t="s">
        <v>0</v>
      </c>
      <c r="C3" s="73"/>
      <c r="D3" s="73"/>
      <c r="E3" s="73"/>
      <c r="F3" s="73"/>
      <c r="G3" s="73"/>
      <c r="H3" s="73"/>
      <c r="I3" s="74"/>
      <c r="J3" s="33"/>
    </row>
    <row r="4" spans="1:20" ht="19.5" thickBot="1" x14ac:dyDescent="0.35">
      <c r="A4" s="31"/>
      <c r="B4" s="75" t="s">
        <v>41</v>
      </c>
      <c r="C4" s="76"/>
      <c r="D4" s="76"/>
      <c r="E4" s="76"/>
      <c r="F4" s="76"/>
      <c r="G4" s="76"/>
      <c r="H4" s="76"/>
      <c r="I4" s="77"/>
      <c r="J4" s="33"/>
    </row>
    <row r="5" spans="1:20" x14ac:dyDescent="0.25">
      <c r="A5" s="31"/>
      <c r="B5" s="3"/>
      <c r="C5" s="3"/>
      <c r="D5" s="3"/>
      <c r="E5" s="3"/>
      <c r="F5" s="3"/>
      <c r="G5" s="3"/>
      <c r="H5" s="3"/>
      <c r="I5" s="3"/>
      <c r="J5" s="34"/>
    </row>
    <row r="6" spans="1:20" ht="15.75" thickBot="1" x14ac:dyDescent="0.3">
      <c r="A6" s="31"/>
      <c r="B6" s="3"/>
      <c r="C6" s="3"/>
      <c r="D6" s="3"/>
      <c r="E6" s="3"/>
      <c r="F6" s="3"/>
      <c r="G6" s="3"/>
      <c r="H6" s="3"/>
      <c r="I6" s="3"/>
      <c r="J6" s="34"/>
    </row>
    <row r="7" spans="1:20" ht="16.5" thickBot="1" x14ac:dyDescent="0.3">
      <c r="A7" s="31"/>
      <c r="B7" s="3"/>
      <c r="C7" s="64" t="s">
        <v>7</v>
      </c>
      <c r="D7" s="65"/>
      <c r="E7" s="65"/>
      <c r="F7" s="65"/>
      <c r="G7" s="50">
        <v>2</v>
      </c>
      <c r="H7" s="54"/>
      <c r="I7" s="3"/>
      <c r="J7" s="34"/>
    </row>
    <row r="8" spans="1:20" x14ac:dyDescent="0.25">
      <c r="A8" s="31"/>
      <c r="B8" s="3"/>
      <c r="C8" s="3"/>
      <c r="D8" s="3"/>
      <c r="E8" s="3"/>
      <c r="F8" s="3"/>
      <c r="G8" s="3"/>
      <c r="H8" s="3"/>
      <c r="I8" s="3"/>
      <c r="J8" s="34"/>
    </row>
    <row r="9" spans="1:20" x14ac:dyDescent="0.25">
      <c r="A9" s="31"/>
      <c r="B9" s="5" t="s">
        <v>10</v>
      </c>
      <c r="C9" s="61"/>
      <c r="D9" s="62"/>
      <c r="E9" s="62"/>
      <c r="F9" s="63"/>
      <c r="G9" s="8"/>
      <c r="H9" s="51" t="s">
        <v>8</v>
      </c>
      <c r="I9" s="7">
        <v>41697</v>
      </c>
      <c r="J9" s="34"/>
    </row>
    <row r="10" spans="1:20" x14ac:dyDescent="0.25">
      <c r="A10" s="31"/>
      <c r="B10" s="5" t="s">
        <v>11</v>
      </c>
      <c r="C10" s="61" t="str">
        <f>IFERROR(VLOOKUP(C9,Clients!B3:C9,2,FALSE),"")</f>
        <v/>
      </c>
      <c r="D10" s="62"/>
      <c r="E10" s="62"/>
      <c r="F10" s="63"/>
      <c r="G10" s="4"/>
      <c r="H10" s="3"/>
      <c r="I10" s="3"/>
      <c r="J10" s="34"/>
    </row>
    <row r="11" spans="1:20" x14ac:dyDescent="0.25">
      <c r="A11" s="31"/>
      <c r="B11" s="5" t="s">
        <v>61</v>
      </c>
      <c r="C11" s="61" t="str">
        <f>IFERROR(VLOOKUP(C9,Clients!B3:D9,3,FALSE),"")</f>
        <v/>
      </c>
      <c r="D11" s="62"/>
      <c r="E11" s="62"/>
      <c r="F11" s="63"/>
      <c r="G11" s="4"/>
      <c r="H11" s="3"/>
      <c r="I11" s="3"/>
      <c r="J11" s="34"/>
    </row>
    <row r="12" spans="1:20" x14ac:dyDescent="0.25">
      <c r="A12" s="31"/>
      <c r="B12" s="19" t="s">
        <v>62</v>
      </c>
      <c r="C12" s="61" t="str">
        <f>IFERROR(VLOOKUP(C9,Clients!B3:E9,4,FALSE),"")</f>
        <v/>
      </c>
      <c r="D12" s="62"/>
      <c r="E12" s="62"/>
      <c r="F12" s="63"/>
      <c r="G12" s="4"/>
      <c r="H12" s="3"/>
      <c r="I12" s="3"/>
      <c r="J12" s="34"/>
    </row>
    <row r="13" spans="1:20" x14ac:dyDescent="0.25">
      <c r="A13" s="31"/>
      <c r="B13" s="3"/>
      <c r="C13" s="3"/>
      <c r="D13" s="3"/>
      <c r="E13" s="3"/>
      <c r="F13" s="3"/>
      <c r="G13" s="3"/>
      <c r="H13" s="3"/>
      <c r="I13" s="3"/>
      <c r="J13" s="34"/>
    </row>
    <row r="14" spans="1:20" x14ac:dyDescent="0.25">
      <c r="A14" s="31"/>
      <c r="B14" s="5" t="s">
        <v>12</v>
      </c>
      <c r="C14" s="51"/>
      <c r="D14" s="3"/>
      <c r="E14" s="3"/>
      <c r="F14" s="3"/>
      <c r="G14" s="3"/>
      <c r="H14" s="3"/>
      <c r="I14" s="3"/>
      <c r="J14" s="34"/>
      <c r="N14" s="3"/>
      <c r="O14" s="3"/>
      <c r="P14" s="3"/>
      <c r="Q14" s="3"/>
    </row>
    <row r="15" spans="1:20" x14ac:dyDescent="0.25">
      <c r="A15" s="31"/>
      <c r="B15" s="3"/>
      <c r="C15" s="3"/>
      <c r="D15" s="3"/>
      <c r="E15" s="3"/>
      <c r="F15" s="3"/>
      <c r="G15" s="3"/>
      <c r="H15" s="3"/>
      <c r="I15" s="3"/>
      <c r="J15" s="34"/>
      <c r="N15" s="4"/>
      <c r="O15" s="4"/>
      <c r="P15" s="4"/>
      <c r="Q15" s="4"/>
    </row>
    <row r="16" spans="1:20" x14ac:dyDescent="0.25">
      <c r="A16" s="31"/>
      <c r="B16" s="3"/>
      <c r="C16" s="3"/>
      <c r="D16" s="3"/>
      <c r="E16" s="3"/>
      <c r="F16" s="3"/>
      <c r="G16" s="3"/>
      <c r="H16" s="3"/>
      <c r="I16" s="3"/>
      <c r="J16" s="34"/>
      <c r="Q16" s="20"/>
      <c r="R16" s="58"/>
      <c r="S16" s="22"/>
      <c r="T16" s="3"/>
    </row>
    <row r="17" spans="1:20" x14ac:dyDescent="0.25">
      <c r="A17" s="31"/>
      <c r="B17" s="1" t="s">
        <v>2</v>
      </c>
      <c r="C17" s="66" t="s">
        <v>3</v>
      </c>
      <c r="D17" s="67"/>
      <c r="E17" s="67"/>
      <c r="F17" s="68"/>
      <c r="G17" s="1" t="s">
        <v>4</v>
      </c>
      <c r="H17" s="1" t="s">
        <v>5</v>
      </c>
      <c r="I17" s="2" t="s">
        <v>6</v>
      </c>
      <c r="J17" s="34"/>
      <c r="Q17" s="23"/>
      <c r="R17" s="3"/>
      <c r="S17" s="24"/>
      <c r="T17" s="3"/>
    </row>
    <row r="18" spans="1:20" x14ac:dyDescent="0.25">
      <c r="A18" s="31"/>
      <c r="B18" s="25" t="str">
        <f>IFERROR(VLOOKUP(C18,Articles!$B$3:$C$21,2,FALSE),"")</f>
        <v>M022</v>
      </c>
      <c r="C18" s="61" t="s">
        <v>28</v>
      </c>
      <c r="D18" s="62"/>
      <c r="E18" s="62"/>
      <c r="F18" s="63"/>
      <c r="G18" s="10">
        <v>2</v>
      </c>
      <c r="H18" s="11">
        <f>IFERROR(VLOOKUP(B18,Articles!C3:D21,2,FALSE),"")</f>
        <v>199.9</v>
      </c>
      <c r="I18" s="11">
        <f>IFERROR(G18*H18,"")</f>
        <v>399.8</v>
      </c>
      <c r="J18" s="34"/>
      <c r="Q18" s="23"/>
      <c r="R18" s="3"/>
      <c r="S18" s="24"/>
      <c r="T18" s="3"/>
    </row>
    <row r="19" spans="1:20" x14ac:dyDescent="0.25">
      <c r="A19" s="31"/>
      <c r="B19" s="25" t="str">
        <f>IFERROR(VLOOKUP(C19,Articles!$B$3:$C$21,2,FALSE),"")</f>
        <v/>
      </c>
      <c r="C19" s="61"/>
      <c r="D19" s="62"/>
      <c r="E19" s="62"/>
      <c r="F19" s="63"/>
      <c r="G19" s="10"/>
      <c r="H19" s="11" t="str">
        <f>IFERROR(VLOOKUP(B19,Articles!C4:D22,2,FALSE),"")</f>
        <v/>
      </c>
      <c r="I19" s="11" t="str">
        <f>IFERROR(G19*H19,"")</f>
        <v/>
      </c>
      <c r="J19" s="34"/>
      <c r="Q19" s="23"/>
      <c r="R19" s="3"/>
      <c r="S19" s="24"/>
      <c r="T19" s="3"/>
    </row>
    <row r="20" spans="1:20" x14ac:dyDescent="0.25">
      <c r="A20" s="31"/>
      <c r="B20" s="25" t="str">
        <f>IFERROR(VLOOKUP(C20,Articles!$B$3:$C$21,2,FALSE),"")</f>
        <v/>
      </c>
      <c r="C20" s="61"/>
      <c r="D20" s="62"/>
      <c r="E20" s="62"/>
      <c r="F20" s="63"/>
      <c r="G20" s="10"/>
      <c r="H20" s="11" t="str">
        <f>IFERROR(VLOOKUP(B20,Articles!C4:D22,2,FALSE),"")</f>
        <v/>
      </c>
      <c r="I20" s="11" t="str">
        <f>IFERROR(G20*H20,"")</f>
        <v/>
      </c>
      <c r="J20" s="34"/>
      <c r="Q20" s="23"/>
      <c r="R20" s="3"/>
      <c r="S20" s="24"/>
      <c r="T20" s="3"/>
    </row>
    <row r="21" spans="1:20" x14ac:dyDescent="0.25">
      <c r="A21" s="31"/>
      <c r="B21" s="25" t="str">
        <f>IFERROR(VLOOKUP(C21,Articles!$B$3:$C$21,2,FALSE),"")</f>
        <v/>
      </c>
      <c r="C21" s="61"/>
      <c r="D21" s="62"/>
      <c r="E21" s="62"/>
      <c r="F21" s="63"/>
      <c r="G21" s="10"/>
      <c r="H21" s="11" t="str">
        <f>IFERROR(VLOOKUP(B21,Articles!C4:D22,2,FALSE),"")</f>
        <v/>
      </c>
      <c r="I21" s="11" t="str">
        <f>IFERROR(G21*H21,"")</f>
        <v/>
      </c>
      <c r="J21" s="34"/>
      <c r="Q21" s="23"/>
      <c r="R21" s="3"/>
      <c r="S21" s="24"/>
      <c r="T21" s="3"/>
    </row>
    <row r="22" spans="1:20" x14ac:dyDescent="0.25">
      <c r="A22" s="31"/>
      <c r="B22" s="25" t="str">
        <f>IFERROR(VLOOKUP(C22,Articles!$B$3:$C$21,2,FALSE),"")</f>
        <v/>
      </c>
      <c r="C22" s="61"/>
      <c r="D22" s="62"/>
      <c r="E22" s="62"/>
      <c r="F22" s="63"/>
      <c r="G22" s="10"/>
      <c r="H22" s="11" t="str">
        <f>IFERROR(VLOOKUP(B22,Articles!C4:D22,2,FALSE),"")</f>
        <v/>
      </c>
      <c r="I22" s="11" t="str">
        <f>IFERROR(G22*H22,"")</f>
        <v/>
      </c>
      <c r="J22" s="34"/>
      <c r="Q22" s="23"/>
      <c r="R22" s="3"/>
      <c r="S22" s="24"/>
      <c r="T22" s="3"/>
    </row>
    <row r="23" spans="1:20" x14ac:dyDescent="0.25">
      <c r="A23" s="31"/>
      <c r="B23" s="25" t="str">
        <f>IFERROR(VLOOKUP(C23,Articles!$B$3:$C$21,2,FALSE),"")</f>
        <v/>
      </c>
      <c r="C23" s="61"/>
      <c r="D23" s="62"/>
      <c r="E23" s="62"/>
      <c r="F23" s="63"/>
      <c r="G23" s="10"/>
      <c r="H23" s="11" t="str">
        <f>IFERROR(VLOOKUP(B23,Articles!C4:D22,2,FALSE),"")</f>
        <v/>
      </c>
      <c r="I23" s="11" t="str">
        <f t="shared" ref="I23:I24" si="0">IFERROR(G23*H23,"")</f>
        <v/>
      </c>
      <c r="J23" s="34"/>
      <c r="Q23" s="23"/>
      <c r="R23" s="3"/>
      <c r="S23" s="24"/>
      <c r="T23" s="3"/>
    </row>
    <row r="24" spans="1:20" x14ac:dyDescent="0.25">
      <c r="A24" s="31"/>
      <c r="B24" s="25" t="str">
        <f>IFERROR(VLOOKUP(C24,Articles!$B$3:$C$21,2,FALSE),"")</f>
        <v/>
      </c>
      <c r="C24" s="61"/>
      <c r="D24" s="62"/>
      <c r="E24" s="62"/>
      <c r="F24" s="63"/>
      <c r="G24" s="10"/>
      <c r="H24" s="11" t="str">
        <f>IFERROR(VLOOKUP(B24,Articles!C23:D41,2,FALSE),"")</f>
        <v/>
      </c>
      <c r="I24" s="11" t="str">
        <f t="shared" si="0"/>
        <v/>
      </c>
      <c r="J24" s="34"/>
    </row>
    <row r="25" spans="1:20" x14ac:dyDescent="0.25">
      <c r="A25" s="31"/>
      <c r="B25" s="3"/>
      <c r="C25" s="3"/>
      <c r="D25" s="3"/>
      <c r="E25" s="3"/>
      <c r="F25" s="3"/>
      <c r="G25" s="3"/>
      <c r="H25" s="1" t="s">
        <v>91</v>
      </c>
      <c r="I25" s="11">
        <f>IF(SUM(I18:I24)=0,"",SUM(I18:I24))</f>
        <v>399.8</v>
      </c>
      <c r="J25" s="34"/>
    </row>
    <row r="26" spans="1:20" x14ac:dyDescent="0.25">
      <c r="A26" s="31"/>
      <c r="B26" s="3"/>
      <c r="C26" s="3"/>
      <c r="D26" s="3"/>
      <c r="E26" s="3"/>
      <c r="F26" s="3"/>
      <c r="G26" s="3"/>
      <c r="H26" s="3"/>
      <c r="I26" s="58"/>
      <c r="J26" s="34"/>
    </row>
    <row r="27" spans="1:20" x14ac:dyDescent="0.25">
      <c r="A27" s="31"/>
      <c r="B27" s="3"/>
      <c r="C27" s="3"/>
      <c r="D27" s="3"/>
      <c r="E27" s="3"/>
      <c r="F27" s="3"/>
      <c r="G27" s="3"/>
      <c r="H27" s="43"/>
      <c r="I27" s="44"/>
      <c r="J27" s="34"/>
    </row>
    <row r="28" spans="1:20" x14ac:dyDescent="0.25">
      <c r="A28" s="31"/>
      <c r="B28" s="3"/>
      <c r="C28" s="3"/>
      <c r="D28" s="3"/>
      <c r="E28" s="3"/>
      <c r="F28" s="3"/>
      <c r="G28" s="3"/>
      <c r="H28" s="41" t="s">
        <v>90</v>
      </c>
      <c r="I28" s="42">
        <f>I25</f>
        <v>399.8</v>
      </c>
      <c r="J28" s="34"/>
    </row>
    <row r="29" spans="1:20" x14ac:dyDescent="0.25">
      <c r="A29" s="31"/>
      <c r="B29" s="3"/>
      <c r="C29" s="3"/>
      <c r="D29" s="3"/>
      <c r="E29" s="3"/>
      <c r="F29" s="3"/>
      <c r="G29" s="3"/>
      <c r="H29" s="3"/>
      <c r="I29" s="58"/>
      <c r="J29" s="34"/>
    </row>
    <row r="30" spans="1:20" x14ac:dyDescent="0.25">
      <c r="A30" s="31"/>
      <c r="B30" s="3"/>
      <c r="C30" s="3"/>
      <c r="D30" s="3"/>
      <c r="E30" s="3"/>
      <c r="F30" s="3"/>
      <c r="H30" s="51" t="s">
        <v>89</v>
      </c>
      <c r="I30" s="27">
        <v>10</v>
      </c>
      <c r="J30" s="34"/>
    </row>
    <row r="31" spans="1:20" x14ac:dyDescent="0.25">
      <c r="A31" s="31"/>
      <c r="B31" s="3"/>
      <c r="C31" s="3"/>
      <c r="D31" s="3"/>
      <c r="E31" s="3"/>
      <c r="F31" s="3"/>
      <c r="G31" s="35"/>
      <c r="H31" s="12" t="s">
        <v>14</v>
      </c>
      <c r="I31" s="39">
        <f>IFERROR((I28+I30)*Données!C2,"")</f>
        <v>81.960000000000008</v>
      </c>
      <c r="J31" s="34"/>
    </row>
    <row r="32" spans="1:20" ht="15.75" thickBot="1" x14ac:dyDescent="0.3">
      <c r="A32" s="31"/>
      <c r="B32" s="3"/>
      <c r="C32" s="3"/>
      <c r="D32" s="3"/>
      <c r="E32" s="3"/>
      <c r="F32" s="3"/>
      <c r="G32" s="3"/>
      <c r="H32" s="3"/>
      <c r="I32" s="58"/>
      <c r="J32" s="34"/>
    </row>
    <row r="33" spans="1:10" ht="15.75" thickBot="1" x14ac:dyDescent="0.3">
      <c r="A33" s="31"/>
      <c r="B33" s="3"/>
      <c r="C33" s="3"/>
      <c r="D33" s="3"/>
      <c r="E33" s="3"/>
      <c r="F33" s="3"/>
      <c r="G33" s="59" t="s">
        <v>88</v>
      </c>
      <c r="H33" s="60"/>
      <c r="I33" s="40">
        <f>IFERROR((I28+I30+I31),"")</f>
        <v>491.76</v>
      </c>
      <c r="J33" s="34"/>
    </row>
    <row r="34" spans="1:10" x14ac:dyDescent="0.25">
      <c r="A34" s="31"/>
      <c r="B34" s="3"/>
      <c r="C34" s="3"/>
      <c r="D34" s="3"/>
      <c r="E34" s="3"/>
      <c r="F34" s="3"/>
      <c r="G34" s="3"/>
      <c r="H34" s="3"/>
      <c r="I34" s="3"/>
      <c r="J34" s="34"/>
    </row>
    <row r="35" spans="1:10" ht="15.75" thickBot="1" x14ac:dyDescent="0.3">
      <c r="A35" s="36"/>
      <c r="B35" s="37"/>
      <c r="C35" s="37"/>
      <c r="D35" s="37"/>
      <c r="E35" s="37"/>
      <c r="F35" s="37"/>
      <c r="G35" s="37"/>
      <c r="H35" s="37"/>
      <c r="I35" s="37"/>
      <c r="J35" s="38"/>
    </row>
  </sheetData>
  <mergeCells count="17">
    <mergeCell ref="C21:F21"/>
    <mergeCell ref="C22:F22"/>
    <mergeCell ref="C23:F23"/>
    <mergeCell ref="C24:F24"/>
    <mergeCell ref="G33:H33"/>
    <mergeCell ref="C11:F11"/>
    <mergeCell ref="C12:F12"/>
    <mergeCell ref="C17:F17"/>
    <mergeCell ref="C18:F18"/>
    <mergeCell ref="C19:F19"/>
    <mergeCell ref="C20:F20"/>
    <mergeCell ref="B2:I2"/>
    <mergeCell ref="B3:I3"/>
    <mergeCell ref="B4:I4"/>
    <mergeCell ref="C7:F7"/>
    <mergeCell ref="C9:F9"/>
    <mergeCell ref="C10:F10"/>
  </mergeCells>
  <pageMargins left="0.7" right="0.7" top="0.75" bottom="0.75" header="0.3" footer="0.3"/>
  <pageSetup paperSize="9" orientation="portrait" horizontalDpi="0" verticalDpi="0"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14:formula1>
            <xm:f>Articles!$B$3:$B$21</xm:f>
          </x14:formula1>
          <xm:sqref>C18:F24</xm:sqref>
        </x14:dataValidation>
        <x14:dataValidation type="list" allowBlank="1" showInputMessage="1" showErrorMessage="1">
          <x14:formula1>
            <xm:f>Clients!$B$3:$B$9</xm:f>
          </x14:formula1>
          <xm:sqref>C9:F9</xm:sqref>
        </x14:dataValidation>
        <x14:dataValidation type="list" allowBlank="1" showInputMessage="1" showErrorMessage="1">
          <x14:formula1>
            <xm:f>Données!$C$5:$C$6</xm:f>
          </x14:formula1>
          <xm:sqref>C14</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T36"/>
  <sheetViews>
    <sheetView zoomScaleNormal="100" workbookViewId="0">
      <selection activeCell="R26" sqref="R26"/>
    </sheetView>
  </sheetViews>
  <sheetFormatPr baseColWidth="10" defaultColWidth="9.140625" defaultRowHeight="15" x14ac:dyDescent="0.25"/>
  <cols>
    <col min="1" max="1" width="1.28515625" customWidth="1"/>
    <col min="2" max="2" width="13.28515625" customWidth="1"/>
    <col min="3" max="3" width="8.42578125" customWidth="1"/>
    <col min="4" max="4" width="9" bestFit="1" customWidth="1"/>
    <col min="5" max="5" width="10.28515625" customWidth="1"/>
    <col min="6" max="6" width="12.28515625" customWidth="1"/>
    <col min="7" max="7" width="8.85546875" customWidth="1"/>
    <col min="8" max="8" width="15.85546875" customWidth="1"/>
    <col min="9" max="9" width="15.42578125" customWidth="1"/>
    <col min="10" max="10" width="1.5703125" customWidth="1"/>
    <col min="14" max="14" width="3.85546875" customWidth="1"/>
    <col min="15" max="15" width="9.140625" hidden="1" customWidth="1"/>
    <col min="16" max="16" width="3" hidden="1" customWidth="1"/>
    <col min="17" max="17" width="4.140625" customWidth="1"/>
    <col min="18" max="18" width="15.7109375" customWidth="1"/>
  </cols>
  <sheetData>
    <row r="1" spans="1:20" ht="6.75" customHeight="1" thickBot="1" x14ac:dyDescent="0.3">
      <c r="A1" s="28"/>
      <c r="B1" s="29"/>
      <c r="C1" s="29"/>
      <c r="D1" s="29"/>
      <c r="E1" s="29"/>
      <c r="F1" s="29"/>
      <c r="G1" s="29"/>
      <c r="H1" s="29"/>
      <c r="I1" s="29"/>
      <c r="J1" s="30"/>
    </row>
    <row r="2" spans="1:20" ht="29.25" customHeight="1" x14ac:dyDescent="0.25">
      <c r="A2" s="31"/>
      <c r="B2" s="69" t="s">
        <v>1</v>
      </c>
      <c r="C2" s="70"/>
      <c r="D2" s="70"/>
      <c r="E2" s="70"/>
      <c r="F2" s="70"/>
      <c r="G2" s="70"/>
      <c r="H2" s="70"/>
      <c r="I2" s="71"/>
      <c r="J2" s="32"/>
      <c r="T2" s="79"/>
    </row>
    <row r="3" spans="1:20" ht="18.75" x14ac:dyDescent="0.3">
      <c r="A3" s="31"/>
      <c r="B3" s="72" t="s">
        <v>0</v>
      </c>
      <c r="C3" s="73"/>
      <c r="D3" s="73"/>
      <c r="E3" s="73"/>
      <c r="F3" s="73"/>
      <c r="G3" s="73"/>
      <c r="H3" s="73"/>
      <c r="I3" s="74"/>
      <c r="J3" s="33"/>
    </row>
    <row r="4" spans="1:20" ht="19.5" thickBot="1" x14ac:dyDescent="0.35">
      <c r="A4" s="31"/>
      <c r="B4" s="75" t="s">
        <v>41</v>
      </c>
      <c r="C4" s="76"/>
      <c r="D4" s="76"/>
      <c r="E4" s="76"/>
      <c r="F4" s="76"/>
      <c r="G4" s="76"/>
      <c r="H4" s="76"/>
      <c r="I4" s="77"/>
      <c r="J4" s="33"/>
    </row>
    <row r="5" spans="1:20" x14ac:dyDescent="0.25">
      <c r="A5" s="31"/>
      <c r="B5" s="3"/>
      <c r="C5" s="3"/>
      <c r="D5" s="3"/>
      <c r="E5" s="3"/>
      <c r="F5" s="3"/>
      <c r="G5" s="3"/>
      <c r="H5" s="3"/>
      <c r="I5" s="3"/>
      <c r="J5" s="34"/>
    </row>
    <row r="6" spans="1:20" ht="15.75" thickBot="1" x14ac:dyDescent="0.3">
      <c r="A6" s="31"/>
      <c r="B6" s="3"/>
      <c r="C6" s="3"/>
      <c r="D6" s="3"/>
      <c r="E6" s="3"/>
      <c r="F6" s="3"/>
      <c r="G6" s="3"/>
      <c r="H6" s="3"/>
      <c r="I6" s="3"/>
      <c r="J6" s="34"/>
    </row>
    <row r="7" spans="1:20" ht="16.5" thickBot="1" x14ac:dyDescent="0.3">
      <c r="A7" s="31"/>
      <c r="B7" s="3"/>
      <c r="C7" s="64" t="s">
        <v>7</v>
      </c>
      <c r="D7" s="65"/>
      <c r="E7" s="65"/>
      <c r="F7" s="65"/>
      <c r="G7" s="50">
        <v>3</v>
      </c>
      <c r="H7" s="54"/>
      <c r="I7" s="3"/>
      <c r="J7" s="34"/>
    </row>
    <row r="8" spans="1:20" x14ac:dyDescent="0.25">
      <c r="A8" s="31"/>
      <c r="B8" s="3"/>
      <c r="C8" s="3"/>
      <c r="D8" s="3"/>
      <c r="E8" s="3"/>
      <c r="F8" s="3"/>
      <c r="G8" s="3"/>
      <c r="H8" s="3"/>
      <c r="I8" s="3"/>
      <c r="J8" s="34"/>
    </row>
    <row r="9" spans="1:20" x14ac:dyDescent="0.25">
      <c r="A9" s="31"/>
      <c r="B9" s="5" t="s">
        <v>10</v>
      </c>
      <c r="C9" s="61"/>
      <c r="D9" s="62"/>
      <c r="E9" s="62"/>
      <c r="F9" s="63"/>
      <c r="G9" s="8"/>
      <c r="H9" s="51" t="s">
        <v>8</v>
      </c>
      <c r="I9" s="7">
        <v>41697</v>
      </c>
      <c r="J9" s="34"/>
    </row>
    <row r="10" spans="1:20" x14ac:dyDescent="0.25">
      <c r="A10" s="31"/>
      <c r="B10" s="5" t="s">
        <v>11</v>
      </c>
      <c r="C10" s="61" t="str">
        <f>IFERROR(VLOOKUP(C9,Clients!B3:C9,2,FALSE),"")</f>
        <v/>
      </c>
      <c r="D10" s="62"/>
      <c r="E10" s="62"/>
      <c r="F10" s="63"/>
      <c r="G10" s="4"/>
      <c r="H10" s="3"/>
      <c r="I10" s="3"/>
      <c r="J10" s="34"/>
    </row>
    <row r="11" spans="1:20" x14ac:dyDescent="0.25">
      <c r="A11" s="31"/>
      <c r="B11" s="5" t="s">
        <v>61</v>
      </c>
      <c r="C11" s="61" t="str">
        <f>IFERROR(VLOOKUP(C9,Clients!B3:D9,3,FALSE),"")</f>
        <v/>
      </c>
      <c r="D11" s="62"/>
      <c r="E11" s="62"/>
      <c r="F11" s="63"/>
      <c r="G11" s="4"/>
      <c r="H11" s="3"/>
      <c r="I11" s="3"/>
      <c r="J11" s="34"/>
    </row>
    <row r="12" spans="1:20" x14ac:dyDescent="0.25">
      <c r="A12" s="31"/>
      <c r="B12" s="19" t="s">
        <v>62</v>
      </c>
      <c r="C12" s="61" t="str">
        <f>IFERROR(VLOOKUP(C9,Clients!B3:E9,4,FALSE),"")</f>
        <v/>
      </c>
      <c r="D12" s="62"/>
      <c r="E12" s="62"/>
      <c r="F12" s="63"/>
      <c r="G12" s="4"/>
      <c r="H12" s="3"/>
      <c r="I12" s="3"/>
      <c r="J12" s="34"/>
    </row>
    <row r="13" spans="1:20" x14ac:dyDescent="0.25">
      <c r="A13" s="31"/>
      <c r="B13" s="3"/>
      <c r="C13" s="3"/>
      <c r="D13" s="3"/>
      <c r="E13" s="3"/>
      <c r="F13" s="3"/>
      <c r="G13" s="3"/>
      <c r="H13" s="3"/>
      <c r="I13" s="3"/>
      <c r="J13" s="34"/>
    </row>
    <row r="14" spans="1:20" x14ac:dyDescent="0.25">
      <c r="A14" s="31"/>
      <c r="B14" s="5" t="s">
        <v>12</v>
      </c>
      <c r="C14" s="51"/>
      <c r="D14" s="3"/>
      <c r="E14" s="3"/>
      <c r="F14" s="3"/>
      <c r="G14" s="3"/>
      <c r="H14" s="3"/>
      <c r="I14" s="3"/>
      <c r="J14" s="34"/>
      <c r="N14" s="3"/>
      <c r="O14" s="3"/>
      <c r="P14" s="3"/>
      <c r="Q14" s="3"/>
    </row>
    <row r="15" spans="1:20" x14ac:dyDescent="0.25">
      <c r="A15" s="31"/>
      <c r="B15" s="3"/>
      <c r="C15" s="3"/>
      <c r="D15" s="3"/>
      <c r="E15" s="3"/>
      <c r="F15" s="3"/>
      <c r="G15" s="3"/>
      <c r="H15" s="3"/>
      <c r="I15" s="3"/>
      <c r="J15" s="34"/>
      <c r="N15" s="4"/>
      <c r="O15" s="4"/>
      <c r="P15" s="4"/>
      <c r="Q15" s="4"/>
    </row>
    <row r="16" spans="1:20" x14ac:dyDescent="0.25">
      <c r="A16" s="31"/>
      <c r="B16" s="3"/>
      <c r="C16" s="3"/>
      <c r="D16" s="3"/>
      <c r="E16" s="3"/>
      <c r="F16" s="3"/>
      <c r="G16" s="3"/>
      <c r="H16" s="3"/>
      <c r="I16" s="3"/>
      <c r="J16" s="34"/>
      <c r="Q16" s="20"/>
      <c r="R16" s="58"/>
      <c r="S16" s="22"/>
      <c r="T16" s="3"/>
    </row>
    <row r="17" spans="1:20" x14ac:dyDescent="0.25">
      <c r="A17" s="31"/>
      <c r="B17" s="1" t="s">
        <v>2</v>
      </c>
      <c r="C17" s="66" t="s">
        <v>3</v>
      </c>
      <c r="D17" s="67"/>
      <c r="E17" s="67"/>
      <c r="F17" s="68"/>
      <c r="G17" s="1" t="s">
        <v>4</v>
      </c>
      <c r="H17" s="1" t="s">
        <v>5</v>
      </c>
      <c r="I17" s="2" t="s">
        <v>6</v>
      </c>
      <c r="J17" s="34"/>
      <c r="Q17" s="23"/>
      <c r="R17" s="3"/>
      <c r="S17" s="24"/>
      <c r="T17" s="3"/>
    </row>
    <row r="18" spans="1:20" x14ac:dyDescent="0.25">
      <c r="A18" s="31"/>
      <c r="B18" s="25" t="str">
        <f>IFERROR(VLOOKUP(C18,Articles!$B$3:$C$21,2,FALSE),"")</f>
        <v>E009</v>
      </c>
      <c r="C18" s="61" t="s">
        <v>23</v>
      </c>
      <c r="D18" s="62"/>
      <c r="E18" s="62"/>
      <c r="F18" s="63"/>
      <c r="G18" s="10">
        <v>5</v>
      </c>
      <c r="H18" s="11">
        <f>IFERROR(VLOOKUP(B18,Articles!C3:D21,2,FALSE),"")</f>
        <v>4.9000000000000004</v>
      </c>
      <c r="I18" s="11">
        <f>IFERROR(G18*H18,"")</f>
        <v>24.5</v>
      </c>
      <c r="J18" s="34"/>
      <c r="Q18" s="23"/>
      <c r="R18" s="3"/>
      <c r="S18" s="24"/>
      <c r="T18" s="3"/>
    </row>
    <row r="19" spans="1:20" x14ac:dyDescent="0.25">
      <c r="A19" s="31"/>
      <c r="B19" s="25" t="str">
        <f>IFERROR(VLOOKUP(C19,Articles!$B$3:$C$21,2,FALSE),"")</f>
        <v>V002</v>
      </c>
      <c r="C19" s="61" t="s">
        <v>18</v>
      </c>
      <c r="D19" s="62"/>
      <c r="E19" s="62"/>
      <c r="F19" s="63"/>
      <c r="G19" s="10"/>
      <c r="H19" s="11">
        <f>IFERROR(VLOOKUP(B19,Articles!C4:D22,2,FALSE),"")</f>
        <v>7.9</v>
      </c>
      <c r="I19" s="11">
        <f>IFERROR(G19*H19,"")</f>
        <v>0</v>
      </c>
      <c r="J19" s="34"/>
      <c r="Q19" s="23"/>
      <c r="R19" s="3"/>
      <c r="S19" s="24"/>
      <c r="T19" s="3"/>
    </row>
    <row r="20" spans="1:20" x14ac:dyDescent="0.25">
      <c r="A20" s="31"/>
      <c r="B20" s="25" t="str">
        <f>IFERROR(VLOOKUP(C20,Articles!$B$3:$C$21,2,FALSE),"")</f>
        <v>T010</v>
      </c>
      <c r="C20" s="61" t="s">
        <v>32</v>
      </c>
      <c r="D20" s="62"/>
      <c r="E20" s="62"/>
      <c r="F20" s="63"/>
      <c r="G20" s="10"/>
      <c r="H20" s="11">
        <f>IFERROR(VLOOKUP(B20,Articles!C5:D23,2,FALSE),"")</f>
        <v>27.9</v>
      </c>
      <c r="I20" s="11">
        <f>IFERROR(G20*H20,"")</f>
        <v>0</v>
      </c>
      <c r="J20" s="34"/>
      <c r="Q20" s="23"/>
      <c r="R20" s="3"/>
      <c r="S20" s="24"/>
      <c r="T20" s="3"/>
    </row>
    <row r="21" spans="1:20" x14ac:dyDescent="0.25">
      <c r="A21" s="31"/>
      <c r="B21" s="25" t="str">
        <f>IFERROR(VLOOKUP(C21,Articles!$B$3:$C$21,2,FALSE),"")</f>
        <v/>
      </c>
      <c r="C21" s="61"/>
      <c r="D21" s="62"/>
      <c r="E21" s="62"/>
      <c r="F21" s="63"/>
      <c r="G21" s="10"/>
      <c r="H21" s="11" t="str">
        <f>IFERROR(VLOOKUP(B21,Articles!C4:D22,2,FALSE),"")</f>
        <v/>
      </c>
      <c r="I21" s="11" t="str">
        <f>IFERROR(G21*H21,"")</f>
        <v/>
      </c>
      <c r="J21" s="34"/>
      <c r="Q21" s="23"/>
      <c r="R21" s="3"/>
      <c r="S21" s="24"/>
      <c r="T21" s="3"/>
    </row>
    <row r="22" spans="1:20" x14ac:dyDescent="0.25">
      <c r="A22" s="31"/>
      <c r="B22" s="25" t="str">
        <f>IFERROR(VLOOKUP(C22,Articles!$B$3:$C$21,2,FALSE),"")</f>
        <v/>
      </c>
      <c r="C22" s="61"/>
      <c r="D22" s="62"/>
      <c r="E22" s="62"/>
      <c r="F22" s="63"/>
      <c r="G22" s="10"/>
      <c r="H22" s="11" t="str">
        <f>IFERROR(VLOOKUP(B22,Articles!C4:D22,2,FALSE),"")</f>
        <v/>
      </c>
      <c r="I22" s="11" t="str">
        <f>IFERROR(G22*H22,"")</f>
        <v/>
      </c>
      <c r="J22" s="34"/>
      <c r="Q22" s="23"/>
      <c r="R22" s="3"/>
      <c r="S22" s="24"/>
      <c r="T22" s="3"/>
    </row>
    <row r="23" spans="1:20" x14ac:dyDescent="0.25">
      <c r="A23" s="31"/>
      <c r="B23" s="25" t="str">
        <f>IFERROR(VLOOKUP(C23,Articles!$B$3:$C$21,2,FALSE),"")</f>
        <v/>
      </c>
      <c r="C23" s="61"/>
      <c r="D23" s="62"/>
      <c r="E23" s="62"/>
      <c r="F23" s="63"/>
      <c r="G23" s="10"/>
      <c r="H23" s="11" t="str">
        <f>IFERROR(VLOOKUP(B23,Articles!C4:D22,2,FALSE),"")</f>
        <v/>
      </c>
      <c r="I23" s="11" t="str">
        <f>IFERROR(G23*H23,"")</f>
        <v/>
      </c>
      <c r="J23" s="34"/>
      <c r="Q23" s="23"/>
      <c r="R23" s="3"/>
      <c r="S23" s="24"/>
      <c r="T23" s="3"/>
    </row>
    <row r="24" spans="1:20" x14ac:dyDescent="0.25">
      <c r="A24" s="31"/>
      <c r="B24" s="25" t="str">
        <f>IFERROR(VLOOKUP(C24,Articles!$B$3:$C$21,2,FALSE),"")</f>
        <v/>
      </c>
      <c r="C24" s="61"/>
      <c r="D24" s="62"/>
      <c r="E24" s="62"/>
      <c r="F24" s="63"/>
      <c r="G24" s="10"/>
      <c r="H24" s="11" t="str">
        <f>IFERROR(VLOOKUP(B24,Articles!C4:D22,2,FALSE),"")</f>
        <v/>
      </c>
      <c r="I24" s="11" t="str">
        <f t="shared" ref="I24:I25" si="0">IFERROR(G24*H24,"")</f>
        <v/>
      </c>
      <c r="J24" s="34"/>
      <c r="Q24" s="23"/>
      <c r="R24" s="3"/>
      <c r="S24" s="24"/>
      <c r="T24" s="3"/>
    </row>
    <row r="25" spans="1:20" x14ac:dyDescent="0.25">
      <c r="A25" s="31"/>
      <c r="B25" s="25" t="str">
        <f>IFERROR(VLOOKUP(C25,Articles!$B$3:$C$21,2,FALSE),"")</f>
        <v/>
      </c>
      <c r="C25" s="61"/>
      <c r="D25" s="62"/>
      <c r="E25" s="62"/>
      <c r="F25" s="63"/>
      <c r="G25" s="10"/>
      <c r="H25" s="11" t="str">
        <f>IFERROR(VLOOKUP(B25,Articles!C23:D41,2,FALSE),"")</f>
        <v/>
      </c>
      <c r="I25" s="11" t="str">
        <f t="shared" si="0"/>
        <v/>
      </c>
      <c r="J25" s="34"/>
    </row>
    <row r="26" spans="1:20" x14ac:dyDescent="0.25">
      <c r="A26" s="31"/>
      <c r="B26" s="3"/>
      <c r="C26" s="3"/>
      <c r="D26" s="3"/>
      <c r="E26" s="3"/>
      <c r="F26" s="3"/>
      <c r="G26" s="3"/>
      <c r="H26" s="1" t="s">
        <v>91</v>
      </c>
      <c r="I26" s="11">
        <f>IF(SUM(I18:I25)=0,"",SUM(I18:I25))</f>
        <v>24.5</v>
      </c>
      <c r="J26" s="34"/>
    </row>
    <row r="27" spans="1:20" x14ac:dyDescent="0.25">
      <c r="A27" s="31"/>
      <c r="B27" s="3"/>
      <c r="C27" s="3"/>
      <c r="D27" s="3"/>
      <c r="E27" s="3"/>
      <c r="F27" s="3"/>
      <c r="G27" s="3"/>
      <c r="H27" s="3"/>
      <c r="I27" s="58"/>
      <c r="J27" s="34"/>
    </row>
    <row r="28" spans="1:20" x14ac:dyDescent="0.25">
      <c r="A28" s="31"/>
      <c r="B28" s="3"/>
      <c r="C28" s="3"/>
      <c r="D28" s="3"/>
      <c r="E28" s="3"/>
      <c r="F28" s="3"/>
      <c r="G28" s="3"/>
      <c r="H28" s="43"/>
      <c r="I28" s="44"/>
      <c r="J28" s="34"/>
    </row>
    <row r="29" spans="1:20" x14ac:dyDescent="0.25">
      <c r="A29" s="31"/>
      <c r="B29" s="3"/>
      <c r="C29" s="3"/>
      <c r="D29" s="3"/>
      <c r="E29" s="3"/>
      <c r="F29" s="3"/>
      <c r="G29" s="3"/>
      <c r="H29" s="41" t="s">
        <v>90</v>
      </c>
      <c r="I29" s="42">
        <f>I26</f>
        <v>24.5</v>
      </c>
      <c r="J29" s="34"/>
    </row>
    <row r="30" spans="1:20" x14ac:dyDescent="0.25">
      <c r="A30" s="31"/>
      <c r="B30" s="3"/>
      <c r="C30" s="3"/>
      <c r="D30" s="3"/>
      <c r="E30" s="3"/>
      <c r="F30" s="3"/>
      <c r="G30" s="3"/>
      <c r="H30" s="3"/>
      <c r="I30" s="58"/>
      <c r="J30" s="34"/>
    </row>
    <row r="31" spans="1:20" x14ac:dyDescent="0.25">
      <c r="A31" s="31"/>
      <c r="B31" s="3"/>
      <c r="C31" s="3"/>
      <c r="D31" s="3"/>
      <c r="E31" s="3"/>
      <c r="F31" s="3"/>
      <c r="H31" s="51" t="s">
        <v>89</v>
      </c>
      <c r="I31" s="27">
        <v>15</v>
      </c>
      <c r="J31" s="34"/>
    </row>
    <row r="32" spans="1:20" x14ac:dyDescent="0.25">
      <c r="A32" s="31"/>
      <c r="B32" s="3"/>
      <c r="C32" s="3"/>
      <c r="D32" s="3"/>
      <c r="E32" s="3"/>
      <c r="F32" s="3"/>
      <c r="G32" s="35"/>
      <c r="H32" s="12" t="s">
        <v>14</v>
      </c>
      <c r="I32" s="39">
        <f>IFERROR((I29+I31)*Données!C2,"")</f>
        <v>7.9</v>
      </c>
      <c r="J32" s="34"/>
    </row>
    <row r="33" spans="1:10" ht="15.75" thickBot="1" x14ac:dyDescent="0.3">
      <c r="A33" s="31"/>
      <c r="B33" s="3"/>
      <c r="C33" s="3"/>
      <c r="D33" s="3"/>
      <c r="E33" s="3"/>
      <c r="F33" s="3"/>
      <c r="G33" s="3"/>
      <c r="H33" s="3"/>
      <c r="I33" s="58"/>
      <c r="J33" s="34"/>
    </row>
    <row r="34" spans="1:10" ht="15.75" thickBot="1" x14ac:dyDescent="0.3">
      <c r="A34" s="31"/>
      <c r="B34" s="3"/>
      <c r="C34" s="3"/>
      <c r="D34" s="3"/>
      <c r="E34" s="3"/>
      <c r="F34" s="3"/>
      <c r="G34" s="59" t="s">
        <v>88</v>
      </c>
      <c r="H34" s="60"/>
      <c r="I34" s="40">
        <f>IFERROR((I29+I31+I32),"")</f>
        <v>47.4</v>
      </c>
      <c r="J34" s="34"/>
    </row>
    <row r="35" spans="1:10" x14ac:dyDescent="0.25">
      <c r="A35" s="31"/>
      <c r="B35" s="3"/>
      <c r="C35" s="3"/>
      <c r="D35" s="3"/>
      <c r="E35" s="3"/>
      <c r="F35" s="3"/>
      <c r="G35" s="3"/>
      <c r="H35" s="3"/>
      <c r="I35" s="3"/>
      <c r="J35" s="34"/>
    </row>
    <row r="36" spans="1:10" ht="15.75" thickBot="1" x14ac:dyDescent="0.3">
      <c r="A36" s="36"/>
      <c r="B36" s="37"/>
      <c r="C36" s="37"/>
      <c r="D36" s="37"/>
      <c r="E36" s="37"/>
      <c r="F36" s="37"/>
      <c r="G36" s="37"/>
      <c r="H36" s="37"/>
      <c r="I36" s="37"/>
      <c r="J36" s="38"/>
    </row>
  </sheetData>
  <mergeCells count="18">
    <mergeCell ref="C22:F22"/>
    <mergeCell ref="C23:F23"/>
    <mergeCell ref="C24:F24"/>
    <mergeCell ref="C25:F25"/>
    <mergeCell ref="G34:H34"/>
    <mergeCell ref="C20:F20"/>
    <mergeCell ref="C11:F11"/>
    <mergeCell ref="C12:F12"/>
    <mergeCell ref="C17:F17"/>
    <mergeCell ref="C18:F18"/>
    <mergeCell ref="C19:F19"/>
    <mergeCell ref="C21:F21"/>
    <mergeCell ref="B2:I2"/>
    <mergeCell ref="B3:I3"/>
    <mergeCell ref="B4:I4"/>
    <mergeCell ref="C7:F7"/>
    <mergeCell ref="C9:F9"/>
    <mergeCell ref="C10:F10"/>
  </mergeCells>
  <pageMargins left="0.7" right="0.7" top="0.75" bottom="0.75" header="0.3" footer="0.3"/>
  <pageSetup paperSize="9" orientation="portrait" horizontalDpi="0" verticalDpi="0"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14:formula1>
            <xm:f>Articles!$B$3:$B$21</xm:f>
          </x14:formula1>
          <xm:sqref>C18:F25</xm:sqref>
        </x14:dataValidation>
        <x14:dataValidation type="list" allowBlank="1" showInputMessage="1" showErrorMessage="1">
          <x14:formula1>
            <xm:f>Clients!$B$3:$B$9</xm:f>
          </x14:formula1>
          <xm:sqref>C9:F9</xm:sqref>
        </x14:dataValidation>
        <x14:dataValidation type="list" allowBlank="1" showInputMessage="1" showErrorMessage="1">
          <x14:formula1>
            <xm:f>Données!$C$5:$C$6</xm:f>
          </x14:formula1>
          <xm:sqref>C14</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10</vt:i4>
      </vt:variant>
      <vt:variant>
        <vt:lpstr>Plages nommées</vt:lpstr>
      </vt:variant>
      <vt:variant>
        <vt:i4>4</vt:i4>
      </vt:variant>
    </vt:vector>
  </HeadingPairs>
  <TitlesOfParts>
    <vt:vector size="14" baseType="lpstr">
      <vt:lpstr>Modèle</vt:lpstr>
      <vt:lpstr>Avoir</vt:lpstr>
      <vt:lpstr>Données</vt:lpstr>
      <vt:lpstr>Articles</vt:lpstr>
      <vt:lpstr>Clients</vt:lpstr>
      <vt:lpstr>Sommaire</vt:lpstr>
      <vt:lpstr>Comptabilité</vt:lpstr>
      <vt:lpstr>1</vt:lpstr>
      <vt:lpstr>2</vt:lpstr>
      <vt:lpstr>3</vt:lpstr>
      <vt:lpstr>'1'!catalogue</vt:lpstr>
      <vt:lpstr>'2'!catalogue</vt:lpstr>
      <vt:lpstr>'3'!catalogue</vt:lpstr>
      <vt:lpstr>catalogue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Michel</cp:lastModifiedBy>
  <dcterms:created xsi:type="dcterms:W3CDTF">2006-09-16T00:00:00Z</dcterms:created>
  <dcterms:modified xsi:type="dcterms:W3CDTF">2014-02-27T14:38:01Z</dcterms:modified>
</cp:coreProperties>
</file>