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PROFIL">Feuil1!$F$6</definedName>
  </definedNames>
  <calcPr calcId="145621"/>
</workbook>
</file>

<file path=xl/calcChain.xml><?xml version="1.0" encoding="utf-8"?>
<calcChain xmlns="http://schemas.openxmlformats.org/spreadsheetml/2006/main">
  <c r="I55" i="1" l="1"/>
  <c r="E55" i="1"/>
  <c r="F55" i="1" s="1"/>
  <c r="I54" i="1"/>
  <c r="F54" i="1"/>
  <c r="E54" i="1"/>
  <c r="I52" i="1"/>
  <c r="F52" i="1"/>
  <c r="I51" i="1"/>
  <c r="F51" i="1"/>
  <c r="E51" i="1"/>
  <c r="A51" i="1"/>
  <c r="H50" i="1"/>
  <c r="E50" i="1"/>
  <c r="D50" i="1"/>
  <c r="A50" i="1"/>
  <c r="H49" i="1"/>
  <c r="E49" i="1"/>
  <c r="D49" i="1"/>
  <c r="F49" i="1" s="1"/>
  <c r="A49" i="1"/>
  <c r="H48" i="1"/>
  <c r="E48" i="1"/>
  <c r="D48" i="1"/>
  <c r="C48" i="1"/>
  <c r="A48" i="1"/>
  <c r="H47" i="1"/>
  <c r="E47" i="1"/>
  <c r="D47" i="1"/>
  <c r="H46" i="1"/>
  <c r="E46" i="1"/>
  <c r="D46" i="1"/>
  <c r="A46" i="1"/>
  <c r="C46" i="1" s="1"/>
  <c r="D45" i="1"/>
  <c r="A45" i="1"/>
  <c r="H45" i="1" s="1"/>
  <c r="H44" i="1"/>
  <c r="E44" i="1"/>
  <c r="D44" i="1"/>
  <c r="C44" i="1"/>
  <c r="A44" i="1"/>
  <c r="H43" i="1"/>
  <c r="E43" i="1"/>
  <c r="F43" i="1" s="1"/>
  <c r="D43" i="1"/>
  <c r="E41" i="1"/>
  <c r="D41" i="1"/>
  <c r="I41" i="1" s="1"/>
  <c r="H40" i="1"/>
  <c r="E40" i="1"/>
  <c r="D40" i="1"/>
  <c r="H39" i="1"/>
  <c r="E39" i="1"/>
  <c r="D39" i="1"/>
  <c r="F37" i="1"/>
  <c r="A36" i="1"/>
  <c r="E36" i="1" s="1"/>
  <c r="E35" i="1"/>
  <c r="F35" i="1" s="1"/>
  <c r="D35" i="1"/>
  <c r="I35" i="1" s="1"/>
  <c r="E34" i="1"/>
  <c r="D34" i="1"/>
  <c r="I34" i="1" s="1"/>
  <c r="E33" i="1"/>
  <c r="A33" i="1"/>
  <c r="D33" i="1" s="1"/>
  <c r="E32" i="1"/>
  <c r="D32" i="1"/>
  <c r="F32" i="1" s="1"/>
  <c r="C32" i="1"/>
  <c r="A32" i="1"/>
  <c r="H31" i="1"/>
  <c r="E31" i="1"/>
  <c r="D31" i="1"/>
  <c r="H30" i="1"/>
  <c r="E30" i="1"/>
  <c r="D30" i="1"/>
  <c r="I29" i="1"/>
  <c r="F29" i="1"/>
  <c r="E28" i="1"/>
  <c r="D28" i="1"/>
  <c r="I28" i="1" s="1"/>
  <c r="E27" i="1"/>
  <c r="D27" i="1"/>
  <c r="I27" i="1" s="1"/>
  <c r="E26" i="1"/>
  <c r="D26" i="1"/>
  <c r="I26" i="1" s="1"/>
  <c r="H25" i="1"/>
  <c r="E25" i="1"/>
  <c r="D25" i="1"/>
  <c r="H24" i="1"/>
  <c r="H23" i="1"/>
  <c r="H22" i="1"/>
  <c r="D22" i="1"/>
  <c r="D24" i="1" s="1"/>
  <c r="I16" i="1"/>
  <c r="I14" i="1"/>
  <c r="I13" i="1"/>
  <c r="I12" i="1"/>
  <c r="I11" i="1"/>
  <c r="I10" i="1"/>
  <c r="F44" i="1" l="1"/>
  <c r="F40" i="1"/>
  <c r="F31" i="1"/>
  <c r="I24" i="1"/>
  <c r="I25" i="1"/>
  <c r="F28" i="1"/>
  <c r="D23" i="1"/>
  <c r="I23" i="1" s="1"/>
  <c r="F25" i="1"/>
  <c r="F41" i="1"/>
  <c r="F26" i="1"/>
  <c r="F39" i="1"/>
  <c r="I18" i="1"/>
  <c r="F27" i="1"/>
  <c r="I31" i="1"/>
  <c r="I32" i="1"/>
  <c r="F34" i="1"/>
  <c r="D36" i="1"/>
  <c r="F36" i="1" s="1"/>
  <c r="F30" i="1"/>
  <c r="I46" i="1"/>
  <c r="I50" i="1"/>
  <c r="I45" i="1"/>
  <c r="E45" i="1"/>
  <c r="F45" i="1" s="1"/>
  <c r="F46" i="1"/>
  <c r="F48" i="1"/>
  <c r="I43" i="1"/>
  <c r="F47" i="1"/>
  <c r="I48" i="1"/>
  <c r="F50" i="1"/>
  <c r="I33" i="1"/>
  <c r="F33" i="1"/>
  <c r="I39" i="1"/>
  <c r="I47" i="1"/>
  <c r="I44" i="1"/>
  <c r="I49" i="1"/>
  <c r="C33" i="1"/>
  <c r="I30" i="1"/>
  <c r="I40" i="1"/>
  <c r="I22" i="1"/>
  <c r="C45" i="1"/>
  <c r="F57" i="1" l="1"/>
  <c r="I57" i="1"/>
  <c r="I58" i="1" l="1"/>
  <c r="I68" i="1"/>
</calcChain>
</file>

<file path=xl/sharedStrings.xml><?xml version="1.0" encoding="utf-8"?>
<sst xmlns="http://schemas.openxmlformats.org/spreadsheetml/2006/main" count="81" uniqueCount="68">
  <si>
    <t>BULLETIN DE SALAIRE</t>
  </si>
  <si>
    <t>EMPLOYEUR</t>
  </si>
  <si>
    <t>SALARIE</t>
  </si>
  <si>
    <t>Date entrée</t>
  </si>
  <si>
    <t>Nom :</t>
  </si>
  <si>
    <t>Adresse :</t>
  </si>
  <si>
    <t>Prénom :</t>
  </si>
  <si>
    <t>N° SIRET</t>
  </si>
  <si>
    <t>Emploi :</t>
  </si>
  <si>
    <t>Code APE</t>
  </si>
  <si>
    <t>Profils</t>
  </si>
  <si>
    <t>NON CADRE</t>
  </si>
  <si>
    <t>URSSAF</t>
  </si>
  <si>
    <t>N° de S.S. :</t>
  </si>
  <si>
    <t>Conv Collect</t>
  </si>
  <si>
    <t>PERIODE DU :</t>
  </si>
  <si>
    <t>Au :</t>
  </si>
  <si>
    <t>Ancienneté</t>
  </si>
  <si>
    <t>Salaire de base</t>
  </si>
  <si>
    <t>nombre d'heures</t>
  </si>
  <si>
    <t>à</t>
  </si>
  <si>
    <t>Absences</t>
  </si>
  <si>
    <t>=</t>
  </si>
  <si>
    <t>H.S. à 25%</t>
  </si>
  <si>
    <t>H.S. à 50%</t>
  </si>
  <si>
    <t xml:space="preserve"> </t>
  </si>
  <si>
    <t>Avantage en nature :</t>
  </si>
  <si>
    <t>PLAFOND S.S. :</t>
  </si>
  <si>
    <t>SALAIRE BRUT TOTAL</t>
  </si>
  <si>
    <t>COTISATIONS</t>
  </si>
  <si>
    <t>BASES</t>
  </si>
  <si>
    <t>COTISATIONS PATRONALES</t>
  </si>
  <si>
    <t>RETENUES SALARIALES</t>
  </si>
  <si>
    <t>TAUX</t>
  </si>
  <si>
    <t>MONTANTS</t>
  </si>
  <si>
    <t>CSG déductible</t>
  </si>
  <si>
    <t>CSG non déductible</t>
  </si>
  <si>
    <t>CRDS non déductible</t>
  </si>
  <si>
    <t>Maladie</t>
  </si>
  <si>
    <t>Contribution de solidarité pour autonomie</t>
  </si>
  <si>
    <t>Accidents du travail</t>
  </si>
  <si>
    <t>Allocations familiales</t>
  </si>
  <si>
    <t>Transport</t>
  </si>
  <si>
    <t>Vieillesse déplafonnée</t>
  </si>
  <si>
    <t>Vieillesse plafonnée</t>
  </si>
  <si>
    <t>Forfait social</t>
  </si>
  <si>
    <t>Forfait social - Taux dérogatoire</t>
  </si>
  <si>
    <t>Réduction FILLON</t>
  </si>
  <si>
    <t>POLE EMPLOI</t>
  </si>
  <si>
    <t>Tranche A</t>
  </si>
  <si>
    <t>Tranche B</t>
  </si>
  <si>
    <t>FNGS</t>
  </si>
  <si>
    <t>RETRAITE</t>
  </si>
  <si>
    <t xml:space="preserve">Retraite TA ou T1 </t>
  </si>
  <si>
    <t>ARRCO</t>
  </si>
  <si>
    <t>AGFF T1 ou TA</t>
  </si>
  <si>
    <t>AGIRC</t>
  </si>
  <si>
    <t>Mutuelle</t>
  </si>
  <si>
    <t>AUTRES TAXES SUR SALAIRES</t>
  </si>
  <si>
    <t>Participation à la construction +20 salariés</t>
  </si>
  <si>
    <t>Taxe apprentissage</t>
  </si>
  <si>
    <t>Formation professionnelle</t>
  </si>
  <si>
    <t>TOTAL COTISATIONS</t>
  </si>
  <si>
    <t>NET IMPOSABLE</t>
  </si>
  <si>
    <t>NET APRES RETENUES</t>
  </si>
  <si>
    <t>NET A PAYER</t>
  </si>
  <si>
    <t>http://forum.excel-pratique.com/excel/insertion-de-ligne-t56398.html</t>
  </si>
  <si>
    <t>CADRE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</si>
</sst>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&gt;=3000000000000]#&quot; &quot;##&quot; &quot;##&quot; &quot;##&quot; &quot;###&quot; &quot;###&quot; | &quot;##;#&quot; &quot;##&quot; &quot;##&quot; &quot;##&quot; &quot;###&quot; &quot;###"/>
    <numFmt numFmtId="165" formatCode="#,##0.00\ &quot;€&quot;"/>
    <numFmt numFmtId="166" formatCode="0.000%"/>
    <numFmt numFmtId="167" formatCode="#,##0.00_ ;\-#,##0.00\ "/>
  </numFmts>
  <fonts count="10" x14ac:knownFonts="1">
    <font>
      <sz val="11"/>
      <color theme="1"/>
      <name val="Calibri"/>
      <family val="2"/>
      <scheme val="minor"/>
    </font>
    <font>
      <sz val="10"/>
      <name val="Arial"/>
    </font>
    <font>
      <sz val="14"/>
      <name val="Calibri"/>
      <family val="2"/>
    </font>
    <font>
      <b/>
      <sz val="12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u/>
      <sz val="12"/>
      <name val="Calibri"/>
      <family val="2"/>
    </font>
    <font>
      <sz val="8"/>
      <name val="Calibri"/>
      <family val="2"/>
    </font>
    <font>
      <b/>
      <sz val="14"/>
      <name val="Calibri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6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07">
    <xf numFmtId="0" fontId="0" fillId="0" borderId="0" xfId="0"/>
    <xf numFmtId="0" fontId="3" fillId="0" borderId="4" xfId="1" applyFont="1" applyBorder="1"/>
    <xf numFmtId="0" fontId="4" fillId="0" borderId="0" xfId="1" applyFont="1" applyBorder="1"/>
    <xf numFmtId="0" fontId="3" fillId="0" borderId="0" xfId="1" applyFont="1" applyBorder="1"/>
    <xf numFmtId="0" fontId="4" fillId="3" borderId="0" xfId="1" applyFont="1" applyFill="1" applyBorder="1"/>
    <xf numFmtId="14" fontId="5" fillId="0" borderId="5" xfId="1" applyNumberFormat="1" applyFont="1" applyBorder="1"/>
    <xf numFmtId="0" fontId="4" fillId="0" borderId="4" xfId="1" applyFont="1" applyBorder="1"/>
    <xf numFmtId="0" fontId="5" fillId="0" borderId="0" xfId="1" applyFont="1" applyBorder="1"/>
    <xf numFmtId="0" fontId="4" fillId="0" borderId="5" xfId="1" applyFont="1" applyBorder="1"/>
    <xf numFmtId="49" fontId="4" fillId="0" borderId="0" xfId="1" applyNumberFormat="1" applyFont="1" applyBorder="1"/>
    <xf numFmtId="49" fontId="4" fillId="0" borderId="0" xfId="1" applyNumberFormat="1" applyFont="1" applyBorder="1" applyAlignment="1">
      <alignment horizontal="left"/>
    </xf>
    <xf numFmtId="0" fontId="4" fillId="0" borderId="0" xfId="1" applyFont="1" applyBorder="1" applyAlignment="1">
      <alignment horizontal="left"/>
    </xf>
    <xf numFmtId="0" fontId="5" fillId="4" borderId="0" xfId="1" applyFont="1" applyFill="1" applyBorder="1"/>
    <xf numFmtId="3" fontId="4" fillId="0" borderId="0" xfId="1" applyNumberFormat="1" applyFont="1" applyBorder="1" applyAlignment="1">
      <alignment horizontal="left"/>
    </xf>
    <xf numFmtId="0" fontId="4" fillId="0" borderId="6" xfId="1" applyFont="1" applyBorder="1"/>
    <xf numFmtId="49" fontId="4" fillId="0" borderId="7" xfId="1" applyNumberFormat="1" applyFont="1" applyBorder="1"/>
    <xf numFmtId="0" fontId="4" fillId="0" borderId="7" xfId="1" applyFont="1" applyBorder="1"/>
    <xf numFmtId="0" fontId="5" fillId="0" borderId="7" xfId="1" applyFont="1" applyBorder="1"/>
    <xf numFmtId="0" fontId="4" fillId="0" borderId="8" xfId="1" applyFont="1" applyBorder="1"/>
    <xf numFmtId="0" fontId="4" fillId="0" borderId="9" xfId="1" applyFont="1" applyFill="1" applyBorder="1"/>
    <xf numFmtId="0" fontId="4" fillId="0" borderId="10" xfId="1" applyFont="1" applyFill="1" applyBorder="1"/>
    <xf numFmtId="14" fontId="4" fillId="3" borderId="10" xfId="1" applyNumberFormat="1" applyFont="1" applyFill="1" applyBorder="1"/>
    <xf numFmtId="14" fontId="4" fillId="0" borderId="10" xfId="1" applyNumberFormat="1" applyFont="1" applyFill="1" applyBorder="1"/>
    <xf numFmtId="14" fontId="4" fillId="3" borderId="10" xfId="1" applyNumberFormat="1" applyFont="1" applyFill="1" applyBorder="1" applyAlignment="1">
      <alignment horizontal="right"/>
    </xf>
    <xf numFmtId="49" fontId="4" fillId="0" borderId="10" xfId="1" applyNumberFormat="1" applyFont="1" applyFill="1" applyBorder="1" applyAlignment="1">
      <alignment horizontal="right"/>
    </xf>
    <xf numFmtId="2" fontId="5" fillId="5" borderId="11" xfId="1" applyNumberFormat="1" applyFont="1" applyFill="1" applyBorder="1" applyAlignment="1">
      <alignment horizontal="center"/>
    </xf>
    <xf numFmtId="0" fontId="4" fillId="0" borderId="12" xfId="1" applyFont="1" applyBorder="1"/>
    <xf numFmtId="0" fontId="4" fillId="0" borderId="13" xfId="1" applyFont="1" applyBorder="1"/>
    <xf numFmtId="2" fontId="4" fillId="0" borderId="13" xfId="1" applyNumberFormat="1" applyFont="1" applyBorder="1" applyAlignment="1">
      <alignment horizontal="right"/>
    </xf>
    <xf numFmtId="2" fontId="4" fillId="0" borderId="13" xfId="1" applyNumberFormat="1" applyFont="1" applyBorder="1" applyAlignment="1">
      <alignment horizontal="center"/>
    </xf>
    <xf numFmtId="2" fontId="4" fillId="5" borderId="14" xfId="1" applyNumberFormat="1" applyFont="1" applyFill="1" applyBorder="1"/>
    <xf numFmtId="0" fontId="4" fillId="0" borderId="0" xfId="1" applyFont="1" applyBorder="1" applyAlignment="1">
      <alignment horizontal="right"/>
    </xf>
    <xf numFmtId="1" fontId="4" fillId="0" borderId="0" xfId="1" applyNumberFormat="1" applyFont="1" applyBorder="1" applyAlignment="1">
      <alignment horizontal="right"/>
    </xf>
    <xf numFmtId="2" fontId="4" fillId="0" borderId="0" xfId="1" applyNumberFormat="1" applyFont="1" applyBorder="1" applyAlignment="1">
      <alignment horizontal="center"/>
    </xf>
    <xf numFmtId="2" fontId="4" fillId="0" borderId="0" xfId="1" applyNumberFormat="1" applyFont="1" applyBorder="1" applyAlignment="1">
      <alignment horizontal="right"/>
    </xf>
    <xf numFmtId="2" fontId="4" fillId="0" borderId="15" xfId="1" applyNumberFormat="1" applyFont="1" applyFill="1" applyBorder="1"/>
    <xf numFmtId="0" fontId="4" fillId="0" borderId="0" xfId="1" applyFont="1" applyFill="1" applyBorder="1"/>
    <xf numFmtId="2" fontId="4" fillId="0" borderId="0" xfId="1" applyNumberFormat="1" applyFont="1" applyBorder="1"/>
    <xf numFmtId="2" fontId="4" fillId="0" borderId="0" xfId="1" applyNumberFormat="1" applyFont="1" applyFill="1" applyBorder="1"/>
    <xf numFmtId="2" fontId="4" fillId="0" borderId="16" xfId="1" applyNumberFormat="1" applyFont="1" applyFill="1" applyBorder="1"/>
    <xf numFmtId="2" fontId="4" fillId="6" borderId="17" xfId="1" applyNumberFormat="1" applyFont="1" applyFill="1" applyBorder="1"/>
    <xf numFmtId="2" fontId="5" fillId="5" borderId="16" xfId="1" applyNumberFormat="1" applyFont="1" applyFill="1" applyBorder="1"/>
    <xf numFmtId="0" fontId="4" fillId="0" borderId="12" xfId="1" applyFont="1" applyFill="1" applyBorder="1" applyAlignment="1">
      <alignment horizontal="center"/>
    </xf>
    <xf numFmtId="0" fontId="4" fillId="0" borderId="6" xfId="1" applyFont="1" applyFill="1" applyBorder="1"/>
    <xf numFmtId="0" fontId="4" fillId="0" borderId="7" xfId="1" applyFont="1" applyFill="1" applyBorder="1"/>
    <xf numFmtId="0" fontId="4" fillId="0" borderId="8" xfId="1" applyFont="1" applyFill="1" applyBorder="1"/>
    <xf numFmtId="0" fontId="4" fillId="0" borderId="17" xfId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0" fontId="4" fillId="0" borderId="18" xfId="1" applyFont="1" applyFill="1" applyBorder="1"/>
    <xf numFmtId="0" fontId="6" fillId="0" borderId="12" xfId="1" applyFont="1" applyBorder="1"/>
    <xf numFmtId="2" fontId="4" fillId="0" borderId="14" xfId="1" applyNumberFormat="1" applyFont="1" applyBorder="1"/>
    <xf numFmtId="0" fontId="4" fillId="6" borderId="13" xfId="1" applyFont="1" applyFill="1" applyBorder="1"/>
    <xf numFmtId="2" fontId="4" fillId="0" borderId="12" xfId="1" applyNumberFormat="1" applyFont="1" applyBorder="1"/>
    <xf numFmtId="0" fontId="4" fillId="0" borderId="11" xfId="1" applyFont="1" applyBorder="1"/>
    <xf numFmtId="0" fontId="4" fillId="6" borderId="11" xfId="1" applyFont="1" applyFill="1" applyBorder="1"/>
    <xf numFmtId="2" fontId="4" fillId="0" borderId="15" xfId="1" applyNumberFormat="1" applyFont="1" applyBorder="1"/>
    <xf numFmtId="0" fontId="4" fillId="6" borderId="0" xfId="1" applyFont="1" applyFill="1" applyBorder="1"/>
    <xf numFmtId="2" fontId="4" fillId="0" borderId="4" xfId="1" applyNumberFormat="1" applyFont="1" applyBorder="1" applyAlignment="1">
      <alignment horizontal="right"/>
    </xf>
    <xf numFmtId="10" fontId="4" fillId="6" borderId="5" xfId="1" applyNumberFormat="1" applyFont="1" applyFill="1" applyBorder="1"/>
    <xf numFmtId="10" fontId="4" fillId="6" borderId="5" xfId="1" quotePrefix="1" applyNumberFormat="1" applyFont="1" applyFill="1" applyBorder="1"/>
    <xf numFmtId="10" fontId="4" fillId="6" borderId="0" xfId="1" applyNumberFormat="1" applyFont="1" applyFill="1" applyBorder="1"/>
    <xf numFmtId="10" fontId="4" fillId="6" borderId="0" xfId="2" applyNumberFormat="1" applyFont="1" applyFill="1" applyBorder="1" applyAlignment="1" applyProtection="1">
      <alignment horizontal="right"/>
      <protection locked="0"/>
    </xf>
    <xf numFmtId="0" fontId="4" fillId="0" borderId="5" xfId="1" applyFont="1" applyBorder="1" applyAlignment="1">
      <alignment horizontal="center"/>
    </xf>
    <xf numFmtId="10" fontId="4" fillId="7" borderId="0" xfId="1" applyNumberFormat="1" applyFont="1" applyFill="1" applyBorder="1"/>
    <xf numFmtId="0" fontId="4" fillId="6" borderId="5" xfId="1" applyFont="1" applyFill="1" applyBorder="1"/>
    <xf numFmtId="0" fontId="4" fillId="0" borderId="0" xfId="1" applyNumberFormat="1" applyFont="1" applyBorder="1"/>
    <xf numFmtId="165" fontId="4" fillId="6" borderId="0" xfId="1" applyNumberFormat="1" applyFont="1" applyFill="1" applyBorder="1"/>
    <xf numFmtId="0" fontId="6" fillId="0" borderId="4" xfId="1" applyFont="1" applyBorder="1"/>
    <xf numFmtId="2" fontId="4" fillId="0" borderId="5" xfId="1" applyNumberFormat="1" applyFont="1" applyBorder="1" applyAlignment="1">
      <alignment horizontal="center"/>
    </xf>
    <xf numFmtId="166" fontId="4" fillId="6" borderId="0" xfId="1" applyNumberFormat="1" applyFont="1" applyFill="1" applyBorder="1"/>
    <xf numFmtId="2" fontId="4" fillId="0" borderId="16" xfId="1" applyNumberFormat="1" applyFont="1" applyBorder="1"/>
    <xf numFmtId="0" fontId="4" fillId="0" borderId="8" xfId="1" applyFont="1" applyBorder="1" applyAlignment="1">
      <alignment horizontal="center"/>
    </xf>
    <xf numFmtId="2" fontId="4" fillId="5" borderId="17" xfId="1" applyNumberFormat="1" applyFont="1" applyFill="1" applyBorder="1"/>
    <xf numFmtId="0" fontId="4" fillId="5" borderId="18" xfId="1" applyFont="1" applyFill="1" applyBorder="1"/>
    <xf numFmtId="0" fontId="4" fillId="5" borderId="17" xfId="1" applyFont="1" applyFill="1" applyBorder="1"/>
    <xf numFmtId="0" fontId="5" fillId="3" borderId="4" xfId="1" applyFont="1" applyFill="1" applyBorder="1"/>
    <xf numFmtId="0" fontId="4" fillId="3" borderId="0" xfId="1" applyFont="1" applyFill="1" applyBorder="1" applyAlignment="1">
      <alignment horizontal="center"/>
    </xf>
    <xf numFmtId="2" fontId="4" fillId="3" borderId="15" xfId="1" applyNumberFormat="1" applyFont="1" applyFill="1" applyBorder="1"/>
    <xf numFmtId="0" fontId="4" fillId="3" borderId="4" xfId="1" applyFont="1" applyFill="1" applyBorder="1"/>
    <xf numFmtId="0" fontId="7" fillId="3" borderId="0" xfId="1" applyFont="1" applyFill="1" applyBorder="1"/>
    <xf numFmtId="2" fontId="7" fillId="3" borderId="0" xfId="1" applyNumberFormat="1" applyFont="1" applyFill="1" applyBorder="1" applyAlignment="1">
      <alignment horizontal="center"/>
    </xf>
    <xf numFmtId="0" fontId="4" fillId="5" borderId="9" xfId="1" applyFont="1" applyFill="1" applyBorder="1"/>
    <xf numFmtId="0" fontId="4" fillId="5" borderId="10" xfId="1" applyFont="1" applyFill="1" applyBorder="1"/>
    <xf numFmtId="167" fontId="3" fillId="5" borderId="17" xfId="3" applyNumberFormat="1" applyFont="1" applyFill="1" applyBorder="1"/>
    <xf numFmtId="0" fontId="8" fillId="5" borderId="10" xfId="1" applyFont="1" applyFill="1" applyBorder="1" applyAlignment="1">
      <alignment horizontal="center"/>
    </xf>
    <xf numFmtId="0" fontId="3" fillId="0" borderId="12" xfId="1" applyFont="1" applyFill="1" applyBorder="1" applyAlignment="1">
      <alignment horizontal="center"/>
    </xf>
    <xf numFmtId="0" fontId="3" fillId="0" borderId="13" xfId="1" applyFont="1" applyFill="1" applyBorder="1" applyAlignment="1">
      <alignment horizontal="center"/>
    </xf>
    <xf numFmtId="0" fontId="3" fillId="0" borderId="11" xfId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0" fontId="4" fillId="0" borderId="10" xfId="1" applyFont="1" applyFill="1" applyBorder="1" applyAlignment="1">
      <alignment horizontal="center"/>
    </xf>
    <xf numFmtId="0" fontId="4" fillId="0" borderId="18" xfId="1" applyFont="1" applyFill="1" applyBorder="1" applyAlignment="1">
      <alignment horizontal="center"/>
    </xf>
    <xf numFmtId="0" fontId="5" fillId="5" borderId="9" xfId="1" applyFont="1" applyFill="1" applyBorder="1" applyAlignment="1">
      <alignment horizontal="left"/>
    </xf>
    <xf numFmtId="0" fontId="5" fillId="5" borderId="18" xfId="1" applyFont="1" applyFill="1" applyBorder="1" applyAlignment="1">
      <alignment horizontal="left"/>
    </xf>
    <xf numFmtId="0" fontId="5" fillId="5" borderId="12" xfId="1" applyFont="1" applyFill="1" applyBorder="1" applyAlignment="1">
      <alignment horizontal="left"/>
    </xf>
    <xf numFmtId="0" fontId="5" fillId="5" borderId="10" xfId="1" applyFont="1" applyFill="1" applyBorder="1" applyAlignment="1">
      <alignment horizontal="left"/>
    </xf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49" fontId="5" fillId="0" borderId="0" xfId="1" applyNumberFormat="1" applyFont="1" applyBorder="1" applyAlignment="1">
      <alignment horizontal="left"/>
    </xf>
    <xf numFmtId="0" fontId="5" fillId="0" borderId="0" xfId="1" applyFont="1" applyBorder="1" applyAlignment="1">
      <alignment horizontal="left"/>
    </xf>
    <xf numFmtId="164" fontId="5" fillId="0" borderId="0" xfId="1" applyNumberFormat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4" fillId="0" borderId="0" xfId="1" applyFont="1" applyBorder="1" applyAlignment="1">
      <alignment horizontal="center"/>
    </xf>
    <xf numFmtId="2" fontId="5" fillId="0" borderId="9" xfId="1" applyNumberFormat="1" applyFont="1" applyFill="1" applyBorder="1" applyAlignment="1">
      <alignment horizontal="right"/>
    </xf>
    <xf numFmtId="2" fontId="5" fillId="0" borderId="10" xfId="1" applyNumberFormat="1" applyFont="1" applyFill="1" applyBorder="1" applyAlignment="1">
      <alignment horizontal="right"/>
    </xf>
    <xf numFmtId="2" fontId="5" fillId="0" borderId="18" xfId="1" applyNumberFormat="1" applyFont="1" applyFill="1" applyBorder="1" applyAlignment="1">
      <alignment horizontal="right"/>
    </xf>
    <xf numFmtId="0" fontId="9" fillId="0" borderId="0" xfId="4"/>
  </cellXfs>
  <cellStyles count="5">
    <cellStyle name="Euro" xfId="3"/>
    <cellStyle name="Lien hypertexte" xfId="4" builtinId="8"/>
    <cellStyle name="Normal" xfId="0" builtinId="0"/>
    <cellStyle name="Normal_DITEE" xfId="2"/>
    <cellStyle name="Normal_Fiche de paie TEPA plus 20 salarié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30</xdr:row>
      <xdr:rowOff>171451</xdr:rowOff>
    </xdr:from>
    <xdr:to>
      <xdr:col>19</xdr:col>
      <xdr:colOff>476250</xdr:colOff>
      <xdr:row>43</xdr:row>
      <xdr:rowOff>95251</xdr:rowOff>
    </xdr:to>
    <xdr:sp macro="" textlink="">
      <xdr:nvSpPr>
        <xdr:cNvPr id="2" name="ZoneTexte 1"/>
        <xdr:cNvSpPr txBox="1"/>
      </xdr:nvSpPr>
      <xdr:spPr>
        <a:xfrm>
          <a:off x="7620000" y="6019801"/>
          <a:ext cx="7334250" cy="241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 insérer un ligne dans un tableau excel conditionné par une valeur d'une cellule.</a:t>
          </a:r>
          <a:br>
            <a:rPr lang="fr-FR"/>
          </a:br>
          <a:r>
            <a:rPr lang="fr-FR"/>
            <a:t>je m'explique j'ai un bulletin de salaire et je veux insérer un ligne (emplacement entre ligne 52 et 53) si la valeur de la cellule profil = "Cadre".</a:t>
          </a:r>
          <a:br>
            <a:rPr lang="fr-FR"/>
          </a:br>
          <a:r>
            <a:rPr lang="fr-FR"/>
            <a:t>Dans ce cas la ligne 53 devient en A53 "Assurance supplémentaire", D53 =cellule I18, E53= 1,25%, F53= D53*E53, H53= 0.5%, I53=D53*h53</a:t>
          </a:r>
          <a:br>
            <a:rPr lang="fr-FR"/>
          </a:br>
          <a:r>
            <a:rPr lang="fr-FR"/>
            <a:t>Voir fichier joint.</a:t>
          </a:r>
          <a:br>
            <a:rPr lang="fr-FR"/>
          </a:br>
          <a:r>
            <a:rPr lang="fr-FR"/>
            <a:t>Je pense que ce n'est pas très dur mais je suis nul en macro VBA </a:t>
          </a:r>
          <a:br>
            <a:rPr lang="fr-FR"/>
          </a:br>
          <a:r>
            <a:rPr lang="fr-FR"/>
            <a:t>je souhaiterais que cette macro s'exécute automatiquement des renseignement de la cellule profil.</a:t>
          </a:r>
          <a:br>
            <a:rPr lang="fr-FR"/>
          </a:br>
          <a:r>
            <a:rPr lang="fr-FR"/>
            <a:t>Si non Cadre, on ne fait rien</a:t>
          </a:r>
          <a:br>
            <a:rPr lang="fr-FR"/>
          </a:br>
          <a:r>
            <a:rPr lang="fr-FR"/>
            <a:t>merci pour vos lumières.</a:t>
          </a:r>
          <a:br>
            <a:rPr lang="fr-FR"/>
          </a:br>
          <a:r>
            <a:rPr lang="fr-FR"/>
            <a:t>Bonne soirée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UIZ/Dropbox/GESTIONNAIRE%20DE%20PAIE%202/GP%20Outil_Paieol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sociales"/>
      <sheetName val="BULLETIN"/>
      <sheetName val="définitions"/>
    </sheetNames>
    <sheetDataSet>
      <sheetData sheetId="0">
        <row r="8">
          <cell r="B8">
            <v>0.128</v>
          </cell>
          <cell r="C8">
            <v>7.4999999999999997E-3</v>
          </cell>
        </row>
        <row r="9">
          <cell r="B9">
            <v>3.0000000000000001E-3</v>
          </cell>
        </row>
        <row r="10">
          <cell r="B10">
            <v>1.7500000000000002E-2</v>
          </cell>
          <cell r="C10">
            <v>2.5000000000000001E-3</v>
          </cell>
        </row>
        <row r="11">
          <cell r="B11">
            <v>8.4500000000000006E-2</v>
          </cell>
          <cell r="C11">
            <v>6.8000000000000005E-2</v>
          </cell>
        </row>
        <row r="12">
          <cell r="B12">
            <v>5.2499999999999998E-2</v>
          </cell>
        </row>
        <row r="13">
          <cell r="B13">
            <v>1E-3</v>
          </cell>
        </row>
        <row r="14">
          <cell r="B14">
            <v>5.0000000000000001E-3</v>
          </cell>
        </row>
        <row r="17">
          <cell r="B17">
            <v>0.2</v>
          </cell>
        </row>
        <row r="18">
          <cell r="B18">
            <v>0.08</v>
          </cell>
        </row>
        <row r="19">
          <cell r="C19">
            <v>2.4E-2</v>
          </cell>
        </row>
        <row r="20">
          <cell r="C20">
            <v>5.0999999999999997E-2</v>
          </cell>
        </row>
        <row r="21">
          <cell r="C21">
            <v>5.0000000000000001E-3</v>
          </cell>
        </row>
        <row r="25">
          <cell r="G25">
            <v>18</v>
          </cell>
        </row>
        <row r="26">
          <cell r="B26">
            <v>0.04</v>
          </cell>
          <cell r="C26">
            <v>2.4E-2</v>
          </cell>
        </row>
        <row r="27">
          <cell r="B27">
            <v>0.04</v>
          </cell>
          <cell r="C27">
            <v>2.4E-2</v>
          </cell>
        </row>
        <row r="28">
          <cell r="B28">
            <v>3.0000000000000001E-3</v>
          </cell>
        </row>
        <row r="32">
          <cell r="B32">
            <v>4.58E-2</v>
          </cell>
          <cell r="C32">
            <v>3.0499999999999999E-2</v>
          </cell>
        </row>
        <row r="33">
          <cell r="B33">
            <v>0.1208</v>
          </cell>
          <cell r="C33">
            <v>8.0500000000000002E-2</v>
          </cell>
        </row>
        <row r="34">
          <cell r="B34">
            <v>1.2E-2</v>
          </cell>
          <cell r="C34">
            <v>8.0000000000000002E-3</v>
          </cell>
        </row>
        <row r="35">
          <cell r="B35">
            <v>1.2999999999999999E-2</v>
          </cell>
          <cell r="C35">
            <v>8.9999999999999993E-3</v>
          </cell>
        </row>
        <row r="38">
          <cell r="B38">
            <v>4.58E-2</v>
          </cell>
          <cell r="C38">
            <v>3.0499999999999999E-2</v>
          </cell>
        </row>
        <row r="39">
          <cell r="B39">
            <v>0.1268</v>
          </cell>
          <cell r="C39">
            <v>7.7499999999999999E-2</v>
          </cell>
        </row>
        <row r="40">
          <cell r="B40">
            <v>0.1268</v>
          </cell>
          <cell r="C40">
            <v>7.7499999999999999E-2</v>
          </cell>
        </row>
        <row r="41">
          <cell r="B41">
            <v>1.2E-2</v>
          </cell>
          <cell r="C41">
            <v>8.0000000000000002E-3</v>
          </cell>
        </row>
        <row r="42">
          <cell r="B42">
            <v>1.2999999999999999E-2</v>
          </cell>
          <cell r="C42">
            <v>8.9999999999999993E-3</v>
          </cell>
        </row>
        <row r="43">
          <cell r="B43">
            <v>0.1268</v>
          </cell>
          <cell r="C43">
            <v>7.7499999999999999E-2</v>
          </cell>
        </row>
        <row r="44">
          <cell r="B44">
            <v>3.6000000000000002E-4</v>
          </cell>
          <cell r="C44">
            <v>2.4000000000000001E-4</v>
          </cell>
        </row>
        <row r="46">
          <cell r="B46">
            <v>1.4999999999999999E-2</v>
          </cell>
        </row>
        <row r="47">
          <cell r="B47">
            <v>2.2000000000000001E-3</v>
          </cell>
          <cell r="C47">
            <v>1.2999999999999999E-3</v>
          </cell>
        </row>
        <row r="51">
          <cell r="B51">
            <v>4.4999999999999997E-3</v>
          </cell>
        </row>
        <row r="52">
          <cell r="B52">
            <v>6.7999999999999996E-3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tion-de-ligne-t5639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68"/>
  <sheetViews>
    <sheetView tabSelected="1" workbookViewId="0">
      <selection activeCell="J59" sqref="J59"/>
    </sheetView>
  </sheetViews>
  <sheetFormatPr baseColWidth="10" defaultRowHeight="15" x14ac:dyDescent="0.25"/>
  <sheetData>
    <row r="1" spans="1:22" ht="18.75" x14ac:dyDescent="0.3">
      <c r="A1" s="95" t="s">
        <v>0</v>
      </c>
      <c r="B1" s="96"/>
      <c r="C1" s="96"/>
      <c r="D1" s="96"/>
      <c r="E1" s="96"/>
      <c r="F1" s="96"/>
      <c r="G1" s="96"/>
      <c r="H1" s="96"/>
      <c r="I1" s="97"/>
      <c r="N1" s="106" t="s">
        <v>66</v>
      </c>
    </row>
    <row r="2" spans="1:22" ht="15.75" x14ac:dyDescent="0.25">
      <c r="A2" s="1" t="s">
        <v>1</v>
      </c>
      <c r="B2" s="2"/>
      <c r="C2" s="2"/>
      <c r="D2" s="2"/>
      <c r="E2" s="3" t="s">
        <v>2</v>
      </c>
      <c r="F2" s="4"/>
      <c r="G2" s="2"/>
      <c r="H2" s="2" t="s">
        <v>3</v>
      </c>
      <c r="I2" s="5"/>
      <c r="V2" t="s">
        <v>11</v>
      </c>
    </row>
    <row r="3" spans="1:22" x14ac:dyDescent="0.25">
      <c r="A3" s="6" t="s">
        <v>4</v>
      </c>
      <c r="B3" s="98"/>
      <c r="C3" s="99"/>
      <c r="D3" s="2"/>
      <c r="E3" s="2" t="s">
        <v>4</v>
      </c>
      <c r="F3" s="7"/>
      <c r="G3" s="7"/>
      <c r="H3" s="2"/>
      <c r="I3" s="8"/>
      <c r="V3" t="s">
        <v>67</v>
      </c>
    </row>
    <row r="4" spans="1:22" x14ac:dyDescent="0.25">
      <c r="A4" s="6" t="s">
        <v>5</v>
      </c>
      <c r="B4" s="9"/>
      <c r="C4" s="2"/>
      <c r="D4" s="2"/>
      <c r="E4" s="2" t="s">
        <v>6</v>
      </c>
      <c r="F4" s="7"/>
      <c r="G4" s="7"/>
      <c r="H4" s="2"/>
      <c r="I4" s="8"/>
    </row>
    <row r="5" spans="1:22" x14ac:dyDescent="0.25">
      <c r="A5" s="6" t="s">
        <v>7</v>
      </c>
      <c r="B5" s="10"/>
      <c r="C5" s="11"/>
      <c r="D5" s="2"/>
      <c r="E5" s="2" t="s">
        <v>8</v>
      </c>
      <c r="F5" s="7"/>
      <c r="G5" s="2"/>
      <c r="H5" s="2"/>
      <c r="I5" s="8"/>
    </row>
    <row r="6" spans="1:22" x14ac:dyDescent="0.25">
      <c r="A6" s="6" t="s">
        <v>9</v>
      </c>
      <c r="B6" s="9"/>
      <c r="C6" s="2"/>
      <c r="D6" s="2"/>
      <c r="E6" s="2" t="s">
        <v>10</v>
      </c>
      <c r="F6" s="12" t="s">
        <v>11</v>
      </c>
      <c r="G6" s="2"/>
      <c r="H6" s="2"/>
      <c r="I6" s="8"/>
    </row>
    <row r="7" spans="1:22" x14ac:dyDescent="0.25">
      <c r="A7" s="6" t="s">
        <v>12</v>
      </c>
      <c r="B7" s="13"/>
      <c r="C7" s="2"/>
      <c r="D7" s="2"/>
      <c r="E7" s="2" t="s">
        <v>13</v>
      </c>
      <c r="F7" s="100"/>
      <c r="G7" s="100"/>
      <c r="H7" s="100"/>
      <c r="I7" s="8"/>
    </row>
    <row r="8" spans="1:22" ht="15.75" thickBot="1" x14ac:dyDescent="0.3">
      <c r="A8" s="14" t="s">
        <v>14</v>
      </c>
      <c r="B8" s="15"/>
      <c r="C8" s="16"/>
      <c r="D8" s="16"/>
      <c r="E8" s="16" t="s">
        <v>5</v>
      </c>
      <c r="F8" s="17"/>
      <c r="G8" s="16"/>
      <c r="H8" s="16"/>
      <c r="I8" s="18"/>
    </row>
    <row r="9" spans="1:22" ht="15.75" thickBot="1" x14ac:dyDescent="0.3">
      <c r="A9" s="19" t="s">
        <v>15</v>
      </c>
      <c r="B9" s="20"/>
      <c r="C9" s="21">
        <v>41640</v>
      </c>
      <c r="D9" s="22"/>
      <c r="E9" s="20" t="s">
        <v>16</v>
      </c>
      <c r="F9" s="23">
        <v>41670</v>
      </c>
      <c r="G9" s="24"/>
      <c r="H9" s="20" t="s">
        <v>17</v>
      </c>
      <c r="I9" s="25"/>
    </row>
    <row r="10" spans="1:22" x14ac:dyDescent="0.25">
      <c r="A10" s="26" t="s">
        <v>18</v>
      </c>
      <c r="B10" s="27"/>
      <c r="C10" s="27" t="s">
        <v>19</v>
      </c>
      <c r="D10" s="27"/>
      <c r="E10" s="27"/>
      <c r="F10" s="28">
        <v>151.67400000000001</v>
      </c>
      <c r="G10" s="29" t="s">
        <v>20</v>
      </c>
      <c r="H10" s="28"/>
      <c r="I10" s="30">
        <f>F10*H10</f>
        <v>0</v>
      </c>
    </row>
    <row r="11" spans="1:22" x14ac:dyDescent="0.25">
      <c r="A11" s="6" t="s">
        <v>21</v>
      </c>
      <c r="B11" s="2"/>
      <c r="C11" s="31" t="s">
        <v>22</v>
      </c>
      <c r="D11" s="2"/>
      <c r="E11" s="2"/>
      <c r="F11" s="32"/>
      <c r="G11" s="33" t="s">
        <v>20</v>
      </c>
      <c r="H11" s="34"/>
      <c r="I11" s="35">
        <f>H11*F11</f>
        <v>0</v>
      </c>
    </row>
    <row r="12" spans="1:22" x14ac:dyDescent="0.25">
      <c r="A12" s="6" t="s">
        <v>23</v>
      </c>
      <c r="B12" s="2"/>
      <c r="C12" s="2" t="s">
        <v>19</v>
      </c>
      <c r="D12" s="2"/>
      <c r="E12" s="2"/>
      <c r="F12" s="32"/>
      <c r="G12" s="33" t="s">
        <v>20</v>
      </c>
      <c r="H12" s="34"/>
      <c r="I12" s="35">
        <f>H12*F12</f>
        <v>0</v>
      </c>
    </row>
    <row r="13" spans="1:22" x14ac:dyDescent="0.25">
      <c r="A13" s="6" t="s">
        <v>24</v>
      </c>
      <c r="B13" s="2"/>
      <c r="C13" s="2" t="s">
        <v>19</v>
      </c>
      <c r="D13" s="2"/>
      <c r="E13" s="2"/>
      <c r="F13" s="32"/>
      <c r="G13" s="33" t="s">
        <v>20</v>
      </c>
      <c r="H13" s="34"/>
      <c r="I13" s="35">
        <f>H13*F13</f>
        <v>0</v>
      </c>
    </row>
    <row r="14" spans="1:22" x14ac:dyDescent="0.25">
      <c r="A14" s="6" t="s">
        <v>25</v>
      </c>
      <c r="B14" s="2"/>
      <c r="C14" s="2"/>
      <c r="D14" s="2"/>
      <c r="E14" s="2"/>
      <c r="F14" s="34"/>
      <c r="G14" s="33"/>
      <c r="H14" s="34"/>
      <c r="I14" s="35">
        <f>+F14*H14</f>
        <v>0</v>
      </c>
    </row>
    <row r="15" spans="1:22" x14ac:dyDescent="0.25">
      <c r="A15" s="6" t="s">
        <v>26</v>
      </c>
      <c r="B15" s="2"/>
      <c r="C15" s="2"/>
      <c r="D15" s="2"/>
      <c r="E15" s="2"/>
      <c r="F15" s="34"/>
      <c r="G15" s="33"/>
      <c r="H15" s="34"/>
      <c r="I15" s="35">
        <v>0</v>
      </c>
    </row>
    <row r="16" spans="1:22" x14ac:dyDescent="0.25">
      <c r="A16" s="6"/>
      <c r="B16" s="2"/>
      <c r="C16" s="36"/>
      <c r="D16" s="2"/>
      <c r="E16" s="2"/>
      <c r="F16" s="37"/>
      <c r="G16" s="33"/>
      <c r="H16" s="38"/>
      <c r="I16" s="35">
        <f>C16*H16</f>
        <v>0</v>
      </c>
    </row>
    <row r="17" spans="1:9" ht="15.75" thickBot="1" x14ac:dyDescent="0.3">
      <c r="A17" s="101"/>
      <c r="B17" s="102"/>
      <c r="C17" s="37"/>
      <c r="D17" s="2"/>
      <c r="E17" s="2"/>
      <c r="F17" s="37"/>
      <c r="G17" s="33"/>
      <c r="H17" s="37"/>
      <c r="I17" s="39"/>
    </row>
    <row r="18" spans="1:9" ht="15.75" thickBot="1" x14ac:dyDescent="0.3">
      <c r="A18" s="101" t="s">
        <v>27</v>
      </c>
      <c r="B18" s="102"/>
      <c r="C18" s="40"/>
      <c r="D18" s="16"/>
      <c r="E18" s="16"/>
      <c r="F18" s="103" t="s">
        <v>28</v>
      </c>
      <c r="G18" s="104"/>
      <c r="H18" s="105"/>
      <c r="I18" s="41">
        <f>SUM(I10:I17)</f>
        <v>0</v>
      </c>
    </row>
    <row r="19" spans="1:9" ht="16.5" thickBot="1" x14ac:dyDescent="0.3">
      <c r="A19" s="85" t="s">
        <v>29</v>
      </c>
      <c r="B19" s="86"/>
      <c r="C19" s="87"/>
      <c r="D19" s="42" t="s">
        <v>30</v>
      </c>
      <c r="E19" s="88" t="s">
        <v>31</v>
      </c>
      <c r="F19" s="89"/>
      <c r="G19" s="90"/>
      <c r="H19" s="88" t="s">
        <v>32</v>
      </c>
      <c r="I19" s="90"/>
    </row>
    <row r="20" spans="1:9" ht="15.75" thickBot="1" x14ac:dyDescent="0.3">
      <c r="A20" s="43"/>
      <c r="B20" s="44"/>
      <c r="C20" s="45"/>
      <c r="D20" s="43"/>
      <c r="E20" s="46" t="s">
        <v>33</v>
      </c>
      <c r="F20" s="47" t="s">
        <v>34</v>
      </c>
      <c r="G20" s="48"/>
      <c r="H20" s="46" t="s">
        <v>33</v>
      </c>
      <c r="I20" s="46" t="s">
        <v>34</v>
      </c>
    </row>
    <row r="21" spans="1:9" ht="15.75" x14ac:dyDescent="0.25">
      <c r="A21" s="49" t="s">
        <v>12</v>
      </c>
      <c r="B21" s="27"/>
      <c r="C21" s="27"/>
      <c r="D21" s="50"/>
      <c r="E21" s="51"/>
      <c r="F21" s="52"/>
      <c r="G21" s="53"/>
      <c r="H21" s="54"/>
      <c r="I21" s="50"/>
    </row>
    <row r="22" spans="1:9" x14ac:dyDescent="0.25">
      <c r="A22" s="6" t="s">
        <v>35</v>
      </c>
      <c r="B22" s="2"/>
      <c r="C22" s="2"/>
      <c r="D22" s="55">
        <f>+N11</f>
        <v>0</v>
      </c>
      <c r="E22" s="56"/>
      <c r="F22" s="57"/>
      <c r="G22" s="8"/>
      <c r="H22" s="58">
        <f>'[1]Données sociales'!C20</f>
        <v>5.0999999999999997E-2</v>
      </c>
      <c r="I22" s="55">
        <f>+D22*H22</f>
        <v>0</v>
      </c>
    </row>
    <row r="23" spans="1:9" x14ac:dyDescent="0.25">
      <c r="A23" s="6" t="s">
        <v>36</v>
      </c>
      <c r="B23" s="2"/>
      <c r="C23" s="2"/>
      <c r="D23" s="55">
        <f>+D22</f>
        <v>0</v>
      </c>
      <c r="E23" s="56"/>
      <c r="F23" s="57"/>
      <c r="G23" s="8"/>
      <c r="H23" s="59">
        <f>'[1]Données sociales'!C19</f>
        <v>2.4E-2</v>
      </c>
      <c r="I23" s="55">
        <f t="shared" ref="I23:I35" si="0">+D23*H23</f>
        <v>0</v>
      </c>
    </row>
    <row r="24" spans="1:9" x14ac:dyDescent="0.25">
      <c r="A24" s="6" t="s">
        <v>37</v>
      </c>
      <c r="B24" s="2"/>
      <c r="C24" s="2"/>
      <c r="D24" s="55">
        <f>+D22</f>
        <v>0</v>
      </c>
      <c r="E24" s="56"/>
      <c r="F24" s="57"/>
      <c r="G24" s="8"/>
      <c r="H24" s="60">
        <f>'[1]Données sociales'!C21</f>
        <v>5.0000000000000001E-3</v>
      </c>
      <c r="I24" s="55">
        <f t="shared" si="0"/>
        <v>0</v>
      </c>
    </row>
    <row r="25" spans="1:9" x14ac:dyDescent="0.25">
      <c r="A25" s="6" t="s">
        <v>38</v>
      </c>
      <c r="B25" s="2"/>
      <c r="C25" s="2"/>
      <c r="D25" s="55">
        <f>+K5</f>
        <v>0</v>
      </c>
      <c r="E25" s="61">
        <f>'[1]Données sociales'!B8</f>
        <v>0.128</v>
      </c>
      <c r="F25" s="57">
        <f>+D25*E25</f>
        <v>0</v>
      </c>
      <c r="G25" s="62"/>
      <c r="H25" s="58">
        <f>'[1]Données sociales'!C8</f>
        <v>7.4999999999999997E-3</v>
      </c>
      <c r="I25" s="55">
        <f t="shared" si="0"/>
        <v>0</v>
      </c>
    </row>
    <row r="26" spans="1:9" x14ac:dyDescent="0.25">
      <c r="A26" s="6" t="s">
        <v>39</v>
      </c>
      <c r="B26" s="2"/>
      <c r="C26" s="2"/>
      <c r="D26" s="55">
        <f>+K5</f>
        <v>0</v>
      </c>
      <c r="E26" s="60">
        <f>'[1]Données sociales'!B9</f>
        <v>3.0000000000000001E-3</v>
      </c>
      <c r="F26" s="57">
        <f t="shared" ref="F26:F34" si="1">+D26*E26</f>
        <v>0</v>
      </c>
      <c r="G26" s="62"/>
      <c r="H26" s="58"/>
      <c r="I26" s="55">
        <f t="shared" si="0"/>
        <v>0</v>
      </c>
    </row>
    <row r="27" spans="1:9" x14ac:dyDescent="0.25">
      <c r="A27" s="6" t="s">
        <v>40</v>
      </c>
      <c r="B27" s="2"/>
      <c r="C27" s="2"/>
      <c r="D27" s="55">
        <f>+K5</f>
        <v>0</v>
      </c>
      <c r="E27" s="63">
        <f>'[1]Données sociales'!B15</f>
        <v>0</v>
      </c>
      <c r="F27" s="57">
        <f t="shared" si="1"/>
        <v>0</v>
      </c>
      <c r="G27" s="62"/>
      <c r="H27" s="64"/>
      <c r="I27" s="55">
        <f t="shared" si="0"/>
        <v>0</v>
      </c>
    </row>
    <row r="28" spans="1:9" x14ac:dyDescent="0.25">
      <c r="A28" s="6" t="s">
        <v>41</v>
      </c>
      <c r="B28" s="2"/>
      <c r="C28" s="2"/>
      <c r="D28" s="55">
        <f>+K5</f>
        <v>0</v>
      </c>
      <c r="E28" s="60">
        <f>'[1]Données sociales'!B12</f>
        <v>5.2499999999999998E-2</v>
      </c>
      <c r="F28" s="57">
        <f t="shared" si="1"/>
        <v>0</v>
      </c>
      <c r="G28" s="62"/>
      <c r="H28" s="64"/>
      <c r="I28" s="55">
        <f t="shared" si="0"/>
        <v>0</v>
      </c>
    </row>
    <row r="29" spans="1:9" x14ac:dyDescent="0.25">
      <c r="A29" s="6" t="s">
        <v>42</v>
      </c>
      <c r="B29" s="2"/>
      <c r="C29" s="2"/>
      <c r="D29" s="55"/>
      <c r="E29" s="63"/>
      <c r="F29" s="57">
        <f t="shared" si="1"/>
        <v>0</v>
      </c>
      <c r="G29" s="62"/>
      <c r="H29" s="64"/>
      <c r="I29" s="55">
        <f t="shared" si="0"/>
        <v>0</v>
      </c>
    </row>
    <row r="30" spans="1:9" x14ac:dyDescent="0.25">
      <c r="A30" s="6" t="s">
        <v>43</v>
      </c>
      <c r="B30" s="2"/>
      <c r="C30" s="2"/>
      <c r="D30" s="55">
        <f>+K5</f>
        <v>0</v>
      </c>
      <c r="E30" s="60">
        <f>'[1]Données sociales'!B10</f>
        <v>1.7500000000000002E-2</v>
      </c>
      <c r="F30" s="57">
        <f t="shared" si="1"/>
        <v>0</v>
      </c>
      <c r="G30" s="62"/>
      <c r="H30" s="58">
        <f>'[1]Données sociales'!C10</f>
        <v>2.5000000000000001E-3</v>
      </c>
      <c r="I30" s="55">
        <f t="shared" si="0"/>
        <v>0</v>
      </c>
    </row>
    <row r="31" spans="1:9" x14ac:dyDescent="0.25">
      <c r="A31" s="6" t="s">
        <v>44</v>
      </c>
      <c r="B31" s="2"/>
      <c r="C31" s="2"/>
      <c r="D31" s="55">
        <f>+L5</f>
        <v>0</v>
      </c>
      <c r="E31" s="60">
        <f>'[1]Données sociales'!B11</f>
        <v>8.4500000000000006E-2</v>
      </c>
      <c r="F31" s="57">
        <f t="shared" si="1"/>
        <v>0</v>
      </c>
      <c r="G31" s="62"/>
      <c r="H31" s="58">
        <f>'[1]Données sociales'!C11</f>
        <v>6.8000000000000005E-2</v>
      </c>
      <c r="I31" s="55">
        <f t="shared" si="0"/>
        <v>0</v>
      </c>
    </row>
    <row r="32" spans="1:9" x14ac:dyDescent="0.25">
      <c r="A32" s="6" t="str">
        <f>IF('[1]Données sociales'!G25&lt;20,"FNAL - Aide au logement TA","")</f>
        <v>FNAL - Aide au logement TA</v>
      </c>
      <c r="B32" s="2"/>
      <c r="C32" s="65" t="str">
        <f>IF(A32="","","-20 salariés")</f>
        <v>-20 salariés</v>
      </c>
      <c r="D32" s="55">
        <f>IF(A32="","",+L5)</f>
        <v>0</v>
      </c>
      <c r="E32" s="60">
        <f>'[1]Données sociales'!B13</f>
        <v>1E-3</v>
      </c>
      <c r="F32" s="57">
        <f>IF(D32&lt;&gt;"",+D32*E32,"")</f>
        <v>0</v>
      </c>
      <c r="G32" s="62"/>
      <c r="H32" s="64"/>
      <c r="I32" s="55">
        <f>IF(D32&lt;&gt;"",+D32*H32,"")</f>
        <v>0</v>
      </c>
    </row>
    <row r="33" spans="1:9" x14ac:dyDescent="0.25">
      <c r="A33" s="6" t="str">
        <f>IF('[1]Données sociales'!G25&gt;20,"FNAL - Aide au logement","")</f>
        <v/>
      </c>
      <c r="B33" s="2"/>
      <c r="C33" s="65" t="str">
        <f>IF(A33="","","+20 salariés")</f>
        <v/>
      </c>
      <c r="D33" s="55" t="str">
        <f>IF(A33="","",+L5)</f>
        <v/>
      </c>
      <c r="E33" s="60">
        <f>'[1]Données sociales'!B14</f>
        <v>5.0000000000000001E-3</v>
      </c>
      <c r="F33" s="57" t="str">
        <f>IF(D33&lt;&gt;"",D33*E33,"")</f>
        <v/>
      </c>
      <c r="G33" s="62"/>
      <c r="H33" s="64"/>
      <c r="I33" s="55" t="str">
        <f>IF(D33&lt;&gt;"",+D33*H33,"")</f>
        <v/>
      </c>
    </row>
    <row r="34" spans="1:9" x14ac:dyDescent="0.25">
      <c r="A34" s="6" t="s">
        <v>45</v>
      </c>
      <c r="B34" s="2"/>
      <c r="C34" s="2"/>
      <c r="D34" s="55">
        <f>+S15</f>
        <v>0</v>
      </c>
      <c r="E34" s="60">
        <f>'[1]Données sociales'!B17</f>
        <v>0.2</v>
      </c>
      <c r="F34" s="57">
        <f t="shared" si="1"/>
        <v>0</v>
      </c>
      <c r="G34" s="62"/>
      <c r="H34" s="64"/>
      <c r="I34" s="55">
        <f t="shared" si="0"/>
        <v>0</v>
      </c>
    </row>
    <row r="35" spans="1:9" x14ac:dyDescent="0.25">
      <c r="A35" s="6" t="s">
        <v>46</v>
      </c>
      <c r="B35" s="2"/>
      <c r="C35" s="2"/>
      <c r="D35" s="55">
        <f>+S16</f>
        <v>0</v>
      </c>
      <c r="E35" s="60">
        <f>'[1]Données sociales'!B18</f>
        <v>0.08</v>
      </c>
      <c r="F35" s="57">
        <f>IF(D35&lt;&gt;"",+D35*E35,"")</f>
        <v>0</v>
      </c>
      <c r="G35" s="62"/>
      <c r="H35" s="64"/>
      <c r="I35" s="55">
        <f t="shared" si="0"/>
        <v>0</v>
      </c>
    </row>
    <row r="36" spans="1:9" x14ac:dyDescent="0.25">
      <c r="A36" s="6" t="str">
        <f>IF('[1]Données sociales'!G25&lt;20,"Réduction de cotisations salariales (TEPA)","")</f>
        <v>Réduction de cotisations salariales (TEPA)</v>
      </c>
      <c r="B36" s="2"/>
      <c r="C36" s="2"/>
      <c r="D36" s="55">
        <f>IF(A36="","",+F12+F13)</f>
        <v>0</v>
      </c>
      <c r="E36" s="66">
        <f>IF(A36="","",1.5)</f>
        <v>1.5</v>
      </c>
      <c r="F36" s="57">
        <f>IF(D36&lt;&gt;"",-D36*E36,"")</f>
        <v>0</v>
      </c>
      <c r="G36" s="62"/>
      <c r="H36" s="58"/>
      <c r="I36" s="55"/>
    </row>
    <row r="37" spans="1:9" x14ac:dyDescent="0.25">
      <c r="A37" s="6" t="s">
        <v>47</v>
      </c>
      <c r="B37" s="2"/>
      <c r="C37" s="2"/>
      <c r="D37" s="35"/>
      <c r="E37" s="60"/>
      <c r="F37" s="57">
        <f>+P27</f>
        <v>0</v>
      </c>
      <c r="G37" s="62"/>
      <c r="H37" s="58"/>
      <c r="I37" s="55"/>
    </row>
    <row r="38" spans="1:9" ht="15.75" x14ac:dyDescent="0.25">
      <c r="A38" s="67" t="s">
        <v>48</v>
      </c>
      <c r="B38" s="2"/>
      <c r="C38" s="2"/>
      <c r="D38" s="55"/>
      <c r="E38" s="56"/>
      <c r="F38" s="57"/>
      <c r="G38" s="62"/>
      <c r="H38" s="64"/>
      <c r="I38" s="55"/>
    </row>
    <row r="39" spans="1:9" x14ac:dyDescent="0.25">
      <c r="A39" s="6" t="s">
        <v>49</v>
      </c>
      <c r="B39" s="2"/>
      <c r="C39" s="2"/>
      <c r="D39" s="55">
        <f>+L5</f>
        <v>0</v>
      </c>
      <c r="E39" s="60">
        <f>'[1]Données sociales'!B26</f>
        <v>0.04</v>
      </c>
      <c r="F39" s="57">
        <f>+D39*E39</f>
        <v>0</v>
      </c>
      <c r="G39" s="62"/>
      <c r="H39" s="58">
        <f>'[1]Données sociales'!C26</f>
        <v>2.4E-2</v>
      </c>
      <c r="I39" s="55">
        <f>+D39*H39</f>
        <v>0</v>
      </c>
    </row>
    <row r="40" spans="1:9" x14ac:dyDescent="0.25">
      <c r="A40" s="6" t="s">
        <v>50</v>
      </c>
      <c r="B40" s="2"/>
      <c r="C40" s="2"/>
      <c r="D40" s="55">
        <f>+N5</f>
        <v>0</v>
      </c>
      <c r="E40" s="60">
        <f>'[1]Données sociales'!B27</f>
        <v>0.04</v>
      </c>
      <c r="F40" s="57">
        <f>+D40*E40</f>
        <v>0</v>
      </c>
      <c r="G40" s="62"/>
      <c r="H40" s="58">
        <f>'[1]Données sociales'!C27</f>
        <v>2.4E-2</v>
      </c>
      <c r="I40" s="55">
        <f>+D40*H40</f>
        <v>0</v>
      </c>
    </row>
    <row r="41" spans="1:9" x14ac:dyDescent="0.25">
      <c r="A41" s="6" t="s">
        <v>51</v>
      </c>
      <c r="B41" s="2"/>
      <c r="C41" s="2"/>
      <c r="D41" s="55">
        <f>+L5+N5</f>
        <v>0</v>
      </c>
      <c r="E41" s="60">
        <f>'[1]Données sociales'!B28</f>
        <v>3.0000000000000001E-3</v>
      </c>
      <c r="F41" s="57">
        <f>+D41*E41</f>
        <v>0</v>
      </c>
      <c r="G41" s="68"/>
      <c r="H41" s="64"/>
      <c r="I41" s="55">
        <f>+D41*H41</f>
        <v>0</v>
      </c>
    </row>
    <row r="42" spans="1:9" ht="15.75" x14ac:dyDescent="0.25">
      <c r="A42" s="67" t="s">
        <v>52</v>
      </c>
      <c r="B42" s="2"/>
      <c r="C42" s="2"/>
      <c r="D42" s="55"/>
      <c r="E42" s="56"/>
      <c r="F42" s="57"/>
      <c r="G42" s="62"/>
      <c r="H42" s="64"/>
      <c r="I42" s="55"/>
    </row>
    <row r="43" spans="1:9" x14ac:dyDescent="0.25">
      <c r="A43" s="6" t="s">
        <v>53</v>
      </c>
      <c r="B43" s="2"/>
      <c r="C43" s="2" t="s">
        <v>54</v>
      </c>
      <c r="D43" s="55">
        <f>+L5</f>
        <v>0</v>
      </c>
      <c r="E43" s="60">
        <f>IF(PROFIL="CADRE",'[1]Données sociales'!B38,'[1]Données sociales'!B32)</f>
        <v>4.58E-2</v>
      </c>
      <c r="F43" s="57">
        <f t="shared" ref="F43:F52" si="2">+D43*E43</f>
        <v>0</v>
      </c>
      <c r="G43" s="62"/>
      <c r="H43" s="58">
        <f>IF(PROFIL="CADRE",'[1]Données sociales'!C38,'[1]Données sociales'!C32)</f>
        <v>3.0499999999999999E-2</v>
      </c>
      <c r="I43" s="55">
        <f t="shared" ref="I43:I52" si="3">+D43*H43</f>
        <v>0</v>
      </c>
    </row>
    <row r="44" spans="1:9" x14ac:dyDescent="0.25">
      <c r="A44" s="6" t="str">
        <f>IF(PROFIL="CADRE","Retraite TB","Retraite T2")</f>
        <v>Retraite T2</v>
      </c>
      <c r="B44" s="2"/>
      <c r="C44" s="2" t="str">
        <f>IF(PROFIL="NON CADRE","ARRCO","AGIRC")</f>
        <v>ARRCO</v>
      </c>
      <c r="D44" s="55">
        <f>IF(PROFIL="CADRE",+N5,+M5)</f>
        <v>0</v>
      </c>
      <c r="E44" s="60">
        <f>IF(PROFIL="CADRE",'[1]Données sociales'!B39,'[1]Données sociales'!B33)</f>
        <v>0.1208</v>
      </c>
      <c r="F44" s="57">
        <f t="shared" si="2"/>
        <v>0</v>
      </c>
      <c r="G44" s="62"/>
      <c r="H44" s="58">
        <f>IF(PROFIL="CADRE",'[1]Données sociales'!C39,'[1]Données sociales'!C33)</f>
        <v>8.0500000000000002E-2</v>
      </c>
      <c r="I44" s="55">
        <f t="shared" si="3"/>
        <v>0</v>
      </c>
    </row>
    <row r="45" spans="1:9" x14ac:dyDescent="0.25">
      <c r="A45" s="6" t="str">
        <f>IF(PROFIL="NON CADRE","","GMP")</f>
        <v/>
      </c>
      <c r="B45" s="2"/>
      <c r="C45" s="2" t="str">
        <f>IF(A45="","","AGIRC")</f>
        <v/>
      </c>
      <c r="D45" s="55">
        <f>+O22</f>
        <v>0</v>
      </c>
      <c r="E45" s="60" t="str">
        <f>IF(A45="","",'[1]Données sociales'!B43)</f>
        <v/>
      </c>
      <c r="F45" s="57" t="e">
        <f>IF(D45&lt;&gt;"",+D45*E45,"")</f>
        <v>#VALUE!</v>
      </c>
      <c r="G45" s="62"/>
      <c r="H45" s="58" t="str">
        <f>IF(A45="","",'[1]Données sociales'!C43)</f>
        <v/>
      </c>
      <c r="I45" s="55" t="e">
        <f>IF(D45&lt;&gt;"",+D45*H45,"")</f>
        <v>#VALUE!</v>
      </c>
    </row>
    <row r="46" spans="1:9" x14ac:dyDescent="0.25">
      <c r="A46" s="6" t="str">
        <f>IF(PROFIL="CADRE","Retraite TC","")</f>
        <v/>
      </c>
      <c r="B46" s="2"/>
      <c r="C46" s="2" t="str">
        <f>IF(A46="","","AGIRC")</f>
        <v/>
      </c>
      <c r="D46" s="55" t="str">
        <f>IF(PROFIL="CADRE",+O5,"")</f>
        <v/>
      </c>
      <c r="E46" s="60" t="str">
        <f>IF(PROFIL="CADRE",'[1]Données sociales'!B40,"")</f>
        <v/>
      </c>
      <c r="F46" s="57" t="str">
        <f>IF(D46&lt;&gt;"",+D46*E46,"")</f>
        <v/>
      </c>
      <c r="G46" s="62"/>
      <c r="H46" s="58" t="str">
        <f>IF(PROFIL="CADRE",'[1]Données sociales'!C40,"")</f>
        <v/>
      </c>
      <c r="I46" s="55" t="str">
        <f>IF(D46&lt;&gt;"",+D46*H46,"")</f>
        <v/>
      </c>
    </row>
    <row r="47" spans="1:9" x14ac:dyDescent="0.25">
      <c r="A47" s="6" t="s">
        <v>55</v>
      </c>
      <c r="B47" s="2"/>
      <c r="C47" s="2" t="s">
        <v>54</v>
      </c>
      <c r="D47" s="55">
        <f>+L5</f>
        <v>0</v>
      </c>
      <c r="E47" s="60">
        <f>IF(PROFIL="CADRE",'[1]Données sociales'!B41,'[1]Données sociales'!B34)</f>
        <v>1.2E-2</v>
      </c>
      <c r="F47" s="57">
        <f t="shared" si="2"/>
        <v>0</v>
      </c>
      <c r="G47" s="62"/>
      <c r="H47" s="60">
        <f>IF(PROFIL="CADRE",'[1]Données sociales'!C41,'[1]Données sociales'!C34)</f>
        <v>8.0000000000000002E-3</v>
      </c>
      <c r="I47" s="55">
        <f t="shared" si="3"/>
        <v>0</v>
      </c>
    </row>
    <row r="48" spans="1:9" x14ac:dyDescent="0.25">
      <c r="A48" s="6" t="str">
        <f>IF(PROFIL="CADRE","AGFF TB","AGFF T2")</f>
        <v>AGFF T2</v>
      </c>
      <c r="B48" s="2"/>
      <c r="C48" s="2" t="str">
        <f>IF(PROFIL="NON CADRE","ARCCO","AGIRC")</f>
        <v>ARCCO</v>
      </c>
      <c r="D48" s="55">
        <f>IF(PROFIL="CADRE",N5,M5)</f>
        <v>0</v>
      </c>
      <c r="E48" s="60">
        <f>IF(PROFIL="CADRE",'[1]Données sociales'!B42,'[1]Données sociales'!B35)</f>
        <v>1.2999999999999999E-2</v>
      </c>
      <c r="F48" s="57">
        <f t="shared" si="2"/>
        <v>0</v>
      </c>
      <c r="G48" s="62"/>
      <c r="H48" s="60">
        <f>IF(PROFIL="CADRE",'[1]Données sociales'!C42,'[1]Données sociales'!C35)</f>
        <v>8.9999999999999993E-3</v>
      </c>
      <c r="I48" s="55">
        <f t="shared" si="3"/>
        <v>0</v>
      </c>
    </row>
    <row r="49" spans="1:9" x14ac:dyDescent="0.25">
      <c r="A49" s="6" t="str">
        <f>IF(PROFIL="CADRE","CET (Contrib Except Temporaire)","")</f>
        <v/>
      </c>
      <c r="B49" s="2"/>
      <c r="C49" s="2" t="s">
        <v>56</v>
      </c>
      <c r="D49" s="55" t="str">
        <f>IF(PROFIL="CADRE",+L5+N5+O5,"")</f>
        <v/>
      </c>
      <c r="E49" s="60" t="str">
        <f>IF(PROFIL="CADRE",'[1]Données sociales'!B47,"")</f>
        <v/>
      </c>
      <c r="F49" s="57" t="str">
        <f>IF(D49&lt;&gt;"",+D49*E49,"")</f>
        <v/>
      </c>
      <c r="G49" s="62"/>
      <c r="H49" s="58" t="str">
        <f>IF(PROFIL="CADRE",'[1]Données sociales'!C47,"")</f>
        <v/>
      </c>
      <c r="I49" s="55" t="str">
        <f>IF(D49&lt;&gt;"",+D49*H49,"")</f>
        <v/>
      </c>
    </row>
    <row r="50" spans="1:9" x14ac:dyDescent="0.25">
      <c r="A50" s="6" t="str">
        <f>IF(PROFIL="CADRE","APEC","")</f>
        <v/>
      </c>
      <c r="B50" s="2"/>
      <c r="C50" s="2" t="s">
        <v>56</v>
      </c>
      <c r="D50" s="55" t="str">
        <f>IF(PROFIL="CADRE",L5+N5,"")</f>
        <v/>
      </c>
      <c r="E50" s="69" t="str">
        <f>IF(PROFIL="CADRE",'[1]Données sociales'!B44,"")</f>
        <v/>
      </c>
      <c r="F50" s="57" t="str">
        <f>IF(D50&lt;&gt;"",+D50*E50,"")</f>
        <v/>
      </c>
      <c r="G50" s="62"/>
      <c r="H50" s="69" t="str">
        <f>IF(PROFIL="CADRE",'[1]Données sociales'!C44,"")</f>
        <v/>
      </c>
      <c r="I50" s="55" t="str">
        <f>IF(D50&lt;&gt;"",+D50*H50,"")</f>
        <v/>
      </c>
    </row>
    <row r="51" spans="1:9" x14ac:dyDescent="0.25">
      <c r="A51" s="6" t="str">
        <f>IF(PROFIL="CADRE","Prévoyance Assurance décès Cadre","")</f>
        <v/>
      </c>
      <c r="B51" s="2"/>
      <c r="C51" s="2"/>
      <c r="D51" s="55"/>
      <c r="E51" s="60" t="str">
        <f>IF(PROFIL="CADRE",'[1]Données sociales'!B46,"")</f>
        <v/>
      </c>
      <c r="F51" s="57" t="str">
        <f>IF(D51&lt;&gt;"",+D51*E51,"")</f>
        <v/>
      </c>
      <c r="G51" s="62"/>
      <c r="H51" s="58"/>
      <c r="I51" s="55" t="str">
        <f>IF(D51&lt;&gt;"",+D51*H51,"")</f>
        <v/>
      </c>
    </row>
    <row r="52" spans="1:9" x14ac:dyDescent="0.25">
      <c r="A52" s="6" t="s">
        <v>57</v>
      </c>
      <c r="B52" s="2"/>
      <c r="C52" s="2"/>
      <c r="D52" s="55"/>
      <c r="E52" s="60"/>
      <c r="F52" s="57">
        <f t="shared" si="2"/>
        <v>0</v>
      </c>
      <c r="G52" s="62"/>
      <c r="H52" s="58"/>
      <c r="I52" s="55">
        <f t="shared" si="3"/>
        <v>0</v>
      </c>
    </row>
    <row r="53" spans="1:9" ht="15.75" x14ac:dyDescent="0.25">
      <c r="A53" s="67" t="s">
        <v>58</v>
      </c>
      <c r="B53" s="2"/>
      <c r="C53" s="2"/>
      <c r="D53" s="55"/>
      <c r="E53" s="60"/>
      <c r="F53" s="57"/>
      <c r="G53" s="62"/>
      <c r="H53" s="58"/>
      <c r="I53" s="55"/>
    </row>
    <row r="54" spans="1:9" x14ac:dyDescent="0.25">
      <c r="A54" s="6" t="s">
        <v>59</v>
      </c>
      <c r="B54" s="2"/>
      <c r="C54" s="2"/>
      <c r="D54" s="55"/>
      <c r="E54" s="60">
        <f>'[1]Données sociales'!B51</f>
        <v>4.4999999999999997E-3</v>
      </c>
      <c r="F54" s="57">
        <f>+D54*E54</f>
        <v>0</v>
      </c>
      <c r="G54" s="62"/>
      <c r="H54" s="58"/>
      <c r="I54" s="55">
        <f>+D54*H54</f>
        <v>0</v>
      </c>
    </row>
    <row r="55" spans="1:9" x14ac:dyDescent="0.25">
      <c r="A55" s="6" t="s">
        <v>60</v>
      </c>
      <c r="B55" s="2"/>
      <c r="C55" s="2"/>
      <c r="D55" s="55"/>
      <c r="E55" s="60">
        <f>'[1]Données sociales'!B52</f>
        <v>6.7999999999999996E-3</v>
      </c>
      <c r="F55" s="57">
        <f>+D55*E55</f>
        <v>0</v>
      </c>
      <c r="G55" s="62"/>
      <c r="H55" s="58"/>
      <c r="I55" s="55">
        <f>+D55*H55</f>
        <v>0</v>
      </c>
    </row>
    <row r="56" spans="1:9" ht="15.75" thickBot="1" x14ac:dyDescent="0.3">
      <c r="A56" s="6" t="s">
        <v>61</v>
      </c>
      <c r="B56" s="2"/>
      <c r="C56" s="2"/>
      <c r="D56" s="70"/>
      <c r="E56" s="63"/>
      <c r="F56" s="57"/>
      <c r="G56" s="71"/>
      <c r="H56" s="58"/>
      <c r="I56" s="55"/>
    </row>
    <row r="57" spans="1:9" ht="15.75" thickBot="1" x14ac:dyDescent="0.3">
      <c r="A57" s="6"/>
      <c r="B57" s="2"/>
      <c r="C57" s="2"/>
      <c r="D57" s="91" t="s">
        <v>62</v>
      </c>
      <c r="E57" s="92"/>
      <c r="F57" s="72" t="e">
        <f>SUM(F22:F56)</f>
        <v>#VALUE!</v>
      </c>
      <c r="G57" s="73"/>
      <c r="H57" s="74"/>
      <c r="I57" s="72" t="e">
        <f>SUM(I22:I56)</f>
        <v>#VALUE!</v>
      </c>
    </row>
    <row r="58" spans="1:9" ht="15.75" thickBot="1" x14ac:dyDescent="0.3">
      <c r="A58" s="6"/>
      <c r="B58" s="2"/>
      <c r="C58" s="2"/>
      <c r="D58" s="93" t="s">
        <v>63</v>
      </c>
      <c r="E58" s="94"/>
      <c r="F58" s="94"/>
      <c r="G58" s="94"/>
      <c r="H58" s="92"/>
      <c r="I58" s="72" t="e">
        <f>+I18-I57+I23+I24</f>
        <v>#VALUE!</v>
      </c>
    </row>
    <row r="59" spans="1:9" ht="15.75" thickBot="1" x14ac:dyDescent="0.3">
      <c r="A59" s="6"/>
      <c r="B59" s="2"/>
      <c r="C59" s="2"/>
      <c r="D59" s="91" t="s">
        <v>64</v>
      </c>
      <c r="E59" s="94"/>
      <c r="F59" s="94"/>
      <c r="G59" s="94"/>
      <c r="H59" s="92"/>
      <c r="I59" s="72"/>
    </row>
    <row r="60" spans="1:9" x14ac:dyDescent="0.25">
      <c r="A60" s="75"/>
      <c r="B60" s="4"/>
      <c r="C60" s="4"/>
      <c r="D60" s="4"/>
      <c r="E60" s="4"/>
      <c r="F60" s="4"/>
      <c r="G60" s="76"/>
      <c r="H60" s="4"/>
      <c r="I60" s="77"/>
    </row>
    <row r="61" spans="1:9" x14ac:dyDescent="0.25">
      <c r="A61" s="78"/>
      <c r="B61" s="79"/>
      <c r="C61" s="4"/>
      <c r="D61" s="4"/>
      <c r="E61" s="4"/>
      <c r="F61" s="4"/>
      <c r="G61" s="76"/>
      <c r="H61" s="4"/>
      <c r="I61" s="77"/>
    </row>
    <row r="62" spans="1:9" x14ac:dyDescent="0.25">
      <c r="A62" s="78"/>
      <c r="B62" s="79"/>
      <c r="C62" s="4"/>
      <c r="D62" s="4"/>
      <c r="E62" s="4"/>
      <c r="F62" s="4"/>
      <c r="G62" s="76"/>
      <c r="H62" s="4"/>
      <c r="I62" s="77"/>
    </row>
    <row r="63" spans="1:9" x14ac:dyDescent="0.25">
      <c r="A63" s="78"/>
      <c r="B63" s="79"/>
      <c r="C63" s="4"/>
      <c r="D63" s="4"/>
      <c r="E63" s="4"/>
      <c r="F63" s="4"/>
      <c r="G63" s="76"/>
      <c r="H63" s="4"/>
      <c r="I63" s="77"/>
    </row>
    <row r="64" spans="1:9" x14ac:dyDescent="0.25">
      <c r="A64" s="75"/>
      <c r="B64" s="4"/>
      <c r="C64" s="4"/>
      <c r="D64" s="4"/>
      <c r="E64" s="4"/>
      <c r="F64" s="4"/>
      <c r="G64" s="76"/>
      <c r="H64" s="4"/>
      <c r="I64" s="77"/>
    </row>
    <row r="65" spans="1:9" x14ac:dyDescent="0.25">
      <c r="A65" s="75"/>
      <c r="B65" s="79"/>
      <c r="C65" s="79"/>
      <c r="D65" s="79"/>
      <c r="E65" s="79"/>
      <c r="F65" s="79"/>
      <c r="G65" s="80"/>
      <c r="H65" s="4"/>
      <c r="I65" s="77"/>
    </row>
    <row r="66" spans="1:9" x14ac:dyDescent="0.25">
      <c r="A66" s="75"/>
      <c r="B66" s="79"/>
      <c r="C66" s="79"/>
      <c r="D66" s="79"/>
      <c r="E66" s="79"/>
      <c r="F66" s="79"/>
      <c r="G66" s="80"/>
      <c r="H66" s="4"/>
      <c r="I66" s="77"/>
    </row>
    <row r="67" spans="1:9" ht="15.75" thickBot="1" x14ac:dyDescent="0.3">
      <c r="A67" s="75"/>
      <c r="B67" s="79"/>
      <c r="C67" s="79"/>
      <c r="D67" s="79"/>
      <c r="E67" s="79"/>
      <c r="F67" s="79"/>
      <c r="G67" s="80"/>
      <c r="H67" s="4"/>
      <c r="I67" s="77"/>
    </row>
    <row r="68" spans="1:9" ht="19.5" thickBot="1" x14ac:dyDescent="0.35">
      <c r="A68" s="81"/>
      <c r="B68" s="82"/>
      <c r="C68" s="82"/>
      <c r="D68" s="84" t="s">
        <v>65</v>
      </c>
      <c r="E68" s="84"/>
      <c r="F68" s="84"/>
      <c r="G68" s="82"/>
      <c r="H68" s="73"/>
      <c r="I68" s="83" t="e">
        <f>+I18-I57-I15</f>
        <v>#VALUE!</v>
      </c>
    </row>
  </sheetData>
  <mergeCells count="13">
    <mergeCell ref="A1:I1"/>
    <mergeCell ref="B3:C3"/>
    <mergeCell ref="F7:H7"/>
    <mergeCell ref="A17:B17"/>
    <mergeCell ref="A18:B18"/>
    <mergeCell ref="F18:H18"/>
    <mergeCell ref="D68:F68"/>
    <mergeCell ref="A19:C19"/>
    <mergeCell ref="E19:G19"/>
    <mergeCell ref="H19:I19"/>
    <mergeCell ref="D57:E57"/>
    <mergeCell ref="D58:H58"/>
    <mergeCell ref="D59:H59"/>
  </mergeCells>
  <dataValidations count="1">
    <dataValidation type="list" allowBlank="1" showInputMessage="1" showErrorMessage="1" sqref="F6">
      <formula1>$V$2:$V$3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PROFIL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RUIZ</dc:creator>
  <cp:lastModifiedBy>Michel</cp:lastModifiedBy>
  <dcterms:created xsi:type="dcterms:W3CDTF">2014-10-13T20:11:55Z</dcterms:created>
  <dcterms:modified xsi:type="dcterms:W3CDTF">2014-10-13T20:56:58Z</dcterms:modified>
</cp:coreProperties>
</file>