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9200" windowHeight="12000" activeTab="3"/>
  </bookViews>
  <sheets>
    <sheet name="Projets" sheetId="3" r:id="rId1"/>
    <sheet name="Salariés" sheetId="2" r:id="rId2"/>
    <sheet name="Saisie" sheetId="1" r:id="rId3"/>
    <sheet name="Extraction" sheetId="4" r:id="rId4"/>
    <sheet name="Infos" sheetId="5" r:id="rId5"/>
  </sheets>
  <functionGroups builtInGroupCount="17"/>
  <definedNames>
    <definedName name="_PROJET_LARG_Etudes">Projets!$G$6:$S$6</definedName>
    <definedName name="_PROJET_LISTE_Projets">OFFSET(_PROJET_TABLEAU_Projets,0,0,ROWS(_PROJET_TABLEAU_Projets),1)</definedName>
    <definedName name="_PROJET_TABLEAU_Projets">Projets!$A$8:$AE$20</definedName>
    <definedName name="_SAISIE_TABLEAU_Général">Saisie!$A$4:$R$40</definedName>
    <definedName name="_SALARIES_TABLEAU_Salariés">Salariés!$B$3:$K$22</definedName>
    <definedName name="INFOS_TYPES">Infos!$B$17:$B$21</definedName>
    <definedName name="LaListe">OFFSET(Extraction!$F$28,,,COUNTIF(Extraction!$F$28:$F$67,"&lt;&gt;#N/A"))</definedName>
    <definedName name="Phases_du_Projet">OFFSET(_PROJET_TABLEAU_Projets,MATCH(Saisie!$A1,OFFSET(_PROJET_TABLEAU_Projets,0,0,ROW(_PROJET_TABLEAU_Projets),1),0)-1,2,1,COLUMNS(_PROJET_TABLEAU_Projets)-3)</definedName>
    <definedName name="test">PHASES_ETUDES(Saisie!$A$32)</definedName>
    <definedName name="VOC">Infos!$B$24:$B$39</definedName>
    <definedName name="_xlnm.Print_Area" localSheetId="3">Extraction!$B$6:$AI$76</definedName>
    <definedName name="_xlnm.Print_Area" localSheetId="4">Infos!$A$1</definedName>
    <definedName name="_xlnm.Print_Area" localSheetId="0">Projets!$A$1:$AJ$38</definedName>
    <definedName name="_xlnm.Print_Area" localSheetId="2">Saisie!$A$1:$R$40</definedName>
    <definedName name="_xlnm.Print_Area" localSheetId="1">Salariés!$B$3:$K$22</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6" i="1" l="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5" i="1"/>
  <c r="AE16" i="3"/>
  <c r="AE18" i="3"/>
  <c r="F28" i="4" a="1"/>
  <c r="H24" i="3" a="1"/>
  <c r="F28" i="4" l="1"/>
  <c r="F32" i="4"/>
  <c r="F36" i="4"/>
  <c r="F40" i="4"/>
  <c r="F44" i="4"/>
  <c r="F48" i="4"/>
  <c r="F52" i="4"/>
  <c r="F56" i="4"/>
  <c r="F60" i="4"/>
  <c r="F64" i="4"/>
  <c r="F31" i="4"/>
  <c r="F35" i="4"/>
  <c r="F39" i="4"/>
  <c r="F43" i="4"/>
  <c r="F47" i="4"/>
  <c r="F51" i="4"/>
  <c r="F55" i="4"/>
  <c r="F59" i="4"/>
  <c r="F63" i="4"/>
  <c r="F67" i="4"/>
  <c r="F29" i="4"/>
  <c r="F33" i="4"/>
  <c r="F37" i="4"/>
  <c r="F41" i="4"/>
  <c r="F45" i="4"/>
  <c r="F49" i="4"/>
  <c r="F53" i="4"/>
  <c r="F57" i="4"/>
  <c r="F61" i="4"/>
  <c r="F65" i="4"/>
  <c r="F30" i="4"/>
  <c r="F34" i="4"/>
  <c r="F38" i="4"/>
  <c r="F42" i="4"/>
  <c r="F46" i="4"/>
  <c r="F50" i="4"/>
  <c r="F54" i="4"/>
  <c r="F58" i="4"/>
  <c r="F62" i="4"/>
  <c r="F66" i="4"/>
  <c r="H27" i="3"/>
  <c r="H31" i="3"/>
  <c r="H35" i="3"/>
  <c r="H39" i="3"/>
  <c r="H43" i="3"/>
  <c r="H24" i="3"/>
  <c r="H28" i="3"/>
  <c r="H32" i="3"/>
  <c r="H36" i="3"/>
  <c r="H40" i="3"/>
  <c r="H25" i="3"/>
  <c r="H33" i="3"/>
  <c r="H37" i="3"/>
  <c r="H41" i="3"/>
  <c r="H26" i="3"/>
  <c r="H30" i="3"/>
  <c r="H34" i="3"/>
  <c r="H38" i="3"/>
  <c r="H42" i="3"/>
  <c r="H29" i="3"/>
  <c r="AE14" i="3"/>
  <c r="AE10" i="3"/>
  <c r="AE12" i="3"/>
  <c r="AE8" i="3"/>
  <c r="Q21" i="4" l="1" a="1"/>
  <c r="Q21" i="4" s="1"/>
  <c r="Q20" i="4" a="1"/>
  <c r="Q20" i="4" s="1"/>
  <c r="Q8" i="1"/>
  <c r="B8" i="1"/>
  <c r="R8" i="1" l="1"/>
  <c r="AE57" i="4"/>
  <c r="O44" i="4" l="1"/>
  <c r="N43" i="4"/>
  <c r="N42" i="4"/>
  <c r="N41" i="4"/>
  <c r="N40" i="4"/>
  <c r="N39" i="4"/>
  <c r="N38" i="4"/>
  <c r="N37" i="4"/>
  <c r="N36" i="4"/>
  <c r="N35" i="4"/>
  <c r="N34" i="4"/>
  <c r="N33" i="4"/>
  <c r="N32" i="4"/>
  <c r="N31" i="4"/>
  <c r="N30" i="4"/>
  <c r="N29" i="4"/>
  <c r="Q32" i="1"/>
  <c r="Q33" i="1"/>
  <c r="G33" i="1"/>
  <c r="F33" i="1"/>
  <c r="G32" i="1"/>
  <c r="F32" i="1"/>
  <c r="G28" i="1"/>
  <c r="F28" i="1"/>
  <c r="G27" i="1"/>
  <c r="F27" i="1"/>
  <c r="G23" i="1"/>
  <c r="F23" i="1"/>
  <c r="G22" i="1"/>
  <c r="F22" i="1"/>
  <c r="G18" i="1"/>
  <c r="F18" i="1"/>
  <c r="G17" i="1"/>
  <c r="F17" i="1"/>
  <c r="F19" i="1"/>
  <c r="G19" i="1"/>
  <c r="F20" i="1"/>
  <c r="G20" i="1"/>
  <c r="F21" i="1"/>
  <c r="G21" i="1"/>
  <c r="F24" i="1"/>
  <c r="G24" i="1"/>
  <c r="F25" i="1"/>
  <c r="G25" i="1"/>
  <c r="F26" i="1"/>
  <c r="G26" i="1"/>
  <c r="F29" i="1"/>
  <c r="G29" i="1"/>
  <c r="F30" i="1"/>
  <c r="G30" i="1"/>
  <c r="F31" i="1"/>
  <c r="G31" i="1"/>
  <c r="F34" i="1"/>
  <c r="G34" i="1"/>
  <c r="F35" i="1"/>
  <c r="G35" i="1"/>
  <c r="F36" i="1"/>
  <c r="G36" i="1"/>
  <c r="B37" i="1"/>
  <c r="B38" i="1"/>
  <c r="B39" i="1"/>
  <c r="B40" i="1"/>
  <c r="B33" i="1"/>
  <c r="R33" i="1"/>
  <c r="B34" i="1"/>
  <c r="Q34" i="1"/>
  <c r="B35" i="1"/>
  <c r="Q35" i="1"/>
  <c r="B36" i="1"/>
  <c r="Q36" i="1"/>
  <c r="F37" i="1"/>
  <c r="G37" i="1"/>
  <c r="Q37" i="1"/>
  <c r="F38" i="1"/>
  <c r="G38" i="1"/>
  <c r="Q38" i="1"/>
  <c r="F39" i="1"/>
  <c r="G39" i="1"/>
  <c r="Q39" i="1"/>
  <c r="F40" i="1"/>
  <c r="G40" i="1"/>
  <c r="R40" i="1"/>
  <c r="Q40" i="1"/>
  <c r="F15" i="1"/>
  <c r="F16" i="1"/>
  <c r="O35" i="4"/>
  <c r="O32" i="4"/>
  <c r="O36" i="4"/>
  <c r="O33" i="4"/>
  <c r="O34" i="4"/>
  <c r="R37" i="1" l="1"/>
  <c r="R35" i="1"/>
  <c r="R34" i="1"/>
  <c r="S29" i="4"/>
  <c r="T33" i="4"/>
  <c r="T41" i="4"/>
  <c r="R36" i="1"/>
  <c r="R39" i="1"/>
  <c r="R38" i="1"/>
  <c r="Q6" i="1"/>
  <c r="Q7" i="1"/>
  <c r="Q9" i="1"/>
  <c r="R10" i="1"/>
  <c r="Q10" i="1"/>
  <c r="Q11" i="1"/>
  <c r="Q12" i="1"/>
  <c r="Q13" i="1"/>
  <c r="Q14" i="1"/>
  <c r="Q15" i="1"/>
  <c r="Q16" i="1"/>
  <c r="Q17" i="1"/>
  <c r="Q18" i="1"/>
  <c r="Q19" i="1"/>
  <c r="Q20" i="1"/>
  <c r="Q21" i="1"/>
  <c r="Q22" i="1"/>
  <c r="Q23" i="1"/>
  <c r="Q24" i="1"/>
  <c r="Q25" i="1"/>
  <c r="Q26" i="1"/>
  <c r="Q27" i="1"/>
  <c r="Q28" i="1"/>
  <c r="Q29" i="1"/>
  <c r="Q30" i="1"/>
  <c r="Q31" i="1"/>
  <c r="Q5" i="1"/>
  <c r="R5" i="1"/>
  <c r="R24" i="1" l="1"/>
  <c r="R16" i="1"/>
  <c r="R28" i="1"/>
  <c r="R7" i="1"/>
  <c r="R19" i="1"/>
  <c r="R11" i="1"/>
  <c r="R32" i="1"/>
  <c r="R27" i="1"/>
  <c r="T38" i="4"/>
  <c r="T43" i="4"/>
  <c r="T39" i="4"/>
  <c r="T32" i="4"/>
  <c r="T30" i="4"/>
  <c r="T35" i="4"/>
  <c r="S43" i="4"/>
  <c r="T42" i="4"/>
  <c r="T37" i="4"/>
  <c r="T34" i="4"/>
  <c r="T36" i="4"/>
  <c r="T40" i="4"/>
  <c r="T31" i="4"/>
  <c r="T29" i="4"/>
  <c r="S40" i="4"/>
  <c r="S31" i="4"/>
  <c r="P39" i="4"/>
  <c r="S42" i="4"/>
  <c r="S33" i="4"/>
  <c r="S41" i="4"/>
  <c r="S37" i="4"/>
  <c r="S34" i="4"/>
  <c r="S32" i="4"/>
  <c r="S39" i="4"/>
  <c r="S35" i="4"/>
  <c r="S38" i="4"/>
  <c r="S36" i="4"/>
  <c r="S30" i="4"/>
  <c r="P33" i="4"/>
  <c r="R33" i="4" s="1"/>
  <c r="P31" i="4"/>
  <c r="P32" i="4"/>
  <c r="R32" i="4" s="1"/>
  <c r="P41" i="4"/>
  <c r="P35" i="4"/>
  <c r="R35" i="4" s="1"/>
  <c r="P42" i="4"/>
  <c r="P37" i="4"/>
  <c r="P34" i="4"/>
  <c r="R34" i="4" s="1"/>
  <c r="P38" i="4"/>
  <c r="P43" i="4"/>
  <c r="P36" i="4"/>
  <c r="R36" i="4" s="1"/>
  <c r="P40" i="4"/>
  <c r="P30" i="4"/>
  <c r="P29" i="4"/>
  <c r="R30" i="1"/>
  <c r="R22" i="1"/>
  <c r="R14" i="1"/>
  <c r="R29" i="1"/>
  <c r="R21" i="1"/>
  <c r="R13" i="1"/>
  <c r="R26" i="1"/>
  <c r="R18" i="1"/>
  <c r="R20" i="1"/>
  <c r="R23" i="1"/>
  <c r="R15" i="1"/>
  <c r="R17" i="1"/>
  <c r="R6" i="1"/>
  <c r="R12" i="1"/>
  <c r="R9" i="1"/>
  <c r="R31" i="1"/>
  <c r="R25" i="1"/>
  <c r="B27" i="1"/>
  <c r="B28" i="1"/>
  <c r="B29" i="1"/>
  <c r="B30" i="1"/>
  <c r="B31" i="1"/>
  <c r="B26" i="1"/>
  <c r="G16" i="1"/>
  <c r="F7" i="2" l="1"/>
  <c r="F8" i="2"/>
  <c r="F9" i="2"/>
  <c r="F10" i="2"/>
  <c r="F6" i="2"/>
  <c r="G6" i="1"/>
  <c r="G7" i="1"/>
  <c r="G9" i="1"/>
  <c r="G10" i="1"/>
  <c r="G11" i="1"/>
  <c r="G12" i="1"/>
  <c r="G13" i="1"/>
  <c r="G14" i="1"/>
  <c r="G15" i="1"/>
  <c r="G5" i="1"/>
  <c r="F6" i="1"/>
  <c r="F7" i="1"/>
  <c r="F9" i="1"/>
  <c r="F10" i="1"/>
  <c r="F11" i="1"/>
  <c r="F12" i="1"/>
  <c r="F13" i="1"/>
  <c r="F14" i="1"/>
  <c r="F5" i="1"/>
  <c r="B6" i="1"/>
  <c r="B7" i="1"/>
  <c r="B9" i="1"/>
  <c r="B10" i="1"/>
  <c r="B11" i="1"/>
  <c r="B12" i="1"/>
  <c r="B13" i="1"/>
  <c r="B14" i="1"/>
  <c r="B15" i="1"/>
  <c r="B16" i="1"/>
  <c r="B17" i="1"/>
  <c r="B18" i="1"/>
  <c r="B19" i="1"/>
  <c r="B20" i="1"/>
  <c r="B21" i="1"/>
  <c r="B22" i="1"/>
  <c r="B23" i="1"/>
  <c r="B24" i="1"/>
  <c r="B25" i="1"/>
  <c r="B32" i="1"/>
  <c r="B5" i="1"/>
  <c r="O31" i="4"/>
  <c r="O41" i="4"/>
  <c r="O37" i="4"/>
  <c r="O40" i="4"/>
  <c r="O30" i="4"/>
  <c r="O39" i="4"/>
  <c r="O29" i="4"/>
  <c r="O43" i="4"/>
  <c r="O42" i="4"/>
  <c r="O38" i="4"/>
  <c r="R31" i="4" l="1"/>
  <c r="R40" i="4"/>
  <c r="R43" i="4"/>
  <c r="R38" i="4"/>
  <c r="R37" i="4"/>
  <c r="R41" i="4"/>
  <c r="R39" i="4"/>
  <c r="R42" i="4"/>
  <c r="R30" i="4"/>
  <c r="R29" i="4"/>
  <c r="AF77" i="4"/>
  <c r="AA77" i="4"/>
  <c r="Z77" i="4"/>
  <c r="Y77" i="4"/>
  <c r="AF76" i="4"/>
  <c r="AA76" i="4"/>
  <c r="Z76" i="4"/>
  <c r="Y76" i="4"/>
  <c r="AF75" i="4"/>
  <c r="AA75" i="4"/>
  <c r="Z75" i="4"/>
  <c r="Y75" i="4"/>
  <c r="AF74" i="4"/>
  <c r="AA74" i="4"/>
  <c r="Z74" i="4"/>
  <c r="Y74" i="4"/>
  <c r="AF73" i="4"/>
  <c r="AA73" i="4"/>
  <c r="Z73" i="4"/>
  <c r="Y73" i="4"/>
  <c r="AF72" i="4"/>
  <c r="AG70" i="4" s="1"/>
  <c r="AA72" i="4"/>
  <c r="Z72" i="4"/>
  <c r="Y72" i="4"/>
  <c r="AG48" i="4"/>
  <c r="AA51" i="4"/>
  <c r="AF50" i="4"/>
  <c r="AA50" i="4"/>
  <c r="AF49" i="4"/>
  <c r="AA49" i="4"/>
  <c r="AF46" i="4"/>
  <c r="AA46" i="4"/>
  <c r="AF45" i="4"/>
  <c r="AG44" i="4" s="1"/>
  <c r="AA45" i="4"/>
  <c r="AF29" i="4"/>
  <c r="AB29" i="4"/>
  <c r="AA29" i="4"/>
  <c r="AB28" i="4"/>
  <c r="AF28" i="4" s="1"/>
  <c r="AA28" i="4"/>
  <c r="AB27" i="4"/>
  <c r="AF27" i="4" s="1"/>
  <c r="AA27" i="4"/>
  <c r="AB26" i="4"/>
  <c r="AF26" i="4" s="1"/>
  <c r="AA26" i="4"/>
  <c r="AB25" i="4"/>
  <c r="AF25" i="4" s="1"/>
  <c r="AA25" i="4"/>
  <c r="X14" i="4"/>
  <c r="X13" i="4"/>
  <c r="X12" i="4"/>
  <c r="Q45" i="4"/>
  <c r="Q51" i="4" s="1"/>
  <c r="O45" i="4"/>
  <c r="O51" i="4" s="1"/>
  <c r="AG23" i="4" l="1"/>
  <c r="P45" i="4"/>
  <c r="P51" i="4" s="1"/>
  <c r="S45" i="4"/>
  <c r="S51" i="4" s="1"/>
  <c r="T45" i="4"/>
  <c r="T51" i="4" s="1"/>
  <c r="AG21" i="4" l="1"/>
  <c r="AF8" i="4" s="1"/>
</calcChain>
</file>

<file path=xl/comments1.xml><?xml version="1.0" encoding="utf-8"?>
<comments xmlns="http://schemas.openxmlformats.org/spreadsheetml/2006/main">
  <authors>
    <author>Adrien Delaunay</author>
  </authors>
  <commentList>
    <comment ref="B8" authorId="0">
      <text>
        <r>
          <rPr>
            <b/>
            <sz val="9"/>
            <color indexed="81"/>
            <rFont val="Tahoma"/>
            <family val="2"/>
          </rPr>
          <t>Adrien Delaunay:</t>
        </r>
        <r>
          <rPr>
            <sz val="9"/>
            <color indexed="81"/>
            <rFont val="Tahoma"/>
            <family val="2"/>
          </rPr>
          <t xml:space="preserve">
Liste permissive ou non permissive ?</t>
        </r>
      </text>
    </comment>
  </commentList>
</comments>
</file>

<file path=xl/comments2.xml><?xml version="1.0" encoding="utf-8"?>
<comments xmlns="http://schemas.openxmlformats.org/spreadsheetml/2006/main">
  <authors>
    <author>Adrien Delaunay</author>
  </authors>
  <commentList>
    <comment ref="E2" authorId="0">
      <text>
        <r>
          <rPr>
            <b/>
            <sz val="9"/>
            <color indexed="81"/>
            <rFont val="Tahoma"/>
            <family val="2"/>
          </rPr>
          <t>Adrien Delaunay:</t>
        </r>
        <r>
          <rPr>
            <sz val="9"/>
            <color indexed="81"/>
            <rFont val="Tahoma"/>
            <family val="2"/>
          </rPr>
          <t xml:space="preserve">
Les colonnes n°2 et n°3 de la plage SALARIES _TABLEAU sont utilisés dans "saisie" pour la définition du salarié, si on rajoute des colonnes, les rajouter après ces deux là.</t>
        </r>
      </text>
    </comment>
    <comment ref="K3" authorId="0">
      <text>
        <r>
          <rPr>
            <b/>
            <sz val="9"/>
            <color indexed="81"/>
            <rFont val="Tahoma"/>
            <family val="2"/>
          </rPr>
          <t>Adrien Delaunay:</t>
        </r>
        <r>
          <rPr>
            <sz val="9"/>
            <color indexed="81"/>
            <rFont val="Tahoma"/>
            <family val="2"/>
          </rPr>
          <t xml:space="preserve">
Bouton "insérer une année afin d'étendre la plage nommée ou bien expliquer à valoche.</t>
        </r>
      </text>
    </comment>
    <comment ref="A22" authorId="0">
      <text>
        <r>
          <rPr>
            <b/>
            <sz val="9"/>
            <color indexed="81"/>
            <rFont val="Tahoma"/>
            <family val="2"/>
          </rPr>
          <t>Adrien Delaunay:</t>
        </r>
        <r>
          <rPr>
            <sz val="9"/>
            <color indexed="81"/>
            <rFont val="Tahoma"/>
            <family val="2"/>
          </rPr>
          <t xml:space="preserve">
Bouton "insérer un salarié afin d'étendre la plage nommée ou bien expliquer à valoche.</t>
        </r>
      </text>
    </comment>
  </commentList>
</comments>
</file>

<file path=xl/comments3.xml><?xml version="1.0" encoding="utf-8"?>
<comments xmlns="http://schemas.openxmlformats.org/spreadsheetml/2006/main">
  <authors>
    <author>Adrien Delaunay</author>
    <author>Adrien</author>
  </authors>
  <commentList>
    <comment ref="J3" authorId="0">
      <text>
        <r>
          <rPr>
            <b/>
            <sz val="9"/>
            <color indexed="81"/>
            <rFont val="Tahoma"/>
            <family val="2"/>
          </rPr>
          <t>Adrien Delaunay:</t>
        </r>
        <r>
          <rPr>
            <sz val="9"/>
            <color indexed="81"/>
            <rFont val="Tahoma"/>
            <family val="2"/>
          </rPr>
          <t xml:space="preserve">
Achat d'études et prestations de services</t>
        </r>
      </text>
    </comment>
    <comment ref="A4" authorId="1">
      <text>
        <r>
          <rPr>
            <b/>
            <sz val="9"/>
            <color indexed="81"/>
            <rFont val="Tahoma"/>
            <family val="2"/>
          </rPr>
          <t>Adrien:</t>
        </r>
        <r>
          <rPr>
            <sz val="9"/>
            <color indexed="81"/>
            <rFont val="Tahoma"/>
            <family val="2"/>
          </rPr>
          <t xml:space="preserve">
Voir pour mettre une liste déroulante avec le nom de chaque projet de la matrice _PROJET</t>
        </r>
      </text>
    </comment>
    <comment ref="D4" authorId="0">
      <text>
        <r>
          <rPr>
            <b/>
            <sz val="9"/>
            <color indexed="81"/>
            <rFont val="Tahoma"/>
            <family val="2"/>
          </rPr>
          <t>Adrien Delaunay:</t>
        </r>
        <r>
          <rPr>
            <sz val="9"/>
            <color indexed="81"/>
            <rFont val="Tahoma"/>
            <family val="2"/>
          </rPr>
          <t xml:space="preserve">
- Liste permissive ou non permissive ?
- Expliquer qque part la formule de la liste de saisie pour pouvoir reprendre le fichier plus tard
- Pour l'instant seules les 2000 premières lignes sont dans la validation de données, aller jusqu'à 65 000 à la main ?</t>
        </r>
      </text>
    </comment>
    <comment ref="E4" authorId="0">
      <text>
        <r>
          <rPr>
            <b/>
            <sz val="9"/>
            <color indexed="81"/>
            <rFont val="Tahoma"/>
            <family val="2"/>
          </rPr>
          <t>Adrien Delaunay:</t>
        </r>
        <r>
          <rPr>
            <sz val="9"/>
            <color indexed="81"/>
            <rFont val="Tahoma"/>
            <family val="2"/>
          </rPr>
          <t xml:space="preserve">
Solution n°1 : on rentre le code et çà inscrit automatiquement le nom et le prénom pour vérifier. Cela permet une saisie plus rapide.
Solution n°2 : pas de colonne code, mais une liste déroulante avec l'ensemble des salariés. Quid de l'ordre (alphabétique différent de l'ordre de la base "salariés") ? Quid des salariés qui ont quittés l'agence (qui apparaissent quand même) ? Ces deux problèmes sont résolvables si la solution n°2 s'avère mieux.
De toutes façons on cherche à l'avoir en auto à partir du CSV de michael.</t>
        </r>
      </text>
    </comment>
    <comment ref="J4" authorId="1">
      <text>
        <r>
          <rPr>
            <b/>
            <sz val="9"/>
            <color indexed="81"/>
            <rFont val="Tahoma"/>
            <family val="2"/>
          </rPr>
          <t>Adrien:</t>
        </r>
        <r>
          <rPr>
            <sz val="9"/>
            <color indexed="81"/>
            <rFont val="Tahoma"/>
            <family val="2"/>
          </rPr>
          <t xml:space="preserve">
Mettre une liste de choix ?</t>
        </r>
      </text>
    </comment>
  </commentList>
</comments>
</file>

<file path=xl/comments4.xml><?xml version="1.0" encoding="utf-8"?>
<comments xmlns="http://schemas.openxmlformats.org/spreadsheetml/2006/main">
  <authors>
    <author>Adrien Delaunay</author>
  </authors>
  <commentList>
    <comment ref="X14" authorId="0">
      <text>
        <r>
          <rPr>
            <b/>
            <sz val="9"/>
            <color indexed="81"/>
            <rFont val="Tahoma"/>
            <family val="2"/>
          </rPr>
          <t>Adrien Delaunay:</t>
        </r>
        <r>
          <rPr>
            <sz val="9"/>
            <color indexed="81"/>
            <rFont val="Tahoma"/>
            <family val="2"/>
          </rPr>
          <t xml:space="preserve">
Le second texte concaténé est une formule barbare mais pas très compliquée qui renvoie le nom de l'onglet. On peut traduire par : 
=Concatener("Phase ";Nom_De_L'onglet)</t>
        </r>
      </text>
    </comment>
    <comment ref="Q18" authorId="0">
      <text>
        <r>
          <rPr>
            <b/>
            <sz val="9"/>
            <color indexed="81"/>
            <rFont val="Tahoma"/>
            <family val="2"/>
          </rPr>
          <t>Adrien Delaunay:</t>
        </r>
        <r>
          <rPr>
            <sz val="9"/>
            <color indexed="81"/>
            <rFont val="Tahoma"/>
            <family val="2"/>
          </rPr>
          <t xml:space="preserve">
Date du bilan : la page s'actualise automatiquement en fonction de la date voulue (rentrée manuellement).
Ex : 31/12/2014 pour afficher l'état de l'opération en fin d'année 2014
Nb : Les données postérieures ne sont pas effacées, seul la page imprimable s'actualise.</t>
        </r>
      </text>
    </comment>
    <comment ref="Q20" authorId="0">
      <text>
        <r>
          <rPr>
            <b/>
            <sz val="9"/>
            <color indexed="81"/>
            <rFont val="Tahoma"/>
            <family val="2"/>
          </rPr>
          <t>Adrien Delaunay:</t>
        </r>
        <r>
          <rPr>
            <sz val="9"/>
            <color indexed="81"/>
            <rFont val="Tahoma"/>
            <family val="2"/>
          </rPr>
          <t xml:space="preserve">
Cherche la plus petite date dans le tableau de saisie pour l'ensemble des lignes du projet sélectionné.
Une simple rechercheV(Projet ; Table de saisie ; Colonne date) pourrait aussi fonctionner mais donnerai la première occurrence et non la plus petite, cela fonctionne donc si les lignes sont bien entrée chronologiquement dans la table de saisie. Si on ajoute une ligne antérieure dans le temps plus loin dans le tableau, elle n'est pas vue.</t>
        </r>
      </text>
    </comment>
    <comment ref="Q21" authorId="0">
      <text>
        <r>
          <rPr>
            <b/>
            <sz val="9"/>
            <color indexed="81"/>
            <rFont val="Tahoma"/>
            <family val="2"/>
          </rPr>
          <t>Adrien Delaunay:</t>
        </r>
        <r>
          <rPr>
            <sz val="9"/>
            <color indexed="81"/>
            <rFont val="Tahoma"/>
            <family val="2"/>
          </rPr>
          <t xml:space="preserve">
Idem avec MAX. La rechercheV simple ne fonctionne plus
Voir si l'on veut la dernière valeur du projet, ou le minimum entre la dernière valeur du projet (formule actuelle) et la date inscrite pour le bilan financier (F15).
En gros si le 15 jenvier 2015 on fait le bilan financier au 31/12/14, que l'on a une ligne dans le tableau financier au 14/01/15, est-ce que l'on affiche fin travail au 31/12/14, au 14/01/15, ou "en cours"</t>
        </r>
      </text>
    </comment>
  </commentList>
</comments>
</file>

<file path=xl/sharedStrings.xml><?xml version="1.0" encoding="utf-8"?>
<sst xmlns="http://schemas.openxmlformats.org/spreadsheetml/2006/main" count="314" uniqueCount="161">
  <si>
    <t>Code Opération</t>
  </si>
  <si>
    <t>Phase</t>
  </si>
  <si>
    <t>Date</t>
  </si>
  <si>
    <t>Code Salarié</t>
  </si>
  <si>
    <t>Numéro</t>
  </si>
  <si>
    <t>Objet</t>
  </si>
  <si>
    <t>Montant</t>
  </si>
  <si>
    <t>Facturation</t>
  </si>
  <si>
    <t>Frais</t>
  </si>
  <si>
    <t>Définition du projet</t>
  </si>
  <si>
    <t>Heures Salariés</t>
  </si>
  <si>
    <t>Code</t>
  </si>
  <si>
    <t>Prénom</t>
  </si>
  <si>
    <t>Type</t>
  </si>
  <si>
    <t>Montant A.E.</t>
  </si>
  <si>
    <t>Taux Horaire</t>
  </si>
  <si>
    <t>Bilan financier HT au :</t>
  </si>
  <si>
    <t>Participants :</t>
  </si>
  <si>
    <t>Début travail :</t>
  </si>
  <si>
    <t>Fin travail :</t>
  </si>
  <si>
    <t>Honoraires
A.E.</t>
  </si>
  <si>
    <t>Frais engagés</t>
  </si>
  <si>
    <t>Colonne
Emmanuel</t>
  </si>
  <si>
    <t>Honoraires
facturés HT</t>
  </si>
  <si>
    <t>Qté jours
Travaillés</t>
  </si>
  <si>
    <t>Px. Revient</t>
  </si>
  <si>
    <t>Px. Vente</t>
  </si>
  <si>
    <t>Total Etudes :</t>
  </si>
  <si>
    <t>Chantier</t>
  </si>
  <si>
    <t>Total Chantier :</t>
  </si>
  <si>
    <t>Total :</t>
  </si>
  <si>
    <t>Frais architectes salariés :</t>
  </si>
  <si>
    <t>heures</t>
  </si>
  <si>
    <t>Coût horaire x 2,85</t>
  </si>
  <si>
    <t>x</t>
  </si>
  <si>
    <t>=</t>
  </si>
  <si>
    <t>Voyages et déplacements salariés :</t>
  </si>
  <si>
    <t>Rémunération Sous Traitants :</t>
  </si>
  <si>
    <t>Bouton impression</t>
  </si>
  <si>
    <t>Boutons impression ou répartir les différentes feuilles sur différents Onglets</t>
  </si>
  <si>
    <t>L'Opération du siècle</t>
  </si>
  <si>
    <t>ESQ</t>
  </si>
  <si>
    <t>APS</t>
  </si>
  <si>
    <t>APD</t>
  </si>
  <si>
    <t>PC</t>
  </si>
  <si>
    <t>PRO</t>
  </si>
  <si>
    <t>DCE</t>
  </si>
  <si>
    <t>ACT</t>
  </si>
  <si>
    <t>CHANTIER</t>
  </si>
  <si>
    <t>Public</t>
  </si>
  <si>
    <t>Privé</t>
  </si>
  <si>
    <t>Logement Social</t>
  </si>
  <si>
    <t>PCM 1</t>
  </si>
  <si>
    <t>PCM2</t>
  </si>
  <si>
    <t>FAISABILITE</t>
  </si>
  <si>
    <t>Concours</t>
  </si>
  <si>
    <t>Une autre opération</t>
  </si>
  <si>
    <t>PCM3</t>
  </si>
  <si>
    <t>L'étoile noire</t>
  </si>
  <si>
    <t xml:space="preserve">Sean </t>
  </si>
  <si>
    <t>CONNERY</t>
  </si>
  <si>
    <t>KENT</t>
  </si>
  <si>
    <t>MERCURY</t>
  </si>
  <si>
    <t xml:space="preserve">Freddie </t>
  </si>
  <si>
    <t xml:space="preserve">John </t>
  </si>
  <si>
    <t>FITZGERLD KENNEDY</t>
  </si>
  <si>
    <t>Karol</t>
  </si>
  <si>
    <t>Clark</t>
  </si>
  <si>
    <t>NOM</t>
  </si>
  <si>
    <t>Jours</t>
  </si>
  <si>
    <t>Phases du projet</t>
  </si>
  <si>
    <t>Gestionnaire de noms</t>
  </si>
  <si>
    <t>Renvoie un liste (tableau à une seule colonne) des différentes phases du projet. Pour chaque projet, ces phases sont définies dans l'onglet projet selon ce qui est indiqué dans le contrat. La liste renvoyée est donc différente pour chaque projet.</t>
  </si>
  <si>
    <t>On Extrait un tableau à une dimenssion correspondant à la première colonne de la matrice _PROJET_TABLEAU_Projet, soit la colonne des noms de projets</t>
  </si>
  <si>
    <t>Renvoi le numéro de ligne du projet indiqué en A63 au sein de la matrice _PROJET_TABLEAU-Projet</t>
  </si>
  <si>
    <r>
      <t>DECALER(_PROJET_TABLEAU_Projets;</t>
    </r>
    <r>
      <rPr>
        <b/>
        <sz val="8"/>
        <color theme="1"/>
        <rFont val="Calibri"/>
        <family val="2"/>
        <scheme val="minor"/>
      </rPr>
      <t>EQUIV(Saisie!$A63;</t>
    </r>
    <r>
      <rPr>
        <b/>
        <i/>
        <sz val="8"/>
        <color theme="1"/>
        <rFont val="Calibri"/>
        <family val="2"/>
        <scheme val="minor"/>
      </rPr>
      <t>COLONNE DES NOMS DE PROJET</t>
    </r>
    <r>
      <rPr>
        <b/>
        <sz val="8"/>
        <color theme="1"/>
        <rFont val="Calibri"/>
        <family val="2"/>
        <scheme val="minor"/>
      </rPr>
      <t>;0)-1</t>
    </r>
    <r>
      <rPr>
        <sz val="8"/>
        <color theme="1"/>
        <rFont val="Calibri"/>
        <family val="2"/>
        <scheme val="minor"/>
      </rPr>
      <t>;2;1;COLONNES(_PROJET_TABLEAU_Projets)-3)</t>
    </r>
  </si>
  <si>
    <r>
      <t>DECALER(_PROJET_TABLEAU_Projets;</t>
    </r>
    <r>
      <rPr>
        <i/>
        <sz val="8"/>
        <color theme="1"/>
        <rFont val="Calibri"/>
        <family val="2"/>
        <scheme val="minor"/>
      </rPr>
      <t>N° DE LIGNE DU PROJET</t>
    </r>
    <r>
      <rPr>
        <sz val="8"/>
        <color theme="1"/>
        <rFont val="Calibri"/>
        <family val="2"/>
        <scheme val="minor"/>
      </rPr>
      <t>;2;1;COLONNES(_PROJET_TABLEAU_Projets)-3)</t>
    </r>
  </si>
  <si>
    <t>Renvoie le tableau des phases : de la ligne du projet choisie, à partire de la troisième colonne (décalage de 2), tableau à une ligne, et avec autant de colonnes qu'il y a de colonne dans _PROJET_TABLEAU_Projet moins 3 (les deux de départ dont on s'est décalé et la dernière qui correspond aux montants)</t>
  </si>
  <si>
    <t>WOJTYLA</t>
  </si>
  <si>
    <t>Facturé</t>
  </si>
  <si>
    <t>Total</t>
  </si>
  <si>
    <t>Px Vente</t>
  </si>
  <si>
    <t>Px Revient</t>
  </si>
  <si>
    <t>Montants</t>
  </si>
  <si>
    <t>Vocabulaire</t>
  </si>
  <si>
    <t>Libellé</t>
  </si>
  <si>
    <r>
      <t>DECALER(_PROJET_TABLEAU_Projets;EQUIV(Saisie!$A63;</t>
    </r>
    <r>
      <rPr>
        <b/>
        <sz val="8"/>
        <color theme="1"/>
        <rFont val="Calibri"/>
        <family val="2"/>
        <scheme val="minor"/>
      </rPr>
      <t>DECALER(_PROJET_TABLEAU_Projets;0;0;LIGNE(_PROJET_TABLEAU_Projets);1)</t>
    </r>
    <r>
      <rPr>
        <sz val="8"/>
        <color theme="1"/>
        <rFont val="Calibri"/>
        <family val="2"/>
        <scheme val="minor"/>
      </rPr>
      <t>,COLONNES(_PROJET_TABLEAU_Projets)-3)</t>
    </r>
  </si>
  <si>
    <t>PRO/DCE</t>
  </si>
  <si>
    <t>Impression Rendu</t>
  </si>
  <si>
    <t>NH 001</t>
  </si>
  <si>
    <t>100% FAISABILITE</t>
  </si>
  <si>
    <t>NH 002</t>
  </si>
  <si>
    <t>NH 003</t>
  </si>
  <si>
    <t>NH 004</t>
  </si>
  <si>
    <t>NH 005</t>
  </si>
  <si>
    <t>100% PC</t>
  </si>
  <si>
    <t>100% PRO/DCE</t>
  </si>
  <si>
    <t>100% ACT</t>
  </si>
  <si>
    <t>100% CHANTIER</t>
  </si>
  <si>
    <t>Vatican</t>
  </si>
  <si>
    <t>a</t>
  </si>
  <si>
    <t>b</t>
  </si>
  <si>
    <t>c</t>
  </si>
  <si>
    <t>d</t>
  </si>
  <si>
    <t>e</t>
  </si>
  <si>
    <t>Test</t>
  </si>
  <si>
    <t>Intervenants</t>
  </si>
  <si>
    <t>Bet n°1, Bet n°2, etc…</t>
  </si>
  <si>
    <t>Bet n°3, Bet n°4, etc…</t>
  </si>
  <si>
    <t>Darth Vador, les Sith</t>
  </si>
  <si>
    <t>Moïse, Les païens</t>
  </si>
  <si>
    <t>Etudes</t>
  </si>
  <si>
    <t>PRO 2</t>
  </si>
  <si>
    <t>DCE 2</t>
  </si>
  <si>
    <t>ACT 2</t>
  </si>
  <si>
    <t>GPA</t>
  </si>
  <si>
    <t>Décénnale</t>
  </si>
  <si>
    <t>Divers</t>
  </si>
  <si>
    <t>Mobilier</t>
  </si>
  <si>
    <t>Signalétique</t>
  </si>
  <si>
    <t>Phases Chantier</t>
  </si>
  <si>
    <t>Phases d'Etudes</t>
  </si>
  <si>
    <t>Phases Diverses</t>
  </si>
  <si>
    <t>Début</t>
  </si>
  <si>
    <t>Fin</t>
  </si>
  <si>
    <t>Types de Projet</t>
  </si>
  <si>
    <t>Logement social</t>
  </si>
  <si>
    <t>Logement privé</t>
  </si>
  <si>
    <t>Créer un bouton pour insérer de nouvelles lignes</t>
  </si>
  <si>
    <t>Bilan Général</t>
  </si>
  <si>
    <t>Bilan d'un Projet</t>
  </si>
  <si>
    <t>Bilan d'un Phase d'un projet</t>
  </si>
  <si>
    <t>A3 paysage ?</t>
  </si>
  <si>
    <t>Déplacements</t>
  </si>
  <si>
    <t>PGC 604 / 606</t>
  </si>
  <si>
    <t>quid quand le taux change en cours d'année</t>
  </si>
  <si>
    <t>faire marcher les fonctions PHASES_ETUDES() pour les validation de données sur l'onglet "Saisie", pour remplir la colone de gauche de l'onglet extraction 1</t>
  </si>
  <si>
    <t>ensuite la définir proprement pour que la liste soit bien celle en fonction du projet.</t>
  </si>
  <si>
    <t>FRAIS ENGAGES - Détail par architectes</t>
  </si>
  <si>
    <t>Voyages et déplacements Patrons :</t>
  </si>
  <si>
    <t>_PROJET_LARG_Etudes</t>
  </si>
  <si>
    <t>=Projets!$G$6:$S$6</t>
  </si>
  <si>
    <t>_PROJET_LISTE_Projets</t>
  </si>
  <si>
    <t>=DECALER(_PROJET_TABLEAU_Projets;0;0;LIGNES(_PROJET_TABLEAU_Projets);1)</t>
  </si>
  <si>
    <t>_PROJET_TABLEAU_Projets</t>
  </si>
  <si>
    <t>=Projets!$A$8:$AE$20</t>
  </si>
  <si>
    <t>_SAISIE_TABLEAU_Général</t>
  </si>
  <si>
    <t>=Saisie!$A$4:$R$40</t>
  </si>
  <si>
    <t>_SALARIES_TABLEAU_Salariés</t>
  </si>
  <si>
    <t>=Salariés!$B$3:$K$22</t>
  </si>
  <si>
    <t>INFOS_TYPES</t>
  </si>
  <si>
    <t>=Infos!$B$17:$B$21</t>
  </si>
  <si>
    <t>Phases_du_Projet</t>
  </si>
  <si>
    <t>=DECALER(_PROJET_TABLEAU_Projets;EQUIV(Saisie!$A39;DECALER(_PROJET_TABLEAU_Projets;0;0;LIGNE(_PROJET_TABLEAU_Projets);1);0)-1;2;1;COLONNES(_PROJET_TABLEAU_Projets)-3)</t>
  </si>
  <si>
    <t>test</t>
  </si>
  <si>
    <t>=PHASES_ETUDES(Saisie!$A$32)</t>
  </si>
  <si>
    <t>VOC</t>
  </si>
  <si>
    <t>=Infos!$B$24:$B$39</t>
  </si>
  <si>
    <t>Zone_d_impression</t>
  </si>
  <si>
    <t>=Projets!$A$1:$AJ$38</t>
  </si>
  <si>
    <t>http://forum.excel-pratique.com/excel/range-pour-une-liste-deroulante-t56669.html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</si>
</sst>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0.0&quot; j.&quot;"/>
    <numFmt numFmtId="166" formatCode="[$-40C]d\-mmm\-yy;@"/>
    <numFmt numFmtId="167" formatCode="000000"/>
    <numFmt numFmtId="168" formatCode="[$-40C]dd\-mmm\-yy;@"/>
  </numFmts>
  <fonts count="21" x14ac:knownFonts="1">
    <font>
      <sz val="9"/>
      <color theme="1"/>
      <name val="Calibri"/>
      <family val="2"/>
      <scheme val="minor"/>
    </font>
    <font>
      <b/>
      <sz val="9"/>
      <color theme="1"/>
      <name val="Calibri"/>
      <family val="2"/>
      <scheme val="minor"/>
    </font>
    <font>
      <sz val="9"/>
      <color theme="1"/>
      <name val="Courier New"/>
      <family val="3"/>
    </font>
    <font>
      <sz val="8"/>
      <color theme="1"/>
      <name val="Courier New"/>
      <family val="3"/>
    </font>
    <font>
      <b/>
      <sz val="9"/>
      <color theme="1"/>
      <name val="Courier New"/>
      <family val="3"/>
    </font>
    <font>
      <b/>
      <sz val="9"/>
      <color indexed="81"/>
      <name val="Tahoma"/>
      <family val="2"/>
    </font>
    <font>
      <sz val="9"/>
      <color indexed="81"/>
      <name val="Tahoma"/>
      <family val="2"/>
    </font>
    <font>
      <b/>
      <sz val="11"/>
      <color theme="1"/>
      <name val="Calibri"/>
      <family val="2"/>
      <scheme val="minor"/>
    </font>
    <font>
      <sz val="7"/>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i/>
      <sz val="8"/>
      <color theme="1"/>
      <name val="Calibri"/>
      <family val="2"/>
      <scheme val="minor"/>
    </font>
    <font>
      <i/>
      <sz val="8"/>
      <color theme="1"/>
      <name val="Calibri"/>
      <family val="2"/>
      <scheme val="minor"/>
    </font>
    <font>
      <sz val="9"/>
      <color rgb="FFC00000"/>
      <name val="Calibri"/>
      <family val="2"/>
      <scheme val="minor"/>
    </font>
    <font>
      <sz val="10"/>
      <color theme="1"/>
      <name val="Calibri"/>
      <family val="2"/>
      <scheme val="minor"/>
    </font>
    <font>
      <sz val="11"/>
      <color theme="1"/>
      <name val="Calibri"/>
      <family val="2"/>
      <scheme val="minor"/>
    </font>
    <font>
      <sz val="10"/>
      <color rgb="FFFF0000"/>
      <name val="Calibri"/>
      <family val="2"/>
      <scheme val="minor"/>
    </font>
    <font>
      <b/>
      <sz val="16"/>
      <color theme="1"/>
      <name val="Calibri"/>
      <family val="2"/>
      <scheme val="minor"/>
    </font>
    <font>
      <sz val="9"/>
      <color rgb="FFFF0000"/>
      <name val="Calibri"/>
      <family val="2"/>
      <scheme val="minor"/>
    </font>
    <font>
      <u/>
      <sz val="9"/>
      <color theme="1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0" tint="-9.9978637043366805E-2"/>
        <bgColor indexed="64"/>
      </patternFill>
    </fill>
    <fill>
      <patternFill patternType="solid">
        <fgColor rgb="FFFFFFFF"/>
        <bgColor indexed="64"/>
      </patternFill>
    </fill>
    <fill>
      <patternFill patternType="solid">
        <fgColor theme="6" tint="0.79998168889431442"/>
        <bgColor indexed="64"/>
      </patternFill>
    </fill>
    <fill>
      <patternFill patternType="solid">
        <fgColor rgb="FFFFFF00"/>
        <bgColor indexed="64"/>
      </patternFill>
    </fill>
    <fill>
      <patternFill patternType="solid">
        <fgColor rgb="FF00B050"/>
        <bgColor indexed="64"/>
      </patternFill>
    </fill>
  </fills>
  <borders count="4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thin">
        <color indexed="64"/>
      </right>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auto="1"/>
      </right>
      <top/>
      <bottom/>
      <diagonal/>
    </border>
    <border>
      <left style="hair">
        <color auto="1"/>
      </left>
      <right/>
      <top/>
      <bottom/>
      <diagonal/>
    </border>
    <border>
      <left style="thin">
        <color indexed="64"/>
      </left>
      <right style="thin">
        <color indexed="64"/>
      </right>
      <top style="thin">
        <color indexed="64"/>
      </top>
      <bottom style="thin">
        <color indexed="64"/>
      </bottom>
      <diagonal/>
    </border>
    <border>
      <left style="double">
        <color auto="1"/>
      </left>
      <right style="double">
        <color auto="1"/>
      </right>
      <top/>
      <bottom/>
      <diagonal/>
    </border>
    <border>
      <left style="double">
        <color auto="1"/>
      </left>
      <right style="double">
        <color auto="1"/>
      </right>
      <top style="thin">
        <color indexed="64"/>
      </top>
      <bottom/>
      <diagonal/>
    </border>
    <border>
      <left style="double">
        <color indexed="64"/>
      </left>
      <right style="double">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diagonal/>
    </border>
    <border>
      <left/>
      <right/>
      <top/>
      <bottom style="hair">
        <color auto="1"/>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bottom style="hair">
        <color auto="1"/>
      </bottom>
      <diagonal/>
    </border>
    <border>
      <left style="thin">
        <color indexed="64"/>
      </left>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244">
    <xf numFmtId="0" fontId="0" fillId="0" borderId="0" xfId="0"/>
    <xf numFmtId="0" fontId="0" fillId="0" borderId="0" xfId="0" applyAlignment="1">
      <alignment horizontal="center"/>
    </xf>
    <xf numFmtId="0" fontId="0" fillId="0" borderId="0" xfId="0" applyBorder="1"/>
    <xf numFmtId="0" fontId="1" fillId="0" borderId="0" xfId="0" applyFont="1" applyBorder="1" applyAlignment="1">
      <alignment horizontal="center"/>
    </xf>
    <xf numFmtId="0" fontId="0" fillId="0" borderId="0" xfId="0" applyBorder="1" applyAlignment="1">
      <alignment horizontal="right"/>
    </xf>
    <xf numFmtId="14" fontId="0" fillId="0" borderId="0" xfId="0" applyNumberFormat="1" applyFill="1" applyBorder="1"/>
    <xf numFmtId="0" fontId="0" fillId="0" borderId="5" xfId="0" applyBorder="1" applyAlignment="1">
      <alignment horizontal="center"/>
    </xf>
    <xf numFmtId="0" fontId="0" fillId="0" borderId="6" xfId="0" applyBorder="1" applyAlignment="1">
      <alignment horizontal="center"/>
    </xf>
    <xf numFmtId="0" fontId="0" fillId="0" borderId="2" xfId="0" applyBorder="1"/>
    <xf numFmtId="164" fontId="2" fillId="0" borderId="7" xfId="0" applyNumberFormat="1" applyFont="1" applyBorder="1" applyAlignment="1">
      <alignment horizontal="right"/>
    </xf>
    <xf numFmtId="0" fontId="2" fillId="0" borderId="7" xfId="0" applyFont="1" applyBorder="1" applyAlignment="1">
      <alignment horizontal="right"/>
    </xf>
    <xf numFmtId="165" fontId="2" fillId="0" borderId="3" xfId="0" applyNumberFormat="1" applyFont="1" applyBorder="1" applyAlignment="1">
      <alignment horizontal="right"/>
    </xf>
    <xf numFmtId="0" fontId="0" fillId="0" borderId="8" xfId="0" applyBorder="1"/>
    <xf numFmtId="164" fontId="3" fillId="0" borderId="0" xfId="0" applyNumberFormat="1" applyFont="1" applyBorder="1" applyAlignment="1">
      <alignment horizontal="right"/>
    </xf>
    <xf numFmtId="10" fontId="3" fillId="0" borderId="0" xfId="0" applyNumberFormat="1" applyFont="1" applyBorder="1" applyAlignment="1">
      <alignment horizontal="right"/>
    </xf>
    <xf numFmtId="165" fontId="3" fillId="0" borderId="9" xfId="0" applyNumberFormat="1" applyFont="1" applyBorder="1" applyAlignment="1">
      <alignment horizontal="right"/>
    </xf>
    <xf numFmtId="0" fontId="0" fillId="0" borderId="10" xfId="0" applyFont="1" applyBorder="1"/>
    <xf numFmtId="164" fontId="3" fillId="0" borderId="11" xfId="0" applyNumberFormat="1" applyFont="1" applyBorder="1" applyAlignment="1">
      <alignment horizontal="right"/>
    </xf>
    <xf numFmtId="165" fontId="3" fillId="0" borderId="12" xfId="0" applyNumberFormat="1" applyFont="1" applyBorder="1" applyAlignment="1">
      <alignment horizontal="right"/>
    </xf>
    <xf numFmtId="0" fontId="0" fillId="0" borderId="0" xfId="0" applyBorder="1" applyAlignment="1">
      <alignment horizontal="left" vertical="center"/>
    </xf>
    <xf numFmtId="0" fontId="1" fillId="0" borderId="13" xfId="0" applyFont="1" applyBorder="1" applyAlignment="1">
      <alignment horizontal="left" vertical="center"/>
    </xf>
    <xf numFmtId="164" fontId="2" fillId="0" borderId="14" xfId="0" applyNumberFormat="1" applyFont="1" applyBorder="1" applyAlignment="1">
      <alignment horizontal="right" vertical="center"/>
    </xf>
    <xf numFmtId="0" fontId="2" fillId="0" borderId="14" xfId="0" applyFont="1" applyBorder="1" applyAlignment="1">
      <alignment horizontal="right" vertical="center"/>
    </xf>
    <xf numFmtId="165" fontId="2" fillId="0" borderId="15" xfId="0" applyNumberFormat="1" applyFont="1" applyBorder="1" applyAlignment="1">
      <alignment horizontal="right" vertical="center"/>
    </xf>
    <xf numFmtId="164" fontId="2" fillId="0" borderId="0" xfId="0" applyNumberFormat="1" applyFont="1" applyBorder="1" applyAlignment="1">
      <alignment horizontal="right"/>
    </xf>
    <xf numFmtId="0" fontId="2" fillId="0" borderId="0" xfId="0" applyFont="1" applyBorder="1" applyAlignment="1">
      <alignment horizontal="right"/>
    </xf>
    <xf numFmtId="165" fontId="2" fillId="0" borderId="9" xfId="0" applyNumberFormat="1" applyFont="1" applyBorder="1" applyAlignment="1">
      <alignment horizontal="right"/>
    </xf>
    <xf numFmtId="0" fontId="0" fillId="0" borderId="10" xfId="0" applyBorder="1"/>
    <xf numFmtId="164" fontId="2" fillId="0" borderId="11" xfId="0" applyNumberFormat="1" applyFont="1" applyBorder="1" applyAlignment="1">
      <alignment horizontal="right"/>
    </xf>
    <xf numFmtId="0" fontId="2" fillId="0" borderId="11" xfId="0" applyFont="1" applyBorder="1" applyAlignment="1">
      <alignment horizontal="right"/>
    </xf>
    <xf numFmtId="165" fontId="2" fillId="0" borderId="12" xfId="0" applyNumberFormat="1" applyFont="1" applyBorder="1" applyAlignment="1">
      <alignment horizontal="right"/>
    </xf>
    <xf numFmtId="0" fontId="0" fillId="0" borderId="0" xfId="0" applyBorder="1" applyAlignment="1">
      <alignment vertical="center"/>
    </xf>
    <xf numFmtId="0" fontId="1" fillId="0" borderId="13" xfId="0" applyFont="1" applyBorder="1" applyAlignment="1">
      <alignment vertical="center"/>
    </xf>
    <xf numFmtId="165" fontId="2" fillId="0" borderId="0" xfId="0" applyNumberFormat="1" applyFont="1" applyBorder="1" applyAlignment="1">
      <alignment horizontal="right"/>
    </xf>
    <xf numFmtId="0" fontId="1" fillId="2" borderId="13" xfId="0" applyFont="1" applyFill="1" applyBorder="1" applyAlignment="1">
      <alignment vertical="center"/>
    </xf>
    <xf numFmtId="164" fontId="4" fillId="2" borderId="14" xfId="0" applyNumberFormat="1" applyFont="1" applyFill="1" applyBorder="1" applyAlignment="1">
      <alignment horizontal="right" vertical="center"/>
    </xf>
    <xf numFmtId="0" fontId="4" fillId="2" borderId="14" xfId="0" applyFont="1" applyFill="1" applyBorder="1" applyAlignment="1">
      <alignment horizontal="right" vertical="center"/>
    </xf>
    <xf numFmtId="165" fontId="4" fillId="2" borderId="15" xfId="0" applyNumberFormat="1" applyFont="1" applyFill="1" applyBorder="1" applyAlignment="1">
      <alignment horizontal="right" vertical="center"/>
    </xf>
    <xf numFmtId="14" fontId="0" fillId="0" borderId="0" xfId="0" applyNumberFormat="1" applyBorder="1"/>
    <xf numFmtId="164" fontId="0" fillId="0" borderId="0" xfId="0" applyNumberFormat="1" applyFill="1" applyBorder="1"/>
    <xf numFmtId="0" fontId="1" fillId="2" borderId="16" xfId="0" applyFont="1" applyFill="1" applyBorder="1"/>
    <xf numFmtId="0" fontId="0" fillId="2" borderId="17" xfId="0" applyFill="1" applyBorder="1"/>
    <xf numFmtId="164" fontId="0" fillId="2" borderId="17" xfId="0" applyNumberFormat="1" applyFill="1" applyBorder="1"/>
    <xf numFmtId="164" fontId="1" fillId="2" borderId="18" xfId="0" applyNumberFormat="1" applyFont="1" applyFill="1" applyBorder="1"/>
    <xf numFmtId="164" fontId="0" fillId="0" borderId="0" xfId="0" applyNumberFormat="1" applyBorder="1"/>
    <xf numFmtId="0" fontId="1" fillId="0" borderId="0" xfId="0" applyFont="1" applyBorder="1"/>
    <xf numFmtId="0" fontId="8" fillId="0" borderId="0" xfId="0" applyFont="1" applyBorder="1" applyAlignment="1">
      <alignment horizontal="center"/>
    </xf>
    <xf numFmtId="0" fontId="9" fillId="0" borderId="0" xfId="0" applyFont="1" applyBorder="1" applyAlignment="1">
      <alignment horizontal="center"/>
    </xf>
    <xf numFmtId="0" fontId="9" fillId="0" borderId="0" xfId="0" applyFont="1" applyBorder="1"/>
    <xf numFmtId="164" fontId="1" fillId="0" borderId="0" xfId="0" applyNumberFormat="1" applyFont="1" applyBorder="1"/>
    <xf numFmtId="0" fontId="0" fillId="0" borderId="0" xfId="0" applyBorder="1" applyAlignment="1">
      <alignment horizontal="center"/>
    </xf>
    <xf numFmtId="164" fontId="0" fillId="0" borderId="0" xfId="0" applyNumberFormat="1" applyBorder="1" applyAlignment="1">
      <alignment horizontal="center"/>
    </xf>
    <xf numFmtId="0" fontId="0" fillId="0" borderId="0" xfId="0" applyFill="1" applyBorder="1" applyAlignment="1">
      <alignment horizontal="right"/>
    </xf>
    <xf numFmtId="0" fontId="0" fillId="0" borderId="0" xfId="0" applyFill="1" applyBorder="1" applyAlignment="1">
      <alignment horizontal="center"/>
    </xf>
    <xf numFmtId="0" fontId="1" fillId="2" borderId="17" xfId="0" applyFont="1" applyFill="1" applyBorder="1"/>
    <xf numFmtId="164" fontId="1" fillId="2" borderId="17" xfId="0" applyNumberFormat="1" applyFont="1" applyFill="1" applyBorder="1"/>
    <xf numFmtId="166" fontId="0" fillId="0" borderId="0" xfId="0" applyNumberFormat="1" applyBorder="1"/>
    <xf numFmtId="0" fontId="0" fillId="0" borderId="0" xfId="0" applyBorder="1" applyAlignment="1">
      <alignment horizontal="left"/>
    </xf>
    <xf numFmtId="166" fontId="0" fillId="0" borderId="0" xfId="0" applyNumberFormat="1" applyBorder="1" applyAlignment="1">
      <alignment horizontal="left"/>
    </xf>
    <xf numFmtId="0" fontId="0" fillId="0" borderId="0" xfId="0" applyBorder="1" applyAlignment="1">
      <alignment horizontal="left" indent="1"/>
    </xf>
    <xf numFmtId="0" fontId="0" fillId="0" borderId="11" xfId="0" applyBorder="1"/>
    <xf numFmtId="166" fontId="0" fillId="0" borderId="0" xfId="0" applyNumberFormat="1" applyAlignment="1">
      <alignment horizontal="left"/>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xf>
    <xf numFmtId="167" fontId="0" fillId="0" borderId="0" xfId="0" applyNumberFormat="1" applyAlignment="1">
      <alignment horizontal="left"/>
    </xf>
    <xf numFmtId="0" fontId="8" fillId="0" borderId="0" xfId="0" applyFont="1"/>
    <xf numFmtId="0" fontId="8" fillId="0" borderId="0" xfId="0" applyFont="1" applyAlignment="1">
      <alignment horizontal="center"/>
    </xf>
    <xf numFmtId="0" fontId="10" fillId="0" borderId="0" xfId="0" applyFont="1"/>
    <xf numFmtId="0" fontId="9" fillId="0" borderId="0" xfId="0" applyFont="1"/>
    <xf numFmtId="0" fontId="11" fillId="0" borderId="11" xfId="0" applyFont="1" applyBorder="1"/>
    <xf numFmtId="0" fontId="9" fillId="0" borderId="11" xfId="0" applyFont="1" applyBorder="1"/>
    <xf numFmtId="0" fontId="1" fillId="0" borderId="0" xfId="0" applyFont="1" applyBorder="1" applyAlignment="1">
      <alignment horizontal="center"/>
    </xf>
    <xf numFmtId="166" fontId="0" fillId="0" borderId="11" xfId="0" applyNumberFormat="1" applyBorder="1" applyAlignment="1">
      <alignment horizontal="left"/>
    </xf>
    <xf numFmtId="0" fontId="14" fillId="0" borderId="0" xfId="0" applyFont="1"/>
    <xf numFmtId="0" fontId="0" fillId="0" borderId="7" xfId="0" applyBorder="1"/>
    <xf numFmtId="0" fontId="0" fillId="0" borderId="3" xfId="0" applyBorder="1"/>
    <xf numFmtId="0" fontId="0" fillId="0" borderId="9" xfId="0" applyBorder="1"/>
    <xf numFmtId="0" fontId="0" fillId="0" borderId="8" xfId="0" applyBorder="1" applyAlignment="1">
      <alignment horizontal="left" vertical="center"/>
    </xf>
    <xf numFmtId="0" fontId="0" fillId="0" borderId="9" xfId="0" applyBorder="1" applyAlignment="1">
      <alignment horizontal="left" vertical="center"/>
    </xf>
    <xf numFmtId="0" fontId="0" fillId="0" borderId="8" xfId="0" applyBorder="1" applyAlignment="1">
      <alignment vertical="center"/>
    </xf>
    <xf numFmtId="0" fontId="0" fillId="0" borderId="9" xfId="0" applyBorder="1" applyAlignment="1">
      <alignment vertical="center"/>
    </xf>
    <xf numFmtId="0" fontId="0" fillId="0" borderId="12" xfId="0" applyBorder="1"/>
    <xf numFmtId="0" fontId="0" fillId="0" borderId="0" xfId="0" applyAlignment="1">
      <alignment horizontal="center"/>
    </xf>
    <xf numFmtId="0" fontId="0" fillId="0" borderId="0" xfId="0" applyAlignment="1">
      <alignment vertical="center"/>
    </xf>
    <xf numFmtId="0" fontId="0" fillId="0" borderId="0" xfId="0" applyFill="1" applyBorder="1"/>
    <xf numFmtId="168" fontId="0" fillId="0" borderId="0" xfId="0" applyNumberFormat="1" applyBorder="1"/>
    <xf numFmtId="168" fontId="0" fillId="0" borderId="0" xfId="0" applyNumberFormat="1" applyBorder="1" applyAlignment="1">
      <alignment horizontal="center"/>
    </xf>
    <xf numFmtId="0" fontId="0" fillId="0" borderId="0" xfId="0" applyAlignment="1">
      <alignment horizontal="center"/>
    </xf>
    <xf numFmtId="0" fontId="15" fillId="0" borderId="0" xfId="0" applyFont="1"/>
    <xf numFmtId="0" fontId="0" fillId="0" borderId="11" xfId="0" applyBorder="1" applyAlignment="1">
      <alignment vertical="center"/>
    </xf>
    <xf numFmtId="0" fontId="0" fillId="3" borderId="11" xfId="0" applyFill="1" applyBorder="1" applyAlignment="1">
      <alignment horizontal="center" vertical="center"/>
    </xf>
    <xf numFmtId="0" fontId="0" fillId="0" borderId="0" xfId="0" applyAlignment="1">
      <alignment horizontal="center"/>
    </xf>
    <xf numFmtId="0" fontId="1" fillId="0" borderId="8" xfId="0" applyFont="1" applyBorder="1" applyAlignment="1">
      <alignment horizontal="center"/>
    </xf>
    <xf numFmtId="0" fontId="1" fillId="3" borderId="7" xfId="0" applyFont="1" applyFill="1" applyBorder="1" applyAlignment="1">
      <alignment vertical="center"/>
    </xf>
    <xf numFmtId="0" fontId="1" fillId="3" borderId="11" xfId="0" applyFont="1" applyFill="1" applyBorder="1" applyAlignment="1">
      <alignment horizontal="left" vertical="center"/>
    </xf>
    <xf numFmtId="0" fontId="0" fillId="0" borderId="0" xfId="0" applyBorder="1" applyAlignment="1">
      <alignment vertical="center" wrapText="1"/>
    </xf>
    <xf numFmtId="0" fontId="0" fillId="0" borderId="0" xfId="0" quotePrefix="1" applyBorder="1" applyAlignment="1">
      <alignment horizontal="center" vertical="center"/>
    </xf>
    <xf numFmtId="0" fontId="15" fillId="0" borderId="0" xfId="0" applyFont="1" applyBorder="1"/>
    <xf numFmtId="0" fontId="0" fillId="0" borderId="0" xfId="0" applyFill="1" applyBorder="1" applyAlignment="1">
      <alignment vertical="center"/>
    </xf>
    <xf numFmtId="0" fontId="0" fillId="5" borderId="28" xfId="0" applyFill="1" applyBorder="1" applyAlignment="1">
      <alignment vertical="center" wrapText="1"/>
    </xf>
    <xf numFmtId="0" fontId="0" fillId="5" borderId="28" xfId="0" applyFill="1" applyBorder="1" applyAlignment="1">
      <alignment horizontal="center" vertical="center"/>
    </xf>
    <xf numFmtId="0" fontId="0" fillId="5" borderId="29" xfId="0" applyFill="1" applyBorder="1" applyAlignment="1">
      <alignment horizontal="left" vertical="center" wrapText="1"/>
    </xf>
    <xf numFmtId="164" fontId="0" fillId="5" borderId="29" xfId="0" applyNumberFormat="1" applyFill="1" applyBorder="1" applyAlignment="1">
      <alignment horizontal="center" vertical="center"/>
    </xf>
    <xf numFmtId="0" fontId="0" fillId="5" borderId="31" xfId="0" applyFill="1" applyBorder="1" applyAlignment="1">
      <alignment horizontal="center" vertical="center"/>
    </xf>
    <xf numFmtId="164" fontId="0" fillId="5" borderId="30" xfId="0" applyNumberFormat="1" applyFill="1" applyBorder="1" applyAlignment="1">
      <alignment horizontal="center" vertical="center"/>
    </xf>
    <xf numFmtId="0" fontId="0" fillId="4" borderId="29" xfId="0" applyFill="1" applyBorder="1" applyAlignment="1">
      <alignment horizontal="left" vertical="center" wrapText="1"/>
    </xf>
    <xf numFmtId="164" fontId="0" fillId="4" borderId="29" xfId="0" applyNumberFormat="1" applyFill="1" applyBorder="1" applyAlignment="1">
      <alignment horizontal="center" vertical="center"/>
    </xf>
    <xf numFmtId="0" fontId="0" fillId="4" borderId="28" xfId="0" applyFill="1" applyBorder="1" applyAlignment="1">
      <alignment vertical="center"/>
    </xf>
    <xf numFmtId="0" fontId="0" fillId="4" borderId="28" xfId="0" applyFill="1" applyBorder="1" applyAlignment="1">
      <alignment vertical="center" wrapText="1"/>
    </xf>
    <xf numFmtId="0" fontId="0" fillId="4" borderId="28" xfId="0" applyFill="1" applyBorder="1" applyAlignment="1">
      <alignment horizontal="center" vertical="center"/>
    </xf>
    <xf numFmtId="0" fontId="0" fillId="4" borderId="31" xfId="0" applyFill="1" applyBorder="1" applyAlignment="1">
      <alignment horizontal="center" vertical="center"/>
    </xf>
    <xf numFmtId="164" fontId="0" fillId="4" borderId="30" xfId="0" applyNumberFormat="1" applyFill="1" applyBorder="1" applyAlignment="1">
      <alignment horizontal="center" vertical="center"/>
    </xf>
    <xf numFmtId="0" fontId="0" fillId="5" borderId="0" xfId="0" applyFill="1" applyAlignment="1">
      <alignment vertical="center" wrapText="1"/>
    </xf>
    <xf numFmtId="0" fontId="0" fillId="5" borderId="0" xfId="0" applyFill="1" applyAlignment="1">
      <alignment horizontal="center" vertical="center"/>
    </xf>
    <xf numFmtId="0" fontId="0" fillId="5" borderId="7" xfId="0" applyFill="1" applyBorder="1" applyAlignment="1">
      <alignment horizontal="center" vertical="center"/>
    </xf>
    <xf numFmtId="0" fontId="0" fillId="4" borderId="29" xfId="0" applyFill="1" applyBorder="1" applyAlignment="1">
      <alignment vertical="center"/>
    </xf>
    <xf numFmtId="0" fontId="0" fillId="0" borderId="0" xfId="0" applyBorder="1" applyAlignment="1">
      <alignment vertical="center" textRotation="90"/>
    </xf>
    <xf numFmtId="0" fontId="0" fillId="0" borderId="24" xfId="0" applyBorder="1" applyAlignment="1">
      <alignment vertical="center" textRotation="90"/>
    </xf>
    <xf numFmtId="0" fontId="0" fillId="5" borderId="2" xfId="0" applyFill="1" applyBorder="1" applyAlignment="1">
      <alignment vertical="center"/>
    </xf>
    <xf numFmtId="0" fontId="0" fillId="5" borderId="7" xfId="0" applyFill="1" applyBorder="1" applyAlignment="1">
      <alignment vertical="center" wrapText="1"/>
    </xf>
    <xf numFmtId="0" fontId="0" fillId="4" borderId="36" xfId="0" applyFill="1" applyBorder="1" applyAlignment="1">
      <alignment vertical="center"/>
    </xf>
    <xf numFmtId="0" fontId="0" fillId="5" borderId="36" xfId="0" applyFill="1" applyBorder="1" applyAlignment="1">
      <alignment vertical="center"/>
    </xf>
    <xf numFmtId="0" fontId="0" fillId="3" borderId="11" xfId="0" applyFill="1" applyBorder="1"/>
    <xf numFmtId="0" fontId="0" fillId="5" borderId="34" xfId="0" applyFill="1" applyBorder="1"/>
    <xf numFmtId="0" fontId="0" fillId="5" borderId="11" xfId="0" applyFill="1" applyBorder="1"/>
    <xf numFmtId="0" fontId="0" fillId="5" borderId="32" xfId="0" applyFill="1" applyBorder="1"/>
    <xf numFmtId="0" fontId="0" fillId="5" borderId="33" xfId="0" applyFill="1" applyBorder="1"/>
    <xf numFmtId="0" fontId="17" fillId="5" borderId="33" xfId="0" applyFont="1" applyFill="1" applyBorder="1" applyAlignment="1">
      <alignment vertical="center"/>
    </xf>
    <xf numFmtId="0" fontId="0" fillId="0" borderId="11" xfId="0" applyBorder="1" applyAlignment="1">
      <alignment horizontal="left"/>
    </xf>
    <xf numFmtId="0" fontId="0" fillId="0" borderId="11" xfId="0" applyBorder="1" applyAlignment="1">
      <alignment horizontal="left" indent="1"/>
    </xf>
    <xf numFmtId="164" fontId="0" fillId="0" borderId="11" xfId="0" applyNumberFormat="1" applyBorder="1"/>
    <xf numFmtId="0" fontId="0" fillId="0" borderId="8" xfId="0" applyFill="1" applyBorder="1"/>
    <xf numFmtId="0" fontId="1" fillId="0" borderId="0" xfId="0" applyFont="1" applyFill="1" applyBorder="1" applyAlignment="1">
      <alignment horizontal="center"/>
    </xf>
    <xf numFmtId="0" fontId="0" fillId="0" borderId="9" xfId="0" applyFill="1" applyBorder="1"/>
    <xf numFmtId="168" fontId="0" fillId="0" borderId="0" xfId="0" applyNumberFormat="1" applyFill="1" applyBorder="1"/>
    <xf numFmtId="168" fontId="0" fillId="0" borderId="0" xfId="0" applyNumberFormat="1" applyFill="1" applyBorder="1" applyAlignment="1">
      <alignment horizontal="center"/>
    </xf>
    <xf numFmtId="164" fontId="2" fillId="0" borderId="0" xfId="0" applyNumberFormat="1" applyFont="1" applyFill="1" applyBorder="1" applyAlignment="1">
      <alignment horizontal="right"/>
    </xf>
    <xf numFmtId="0" fontId="2" fillId="0" borderId="0" xfId="0" applyFont="1" applyFill="1" applyBorder="1" applyAlignment="1">
      <alignment horizontal="right"/>
    </xf>
    <xf numFmtId="165" fontId="2"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0" fontId="3" fillId="0" borderId="0" xfId="0" applyNumberFormat="1" applyFont="1" applyFill="1" applyBorder="1" applyAlignment="1">
      <alignment horizontal="right"/>
    </xf>
    <xf numFmtId="165" fontId="3" fillId="0" borderId="0" xfId="0" applyNumberFormat="1" applyFont="1" applyFill="1" applyBorder="1" applyAlignment="1">
      <alignment horizontal="right"/>
    </xf>
    <xf numFmtId="0" fontId="0" fillId="0" borderId="0" xfId="0" applyFont="1" applyFill="1" applyBorder="1"/>
    <xf numFmtId="0" fontId="0" fillId="0" borderId="8" xfId="0" applyFill="1" applyBorder="1" applyAlignment="1">
      <alignment horizontal="left" vertical="center"/>
    </xf>
    <xf numFmtId="0" fontId="1" fillId="0" borderId="0" xfId="0" applyFont="1" applyFill="1" applyBorder="1" applyAlignment="1">
      <alignment horizontal="lef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right" vertical="center"/>
    </xf>
    <xf numFmtId="165" fontId="2" fillId="0" borderId="0" xfId="0" applyNumberFormat="1" applyFont="1" applyFill="1" applyBorder="1" applyAlignment="1">
      <alignment horizontal="right" vertical="center"/>
    </xf>
    <xf numFmtId="0" fontId="0" fillId="0" borderId="9" xfId="0" applyFill="1" applyBorder="1" applyAlignment="1">
      <alignment horizontal="left" vertical="center"/>
    </xf>
    <xf numFmtId="0" fontId="0" fillId="0" borderId="8" xfId="0" applyFill="1" applyBorder="1" applyAlignment="1">
      <alignment vertical="center"/>
    </xf>
    <xf numFmtId="0" fontId="1" fillId="0" borderId="0" xfId="0" applyFont="1" applyFill="1" applyBorder="1" applyAlignment="1">
      <alignment vertical="center"/>
    </xf>
    <xf numFmtId="0" fontId="0" fillId="0" borderId="9" xfId="0" applyFill="1" applyBorder="1" applyAlignment="1">
      <alignment vertical="center"/>
    </xf>
    <xf numFmtId="164" fontId="4" fillId="0" borderId="0" xfId="0" applyNumberFormat="1" applyFont="1" applyFill="1" applyBorder="1" applyAlignment="1">
      <alignment horizontal="right" vertical="center"/>
    </xf>
    <xf numFmtId="0" fontId="4" fillId="0" borderId="0" xfId="0" applyFont="1" applyFill="1" applyBorder="1" applyAlignment="1">
      <alignment horizontal="right" vertical="center"/>
    </xf>
    <xf numFmtId="165" fontId="4" fillId="0" borderId="0" xfId="0" applyNumberFormat="1" applyFont="1" applyFill="1" applyBorder="1" applyAlignment="1">
      <alignment horizontal="right" vertical="center"/>
    </xf>
    <xf numFmtId="0" fontId="7" fillId="0" borderId="8" xfId="0" applyFont="1" applyFill="1" applyBorder="1" applyAlignment="1"/>
    <xf numFmtId="0" fontId="7" fillId="0" borderId="0" xfId="0" applyFont="1" applyFill="1" applyBorder="1" applyAlignment="1"/>
    <xf numFmtId="0" fontId="7" fillId="0" borderId="9" xfId="0" applyFont="1" applyFill="1" applyBorder="1" applyAlignment="1"/>
    <xf numFmtId="0" fontId="0" fillId="0" borderId="0" xfId="0" applyFill="1" applyBorder="1" applyAlignment="1">
      <alignment vertical="center" wrapText="1"/>
    </xf>
    <xf numFmtId="0" fontId="0" fillId="0" borderId="0" xfId="0" applyFill="1" applyBorder="1" applyAlignment="1"/>
    <xf numFmtId="0" fontId="1" fillId="0" borderId="8" xfId="0" applyFont="1" applyFill="1" applyBorder="1" applyAlignment="1"/>
    <xf numFmtId="0" fontId="1" fillId="0" borderId="0" xfId="0" applyFont="1" applyFill="1" applyBorder="1" applyAlignment="1"/>
    <xf numFmtId="0" fontId="1" fillId="0" borderId="9" xfId="0" applyFont="1" applyFill="1" applyBorder="1" applyAlignment="1"/>
    <xf numFmtId="0" fontId="18" fillId="0" borderId="0" xfId="0" applyFont="1" applyAlignment="1">
      <alignment horizontal="center"/>
    </xf>
    <xf numFmtId="0" fontId="15" fillId="0" borderId="0" xfId="0" applyFont="1" applyBorder="1" applyAlignment="1">
      <alignment horizontal="center" vertical="center" wrapText="1"/>
    </xf>
    <xf numFmtId="0" fontId="15" fillId="0" borderId="0" xfId="0" applyFont="1" applyAlignment="1">
      <alignment horizontal="center" vertical="center"/>
    </xf>
    <xf numFmtId="0" fontId="15" fillId="0" borderId="0" xfId="0" applyFont="1" applyAlignment="1">
      <alignment vertical="center"/>
    </xf>
    <xf numFmtId="0" fontId="11" fillId="2" borderId="21" xfId="0" applyFont="1" applyFill="1" applyBorder="1" applyAlignment="1">
      <alignment horizontal="center" vertical="center"/>
    </xf>
    <xf numFmtId="0" fontId="0" fillId="3" borderId="10" xfId="0" applyFill="1" applyBorder="1"/>
    <xf numFmtId="166" fontId="0" fillId="3" borderId="11" xfId="0" applyNumberFormat="1" applyFill="1" applyBorder="1" applyAlignment="1">
      <alignment horizontal="left"/>
    </xf>
    <xf numFmtId="0" fontId="0" fillId="3" borderId="15" xfId="0" applyFill="1" applyBorder="1"/>
    <xf numFmtId="0" fontId="0" fillId="3" borderId="13" xfId="0" applyFill="1" applyBorder="1"/>
    <xf numFmtId="0" fontId="0" fillId="3" borderId="11" xfId="0" applyFill="1" applyBorder="1" applyAlignment="1">
      <alignment horizontal="center"/>
    </xf>
    <xf numFmtId="0" fontId="0" fillId="3" borderId="25" xfId="0" applyFill="1" applyBorder="1" applyAlignment="1">
      <alignment horizontal="center"/>
    </xf>
    <xf numFmtId="0" fontId="0" fillId="3" borderId="12" xfId="0" applyFill="1" applyBorder="1"/>
    <xf numFmtId="0" fontId="0" fillId="3" borderId="12" xfId="0" applyFill="1" applyBorder="1" applyAlignment="1">
      <alignment horizontal="right" vertical="center"/>
    </xf>
    <xf numFmtId="0" fontId="19" fillId="0" borderId="0" xfId="0" applyFont="1" applyAlignment="1">
      <alignment horizontal="center"/>
    </xf>
    <xf numFmtId="0" fontId="16" fillId="5" borderId="27" xfId="0" applyFont="1" applyFill="1" applyBorder="1" applyAlignment="1">
      <alignment horizontal="left" vertical="center"/>
    </xf>
    <xf numFmtId="0" fontId="16" fillId="4" borderId="27" xfId="0" applyFont="1" applyFill="1" applyBorder="1" applyAlignment="1">
      <alignment horizontal="left" vertical="center"/>
    </xf>
    <xf numFmtId="0" fontId="0" fillId="4" borderId="35" xfId="0" applyFill="1" applyBorder="1" applyAlignment="1">
      <alignment horizontal="left" vertical="center" wrapText="1"/>
    </xf>
    <xf numFmtId="0" fontId="0" fillId="4" borderId="29" xfId="0" applyFill="1" applyBorder="1" applyAlignment="1">
      <alignment horizontal="left" vertical="center" wrapText="1"/>
    </xf>
    <xf numFmtId="0" fontId="0" fillId="5" borderId="35" xfId="0" applyFill="1" applyBorder="1" applyAlignment="1">
      <alignment horizontal="left" vertical="center" wrapText="1"/>
    </xf>
    <xf numFmtId="0" fontId="0" fillId="5" borderId="29" xfId="0" applyFill="1" applyBorder="1" applyAlignment="1">
      <alignment horizontal="left" vertical="center" wrapText="1"/>
    </xf>
    <xf numFmtId="0" fontId="0" fillId="0" borderId="22" xfId="0" applyBorder="1" applyAlignment="1">
      <alignment horizontal="center" vertical="center" textRotation="90"/>
    </xf>
    <xf numFmtId="0" fontId="16" fillId="5" borderId="26" xfId="0" applyFont="1" applyFill="1" applyBorder="1" applyAlignment="1">
      <alignment horizontal="left" vertical="center"/>
    </xf>
    <xf numFmtId="0" fontId="0" fillId="0" borderId="23" xfId="0" applyBorder="1" applyAlignment="1">
      <alignment horizontal="center" vertical="center" textRotation="90"/>
    </xf>
    <xf numFmtId="0" fontId="7" fillId="3" borderId="2" xfId="0" applyFont="1" applyFill="1" applyBorder="1" applyAlignment="1">
      <alignment horizontal="left" vertical="center"/>
    </xf>
    <xf numFmtId="0" fontId="7" fillId="3" borderId="10" xfId="0" applyFont="1" applyFill="1" applyBorder="1" applyAlignment="1">
      <alignment horizontal="left" vertical="center"/>
    </xf>
    <xf numFmtId="0" fontId="7" fillId="3" borderId="1" xfId="0" applyFont="1" applyFill="1" applyBorder="1" applyAlignment="1">
      <alignment horizontal="right" vertical="center"/>
    </xf>
    <xf numFmtId="0" fontId="7" fillId="3" borderId="25" xfId="0" applyFont="1" applyFill="1" applyBorder="1" applyAlignment="1">
      <alignment horizontal="right" vertical="center"/>
    </xf>
    <xf numFmtId="0" fontId="1" fillId="3" borderId="11" xfId="0" applyFont="1" applyFill="1" applyBorder="1" applyAlignment="1">
      <alignment horizontal="left" vertical="center"/>
    </xf>
    <xf numFmtId="0" fontId="0" fillId="3" borderId="23" xfId="0" applyFill="1" applyBorder="1" applyAlignment="1">
      <alignment horizontal="center" textRotation="90"/>
    </xf>
    <xf numFmtId="0" fontId="0" fillId="3" borderId="24" xfId="0" applyFill="1" applyBorder="1" applyAlignment="1">
      <alignment horizontal="center" textRotation="90"/>
    </xf>
    <xf numFmtId="0" fontId="7" fillId="3" borderId="7" xfId="0" applyFont="1" applyFill="1" applyBorder="1" applyAlignment="1">
      <alignment horizontal="center"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0" borderId="0" xfId="0" applyAlignment="1">
      <alignment horizontal="center" vertical="center"/>
    </xf>
    <xf numFmtId="167" fontId="0" fillId="0" borderId="0" xfId="0" applyNumberFormat="1" applyAlignment="1">
      <alignment horizontal="center" vertical="center"/>
    </xf>
    <xf numFmtId="0" fontId="0" fillId="0" borderId="0" xfId="0" applyAlignment="1">
      <alignment horizontal="center"/>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21" xfId="0" applyFont="1" applyFill="1" applyBorder="1" applyAlignment="1">
      <alignment horizontal="center" vertical="center"/>
    </xf>
    <xf numFmtId="0" fontId="11" fillId="2" borderId="13" xfId="0" applyFont="1" applyFill="1" applyBorder="1" applyAlignment="1">
      <alignment horizontal="center" vertical="center" wrapText="1"/>
    </xf>
    <xf numFmtId="164" fontId="7" fillId="2" borderId="2" xfId="0" applyNumberFormat="1" applyFont="1" applyFill="1" applyBorder="1" applyAlignment="1">
      <alignment horizontal="center" vertical="center"/>
    </xf>
    <xf numFmtId="0" fontId="7" fillId="2" borderId="3"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2" xfId="0" applyFont="1" applyFill="1" applyBorder="1" applyAlignment="1">
      <alignment horizontal="center" vertical="center"/>
    </xf>
    <xf numFmtId="0" fontId="1" fillId="0" borderId="0" xfId="0" applyFont="1" applyBorder="1" applyAlignment="1">
      <alignment horizontal="center"/>
    </xf>
    <xf numFmtId="14" fontId="0" fillId="0" borderId="0" xfId="0" applyNumberFormat="1" applyBorder="1" applyAlignment="1">
      <alignment horizontal="left"/>
    </xf>
    <xf numFmtId="0" fontId="7" fillId="0" borderId="8" xfId="0" applyFont="1"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0" fillId="0" borderId="1" xfId="0" applyBorder="1" applyAlignment="1">
      <alignment horizontal="center" vertical="center" wrapText="1"/>
    </xf>
    <xf numFmtId="0" fontId="0" fillId="0" borderId="4" xfId="0"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6" borderId="0" xfId="0" applyFill="1" applyBorder="1"/>
    <xf numFmtId="0" fontId="2" fillId="0" borderId="0" xfId="0" applyFont="1" applyFill="1" applyBorder="1" applyAlignment="1">
      <alignment horizontal="left" vertical="center"/>
    </xf>
    <xf numFmtId="0" fontId="3" fillId="0" borderId="0" xfId="0" applyNumberFormat="1" applyFont="1" applyFill="1" applyBorder="1" applyAlignment="1">
      <alignment horizontal="left" vertical="center"/>
    </xf>
    <xf numFmtId="164" fontId="3" fillId="0" borderId="0" xfId="0" applyNumberFormat="1" applyFont="1" applyFill="1" applyBorder="1" applyAlignment="1"/>
    <xf numFmtId="164" fontId="2" fillId="0" borderId="0" xfId="0" applyNumberFormat="1" applyFont="1" applyFill="1" applyBorder="1" applyAlignment="1"/>
    <xf numFmtId="164" fontId="2" fillId="6" borderId="0" xfId="0" applyNumberFormat="1" applyFont="1" applyFill="1" applyBorder="1" applyAlignment="1">
      <alignment horizontal="right"/>
    </xf>
    <xf numFmtId="164" fontId="3" fillId="7" borderId="0" xfId="0" applyNumberFormat="1" applyFont="1" applyFill="1" applyBorder="1" applyAlignment="1">
      <alignment horizontal="right"/>
    </xf>
    <xf numFmtId="164" fontId="0" fillId="0" borderId="26" xfId="0" applyNumberFormat="1" applyFill="1" applyBorder="1" applyAlignment="1">
      <alignment horizontal="right" vertical="center"/>
    </xf>
    <xf numFmtId="164" fontId="0" fillId="0" borderId="27" xfId="0" applyNumberFormat="1" applyFill="1" applyBorder="1" applyAlignment="1">
      <alignment horizontal="right" vertical="center"/>
    </xf>
    <xf numFmtId="0" fontId="0" fillId="0" borderId="0" xfId="0" applyFill="1" applyAlignment="1">
      <alignment horizontal="center"/>
    </xf>
    <xf numFmtId="0" fontId="0" fillId="0" borderId="0" xfId="0" applyFill="1"/>
    <xf numFmtId="166" fontId="0" fillId="0" borderId="0" xfId="0" applyNumberFormat="1" applyFill="1" applyAlignment="1">
      <alignment horizontal="left"/>
    </xf>
    <xf numFmtId="0" fontId="0" fillId="0" borderId="20" xfId="0" applyFill="1" applyBorder="1"/>
    <xf numFmtId="0" fontId="0" fillId="0" borderId="37" xfId="0" applyFill="1" applyBorder="1" applyAlignment="1">
      <alignment horizontal="center"/>
    </xf>
    <xf numFmtId="0" fontId="0" fillId="0" borderId="39" xfId="0" applyFill="1" applyBorder="1"/>
    <xf numFmtId="0" fontId="0" fillId="0" borderId="40" xfId="0" applyFill="1" applyBorder="1"/>
    <xf numFmtId="0" fontId="0" fillId="0" borderId="7" xfId="0" applyFill="1" applyBorder="1"/>
    <xf numFmtId="164" fontId="1" fillId="0" borderId="0" xfId="0" applyNumberFormat="1" applyFont="1" applyFill="1"/>
    <xf numFmtId="0" fontId="0" fillId="0" borderId="38" xfId="0" applyFill="1" applyBorder="1" applyAlignment="1">
      <alignment horizontal="center"/>
    </xf>
    <xf numFmtId="0" fontId="0" fillId="0" borderId="19" xfId="0" applyFill="1" applyBorder="1"/>
    <xf numFmtId="0" fontId="20" fillId="0" borderId="0" xfId="1" applyFill="1" applyBorder="1" applyAlignment="1"/>
    <xf numFmtId="0" fontId="20" fillId="0" borderId="0" xfId="1" applyFill="1" applyBorder="1"/>
  </cellXfs>
  <cellStyles count="2">
    <cellStyle name="Lien hypertexte" xfId="1" builtinId="8"/>
    <cellStyle name="Normal" xfId="0" builtinId="0"/>
  </cellStyles>
  <dxfs count="2">
    <dxf>
      <font>
        <b val="0"/>
        <i/>
      </font>
    </dxf>
    <dxf>
      <font>
        <b val="0"/>
        <i/>
      </fon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12</xdr:col>
      <xdr:colOff>254000</xdr:colOff>
      <xdr:row>21</xdr:row>
      <xdr:rowOff>74083</xdr:rowOff>
    </xdr:from>
    <xdr:to>
      <xdr:col>26</xdr:col>
      <xdr:colOff>296333</xdr:colOff>
      <xdr:row>32</xdr:row>
      <xdr:rowOff>74083</xdr:rowOff>
    </xdr:to>
    <xdr:sp macro="" textlink="">
      <xdr:nvSpPr>
        <xdr:cNvPr id="2" name="ZoneTexte 1"/>
        <xdr:cNvSpPr txBox="1"/>
      </xdr:nvSpPr>
      <xdr:spPr>
        <a:xfrm>
          <a:off x="8276167" y="4074583"/>
          <a:ext cx="8879416"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Petite évolution...., en arrière. La fonction Phases_Etudes va chercher des infos dans la feuille "Projets" pour les ressortir n'importe où dans le classeur. J'ai donc ajouté Worksheets("Projets") pour les lignes où le Range ne fait pas référence à une plage nommée (qui donne de toutes façons dans le bonne feuille du coup) :</a:t>
          </a:r>
          <a:br>
            <a:rPr lang="fr-FR"/>
          </a:br>
          <a:r>
            <a:rPr lang="fr-FR"/>
            <a:t/>
          </a:r>
          <a:br>
            <a:rPr lang="fr-FR"/>
          </a:br>
          <a:r>
            <a:rPr lang="fr-FR"/>
            <a:t>Code: </a:t>
          </a:r>
          <a:r>
            <a:rPr lang="fr-FR">
              <a:hlinkClick xmlns:r="http://schemas.openxmlformats.org/officeDocument/2006/relationships" r:id=""/>
            </a:rPr>
            <a:t>Tout sélectionner</a:t>
          </a:r>
          <a:r>
            <a:rPr lang="fr-FR"/>
            <a:t>    Colx = Worksheets(</a:t>
          </a:r>
          <a:r>
            <a:rPr lang="fr-FR" sz="1100">
              <a:solidFill>
                <a:schemeClr val="dk1"/>
              </a:solidFill>
              <a:effectLst/>
              <a:latin typeface="+mn-lt"/>
              <a:ea typeface="+mn-ea"/>
              <a:cs typeface="+mn-cs"/>
            </a:rPr>
            <a:t>"Projets"</a:t>
          </a:r>
          <a:r>
            <a:rPr lang="fr-FR"/>
            <a:t>).Range(Cells(Lign, Col0), Cells(Lign, Col0 + Col9)).Find(</a:t>
          </a:r>
          <a:r>
            <a:rPr lang="fr-FR" sz="1100">
              <a:solidFill>
                <a:schemeClr val="dk1"/>
              </a:solidFill>
              <a:effectLst/>
              <a:latin typeface="+mn-lt"/>
              <a:ea typeface="+mn-ea"/>
              <a:cs typeface="+mn-cs"/>
            </a:rPr>
            <a:t>"*"</a:t>
          </a:r>
          <a:r>
            <a:rPr lang="fr-FR"/>
            <a:t>, , , , , xlPrevious).Column</a:t>
          </a:r>
          <a:br>
            <a:rPr lang="fr-FR"/>
          </a:br>
          <a:r>
            <a:rPr lang="fr-FR"/>
            <a:t/>
          </a:r>
          <a:br>
            <a:rPr lang="fr-FR"/>
          </a:br>
          <a:r>
            <a:rPr lang="fr-FR"/>
            <a:t>    LeBonRange = Worksheets(</a:t>
          </a:r>
          <a:r>
            <a:rPr lang="fr-FR" sz="1100">
              <a:solidFill>
                <a:schemeClr val="dk1"/>
              </a:solidFill>
              <a:effectLst/>
              <a:latin typeface="+mn-lt"/>
              <a:ea typeface="+mn-ea"/>
              <a:cs typeface="+mn-cs"/>
            </a:rPr>
            <a:t>"Projets"</a:t>
          </a:r>
          <a:r>
            <a:rPr lang="fr-FR"/>
            <a:t>).Range(Cells(Lign, Col0), Cells(Lign, Colx))</a:t>
          </a:r>
          <a:br>
            <a:rPr lang="fr-FR"/>
          </a:br>
          <a:r>
            <a:rPr lang="fr-FR"/>
            <a:t> </a:t>
          </a:r>
          <a:br>
            <a:rPr lang="fr-FR"/>
          </a:br>
          <a:r>
            <a:rPr lang="fr-FR"/>
            <a:t/>
          </a:r>
          <a:br>
            <a:rPr lang="fr-FR"/>
          </a:br>
          <a:r>
            <a:rPr lang="fr-FR"/>
            <a:t>Mais çà ne marche pas, la fonction ne reste utilisable que dans l'onglet "Projets", sinon elle me renvoie #Valeur ... Je commence à me demander si j'ai pas visé un peu haut avec cette fonction Ou alors va falloir acheter VBA pour les nuls vite fait...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4.bin"/><Relationship Id="rId1" Type="http://schemas.openxmlformats.org/officeDocument/2006/relationships/hyperlink" Target="http://forum.excel-pratique.com/excel/range-pour-une-liste-deroulante-t56669.html" TargetMode="External"/><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3" tint="-0.249977111117893"/>
    <pageSetUpPr fitToPage="1"/>
  </sheetPr>
  <dimension ref="A4:CY46"/>
  <sheetViews>
    <sheetView zoomScale="90" zoomScaleNormal="90" zoomScaleSheetLayoutView="85" workbookViewId="0">
      <pane xSplit="1" ySplit="7" topLeftCell="B8" activePane="bottomRight" state="frozen"/>
      <selection pane="topRight" activeCell="B1" sqref="B1"/>
      <selection pane="bottomLeft" activeCell="A8" sqref="A8"/>
      <selection pane="bottomRight" activeCell="A10" sqref="A10:A11"/>
    </sheetView>
  </sheetViews>
  <sheetFormatPr baseColWidth="10" defaultRowHeight="15" customHeight="1" x14ac:dyDescent="0.2"/>
  <cols>
    <col min="1" max="1" width="30.83203125" style="89" customWidth="1"/>
    <col min="2" max="4" width="9.83203125" customWidth="1"/>
    <col min="5" max="6" width="3.83203125" customWidth="1"/>
    <col min="15" max="15" width="30.6640625" bestFit="1" customWidth="1"/>
    <col min="19" max="20" width="3.83203125" customWidth="1"/>
    <col min="25" max="26" width="3.83203125" customWidth="1"/>
    <col min="30" max="30" width="3.83203125" customWidth="1"/>
    <col min="31" max="31" width="20.83203125" customWidth="1"/>
    <col min="33" max="33" width="20.83203125" style="1" customWidth="1"/>
    <col min="34" max="34" width="3.83203125" style="1" customWidth="1"/>
    <col min="35" max="35" width="20.83203125" style="1" customWidth="1"/>
  </cols>
  <sheetData>
    <row r="4" spans="1:103" ht="15" customHeight="1" x14ac:dyDescent="0.2">
      <c r="AG4" s="88"/>
      <c r="AH4" s="88"/>
      <c r="AI4" s="88"/>
    </row>
    <row r="5" spans="1:103" s="2" customFormat="1" ht="15" customHeight="1" x14ac:dyDescent="0.2">
      <c r="A5" s="98"/>
      <c r="AG5" s="50"/>
      <c r="AH5" s="50"/>
      <c r="AI5" s="50"/>
    </row>
    <row r="6" spans="1:103" s="31" customFormat="1" ht="15" customHeight="1" x14ac:dyDescent="0.2">
      <c r="A6" s="187" t="s">
        <v>0</v>
      </c>
      <c r="B6" s="94" t="s">
        <v>13</v>
      </c>
      <c r="C6" s="94" t="s">
        <v>123</v>
      </c>
      <c r="D6" s="94" t="s">
        <v>124</v>
      </c>
      <c r="E6" s="94"/>
      <c r="F6" s="192"/>
      <c r="G6" s="194" t="s">
        <v>121</v>
      </c>
      <c r="H6" s="194"/>
      <c r="I6" s="194"/>
      <c r="J6" s="194"/>
      <c r="K6" s="194"/>
      <c r="L6" s="194"/>
      <c r="M6" s="194"/>
      <c r="N6" s="194"/>
      <c r="O6" s="194"/>
      <c r="P6" s="194"/>
      <c r="Q6" s="194"/>
      <c r="R6" s="194"/>
      <c r="S6" s="194"/>
      <c r="T6" s="195"/>
      <c r="U6" s="194" t="s">
        <v>120</v>
      </c>
      <c r="V6" s="194"/>
      <c r="W6" s="194"/>
      <c r="X6" s="194"/>
      <c r="Y6" s="194"/>
      <c r="Z6" s="195"/>
      <c r="AA6" s="194" t="s">
        <v>122</v>
      </c>
      <c r="AB6" s="194"/>
      <c r="AC6" s="194"/>
      <c r="AD6" s="194"/>
      <c r="AE6" s="189" t="s">
        <v>80</v>
      </c>
      <c r="AG6" s="96"/>
      <c r="AH6" s="62"/>
      <c r="AI6" s="96"/>
    </row>
    <row r="7" spans="1:103" s="90" customFormat="1" ht="15" customHeight="1" x14ac:dyDescent="0.2">
      <c r="A7" s="188"/>
      <c r="B7" s="191" t="s">
        <v>106</v>
      </c>
      <c r="C7" s="191"/>
      <c r="D7" s="191"/>
      <c r="E7" s="95"/>
      <c r="F7" s="193"/>
      <c r="G7" s="91" t="s">
        <v>14</v>
      </c>
      <c r="H7" s="91" t="s">
        <v>14</v>
      </c>
      <c r="I7" s="91" t="s">
        <v>14</v>
      </c>
      <c r="J7" s="91" t="s">
        <v>14</v>
      </c>
      <c r="K7" s="91" t="s">
        <v>14</v>
      </c>
      <c r="L7" s="91" t="s">
        <v>14</v>
      </c>
      <c r="M7" s="91" t="s">
        <v>14</v>
      </c>
      <c r="N7" s="91" t="s">
        <v>14</v>
      </c>
      <c r="O7" s="91" t="s">
        <v>14</v>
      </c>
      <c r="P7" s="91" t="s">
        <v>14</v>
      </c>
      <c r="Q7" s="91" t="s">
        <v>14</v>
      </c>
      <c r="R7" s="91" t="s">
        <v>14</v>
      </c>
      <c r="S7" s="91"/>
      <c r="T7" s="196"/>
      <c r="U7" s="91" t="s">
        <v>14</v>
      </c>
      <c r="V7" s="91" t="s">
        <v>14</v>
      </c>
      <c r="W7" s="91" t="s">
        <v>14</v>
      </c>
      <c r="X7" s="91" t="s">
        <v>14</v>
      </c>
      <c r="Y7" s="91"/>
      <c r="Z7" s="196"/>
      <c r="AA7" s="91" t="s">
        <v>14</v>
      </c>
      <c r="AB7" s="91" t="s">
        <v>14</v>
      </c>
      <c r="AC7" s="91" t="s">
        <v>14</v>
      </c>
      <c r="AD7" s="91"/>
      <c r="AE7" s="190"/>
      <c r="AG7" s="96"/>
      <c r="AH7" s="62"/>
      <c r="AI7" s="96"/>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31"/>
      <c r="BR7" s="31"/>
      <c r="BS7" s="31"/>
      <c r="BT7" s="31"/>
      <c r="BU7" s="31"/>
      <c r="BV7" s="31"/>
      <c r="BW7" s="31"/>
      <c r="BX7" s="31"/>
      <c r="BY7" s="31"/>
      <c r="BZ7" s="31"/>
      <c r="CA7" s="31"/>
      <c r="CB7" s="31"/>
      <c r="CC7" s="31"/>
      <c r="CD7" s="31"/>
      <c r="CE7" s="31"/>
      <c r="CF7" s="31"/>
      <c r="CG7" s="31"/>
      <c r="CH7" s="31"/>
      <c r="CI7" s="31"/>
      <c r="CJ7" s="31"/>
      <c r="CK7" s="31"/>
      <c r="CL7" s="31"/>
      <c r="CM7" s="31"/>
      <c r="CN7" s="31"/>
      <c r="CO7" s="31"/>
      <c r="CP7" s="31"/>
      <c r="CQ7" s="31"/>
      <c r="CR7" s="31"/>
      <c r="CS7" s="31"/>
      <c r="CT7" s="31"/>
      <c r="CU7" s="31"/>
      <c r="CV7" s="31"/>
      <c r="CW7" s="31"/>
      <c r="CX7" s="31"/>
      <c r="CY7" s="31"/>
    </row>
    <row r="8" spans="1:103" s="84" customFormat="1" ht="15" customHeight="1" x14ac:dyDescent="0.2">
      <c r="A8" s="185" t="s">
        <v>40</v>
      </c>
      <c r="B8" s="119" t="s">
        <v>127</v>
      </c>
      <c r="C8" s="120"/>
      <c r="D8" s="120"/>
      <c r="E8" s="113"/>
      <c r="F8" s="186" t="s">
        <v>111</v>
      </c>
      <c r="G8" s="114" t="s">
        <v>55</v>
      </c>
      <c r="H8" s="114" t="s">
        <v>41</v>
      </c>
      <c r="I8" s="114" t="s">
        <v>42</v>
      </c>
      <c r="J8" s="114" t="s">
        <v>43</v>
      </c>
      <c r="K8" s="114" t="s">
        <v>44</v>
      </c>
      <c r="L8" s="114" t="s">
        <v>45</v>
      </c>
      <c r="M8" s="114" t="s">
        <v>46</v>
      </c>
      <c r="N8" s="114" t="s">
        <v>47</v>
      </c>
      <c r="O8" s="114" t="s">
        <v>52</v>
      </c>
      <c r="P8" s="114" t="s">
        <v>112</v>
      </c>
      <c r="Q8" s="114" t="s">
        <v>113</v>
      </c>
      <c r="R8" s="114" t="s">
        <v>114</v>
      </c>
      <c r="S8" s="114"/>
      <c r="T8" s="184" t="s">
        <v>28</v>
      </c>
      <c r="U8" s="114" t="s">
        <v>48</v>
      </c>
      <c r="V8" s="114" t="s">
        <v>115</v>
      </c>
      <c r="W8" s="114" t="s">
        <v>116</v>
      </c>
      <c r="X8" s="114"/>
      <c r="Y8" s="114"/>
      <c r="Z8" s="184" t="s">
        <v>117</v>
      </c>
      <c r="AA8" s="114" t="s">
        <v>118</v>
      </c>
      <c r="AB8" s="114" t="s">
        <v>119</v>
      </c>
      <c r="AC8" s="115"/>
      <c r="AD8" s="115"/>
      <c r="AE8" s="229">
        <f>SUM(G9:AD9)</f>
        <v>285000</v>
      </c>
      <c r="AF8" s="31"/>
      <c r="AG8" s="63"/>
      <c r="AH8" s="63"/>
      <c r="AI8" s="63"/>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31"/>
      <c r="CW8" s="31"/>
      <c r="CX8" s="31"/>
      <c r="CY8" s="31"/>
    </row>
    <row r="9" spans="1:103" s="84" customFormat="1" ht="15" customHeight="1" x14ac:dyDescent="0.2">
      <c r="A9" s="178"/>
      <c r="B9" s="182" t="s">
        <v>107</v>
      </c>
      <c r="C9" s="183"/>
      <c r="D9" s="183"/>
      <c r="E9" s="102"/>
      <c r="F9" s="184"/>
      <c r="G9" s="103">
        <v>5000</v>
      </c>
      <c r="H9" s="103">
        <v>5000</v>
      </c>
      <c r="I9" s="103">
        <v>10000</v>
      </c>
      <c r="J9" s="103">
        <v>15000</v>
      </c>
      <c r="K9" s="103">
        <v>15000</v>
      </c>
      <c r="L9" s="103">
        <v>40000</v>
      </c>
      <c r="M9" s="103">
        <v>20000</v>
      </c>
      <c r="N9" s="103">
        <v>5000</v>
      </c>
      <c r="O9" s="103">
        <v>0</v>
      </c>
      <c r="P9" s="103">
        <v>25000</v>
      </c>
      <c r="Q9" s="103">
        <v>20000</v>
      </c>
      <c r="R9" s="103">
        <v>5000</v>
      </c>
      <c r="S9" s="103"/>
      <c r="T9" s="184"/>
      <c r="U9" s="103">
        <v>95000</v>
      </c>
      <c r="V9" s="103">
        <v>5000</v>
      </c>
      <c r="W9" s="103">
        <v>0</v>
      </c>
      <c r="X9" s="103"/>
      <c r="Y9" s="103"/>
      <c r="Z9" s="184"/>
      <c r="AA9" s="103">
        <v>10000</v>
      </c>
      <c r="AB9" s="103">
        <v>10000</v>
      </c>
      <c r="AC9" s="103"/>
      <c r="AD9" s="103"/>
      <c r="AE9" s="230"/>
      <c r="AF9" s="31"/>
      <c r="AG9" s="63"/>
      <c r="AH9" s="63"/>
      <c r="AI9" s="63"/>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c r="BY9" s="31"/>
      <c r="BZ9" s="31"/>
      <c r="CA9" s="31"/>
      <c r="CB9" s="31"/>
      <c r="CC9" s="31"/>
      <c r="CD9" s="31"/>
      <c r="CE9" s="31"/>
      <c r="CF9" s="31"/>
      <c r="CG9" s="31"/>
      <c r="CH9" s="31"/>
      <c r="CI9" s="31"/>
      <c r="CJ9" s="31"/>
      <c r="CK9" s="31"/>
      <c r="CL9" s="31"/>
      <c r="CM9" s="31"/>
      <c r="CN9" s="31"/>
      <c r="CO9" s="31"/>
      <c r="CP9" s="31"/>
      <c r="CQ9" s="31"/>
      <c r="CR9" s="31"/>
      <c r="CS9" s="31"/>
      <c r="CT9" s="31"/>
      <c r="CU9" s="31"/>
      <c r="CV9" s="31"/>
      <c r="CW9" s="31"/>
      <c r="CX9" s="31"/>
      <c r="CY9" s="31"/>
    </row>
    <row r="10" spans="1:103" s="84" customFormat="1" ht="15" customHeight="1" x14ac:dyDescent="0.2">
      <c r="A10" s="179" t="s">
        <v>56</v>
      </c>
      <c r="B10" s="121" t="s">
        <v>51</v>
      </c>
      <c r="C10" s="109"/>
      <c r="D10" s="109"/>
      <c r="E10" s="109"/>
      <c r="F10" s="184"/>
      <c r="G10" s="110" t="s">
        <v>55</v>
      </c>
      <c r="H10" s="110" t="s">
        <v>41</v>
      </c>
      <c r="I10" s="110" t="s">
        <v>42</v>
      </c>
      <c r="J10" s="110" t="s">
        <v>43</v>
      </c>
      <c r="K10" s="110" t="s">
        <v>44</v>
      </c>
      <c r="L10" s="110" t="s">
        <v>45</v>
      </c>
      <c r="M10" s="110" t="s">
        <v>46</v>
      </c>
      <c r="N10" s="110" t="s">
        <v>47</v>
      </c>
      <c r="O10" s="110" t="s">
        <v>53</v>
      </c>
      <c r="P10" s="110"/>
      <c r="Q10" s="110"/>
      <c r="R10" s="110"/>
      <c r="S10" s="110"/>
      <c r="T10" s="184"/>
      <c r="U10" s="110" t="s">
        <v>48</v>
      </c>
      <c r="V10" s="110"/>
      <c r="W10" s="110"/>
      <c r="X10" s="110"/>
      <c r="Y10" s="110"/>
      <c r="Z10" s="184"/>
      <c r="AA10" s="110"/>
      <c r="AB10" s="110"/>
      <c r="AC10" s="110"/>
      <c r="AD10" s="110"/>
      <c r="AE10" s="230">
        <f>SUM(G11:AD11)</f>
        <v>109000</v>
      </c>
      <c r="AF10" s="31"/>
      <c r="AG10" s="63"/>
      <c r="AH10" s="63"/>
      <c r="AI10" s="63"/>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c r="CB10" s="31"/>
      <c r="CC10" s="31"/>
      <c r="CD10" s="31"/>
      <c r="CE10" s="31"/>
      <c r="CF10" s="31"/>
      <c r="CG10" s="31"/>
      <c r="CH10" s="31"/>
      <c r="CI10" s="31"/>
      <c r="CJ10" s="31"/>
      <c r="CK10" s="31"/>
      <c r="CL10" s="31"/>
      <c r="CM10" s="31"/>
      <c r="CN10" s="31"/>
      <c r="CO10" s="31"/>
      <c r="CP10" s="31"/>
      <c r="CQ10" s="31"/>
      <c r="CR10" s="31"/>
      <c r="CS10" s="31"/>
      <c r="CT10" s="31"/>
      <c r="CU10" s="31"/>
      <c r="CV10" s="31"/>
      <c r="CW10" s="31"/>
      <c r="CX10" s="31"/>
      <c r="CY10" s="31"/>
    </row>
    <row r="11" spans="1:103" s="84" customFormat="1" ht="15" customHeight="1" x14ac:dyDescent="0.2">
      <c r="A11" s="179"/>
      <c r="B11" s="180" t="s">
        <v>108</v>
      </c>
      <c r="C11" s="181"/>
      <c r="D11" s="181"/>
      <c r="E11" s="106"/>
      <c r="F11" s="184"/>
      <c r="G11" s="107">
        <v>1000</v>
      </c>
      <c r="H11" s="107">
        <v>3000</v>
      </c>
      <c r="I11" s="107">
        <v>6000</v>
      </c>
      <c r="J11" s="107">
        <v>9000</v>
      </c>
      <c r="K11" s="107">
        <v>3000</v>
      </c>
      <c r="L11" s="107">
        <v>15000</v>
      </c>
      <c r="M11" s="107">
        <v>10000</v>
      </c>
      <c r="N11" s="107">
        <v>2000</v>
      </c>
      <c r="O11" s="107">
        <v>0</v>
      </c>
      <c r="P11" s="107"/>
      <c r="Q11" s="107"/>
      <c r="R11" s="107"/>
      <c r="S11" s="107"/>
      <c r="T11" s="184"/>
      <c r="U11" s="107">
        <v>60000</v>
      </c>
      <c r="V11" s="107"/>
      <c r="W11" s="107"/>
      <c r="X11" s="107"/>
      <c r="Y11" s="107"/>
      <c r="Z11" s="184"/>
      <c r="AA11" s="107"/>
      <c r="AB11" s="107"/>
      <c r="AC11" s="107"/>
      <c r="AD11" s="107"/>
      <c r="AE11" s="230"/>
      <c r="AF11" s="31"/>
      <c r="AG11" s="63"/>
      <c r="AH11" s="63"/>
      <c r="AI11" s="63"/>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c r="CB11" s="31"/>
      <c r="CC11" s="31"/>
      <c r="CD11" s="31"/>
      <c r="CE11" s="31"/>
      <c r="CF11" s="31"/>
      <c r="CG11" s="31"/>
      <c r="CH11" s="31"/>
      <c r="CI11" s="31"/>
      <c r="CJ11" s="31"/>
      <c r="CK11" s="31"/>
      <c r="CL11" s="31"/>
      <c r="CM11" s="31"/>
      <c r="CN11" s="31"/>
      <c r="CO11" s="31"/>
      <c r="CP11" s="31"/>
      <c r="CQ11" s="31"/>
      <c r="CR11" s="31"/>
      <c r="CS11" s="31"/>
      <c r="CT11" s="31"/>
      <c r="CU11" s="31"/>
      <c r="CV11" s="31"/>
      <c r="CW11" s="31"/>
      <c r="CX11" s="31"/>
      <c r="CY11" s="31"/>
    </row>
    <row r="12" spans="1:103" s="84" customFormat="1" ht="15" customHeight="1" x14ac:dyDescent="0.2">
      <c r="A12" s="178" t="s">
        <v>58</v>
      </c>
      <c r="B12" s="122" t="s">
        <v>49</v>
      </c>
      <c r="C12" s="100"/>
      <c r="D12" s="100"/>
      <c r="E12" s="100"/>
      <c r="F12" s="184" t="s">
        <v>111</v>
      </c>
      <c r="G12" s="101" t="s">
        <v>55</v>
      </c>
      <c r="H12" s="101" t="s">
        <v>41</v>
      </c>
      <c r="I12" s="101" t="s">
        <v>42</v>
      </c>
      <c r="J12" s="101" t="s">
        <v>43</v>
      </c>
      <c r="K12" s="101" t="s">
        <v>44</v>
      </c>
      <c r="L12" s="101" t="s">
        <v>45</v>
      </c>
      <c r="M12" s="101" t="s">
        <v>46</v>
      </c>
      <c r="N12" s="101" t="s">
        <v>47</v>
      </c>
      <c r="O12" s="101" t="s">
        <v>57</v>
      </c>
      <c r="P12" s="101"/>
      <c r="Q12" s="101"/>
      <c r="R12" s="101"/>
      <c r="S12" s="101"/>
      <c r="T12" s="184" t="s">
        <v>28</v>
      </c>
      <c r="U12" s="101" t="s">
        <v>48</v>
      </c>
      <c r="V12" s="101"/>
      <c r="W12" s="101"/>
      <c r="X12" s="101"/>
      <c r="Y12" s="101"/>
      <c r="Z12" s="184" t="s">
        <v>117</v>
      </c>
      <c r="AA12" s="101"/>
      <c r="AB12" s="101"/>
      <c r="AC12" s="101"/>
      <c r="AD12" s="104"/>
      <c r="AE12" s="230">
        <f>SUM(G13:AD13)</f>
        <v>109000</v>
      </c>
      <c r="AG12" s="63"/>
      <c r="AH12" s="63"/>
      <c r="AI12" s="97"/>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row>
    <row r="13" spans="1:103" s="84" customFormat="1" ht="15" customHeight="1" x14ac:dyDescent="0.2">
      <c r="A13" s="178"/>
      <c r="B13" s="182" t="s">
        <v>109</v>
      </c>
      <c r="C13" s="183"/>
      <c r="D13" s="183"/>
      <c r="E13" s="102"/>
      <c r="F13" s="184"/>
      <c r="G13" s="103">
        <v>1000</v>
      </c>
      <c r="H13" s="103">
        <v>3000</v>
      </c>
      <c r="I13" s="103">
        <v>6000</v>
      </c>
      <c r="J13" s="103">
        <v>9000</v>
      </c>
      <c r="K13" s="103">
        <v>3000</v>
      </c>
      <c r="L13" s="103">
        <v>15000</v>
      </c>
      <c r="M13" s="103">
        <v>10000</v>
      </c>
      <c r="N13" s="103">
        <v>2000</v>
      </c>
      <c r="O13" s="103">
        <v>0</v>
      </c>
      <c r="P13" s="103"/>
      <c r="Q13" s="103"/>
      <c r="R13" s="103"/>
      <c r="S13" s="103"/>
      <c r="T13" s="184"/>
      <c r="U13" s="103">
        <v>60000</v>
      </c>
      <c r="V13" s="103"/>
      <c r="W13" s="103"/>
      <c r="X13" s="103"/>
      <c r="Y13" s="103"/>
      <c r="Z13" s="184"/>
      <c r="AA13" s="103"/>
      <c r="AB13" s="103"/>
      <c r="AC13" s="103"/>
      <c r="AD13" s="105"/>
      <c r="AE13" s="230"/>
      <c r="AG13" s="63"/>
      <c r="AH13" s="63"/>
      <c r="AI13" s="97"/>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row>
    <row r="14" spans="1:103" s="84" customFormat="1" ht="15" customHeight="1" x14ac:dyDescent="0.2">
      <c r="A14" s="179" t="s">
        <v>99</v>
      </c>
      <c r="B14" s="121" t="s">
        <v>50</v>
      </c>
      <c r="C14" s="109"/>
      <c r="D14" s="109"/>
      <c r="E14" s="109"/>
      <c r="F14" s="184"/>
      <c r="G14" s="110" t="s">
        <v>54</v>
      </c>
      <c r="H14" s="110" t="s">
        <v>44</v>
      </c>
      <c r="I14" s="110" t="s">
        <v>87</v>
      </c>
      <c r="J14" s="110" t="s">
        <v>47</v>
      </c>
      <c r="K14" s="108"/>
      <c r="L14" s="110"/>
      <c r="M14" s="110"/>
      <c r="N14" s="110"/>
      <c r="O14" s="110"/>
      <c r="P14" s="110"/>
      <c r="Q14" s="110"/>
      <c r="R14" s="110"/>
      <c r="S14" s="110"/>
      <c r="T14" s="184"/>
      <c r="U14" s="110" t="s">
        <v>48</v>
      </c>
      <c r="V14" s="110"/>
      <c r="W14" s="110"/>
      <c r="X14" s="110"/>
      <c r="Y14" s="110"/>
      <c r="Z14" s="184"/>
      <c r="AA14" s="110"/>
      <c r="AB14" s="110"/>
      <c r="AC14" s="110"/>
      <c r="AD14" s="111"/>
      <c r="AE14" s="230">
        <f>SUM(G15:AD15)</f>
        <v>121995</v>
      </c>
      <c r="AG14" s="63"/>
      <c r="AH14" s="63"/>
      <c r="AI14" s="97"/>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row>
    <row r="15" spans="1:103" s="84" customFormat="1" ht="15" customHeight="1" x14ac:dyDescent="0.2">
      <c r="A15" s="179"/>
      <c r="B15" s="180" t="s">
        <v>110</v>
      </c>
      <c r="C15" s="181"/>
      <c r="D15" s="181"/>
      <c r="E15" s="106"/>
      <c r="F15" s="184"/>
      <c r="G15" s="107">
        <v>999</v>
      </c>
      <c r="H15" s="107">
        <v>9999</v>
      </c>
      <c r="I15" s="107">
        <v>9999</v>
      </c>
      <c r="J15" s="107">
        <v>999</v>
      </c>
      <c r="K15" s="116"/>
      <c r="L15" s="107"/>
      <c r="M15" s="107"/>
      <c r="N15" s="107"/>
      <c r="O15" s="107"/>
      <c r="P15" s="107"/>
      <c r="Q15" s="107"/>
      <c r="R15" s="107"/>
      <c r="S15" s="107"/>
      <c r="T15" s="184"/>
      <c r="U15" s="107">
        <v>99999</v>
      </c>
      <c r="V15" s="107"/>
      <c r="W15" s="107"/>
      <c r="X15" s="107"/>
      <c r="Y15" s="107"/>
      <c r="Z15" s="184"/>
      <c r="AA15" s="107"/>
      <c r="AB15" s="107"/>
      <c r="AC15" s="107"/>
      <c r="AD15" s="112"/>
      <c r="AE15" s="230"/>
      <c r="AG15" s="63"/>
      <c r="AH15" s="63"/>
      <c r="AI15" s="97"/>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row>
    <row r="16" spans="1:103" ht="15" customHeight="1" x14ac:dyDescent="0.2">
      <c r="A16" s="178"/>
      <c r="B16" s="122"/>
      <c r="C16" s="100"/>
      <c r="D16" s="100"/>
      <c r="E16" s="100"/>
      <c r="F16" s="184" t="s">
        <v>111</v>
      </c>
      <c r="G16" s="101"/>
      <c r="H16" s="101"/>
      <c r="I16" s="101"/>
      <c r="J16" s="101"/>
      <c r="K16" s="101"/>
      <c r="L16" s="101"/>
      <c r="M16" s="101"/>
      <c r="N16" s="101"/>
      <c r="O16" s="101"/>
      <c r="P16" s="101"/>
      <c r="Q16" s="101"/>
      <c r="R16" s="101"/>
      <c r="S16" s="101"/>
      <c r="T16" s="184" t="s">
        <v>28</v>
      </c>
      <c r="U16" s="101"/>
      <c r="V16" s="101"/>
      <c r="W16" s="101"/>
      <c r="X16" s="101"/>
      <c r="Y16" s="101"/>
      <c r="Z16" s="184" t="s">
        <v>117</v>
      </c>
      <c r="AA16" s="101"/>
      <c r="AB16" s="101"/>
      <c r="AC16" s="101"/>
      <c r="AD16" s="104"/>
      <c r="AE16" s="230">
        <f t="shared" ref="AE16" si="0">SUM(G17:AD17)</f>
        <v>0</v>
      </c>
      <c r="AG16" s="50"/>
      <c r="AH16" s="50"/>
      <c r="AI16" s="50"/>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row>
    <row r="17" spans="1:103" ht="15" customHeight="1" x14ac:dyDescent="0.2">
      <c r="A17" s="178"/>
      <c r="B17" s="182"/>
      <c r="C17" s="183"/>
      <c r="D17" s="183"/>
      <c r="E17" s="102"/>
      <c r="F17" s="184"/>
      <c r="G17" s="103"/>
      <c r="H17" s="103"/>
      <c r="I17" s="103"/>
      <c r="J17" s="103"/>
      <c r="K17" s="103"/>
      <c r="L17" s="103"/>
      <c r="M17" s="103"/>
      <c r="N17" s="103"/>
      <c r="O17" s="103"/>
      <c r="P17" s="103"/>
      <c r="Q17" s="103"/>
      <c r="R17" s="103"/>
      <c r="S17" s="103"/>
      <c r="T17" s="184"/>
      <c r="U17" s="103"/>
      <c r="V17" s="103"/>
      <c r="W17" s="103"/>
      <c r="X17" s="103"/>
      <c r="Y17" s="103"/>
      <c r="Z17" s="184"/>
      <c r="AA17" s="103"/>
      <c r="AB17" s="103"/>
      <c r="AC17" s="103"/>
      <c r="AD17" s="105"/>
      <c r="AE17" s="230"/>
      <c r="AG17" s="50"/>
      <c r="AH17" s="50"/>
      <c r="AI17" s="50"/>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row>
    <row r="18" spans="1:103" ht="15" customHeight="1" x14ac:dyDescent="0.2">
      <c r="A18" s="179"/>
      <c r="B18" s="121"/>
      <c r="C18" s="109"/>
      <c r="D18" s="109"/>
      <c r="E18" s="109"/>
      <c r="F18" s="184"/>
      <c r="G18" s="110"/>
      <c r="H18" s="110"/>
      <c r="I18" s="110"/>
      <c r="J18" s="110"/>
      <c r="K18" s="108"/>
      <c r="L18" s="110"/>
      <c r="M18" s="110"/>
      <c r="N18" s="110"/>
      <c r="O18" s="110"/>
      <c r="P18" s="110"/>
      <c r="Q18" s="110"/>
      <c r="R18" s="110"/>
      <c r="S18" s="110"/>
      <c r="T18" s="184"/>
      <c r="U18" s="110"/>
      <c r="V18" s="110"/>
      <c r="W18" s="110"/>
      <c r="X18" s="110"/>
      <c r="Y18" s="110"/>
      <c r="Z18" s="184"/>
      <c r="AA18" s="110"/>
      <c r="AB18" s="110"/>
      <c r="AC18" s="110"/>
      <c r="AD18" s="111"/>
      <c r="AE18" s="230">
        <f>SUM(G19:AD19)</f>
        <v>0</v>
      </c>
      <c r="AG18" s="50"/>
      <c r="AH18" s="50"/>
      <c r="AI18" s="50"/>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row>
    <row r="19" spans="1:103" ht="15" customHeight="1" x14ac:dyDescent="0.2">
      <c r="A19" s="179"/>
      <c r="B19" s="180"/>
      <c r="C19" s="181"/>
      <c r="D19" s="181"/>
      <c r="E19" s="106"/>
      <c r="F19" s="184"/>
      <c r="G19" s="107"/>
      <c r="H19" s="107"/>
      <c r="I19" s="107"/>
      <c r="J19" s="107"/>
      <c r="K19" s="116"/>
      <c r="L19" s="107"/>
      <c r="M19" s="107"/>
      <c r="N19" s="107"/>
      <c r="O19" s="107"/>
      <c r="P19" s="107"/>
      <c r="Q19" s="107"/>
      <c r="R19" s="107"/>
      <c r="S19" s="107"/>
      <c r="T19" s="184"/>
      <c r="U19" s="107"/>
      <c r="V19" s="107"/>
      <c r="W19" s="107"/>
      <c r="X19" s="107"/>
      <c r="Y19" s="107"/>
      <c r="Z19" s="184"/>
      <c r="AA19" s="107"/>
      <c r="AB19" s="107"/>
      <c r="AC19" s="107"/>
      <c r="AD19" s="112"/>
      <c r="AE19" s="230"/>
      <c r="AG19" s="50"/>
      <c r="AH19" s="50"/>
      <c r="AI19" s="50"/>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row>
    <row r="20" spans="1:103" ht="15" customHeight="1" x14ac:dyDescent="0.2">
      <c r="A20" s="128" t="s">
        <v>128</v>
      </c>
      <c r="B20" s="124"/>
      <c r="C20" s="125"/>
      <c r="D20" s="125"/>
      <c r="E20" s="125"/>
      <c r="F20" s="118"/>
      <c r="G20" s="125"/>
      <c r="H20" s="125"/>
      <c r="I20" s="125"/>
      <c r="J20" s="125"/>
      <c r="K20" s="125"/>
      <c r="L20" s="125"/>
      <c r="M20" s="125"/>
      <c r="N20" s="125"/>
      <c r="O20" s="125"/>
      <c r="P20" s="125"/>
      <c r="Q20" s="125"/>
      <c r="R20" s="125"/>
      <c r="S20" s="125"/>
      <c r="T20" s="118"/>
      <c r="U20" s="125"/>
      <c r="V20" s="125"/>
      <c r="W20" s="125"/>
      <c r="X20" s="125"/>
      <c r="Y20" s="125"/>
      <c r="Z20" s="118"/>
      <c r="AA20" s="125"/>
      <c r="AB20" s="125"/>
      <c r="AC20" s="125"/>
      <c r="AD20" s="126"/>
      <c r="AE20" s="127"/>
      <c r="AG20" s="50"/>
      <c r="AH20" s="50"/>
      <c r="AI20" s="50"/>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row>
    <row r="21" spans="1:103" ht="15" customHeight="1" x14ac:dyDescent="0.2">
      <c r="E21" s="2"/>
      <c r="F21" s="117"/>
      <c r="G21" s="2"/>
      <c r="H21" s="2"/>
      <c r="I21" s="2"/>
      <c r="J21" s="2"/>
      <c r="K21" s="2"/>
      <c r="L21" s="2"/>
      <c r="M21" s="2"/>
      <c r="N21" s="2"/>
      <c r="O21" s="2"/>
      <c r="P21" s="2"/>
      <c r="Q21" s="2"/>
      <c r="R21" s="2"/>
      <c r="S21" s="2"/>
      <c r="T21" s="117"/>
      <c r="U21" s="2"/>
      <c r="V21" s="2"/>
      <c r="W21" s="2"/>
      <c r="X21" s="2"/>
      <c r="Y21" s="2"/>
      <c r="Z21" s="117"/>
      <c r="AA21" s="2"/>
      <c r="AB21" s="2"/>
      <c r="AC21" s="2"/>
      <c r="AD21" s="2"/>
      <c r="AE21" s="2"/>
      <c r="AG21" s="50"/>
      <c r="AH21" s="50"/>
      <c r="AI21" s="50"/>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row>
    <row r="22" spans="1:103" ht="15" customHeight="1" x14ac:dyDescent="0.2">
      <c r="E22" s="2"/>
      <c r="F22" s="117"/>
      <c r="G22" s="2"/>
      <c r="H22" s="2"/>
      <c r="I22" s="2"/>
      <c r="J22" s="2"/>
      <c r="K22" s="2"/>
      <c r="L22" s="2"/>
      <c r="M22" s="2"/>
      <c r="N22" s="2"/>
      <c r="O22" s="2"/>
      <c r="P22" s="2"/>
      <c r="Q22" s="2"/>
      <c r="R22" s="2"/>
      <c r="S22" s="2"/>
      <c r="T22" s="117"/>
      <c r="U22" s="2"/>
      <c r="V22" s="2"/>
      <c r="W22" s="2"/>
      <c r="X22" s="2"/>
      <c r="Y22" s="2"/>
      <c r="Z22" s="117"/>
      <c r="AA22" s="2"/>
      <c r="AB22" s="2"/>
      <c r="AC22" s="2"/>
      <c r="AD22" s="2"/>
      <c r="AE22" s="2"/>
      <c r="AG22" s="50"/>
      <c r="AH22" s="50"/>
      <c r="AI22" s="50"/>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row>
    <row r="23" spans="1:103" ht="15" customHeight="1" x14ac:dyDescent="0.2">
      <c r="E23" s="2"/>
      <c r="F23" s="117"/>
      <c r="G23" s="2"/>
      <c r="H23" s="2"/>
      <c r="I23" s="2"/>
      <c r="J23" s="2"/>
      <c r="K23" s="2"/>
      <c r="L23" s="2"/>
      <c r="M23" s="2"/>
      <c r="N23" s="2"/>
      <c r="O23" s="2"/>
      <c r="P23" s="2"/>
      <c r="Q23" s="2"/>
      <c r="R23" s="2"/>
      <c r="S23" s="2"/>
      <c r="T23" s="117"/>
      <c r="U23" s="2"/>
      <c r="V23" s="2"/>
      <c r="W23" s="2"/>
      <c r="X23" s="2"/>
      <c r="Y23" s="2"/>
      <c r="Z23" s="117"/>
      <c r="AA23" s="2"/>
      <c r="AB23" s="2"/>
      <c r="AC23" s="2"/>
      <c r="AD23" s="2"/>
      <c r="AE23" s="2"/>
      <c r="AG23" s="50"/>
    </row>
    <row r="24" spans="1:103" ht="15" customHeight="1" x14ac:dyDescent="0.2">
      <c r="E24" s="2"/>
      <c r="F24" s="117"/>
      <c r="H24" s="222" t="str">
        <f t="array" aca="1" ref="H24:H43" ca="1">PHASES_ETUDES($A$8)</f>
        <v>Concours</v>
      </c>
      <c r="I24" s="2"/>
      <c r="J24" s="2"/>
      <c r="K24" s="2"/>
      <c r="L24" s="2"/>
      <c r="M24" s="2"/>
      <c r="N24" s="2"/>
      <c r="O24" s="2"/>
      <c r="P24" s="2"/>
      <c r="Q24" s="2"/>
      <c r="R24" s="2"/>
      <c r="S24" s="2"/>
      <c r="T24" s="117"/>
      <c r="U24" s="2"/>
      <c r="V24" s="2"/>
      <c r="W24" s="2"/>
      <c r="X24" s="2"/>
      <c r="Y24" s="2"/>
      <c r="Z24" s="117"/>
      <c r="AA24" s="2"/>
      <c r="AB24" s="2"/>
      <c r="AC24" s="2"/>
      <c r="AD24" s="2"/>
      <c r="AE24" s="2"/>
      <c r="AG24" s="50"/>
    </row>
    <row r="25" spans="1:103" ht="15" customHeight="1" x14ac:dyDescent="0.2">
      <c r="E25" s="2"/>
      <c r="F25" s="117"/>
      <c r="G25" s="2"/>
      <c r="H25" s="222" t="str">
        <f ca="1"/>
        <v>ESQ</v>
      </c>
      <c r="I25" s="2"/>
      <c r="J25" s="2"/>
      <c r="K25" s="2"/>
      <c r="L25" s="2"/>
      <c r="M25" s="2"/>
      <c r="N25" s="2"/>
      <c r="O25" s="2"/>
      <c r="P25" s="2"/>
      <c r="Q25" s="2"/>
      <c r="R25" s="2"/>
      <c r="S25" s="2"/>
      <c r="T25" s="117"/>
      <c r="U25" s="2"/>
      <c r="V25" s="2"/>
      <c r="W25" s="2"/>
      <c r="X25" s="2"/>
      <c r="Y25" s="2"/>
      <c r="Z25" s="117"/>
      <c r="AA25" s="2"/>
      <c r="AB25" s="2"/>
      <c r="AC25" s="2"/>
      <c r="AD25" s="2"/>
      <c r="AE25" s="2"/>
      <c r="AG25" s="50"/>
    </row>
    <row r="26" spans="1:103" ht="15" customHeight="1" x14ac:dyDescent="0.2">
      <c r="E26" s="2"/>
      <c r="F26" s="117"/>
      <c r="G26" s="2"/>
      <c r="H26" s="222" t="str">
        <f ca="1"/>
        <v>APS</v>
      </c>
      <c r="I26" s="2"/>
      <c r="J26" s="2"/>
      <c r="K26" s="2"/>
      <c r="L26" s="2"/>
      <c r="M26" s="2"/>
      <c r="N26" s="2"/>
      <c r="O26" s="2"/>
      <c r="P26" s="2"/>
      <c r="Q26" s="2"/>
      <c r="R26" s="2"/>
      <c r="S26" s="2"/>
      <c r="T26" s="117"/>
      <c r="U26" s="2"/>
      <c r="V26" s="2"/>
      <c r="W26" s="2"/>
      <c r="X26" s="2"/>
      <c r="Y26" s="2"/>
      <c r="Z26" s="117"/>
      <c r="AA26" s="2"/>
      <c r="AB26" s="2"/>
      <c r="AC26" s="2"/>
      <c r="AD26" s="2"/>
      <c r="AE26" s="2"/>
      <c r="AG26" s="50"/>
    </row>
    <row r="27" spans="1:103" ht="15" customHeight="1" x14ac:dyDescent="0.2">
      <c r="E27" s="2"/>
      <c r="F27" s="117"/>
      <c r="G27" s="2"/>
      <c r="H27" s="222" t="str">
        <f ca="1"/>
        <v>APD</v>
      </c>
      <c r="I27" s="2"/>
      <c r="J27" s="2"/>
      <c r="K27" s="2"/>
      <c r="L27" s="2"/>
      <c r="M27" s="2"/>
      <c r="N27" s="2"/>
      <c r="O27" s="2"/>
      <c r="P27" s="2"/>
      <c r="Q27" s="2"/>
      <c r="R27" s="2"/>
      <c r="S27" s="2"/>
      <c r="T27" s="117"/>
      <c r="U27" s="2"/>
      <c r="V27" s="2"/>
      <c r="W27" s="2"/>
      <c r="X27" s="2"/>
      <c r="Y27" s="2"/>
      <c r="Z27" s="117"/>
      <c r="AA27" s="2"/>
      <c r="AB27" s="2"/>
      <c r="AC27" s="2"/>
      <c r="AD27" s="2"/>
      <c r="AE27" s="2"/>
      <c r="AG27" s="50"/>
    </row>
    <row r="28" spans="1:103" ht="15" customHeight="1" x14ac:dyDescent="0.2">
      <c r="G28" s="2"/>
      <c r="H28" s="222" t="str">
        <f ca="1"/>
        <v>PC</v>
      </c>
      <c r="I28" s="2"/>
      <c r="J28" s="2"/>
      <c r="N28" s="2"/>
      <c r="P28" s="2"/>
      <c r="AG28" s="50"/>
    </row>
    <row r="29" spans="1:103" ht="15" customHeight="1" x14ac:dyDescent="0.2">
      <c r="G29" s="2"/>
      <c r="H29" s="222" t="str">
        <f ca="1"/>
        <v>PRO</v>
      </c>
      <c r="N29" s="2"/>
      <c r="P29" s="2"/>
      <c r="AG29" s="50"/>
    </row>
    <row r="30" spans="1:103" ht="15" customHeight="1" x14ac:dyDescent="0.2">
      <c r="G30" s="2"/>
      <c r="H30" s="222" t="str">
        <f ca="1"/>
        <v>DCE</v>
      </c>
      <c r="P30" s="2"/>
      <c r="AG30" s="50"/>
    </row>
    <row r="31" spans="1:103" ht="15" customHeight="1" x14ac:dyDescent="0.2">
      <c r="G31" s="2"/>
      <c r="H31" s="222" t="str">
        <f ca="1"/>
        <v>ACT</v>
      </c>
      <c r="P31" s="2"/>
      <c r="AG31" s="50"/>
    </row>
    <row r="32" spans="1:103" ht="15" customHeight="1" x14ac:dyDescent="0.2">
      <c r="G32" s="2"/>
      <c r="H32" s="222" t="str">
        <f ca="1"/>
        <v>PCM 1</v>
      </c>
      <c r="P32" s="2"/>
      <c r="AG32" s="50"/>
    </row>
    <row r="33" spans="7:33" ht="15" customHeight="1" x14ac:dyDescent="0.2">
      <c r="G33" s="2"/>
      <c r="H33" s="222" t="str">
        <f ca="1"/>
        <v>PRO 2</v>
      </c>
      <c r="O33" t="s">
        <v>140</v>
      </c>
      <c r="P33" s="2" t="s">
        <v>141</v>
      </c>
      <c r="AG33" s="50"/>
    </row>
    <row r="34" spans="7:33" ht="15" customHeight="1" x14ac:dyDescent="0.2">
      <c r="G34" s="2"/>
      <c r="H34" s="222" t="str">
        <f ca="1"/>
        <v>DCE 2</v>
      </c>
      <c r="I34" s="2"/>
      <c r="O34" t="s">
        <v>142</v>
      </c>
      <c r="P34" t="s">
        <v>143</v>
      </c>
      <c r="AG34" s="50"/>
    </row>
    <row r="35" spans="7:33" ht="15" customHeight="1" x14ac:dyDescent="0.2">
      <c r="G35" s="2"/>
      <c r="H35" s="222" t="str">
        <f ca="1"/>
        <v>ACT 2</v>
      </c>
      <c r="O35" t="s">
        <v>144</v>
      </c>
      <c r="P35" t="s">
        <v>145</v>
      </c>
      <c r="AG35" s="50"/>
    </row>
    <row r="36" spans="7:33" ht="15" customHeight="1" x14ac:dyDescent="0.2">
      <c r="G36" s="2"/>
      <c r="H36" s="222" t="e">
        <f ca="1"/>
        <v>#N/A</v>
      </c>
      <c r="O36" t="s">
        <v>146</v>
      </c>
      <c r="P36" t="s">
        <v>147</v>
      </c>
      <c r="AG36" s="50"/>
    </row>
    <row r="37" spans="7:33" ht="15" customHeight="1" x14ac:dyDescent="0.2">
      <c r="G37" s="2"/>
      <c r="H37" s="222" t="e">
        <f ca="1"/>
        <v>#N/A</v>
      </c>
      <c r="O37" t="s">
        <v>148</v>
      </c>
      <c r="P37" t="s">
        <v>149</v>
      </c>
      <c r="AG37" s="50"/>
    </row>
    <row r="38" spans="7:33" ht="15" customHeight="1" x14ac:dyDescent="0.2">
      <c r="G38" s="2"/>
      <c r="H38" s="222" t="e">
        <f ca="1"/>
        <v>#N/A</v>
      </c>
      <c r="O38" t="s">
        <v>150</v>
      </c>
      <c r="P38" t="s">
        <v>151</v>
      </c>
    </row>
    <row r="39" spans="7:33" ht="15" customHeight="1" x14ac:dyDescent="0.2">
      <c r="G39" s="2"/>
      <c r="H39" s="222" t="e">
        <f ca="1"/>
        <v>#N/A</v>
      </c>
      <c r="O39" t="s">
        <v>152</v>
      </c>
      <c r="P39" t="s">
        <v>153</v>
      </c>
    </row>
    <row r="40" spans="7:33" ht="15" customHeight="1" x14ac:dyDescent="0.2">
      <c r="G40" s="2"/>
      <c r="H40" s="222" t="e">
        <f ca="1"/>
        <v>#N/A</v>
      </c>
      <c r="O40" t="s">
        <v>154</v>
      </c>
      <c r="P40" t="s">
        <v>155</v>
      </c>
    </row>
    <row r="41" spans="7:33" ht="15" customHeight="1" x14ac:dyDescent="0.2">
      <c r="G41" s="2"/>
      <c r="H41" s="222" t="e">
        <f ca="1"/>
        <v>#N/A</v>
      </c>
      <c r="O41" t="s">
        <v>156</v>
      </c>
      <c r="P41" t="s">
        <v>157</v>
      </c>
    </row>
    <row r="42" spans="7:33" ht="15" customHeight="1" x14ac:dyDescent="0.2">
      <c r="G42" s="2"/>
      <c r="H42" s="222" t="e">
        <f ca="1"/>
        <v>#N/A</v>
      </c>
      <c r="O42" t="s">
        <v>158</v>
      </c>
      <c r="P42" t="s">
        <v>159</v>
      </c>
    </row>
    <row r="43" spans="7:33" ht="15" customHeight="1" x14ac:dyDescent="0.2">
      <c r="G43" s="2"/>
      <c r="H43" s="222" t="e">
        <f ca="1"/>
        <v>#N/A</v>
      </c>
    </row>
    <row r="44" spans="7:33" ht="15" customHeight="1" x14ac:dyDescent="0.2">
      <c r="G44" s="2"/>
    </row>
    <row r="45" spans="7:33" ht="15" customHeight="1" x14ac:dyDescent="0.2">
      <c r="G45" s="2"/>
    </row>
    <row r="46" spans="7:33" ht="15" customHeight="1" x14ac:dyDescent="0.2">
      <c r="G46" s="2"/>
    </row>
  </sheetData>
  <mergeCells count="36">
    <mergeCell ref="Z16:Z19"/>
    <mergeCell ref="A16:A17"/>
    <mergeCell ref="AE16:AE17"/>
    <mergeCell ref="B17:D17"/>
    <mergeCell ref="A18:A19"/>
    <mergeCell ref="AE18:AE19"/>
    <mergeCell ref="B19:D19"/>
    <mergeCell ref="T16:T19"/>
    <mergeCell ref="F16:F19"/>
    <mergeCell ref="A6:A7"/>
    <mergeCell ref="AE6:AE7"/>
    <mergeCell ref="B7:D7"/>
    <mergeCell ref="F6:F7"/>
    <mergeCell ref="U6:Y6"/>
    <mergeCell ref="G6:S6"/>
    <mergeCell ref="AA6:AD6"/>
    <mergeCell ref="Z6:Z7"/>
    <mergeCell ref="T6:T7"/>
    <mergeCell ref="A10:A11"/>
    <mergeCell ref="AE10:AE11"/>
    <mergeCell ref="AE8:AE9"/>
    <mergeCell ref="A8:A9"/>
    <mergeCell ref="B11:D11"/>
    <mergeCell ref="B9:D9"/>
    <mergeCell ref="F8:F11"/>
    <mergeCell ref="T8:T11"/>
    <mergeCell ref="Z8:Z11"/>
    <mergeCell ref="A12:A13"/>
    <mergeCell ref="AE12:AE13"/>
    <mergeCell ref="A14:A15"/>
    <mergeCell ref="AE14:AE15"/>
    <mergeCell ref="B15:D15"/>
    <mergeCell ref="B13:D13"/>
    <mergeCell ref="F12:F15"/>
    <mergeCell ref="T12:T15"/>
    <mergeCell ref="Z12:Z15"/>
  </mergeCells>
  <dataValidations count="1">
    <dataValidation type="list" allowBlank="1" showInputMessage="1" showErrorMessage="1" sqref="B8 B10 B12 B14 B16 B18">
      <formula1>INFOS_TYPES</formula1>
    </dataValidation>
  </dataValidations>
  <pageMargins left="0.7" right="0.7" top="0.75" bottom="0.75" header="0.3" footer="0.3"/>
  <pageSetup paperSize="9" scale="4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3" tint="-0.249977111117893"/>
  </sheetPr>
  <dimension ref="A2:K22"/>
  <sheetViews>
    <sheetView view="pageBreakPreview" zoomScale="115" zoomScaleSheetLayoutView="115" workbookViewId="0">
      <selection activeCell="C15" sqref="C15"/>
    </sheetView>
  </sheetViews>
  <sheetFormatPr baseColWidth="10" defaultRowHeight="12" x14ac:dyDescent="0.2"/>
  <cols>
    <col min="2" max="2" width="12" style="65"/>
    <col min="3" max="3" width="25.83203125" customWidth="1"/>
    <col min="4" max="4" width="20.83203125" customWidth="1"/>
    <col min="5" max="8" width="8.83203125" style="64" customWidth="1"/>
    <col min="9" max="146" width="8.83203125" customWidth="1"/>
  </cols>
  <sheetData>
    <row r="2" spans="2:11" x14ac:dyDescent="0.2"/>
    <row r="3" spans="2:11" x14ac:dyDescent="0.2">
      <c r="E3" s="199">
        <v>2014</v>
      </c>
      <c r="F3" s="199"/>
      <c r="G3" s="199">
        <v>2015</v>
      </c>
      <c r="H3" s="199"/>
      <c r="I3" s="199">
        <v>2016</v>
      </c>
      <c r="J3" s="199"/>
    </row>
    <row r="4" spans="2:11" x14ac:dyDescent="0.2">
      <c r="B4" s="198" t="s">
        <v>11</v>
      </c>
      <c r="C4" s="197" t="s">
        <v>68</v>
      </c>
      <c r="D4" s="197" t="s">
        <v>12</v>
      </c>
      <c r="E4" s="199" t="s">
        <v>15</v>
      </c>
      <c r="F4" s="199"/>
      <c r="G4" s="199" t="s">
        <v>15</v>
      </c>
      <c r="H4" s="199"/>
      <c r="I4" s="199" t="s">
        <v>15</v>
      </c>
      <c r="J4" s="199"/>
    </row>
    <row r="5" spans="2:11" s="66" customFormat="1" ht="9" customHeight="1" x14ac:dyDescent="0.15">
      <c r="B5" s="198"/>
      <c r="C5" s="197"/>
      <c r="D5" s="197"/>
      <c r="E5" s="67" t="s">
        <v>25</v>
      </c>
      <c r="F5" s="67" t="s">
        <v>26</v>
      </c>
      <c r="G5" s="67" t="s">
        <v>25</v>
      </c>
      <c r="H5" s="67" t="s">
        <v>26</v>
      </c>
      <c r="I5" s="67" t="s">
        <v>25</v>
      </c>
      <c r="J5" s="67" t="s">
        <v>26</v>
      </c>
    </row>
    <row r="6" spans="2:11" x14ac:dyDescent="0.2">
      <c r="B6" s="65">
        <v>201401</v>
      </c>
      <c r="C6" t="s">
        <v>60</v>
      </c>
      <c r="D6" t="s">
        <v>59</v>
      </c>
      <c r="E6" s="64">
        <v>85</v>
      </c>
      <c r="F6" s="231">
        <f>E6*1.2</f>
        <v>102</v>
      </c>
      <c r="G6" s="64">
        <v>85</v>
      </c>
      <c r="I6" s="64"/>
      <c r="J6" s="64"/>
    </row>
    <row r="7" spans="2:11" x14ac:dyDescent="0.2">
      <c r="B7" s="65">
        <v>201402</v>
      </c>
      <c r="C7" t="s">
        <v>61</v>
      </c>
      <c r="D7" t="s">
        <v>67</v>
      </c>
      <c r="E7" s="64">
        <v>90</v>
      </c>
      <c r="F7" s="231">
        <f t="shared" ref="F7:F10" si="0">E7*1.2</f>
        <v>108</v>
      </c>
      <c r="G7" s="64">
        <v>90</v>
      </c>
      <c r="I7" s="64"/>
      <c r="J7" s="64"/>
    </row>
    <row r="8" spans="2:11" x14ac:dyDescent="0.2">
      <c r="B8" s="65">
        <v>201403</v>
      </c>
      <c r="C8" t="s">
        <v>62</v>
      </c>
      <c r="D8" t="s">
        <v>63</v>
      </c>
      <c r="E8" s="64">
        <v>120</v>
      </c>
      <c r="F8" s="231">
        <f t="shared" si="0"/>
        <v>144</v>
      </c>
      <c r="G8" s="64">
        <v>120</v>
      </c>
      <c r="I8" s="64"/>
      <c r="J8" s="64"/>
    </row>
    <row r="9" spans="2:11" x14ac:dyDescent="0.2">
      <c r="B9" s="65">
        <v>201404</v>
      </c>
      <c r="C9" t="s">
        <v>65</v>
      </c>
      <c r="D9" t="s">
        <v>64</v>
      </c>
      <c r="E9" s="64">
        <v>89</v>
      </c>
      <c r="F9" s="231">
        <f t="shared" si="0"/>
        <v>106.8</v>
      </c>
      <c r="G9" s="64">
        <v>89</v>
      </c>
      <c r="I9" s="64"/>
      <c r="J9" s="64"/>
    </row>
    <row r="10" spans="2:11" x14ac:dyDescent="0.2">
      <c r="B10" s="65">
        <v>201405</v>
      </c>
      <c r="C10" t="s">
        <v>78</v>
      </c>
      <c r="D10" t="s">
        <v>66</v>
      </c>
      <c r="E10" s="64">
        <v>145</v>
      </c>
      <c r="F10" s="231">
        <f t="shared" si="0"/>
        <v>174</v>
      </c>
      <c r="G10" s="64">
        <v>145</v>
      </c>
      <c r="I10" s="64"/>
      <c r="J10" s="64"/>
    </row>
    <row r="11" spans="2:11" x14ac:dyDescent="0.2">
      <c r="I11" s="64"/>
      <c r="J11" s="64"/>
    </row>
    <row r="12" spans="2:11" x14ac:dyDescent="0.2">
      <c r="I12" s="64"/>
      <c r="J12" s="64"/>
    </row>
    <row r="13" spans="2:11" x14ac:dyDescent="0.2">
      <c r="E13" s="177" t="s">
        <v>135</v>
      </c>
      <c r="I13" s="64"/>
      <c r="J13" s="64"/>
    </row>
    <row r="14" spans="2:11" x14ac:dyDescent="0.2">
      <c r="I14" s="64"/>
      <c r="J14" s="64"/>
    </row>
    <row r="15" spans="2:11" x14ac:dyDescent="0.2">
      <c r="I15" s="64"/>
      <c r="J15" s="64"/>
    </row>
    <row r="16" spans="2:11" x14ac:dyDescent="0.2">
      <c r="I16" s="64"/>
      <c r="J16" s="64"/>
    </row>
    <row r="17" spans="1:10" x14ac:dyDescent="0.2">
      <c r="I17" s="64"/>
      <c r="J17" s="64"/>
    </row>
    <row r="18" spans="1:10" x14ac:dyDescent="0.2">
      <c r="I18" s="64"/>
      <c r="J18" s="64"/>
    </row>
    <row r="19" spans="1:10" x14ac:dyDescent="0.2">
      <c r="I19" s="64"/>
      <c r="J19" s="64"/>
    </row>
    <row r="20" spans="1:10" x14ac:dyDescent="0.2">
      <c r="I20" s="64"/>
      <c r="J20" s="64"/>
    </row>
    <row r="21" spans="1:10" x14ac:dyDescent="0.2">
      <c r="I21" s="64"/>
      <c r="J21" s="64"/>
    </row>
    <row r="22" spans="1:10" x14ac:dyDescent="0.2">
      <c r="I22" s="64"/>
      <c r="J22" s="64"/>
    </row>
  </sheetData>
  <mergeCells count="9">
    <mergeCell ref="D4:D5"/>
    <mergeCell ref="C4:C5"/>
    <mergeCell ref="B4:B5"/>
    <mergeCell ref="I3:J3"/>
    <mergeCell ref="I4:J4"/>
    <mergeCell ref="E4:F4"/>
    <mergeCell ref="E3:F3"/>
    <mergeCell ref="G3:H3"/>
    <mergeCell ref="G4:H4"/>
  </mergeCells>
  <pageMargins left="0.7" right="0.7" top="0.75" bottom="0.75" header="0.3" footer="0.3"/>
  <pageSetup paperSize="9" scale="90"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3" tint="0.59999389629810485"/>
    <pageSetUpPr fitToPage="1"/>
  </sheetPr>
  <dimension ref="A2:AH40"/>
  <sheetViews>
    <sheetView showZeros="0" view="pageBreakPreview" zoomScale="85" zoomScaleSheetLayoutView="85" workbookViewId="0">
      <selection activeCell="A5" sqref="A5"/>
    </sheetView>
  </sheetViews>
  <sheetFormatPr baseColWidth="10" defaultRowHeight="12" outlineLevelCol="1" x14ac:dyDescent="0.2"/>
  <cols>
    <col min="1" max="1" width="30.83203125" customWidth="1"/>
    <col min="2" max="2" width="15.83203125" customWidth="1"/>
    <col min="3" max="3" width="15.83203125" style="61" customWidth="1"/>
    <col min="6" max="6" width="20.83203125" customWidth="1"/>
    <col min="8" max="8" width="5.83203125" style="92" customWidth="1"/>
    <col min="9" max="9" width="15.83203125" style="92" customWidth="1"/>
    <col min="10" max="10" width="22.83203125" customWidth="1"/>
    <col min="11" max="12" width="8.83203125" customWidth="1"/>
    <col min="13" max="13" width="22.83203125" customWidth="1"/>
    <col min="14" max="14" width="8.83203125" customWidth="1"/>
    <col min="15" max="17" width="12" customWidth="1" outlineLevel="1"/>
    <col min="18" max="18" width="15.83203125" customWidth="1"/>
  </cols>
  <sheetData>
    <row r="2" spans="1:34" x14ac:dyDescent="0.2">
      <c r="T2" s="1"/>
    </row>
    <row r="3" spans="1:34" s="167" customFormat="1" ht="15" customHeight="1" x14ac:dyDescent="0.2">
      <c r="A3" s="205" t="s">
        <v>9</v>
      </c>
      <c r="B3" s="205"/>
      <c r="C3" s="205"/>
      <c r="D3" s="205"/>
      <c r="E3" s="205" t="s">
        <v>10</v>
      </c>
      <c r="F3" s="205"/>
      <c r="G3" s="205"/>
      <c r="H3" s="205"/>
      <c r="I3" s="168" t="s">
        <v>8</v>
      </c>
      <c r="J3" s="206" t="s">
        <v>134</v>
      </c>
      <c r="K3" s="201"/>
      <c r="L3" s="202" t="s">
        <v>7</v>
      </c>
      <c r="M3" s="203"/>
      <c r="N3" s="204"/>
      <c r="O3" s="200" t="s">
        <v>83</v>
      </c>
      <c r="P3" s="200"/>
      <c r="Q3" s="200"/>
      <c r="R3" s="201"/>
      <c r="S3" s="165"/>
      <c r="T3" s="166"/>
    </row>
    <row r="4" spans="1:34" x14ac:dyDescent="0.2">
      <c r="A4" s="169" t="s">
        <v>0</v>
      </c>
      <c r="B4" s="123" t="s">
        <v>13</v>
      </c>
      <c r="C4" s="170" t="s">
        <v>2</v>
      </c>
      <c r="D4" s="171" t="s">
        <v>1</v>
      </c>
      <c r="E4" s="172" t="s">
        <v>3</v>
      </c>
      <c r="F4" s="123" t="s">
        <v>68</v>
      </c>
      <c r="G4" s="123" t="s">
        <v>12</v>
      </c>
      <c r="H4" s="173" t="s">
        <v>69</v>
      </c>
      <c r="I4" s="174" t="s">
        <v>133</v>
      </c>
      <c r="J4" s="169" t="s">
        <v>5</v>
      </c>
      <c r="K4" s="175" t="s">
        <v>6</v>
      </c>
      <c r="L4" s="169" t="s">
        <v>4</v>
      </c>
      <c r="M4" s="123" t="s">
        <v>5</v>
      </c>
      <c r="N4" s="175" t="s">
        <v>6</v>
      </c>
      <c r="O4" s="173" t="s">
        <v>82</v>
      </c>
      <c r="P4" s="173" t="s">
        <v>81</v>
      </c>
      <c r="Q4" s="173" t="s">
        <v>79</v>
      </c>
      <c r="R4" s="176" t="s">
        <v>80</v>
      </c>
      <c r="T4" s="1"/>
    </row>
    <row r="5" spans="1:34" x14ac:dyDescent="0.2">
      <c r="A5" s="232" t="s">
        <v>40</v>
      </c>
      <c r="B5" s="232" t="str">
        <f t="shared" ref="B5:B40" si="0">IF($A5&lt;&gt;"",VLOOKUP($A5,_PROJET_TABLEAU_Projets,2,0),"")</f>
        <v>Logement privé</v>
      </c>
      <c r="C5" s="233">
        <v>41941</v>
      </c>
      <c r="D5" s="85" t="s">
        <v>42</v>
      </c>
      <c r="E5" s="234">
        <v>201401</v>
      </c>
      <c r="F5" s="232" t="str">
        <f t="shared" ref="F5:F40" si="1">IF($E5&lt;&gt;"",VLOOKUP($E5,_SALARIES_TABLEAU_Salariés,2,0),"")</f>
        <v>CONNERY</v>
      </c>
      <c r="G5" s="232" t="str">
        <f t="shared" ref="G5:G40" si="2">IF($E5&lt;&gt;"",VLOOKUP($E5,_SALARIES_TABLEAU_Salariés,3,0),"")</f>
        <v xml:space="preserve">Sean </v>
      </c>
      <c r="H5" s="231">
        <v>10</v>
      </c>
      <c r="I5" s="235"/>
      <c r="J5" s="236"/>
      <c r="K5" s="237"/>
      <c r="L5" s="236"/>
      <c r="M5" s="238"/>
      <c r="N5" s="237"/>
      <c r="O5" s="232">
        <f t="shared" ref="O5:O40" ca="1" si="3">IF(E5&lt;&gt;"",INDEX(_SALARIES_TABLEAU_Salariés,MATCH($E5,OFFSET(_SALARIES_TABLEAU_Salariés,0,0,ROWS(_SALARIES_TABLEAU_Salariés),1),0),MATCH(YEAR($C5),OFFSET(_SALARIES_TABLEAU_Salariés,0,0,1,COLUMNS(_SALARIES_TABLEAU_Salariés)),0))*$H5,0)+$I5+$K5</f>
        <v>850</v>
      </c>
      <c r="P5" s="232"/>
      <c r="Q5" s="232">
        <f>N5</f>
        <v>0</v>
      </c>
      <c r="R5" s="239">
        <f ca="1">Q5-O5</f>
        <v>-850</v>
      </c>
      <c r="S5" s="63"/>
      <c r="T5" s="1"/>
      <c r="V5" s="1"/>
      <c r="W5" s="1"/>
      <c r="X5" s="1"/>
      <c r="Y5" s="1"/>
      <c r="Z5" s="1"/>
      <c r="AA5" s="1"/>
      <c r="AB5" s="1"/>
      <c r="AC5" s="1"/>
      <c r="AD5" s="1"/>
      <c r="AE5" s="1"/>
      <c r="AF5" s="1"/>
      <c r="AG5" s="1"/>
      <c r="AH5" s="1"/>
    </row>
    <row r="6" spans="1:34" x14ac:dyDescent="0.2">
      <c r="A6" s="232" t="s">
        <v>56</v>
      </c>
      <c r="B6" s="232" t="str">
        <f t="shared" si="0"/>
        <v>Logement Social</v>
      </c>
      <c r="C6" s="233">
        <v>41941</v>
      </c>
      <c r="D6" s="85" t="s">
        <v>42</v>
      </c>
      <c r="E6" s="234">
        <v>201402</v>
      </c>
      <c r="F6" s="232" t="str">
        <f t="shared" si="1"/>
        <v>KENT</v>
      </c>
      <c r="G6" s="232" t="str">
        <f t="shared" si="2"/>
        <v>Clark</v>
      </c>
      <c r="H6" s="231">
        <v>10</v>
      </c>
      <c r="I6" s="240"/>
      <c r="J6" s="234"/>
      <c r="K6" s="241"/>
      <c r="L6" s="234"/>
      <c r="M6" s="85"/>
      <c r="N6" s="241"/>
      <c r="O6" s="232">
        <f t="shared" ca="1" si="3"/>
        <v>900</v>
      </c>
      <c r="P6" s="232"/>
      <c r="Q6" s="232">
        <f t="shared" ref="Q6:Q33" si="4">N6</f>
        <v>0</v>
      </c>
      <c r="R6" s="239">
        <f t="shared" ref="R6:R32" ca="1" si="5">Q6-O6</f>
        <v>-900</v>
      </c>
      <c r="S6" s="63"/>
      <c r="V6" s="1"/>
      <c r="W6" s="1"/>
      <c r="X6" s="1"/>
      <c r="Y6" s="1"/>
      <c r="Z6" s="1"/>
      <c r="AA6" s="1"/>
      <c r="AB6" s="1"/>
      <c r="AC6" s="1"/>
      <c r="AD6" s="1"/>
      <c r="AE6" s="1"/>
      <c r="AF6" s="1"/>
      <c r="AG6" s="1"/>
      <c r="AH6" s="1"/>
    </row>
    <row r="7" spans="1:34" x14ac:dyDescent="0.2">
      <c r="A7" s="232" t="s">
        <v>40</v>
      </c>
      <c r="B7" s="232" t="str">
        <f t="shared" si="0"/>
        <v>Logement privé</v>
      </c>
      <c r="C7" s="233">
        <v>41941</v>
      </c>
      <c r="D7" s="85" t="s">
        <v>42</v>
      </c>
      <c r="E7" s="234">
        <v>201402</v>
      </c>
      <c r="F7" s="232" t="str">
        <f t="shared" si="1"/>
        <v>KENT</v>
      </c>
      <c r="G7" s="232" t="str">
        <f t="shared" si="2"/>
        <v>Clark</v>
      </c>
      <c r="H7" s="231">
        <v>10</v>
      </c>
      <c r="I7" s="240"/>
      <c r="J7" s="234"/>
      <c r="K7" s="241"/>
      <c r="L7" s="234"/>
      <c r="M7" s="85"/>
      <c r="N7" s="241"/>
      <c r="O7" s="232">
        <f t="shared" ca="1" si="3"/>
        <v>900</v>
      </c>
      <c r="P7" s="232"/>
      <c r="Q7" s="232">
        <f t="shared" si="4"/>
        <v>0</v>
      </c>
      <c r="R7" s="239">
        <f t="shared" ca="1" si="5"/>
        <v>-900</v>
      </c>
      <c r="S7" s="63"/>
      <c r="V7" s="1"/>
      <c r="W7" s="1"/>
      <c r="X7" s="1"/>
      <c r="Y7" s="1"/>
      <c r="Z7" s="1"/>
      <c r="AA7" s="1"/>
      <c r="AB7" s="1"/>
      <c r="AC7" s="1"/>
      <c r="AD7" s="1"/>
      <c r="AE7" s="1"/>
      <c r="AF7" s="1"/>
      <c r="AG7" s="1"/>
      <c r="AH7" s="1"/>
    </row>
    <row r="8" spans="1:34" x14ac:dyDescent="0.2">
      <c r="A8" s="232" t="s">
        <v>40</v>
      </c>
      <c r="B8" s="232" t="str">
        <f t="shared" si="0"/>
        <v>Logement privé</v>
      </c>
      <c r="C8" s="233">
        <v>41941</v>
      </c>
      <c r="D8" s="85" t="s">
        <v>42</v>
      </c>
      <c r="E8" s="234"/>
      <c r="F8" s="232"/>
      <c r="G8" s="232"/>
      <c r="H8" s="231"/>
      <c r="I8" s="240"/>
      <c r="J8" s="234" t="s">
        <v>105</v>
      </c>
      <c r="K8" s="241">
        <v>2000</v>
      </c>
      <c r="L8" s="234"/>
      <c r="M8" s="85"/>
      <c r="N8" s="241"/>
      <c r="O8" s="232">
        <f t="shared" ca="1" si="3"/>
        <v>2000</v>
      </c>
      <c r="P8" s="232"/>
      <c r="Q8" s="232">
        <f t="shared" ref="Q8" si="6">N8</f>
        <v>0</v>
      </c>
      <c r="R8" s="239">
        <f t="shared" ref="R8" ca="1" si="7">Q8-O8</f>
        <v>-2000</v>
      </c>
      <c r="S8" s="63"/>
      <c r="V8" s="83"/>
      <c r="W8" s="83"/>
      <c r="X8" s="83"/>
      <c r="Y8" s="83"/>
      <c r="Z8" s="83"/>
      <c r="AA8" s="83"/>
      <c r="AB8" s="83"/>
      <c r="AC8" s="83"/>
      <c r="AD8" s="83"/>
      <c r="AE8" s="83"/>
      <c r="AF8" s="83"/>
      <c r="AG8" s="83"/>
      <c r="AH8" s="83"/>
    </row>
    <row r="9" spans="1:34" x14ac:dyDescent="0.2">
      <c r="A9" s="232" t="s">
        <v>40</v>
      </c>
      <c r="B9" s="232" t="str">
        <f t="shared" si="0"/>
        <v>Logement privé</v>
      </c>
      <c r="C9" s="233">
        <v>41941</v>
      </c>
      <c r="D9" s="85" t="s">
        <v>42</v>
      </c>
      <c r="E9" s="234">
        <v>201403</v>
      </c>
      <c r="F9" s="232" t="str">
        <f t="shared" si="1"/>
        <v>MERCURY</v>
      </c>
      <c r="G9" s="232" t="str">
        <f t="shared" si="2"/>
        <v xml:space="preserve">Freddie </v>
      </c>
      <c r="H9" s="231">
        <v>20</v>
      </c>
      <c r="I9" s="240"/>
      <c r="J9" s="234"/>
      <c r="K9" s="241"/>
      <c r="L9" s="234"/>
      <c r="M9" s="85"/>
      <c r="N9" s="241"/>
      <c r="O9" s="232">
        <f t="shared" ca="1" si="3"/>
        <v>2400</v>
      </c>
      <c r="P9" s="232"/>
      <c r="Q9" s="232">
        <f t="shared" si="4"/>
        <v>0</v>
      </c>
      <c r="R9" s="239">
        <f t="shared" ca="1" si="5"/>
        <v>-2400</v>
      </c>
      <c r="S9" s="63"/>
      <c r="V9" s="1"/>
      <c r="W9" s="1"/>
      <c r="X9" s="1"/>
      <c r="Y9" s="1"/>
      <c r="Z9" s="1"/>
      <c r="AA9" s="1"/>
      <c r="AB9" s="1"/>
      <c r="AC9" s="1"/>
      <c r="AD9" s="1"/>
      <c r="AE9" s="1"/>
      <c r="AF9" s="1"/>
      <c r="AG9" s="1"/>
      <c r="AH9" s="1"/>
    </row>
    <row r="10" spans="1:34" x14ac:dyDescent="0.2">
      <c r="A10" s="232" t="s">
        <v>56</v>
      </c>
      <c r="B10" s="232" t="str">
        <f t="shared" si="0"/>
        <v>Logement Social</v>
      </c>
      <c r="C10" s="233">
        <v>41941</v>
      </c>
      <c r="D10" s="85" t="s">
        <v>42</v>
      </c>
      <c r="E10" s="234">
        <v>201404</v>
      </c>
      <c r="F10" s="232" t="str">
        <f t="shared" si="1"/>
        <v>FITZGERLD KENNEDY</v>
      </c>
      <c r="G10" s="232" t="str">
        <f t="shared" si="2"/>
        <v xml:space="preserve">John </v>
      </c>
      <c r="H10" s="231">
        <v>20</v>
      </c>
      <c r="I10" s="240"/>
      <c r="J10" s="234"/>
      <c r="K10" s="241"/>
      <c r="L10" s="234"/>
      <c r="M10" s="85"/>
      <c r="N10" s="241"/>
      <c r="O10" s="232">
        <f t="shared" ca="1" si="3"/>
        <v>1780</v>
      </c>
      <c r="P10" s="232"/>
      <c r="Q10" s="232">
        <f t="shared" si="4"/>
        <v>0</v>
      </c>
      <c r="R10" s="239">
        <f t="shared" ca="1" si="5"/>
        <v>-1780</v>
      </c>
      <c r="S10" s="63"/>
      <c r="V10" s="1"/>
      <c r="W10" s="1"/>
      <c r="X10" s="1"/>
      <c r="Y10" s="1"/>
      <c r="Z10" s="1"/>
      <c r="AA10" s="1"/>
      <c r="AB10" s="1"/>
      <c r="AC10" s="1"/>
      <c r="AD10" s="1"/>
      <c r="AE10" s="1"/>
      <c r="AF10" s="1"/>
      <c r="AG10" s="1"/>
      <c r="AH10" s="1"/>
    </row>
    <row r="11" spans="1:34" x14ac:dyDescent="0.2">
      <c r="A11" s="232" t="s">
        <v>58</v>
      </c>
      <c r="B11" s="232" t="str">
        <f t="shared" si="0"/>
        <v>Public</v>
      </c>
      <c r="C11" s="233">
        <v>41941</v>
      </c>
      <c r="D11" s="85" t="s">
        <v>42</v>
      </c>
      <c r="E11" s="234">
        <v>201401</v>
      </c>
      <c r="F11" s="232" t="str">
        <f t="shared" si="1"/>
        <v>CONNERY</v>
      </c>
      <c r="G11" s="232" t="str">
        <f t="shared" si="2"/>
        <v xml:space="preserve">Sean </v>
      </c>
      <c r="H11" s="231">
        <v>10</v>
      </c>
      <c r="I11" s="240"/>
      <c r="J11" s="234"/>
      <c r="K11" s="241"/>
      <c r="L11" s="234"/>
      <c r="M11" s="85"/>
      <c r="N11" s="241"/>
      <c r="O11" s="232">
        <f t="shared" ca="1" si="3"/>
        <v>850</v>
      </c>
      <c r="P11" s="232"/>
      <c r="Q11" s="232">
        <f t="shared" si="4"/>
        <v>0</v>
      </c>
      <c r="R11" s="239">
        <f t="shared" ca="1" si="5"/>
        <v>-850</v>
      </c>
      <c r="S11" s="63"/>
      <c r="V11" s="1"/>
      <c r="W11" s="1"/>
      <c r="X11" s="1"/>
      <c r="Y11" s="1"/>
      <c r="Z11" s="1"/>
      <c r="AA11" s="1"/>
      <c r="AB11" s="1"/>
      <c r="AC11" s="1"/>
      <c r="AD11" s="1"/>
      <c r="AE11" s="1"/>
      <c r="AF11" s="1"/>
      <c r="AG11" s="1"/>
      <c r="AH11" s="1"/>
    </row>
    <row r="12" spans="1:34" x14ac:dyDescent="0.2">
      <c r="A12" s="232" t="s">
        <v>99</v>
      </c>
      <c r="B12" s="232" t="str">
        <f t="shared" si="0"/>
        <v>Privé</v>
      </c>
      <c r="C12" s="233">
        <v>41941</v>
      </c>
      <c r="D12" s="85" t="s">
        <v>54</v>
      </c>
      <c r="E12" s="234">
        <v>201405</v>
      </c>
      <c r="F12" s="232" t="str">
        <f t="shared" si="1"/>
        <v>WOJTYLA</v>
      </c>
      <c r="G12" s="232" t="str">
        <f t="shared" si="2"/>
        <v>Karol</v>
      </c>
      <c r="H12" s="231">
        <v>2</v>
      </c>
      <c r="I12" s="240"/>
      <c r="J12" s="234"/>
      <c r="K12" s="241"/>
      <c r="L12" s="234"/>
      <c r="M12" s="85"/>
      <c r="N12" s="241"/>
      <c r="O12" s="232">
        <f t="shared" ca="1" si="3"/>
        <v>290</v>
      </c>
      <c r="P12" s="232"/>
      <c r="Q12" s="232">
        <f t="shared" si="4"/>
        <v>0</v>
      </c>
      <c r="R12" s="239">
        <f t="shared" ca="1" si="5"/>
        <v>-290</v>
      </c>
      <c r="S12" s="63"/>
      <c r="V12" s="1"/>
      <c r="W12" s="1"/>
      <c r="X12" s="1"/>
      <c r="Y12" s="1"/>
      <c r="Z12" s="1"/>
      <c r="AA12" s="1"/>
      <c r="AB12" s="1"/>
      <c r="AC12" s="1"/>
      <c r="AD12" s="1"/>
      <c r="AE12" s="1"/>
      <c r="AF12" s="1"/>
      <c r="AG12" s="1"/>
      <c r="AH12" s="1"/>
    </row>
    <row r="13" spans="1:34" x14ac:dyDescent="0.2">
      <c r="A13" s="232" t="s">
        <v>99</v>
      </c>
      <c r="B13" s="232" t="str">
        <f t="shared" si="0"/>
        <v>Privé</v>
      </c>
      <c r="C13" s="233">
        <v>41925</v>
      </c>
      <c r="D13" s="85" t="s">
        <v>54</v>
      </c>
      <c r="E13" s="234">
        <v>201403</v>
      </c>
      <c r="F13" s="232" t="str">
        <f t="shared" si="1"/>
        <v>MERCURY</v>
      </c>
      <c r="G13" s="232" t="str">
        <f t="shared" si="2"/>
        <v xml:space="preserve">Freddie </v>
      </c>
      <c r="H13" s="231">
        <v>1</v>
      </c>
      <c r="I13" s="240"/>
      <c r="J13" s="234"/>
      <c r="K13" s="241"/>
      <c r="L13" s="234"/>
      <c r="M13" s="85"/>
      <c r="N13" s="241"/>
      <c r="O13" s="232">
        <f t="shared" ca="1" si="3"/>
        <v>120</v>
      </c>
      <c r="P13" s="232"/>
      <c r="Q13" s="232">
        <f t="shared" si="4"/>
        <v>0</v>
      </c>
      <c r="R13" s="239">
        <f t="shared" ca="1" si="5"/>
        <v>-120</v>
      </c>
      <c r="S13" s="63"/>
    </row>
    <row r="14" spans="1:34" x14ac:dyDescent="0.2">
      <c r="A14" s="232" t="s">
        <v>99</v>
      </c>
      <c r="B14" s="232" t="str">
        <f t="shared" si="0"/>
        <v>Privé</v>
      </c>
      <c r="C14" s="233">
        <v>41925</v>
      </c>
      <c r="D14" s="85" t="s">
        <v>54</v>
      </c>
      <c r="E14" s="234"/>
      <c r="F14" s="232" t="str">
        <f t="shared" si="1"/>
        <v/>
      </c>
      <c r="G14" s="232" t="str">
        <f t="shared" si="2"/>
        <v/>
      </c>
      <c r="H14" s="231"/>
      <c r="I14" s="240">
        <v>75</v>
      </c>
      <c r="J14" s="234"/>
      <c r="K14" s="241"/>
      <c r="L14" s="234"/>
      <c r="M14" s="85"/>
      <c r="N14" s="241"/>
      <c r="O14" s="232">
        <f t="shared" ca="1" si="3"/>
        <v>75</v>
      </c>
      <c r="P14" s="232"/>
      <c r="Q14" s="232">
        <f t="shared" si="4"/>
        <v>0</v>
      </c>
      <c r="R14" s="239">
        <f t="shared" ca="1" si="5"/>
        <v>-75</v>
      </c>
    </row>
    <row r="15" spans="1:34" x14ac:dyDescent="0.2">
      <c r="A15" s="232" t="s">
        <v>99</v>
      </c>
      <c r="B15" s="232" t="str">
        <f t="shared" si="0"/>
        <v>Privé</v>
      </c>
      <c r="C15" s="233">
        <v>41926</v>
      </c>
      <c r="D15" s="85" t="s">
        <v>54</v>
      </c>
      <c r="E15" s="234"/>
      <c r="F15" s="232" t="str">
        <f t="shared" si="1"/>
        <v/>
      </c>
      <c r="G15" s="232" t="str">
        <f t="shared" si="2"/>
        <v/>
      </c>
      <c r="H15" s="231"/>
      <c r="I15" s="240"/>
      <c r="J15" s="234" t="s">
        <v>88</v>
      </c>
      <c r="K15" s="241">
        <v>99</v>
      </c>
      <c r="L15" s="234"/>
      <c r="M15" s="85"/>
      <c r="N15" s="241"/>
      <c r="O15" s="232">
        <f t="shared" ca="1" si="3"/>
        <v>99</v>
      </c>
      <c r="P15" s="232"/>
      <c r="Q15" s="232">
        <f t="shared" si="4"/>
        <v>0</v>
      </c>
      <c r="R15" s="239">
        <f t="shared" ca="1" si="5"/>
        <v>-99</v>
      </c>
    </row>
    <row r="16" spans="1:34" x14ac:dyDescent="0.2">
      <c r="A16" s="232" t="s">
        <v>99</v>
      </c>
      <c r="B16" s="232" t="str">
        <f t="shared" si="0"/>
        <v>Privé</v>
      </c>
      <c r="C16" s="233">
        <v>41927</v>
      </c>
      <c r="D16" s="85" t="s">
        <v>54</v>
      </c>
      <c r="E16" s="234"/>
      <c r="F16" s="232" t="str">
        <f t="shared" si="1"/>
        <v/>
      </c>
      <c r="G16" s="232" t="str">
        <f t="shared" si="2"/>
        <v/>
      </c>
      <c r="H16" s="231"/>
      <c r="I16" s="240"/>
      <c r="J16" s="234"/>
      <c r="K16" s="241"/>
      <c r="L16" s="234" t="s">
        <v>89</v>
      </c>
      <c r="M16" s="85" t="s">
        <v>90</v>
      </c>
      <c r="N16" s="241">
        <v>999</v>
      </c>
      <c r="O16" s="232">
        <f t="shared" ca="1" si="3"/>
        <v>0</v>
      </c>
      <c r="P16" s="232"/>
      <c r="Q16" s="232">
        <f t="shared" si="4"/>
        <v>999</v>
      </c>
      <c r="R16" s="239">
        <f t="shared" ca="1" si="5"/>
        <v>999</v>
      </c>
    </row>
    <row r="17" spans="1:18" x14ac:dyDescent="0.2">
      <c r="A17" s="232" t="s">
        <v>99</v>
      </c>
      <c r="B17" s="232" t="str">
        <f t="shared" si="0"/>
        <v>Privé</v>
      </c>
      <c r="C17" s="233">
        <v>41928</v>
      </c>
      <c r="D17" s="85" t="s">
        <v>44</v>
      </c>
      <c r="E17" s="234">
        <v>201405</v>
      </c>
      <c r="F17" s="232" t="str">
        <f t="shared" si="1"/>
        <v>WOJTYLA</v>
      </c>
      <c r="G17" s="232" t="str">
        <f t="shared" si="2"/>
        <v>Karol</v>
      </c>
      <c r="H17" s="231">
        <v>15</v>
      </c>
      <c r="I17" s="240"/>
      <c r="J17" s="234"/>
      <c r="K17" s="241"/>
      <c r="L17" s="234"/>
      <c r="M17" s="85"/>
      <c r="N17" s="241"/>
      <c r="O17" s="232">
        <f t="shared" ca="1" si="3"/>
        <v>2175</v>
      </c>
      <c r="P17" s="232"/>
      <c r="Q17" s="232">
        <f t="shared" si="4"/>
        <v>0</v>
      </c>
      <c r="R17" s="239">
        <f t="shared" ca="1" si="5"/>
        <v>-2175</v>
      </c>
    </row>
    <row r="18" spans="1:18" x14ac:dyDescent="0.2">
      <c r="A18" s="232" t="s">
        <v>99</v>
      </c>
      <c r="B18" s="232" t="str">
        <f t="shared" si="0"/>
        <v>Privé</v>
      </c>
      <c r="C18" s="233">
        <v>41929</v>
      </c>
      <c r="D18" s="85" t="s">
        <v>44</v>
      </c>
      <c r="E18" s="234">
        <v>201403</v>
      </c>
      <c r="F18" s="232" t="str">
        <f t="shared" si="1"/>
        <v>MERCURY</v>
      </c>
      <c r="G18" s="232" t="str">
        <f t="shared" si="2"/>
        <v xml:space="preserve">Freddie </v>
      </c>
      <c r="H18" s="231">
        <v>15</v>
      </c>
      <c r="I18" s="240"/>
      <c r="J18" s="234"/>
      <c r="K18" s="241"/>
      <c r="L18" s="234"/>
      <c r="M18" s="85"/>
      <c r="N18" s="241"/>
      <c r="O18" s="232">
        <f t="shared" ca="1" si="3"/>
        <v>1800</v>
      </c>
      <c r="P18" s="232"/>
      <c r="Q18" s="232">
        <f t="shared" si="4"/>
        <v>0</v>
      </c>
      <c r="R18" s="239">
        <f t="shared" ca="1" si="5"/>
        <v>-1800</v>
      </c>
    </row>
    <row r="19" spans="1:18" x14ac:dyDescent="0.2">
      <c r="A19" s="232" t="s">
        <v>99</v>
      </c>
      <c r="B19" s="232" t="str">
        <f t="shared" si="0"/>
        <v>Privé</v>
      </c>
      <c r="C19" s="233">
        <v>41930</v>
      </c>
      <c r="D19" s="85" t="s">
        <v>44</v>
      </c>
      <c r="E19" s="234"/>
      <c r="F19" s="232" t="str">
        <f t="shared" si="1"/>
        <v/>
      </c>
      <c r="G19" s="232" t="str">
        <f t="shared" si="2"/>
        <v/>
      </c>
      <c r="H19" s="231"/>
      <c r="I19" s="240">
        <v>75</v>
      </c>
      <c r="J19" s="234"/>
      <c r="K19" s="241"/>
      <c r="L19" s="234"/>
      <c r="M19" s="85"/>
      <c r="N19" s="241"/>
      <c r="O19" s="232">
        <f t="shared" ca="1" si="3"/>
        <v>75</v>
      </c>
      <c r="P19" s="232"/>
      <c r="Q19" s="232">
        <f t="shared" si="4"/>
        <v>0</v>
      </c>
      <c r="R19" s="239">
        <f t="shared" ca="1" si="5"/>
        <v>-75</v>
      </c>
    </row>
    <row r="20" spans="1:18" x14ac:dyDescent="0.2">
      <c r="A20" s="232" t="s">
        <v>99</v>
      </c>
      <c r="B20" s="232" t="str">
        <f t="shared" si="0"/>
        <v>Privé</v>
      </c>
      <c r="C20" s="233">
        <v>41931</v>
      </c>
      <c r="D20" s="85" t="s">
        <v>44</v>
      </c>
      <c r="E20" s="234"/>
      <c r="F20" s="232" t="str">
        <f t="shared" si="1"/>
        <v/>
      </c>
      <c r="G20" s="232" t="str">
        <f t="shared" si="2"/>
        <v/>
      </c>
      <c r="H20" s="231"/>
      <c r="I20" s="240"/>
      <c r="J20" s="234" t="s">
        <v>88</v>
      </c>
      <c r="K20" s="241">
        <v>99</v>
      </c>
      <c r="L20" s="234"/>
      <c r="M20" s="85"/>
      <c r="N20" s="241"/>
      <c r="O20" s="232">
        <f t="shared" ca="1" si="3"/>
        <v>99</v>
      </c>
      <c r="P20" s="232"/>
      <c r="Q20" s="232">
        <f t="shared" si="4"/>
        <v>0</v>
      </c>
      <c r="R20" s="239">
        <f t="shared" ca="1" si="5"/>
        <v>-99</v>
      </c>
    </row>
    <row r="21" spans="1:18" x14ac:dyDescent="0.2">
      <c r="A21" s="232" t="s">
        <v>99</v>
      </c>
      <c r="B21" s="232" t="str">
        <f t="shared" si="0"/>
        <v>Privé</v>
      </c>
      <c r="C21" s="233">
        <v>41932</v>
      </c>
      <c r="D21" s="85" t="s">
        <v>44</v>
      </c>
      <c r="E21" s="234"/>
      <c r="F21" s="232" t="str">
        <f t="shared" si="1"/>
        <v/>
      </c>
      <c r="G21" s="232" t="str">
        <f t="shared" si="2"/>
        <v/>
      </c>
      <c r="H21" s="231"/>
      <c r="I21" s="240"/>
      <c r="J21" s="234"/>
      <c r="K21" s="241"/>
      <c r="L21" s="234" t="s">
        <v>91</v>
      </c>
      <c r="M21" s="85" t="s">
        <v>95</v>
      </c>
      <c r="N21" s="241">
        <v>9999</v>
      </c>
      <c r="O21" s="232">
        <f t="shared" ca="1" si="3"/>
        <v>0</v>
      </c>
      <c r="P21" s="232"/>
      <c r="Q21" s="232">
        <f t="shared" si="4"/>
        <v>9999</v>
      </c>
      <c r="R21" s="239">
        <f t="shared" ca="1" si="5"/>
        <v>9999</v>
      </c>
    </row>
    <row r="22" spans="1:18" x14ac:dyDescent="0.2">
      <c r="A22" s="232" t="s">
        <v>99</v>
      </c>
      <c r="B22" s="232" t="str">
        <f t="shared" si="0"/>
        <v>Privé</v>
      </c>
      <c r="C22" s="233">
        <v>41933</v>
      </c>
      <c r="D22" s="85" t="s">
        <v>87</v>
      </c>
      <c r="E22" s="234">
        <v>201405</v>
      </c>
      <c r="F22" s="232" t="str">
        <f t="shared" si="1"/>
        <v>WOJTYLA</v>
      </c>
      <c r="G22" s="232" t="str">
        <f t="shared" si="2"/>
        <v>Karol</v>
      </c>
      <c r="H22" s="231">
        <v>20</v>
      </c>
      <c r="I22" s="240"/>
      <c r="J22" s="234"/>
      <c r="K22" s="241"/>
      <c r="L22" s="234"/>
      <c r="M22" s="85"/>
      <c r="N22" s="241"/>
      <c r="O22" s="232">
        <f t="shared" ca="1" si="3"/>
        <v>2900</v>
      </c>
      <c r="P22" s="232"/>
      <c r="Q22" s="232">
        <f t="shared" si="4"/>
        <v>0</v>
      </c>
      <c r="R22" s="239">
        <f t="shared" ca="1" si="5"/>
        <v>-2900</v>
      </c>
    </row>
    <row r="23" spans="1:18" x14ac:dyDescent="0.2">
      <c r="A23" s="232" t="s">
        <v>99</v>
      </c>
      <c r="B23" s="232" t="str">
        <f t="shared" si="0"/>
        <v>Privé</v>
      </c>
      <c r="C23" s="233">
        <v>41934</v>
      </c>
      <c r="D23" s="85" t="s">
        <v>87</v>
      </c>
      <c r="E23" s="234">
        <v>201403</v>
      </c>
      <c r="F23" s="232" t="str">
        <f t="shared" si="1"/>
        <v>MERCURY</v>
      </c>
      <c r="G23" s="232" t="str">
        <f t="shared" si="2"/>
        <v xml:space="preserve">Freddie </v>
      </c>
      <c r="H23" s="231">
        <v>10</v>
      </c>
      <c r="I23" s="240"/>
      <c r="J23" s="234"/>
      <c r="K23" s="241"/>
      <c r="L23" s="234"/>
      <c r="M23" s="85"/>
      <c r="N23" s="241"/>
      <c r="O23" s="232">
        <f t="shared" ca="1" si="3"/>
        <v>1200</v>
      </c>
      <c r="P23" s="232"/>
      <c r="Q23" s="232">
        <f t="shared" si="4"/>
        <v>0</v>
      </c>
      <c r="R23" s="239">
        <f t="shared" ca="1" si="5"/>
        <v>-1200</v>
      </c>
    </row>
    <row r="24" spans="1:18" x14ac:dyDescent="0.2">
      <c r="A24" s="232" t="s">
        <v>99</v>
      </c>
      <c r="B24" s="232" t="str">
        <f t="shared" si="0"/>
        <v>Privé</v>
      </c>
      <c r="C24" s="233">
        <v>41935</v>
      </c>
      <c r="D24" s="85" t="s">
        <v>87</v>
      </c>
      <c r="E24" s="234"/>
      <c r="F24" s="232" t="str">
        <f t="shared" si="1"/>
        <v/>
      </c>
      <c r="G24" s="232" t="str">
        <f t="shared" si="2"/>
        <v/>
      </c>
      <c r="H24" s="231"/>
      <c r="I24" s="240">
        <v>75</v>
      </c>
      <c r="J24" s="234"/>
      <c r="K24" s="241"/>
      <c r="L24" s="234"/>
      <c r="M24" s="85"/>
      <c r="N24" s="241"/>
      <c r="O24" s="232">
        <f t="shared" ca="1" si="3"/>
        <v>75</v>
      </c>
      <c r="P24" s="232"/>
      <c r="Q24" s="232">
        <f t="shared" si="4"/>
        <v>0</v>
      </c>
      <c r="R24" s="239">
        <f t="shared" ca="1" si="5"/>
        <v>-75</v>
      </c>
    </row>
    <row r="25" spans="1:18" x14ac:dyDescent="0.2">
      <c r="A25" s="232" t="s">
        <v>99</v>
      </c>
      <c r="B25" s="232" t="str">
        <f t="shared" si="0"/>
        <v>Privé</v>
      </c>
      <c r="C25" s="233">
        <v>41936</v>
      </c>
      <c r="D25" s="85" t="s">
        <v>87</v>
      </c>
      <c r="E25" s="234"/>
      <c r="F25" s="232" t="str">
        <f t="shared" si="1"/>
        <v/>
      </c>
      <c r="G25" s="232" t="str">
        <f t="shared" si="2"/>
        <v/>
      </c>
      <c r="H25" s="231"/>
      <c r="I25" s="240"/>
      <c r="J25" s="234" t="s">
        <v>88</v>
      </c>
      <c r="K25" s="241">
        <v>99</v>
      </c>
      <c r="L25" s="234"/>
      <c r="M25" s="85"/>
      <c r="N25" s="241"/>
      <c r="O25" s="232">
        <f t="shared" ca="1" si="3"/>
        <v>99</v>
      </c>
      <c r="P25" s="232"/>
      <c r="Q25" s="232">
        <f t="shared" si="4"/>
        <v>0</v>
      </c>
      <c r="R25" s="239">
        <f t="shared" ca="1" si="5"/>
        <v>-99</v>
      </c>
    </row>
    <row r="26" spans="1:18" x14ac:dyDescent="0.2">
      <c r="A26" s="232" t="s">
        <v>99</v>
      </c>
      <c r="B26" s="232" t="str">
        <f t="shared" si="0"/>
        <v>Privé</v>
      </c>
      <c r="C26" s="233">
        <v>41936</v>
      </c>
      <c r="D26" s="85" t="s">
        <v>87</v>
      </c>
      <c r="E26" s="234"/>
      <c r="F26" s="232" t="str">
        <f t="shared" si="1"/>
        <v/>
      </c>
      <c r="G26" s="232" t="str">
        <f t="shared" si="2"/>
        <v/>
      </c>
      <c r="H26" s="231"/>
      <c r="I26" s="240"/>
      <c r="J26" s="234"/>
      <c r="K26" s="241"/>
      <c r="L26" s="234" t="s">
        <v>92</v>
      </c>
      <c r="M26" s="85" t="s">
        <v>96</v>
      </c>
      <c r="N26" s="241">
        <v>9999</v>
      </c>
      <c r="O26" s="232">
        <f t="shared" ca="1" si="3"/>
        <v>0</v>
      </c>
      <c r="P26" s="232"/>
      <c r="Q26" s="232">
        <f t="shared" si="4"/>
        <v>9999</v>
      </c>
      <c r="R26" s="239">
        <f t="shared" ca="1" si="5"/>
        <v>9999</v>
      </c>
    </row>
    <row r="27" spans="1:18" x14ac:dyDescent="0.2">
      <c r="A27" s="232" t="s">
        <v>99</v>
      </c>
      <c r="B27" s="232" t="str">
        <f t="shared" si="0"/>
        <v>Privé</v>
      </c>
      <c r="C27" s="233">
        <v>41937</v>
      </c>
      <c r="D27" s="85" t="s">
        <v>47</v>
      </c>
      <c r="E27" s="234">
        <v>201405</v>
      </c>
      <c r="F27" s="232" t="str">
        <f t="shared" si="1"/>
        <v>WOJTYLA</v>
      </c>
      <c r="G27" s="232" t="str">
        <f t="shared" si="2"/>
        <v>Karol</v>
      </c>
      <c r="H27" s="231">
        <v>2</v>
      </c>
      <c r="I27" s="240"/>
      <c r="J27" s="234"/>
      <c r="K27" s="241"/>
      <c r="L27" s="234"/>
      <c r="M27" s="85"/>
      <c r="N27" s="241"/>
      <c r="O27" s="232">
        <f t="shared" ca="1" si="3"/>
        <v>290</v>
      </c>
      <c r="P27" s="232"/>
      <c r="Q27" s="232">
        <f t="shared" si="4"/>
        <v>0</v>
      </c>
      <c r="R27" s="239">
        <f t="shared" ca="1" si="5"/>
        <v>-290</v>
      </c>
    </row>
    <row r="28" spans="1:18" x14ac:dyDescent="0.2">
      <c r="A28" s="232" t="s">
        <v>99</v>
      </c>
      <c r="B28" s="232" t="str">
        <f t="shared" si="0"/>
        <v>Privé</v>
      </c>
      <c r="C28" s="233">
        <v>41938</v>
      </c>
      <c r="D28" s="85" t="s">
        <v>47</v>
      </c>
      <c r="E28" s="234">
        <v>201403</v>
      </c>
      <c r="F28" s="232" t="str">
        <f t="shared" si="1"/>
        <v>MERCURY</v>
      </c>
      <c r="G28" s="232" t="str">
        <f t="shared" si="2"/>
        <v xml:space="preserve">Freddie </v>
      </c>
      <c r="H28" s="231">
        <v>1</v>
      </c>
      <c r="I28" s="240"/>
      <c r="J28" s="234"/>
      <c r="K28" s="241"/>
      <c r="L28" s="234"/>
      <c r="M28" s="85"/>
      <c r="N28" s="241"/>
      <c r="O28" s="232">
        <f t="shared" ca="1" si="3"/>
        <v>120</v>
      </c>
      <c r="P28" s="232"/>
      <c r="Q28" s="232">
        <f t="shared" si="4"/>
        <v>0</v>
      </c>
      <c r="R28" s="239">
        <f t="shared" ca="1" si="5"/>
        <v>-120</v>
      </c>
    </row>
    <row r="29" spans="1:18" x14ac:dyDescent="0.2">
      <c r="A29" s="232" t="s">
        <v>99</v>
      </c>
      <c r="B29" s="232" t="str">
        <f t="shared" si="0"/>
        <v>Privé</v>
      </c>
      <c r="C29" s="233">
        <v>41939</v>
      </c>
      <c r="D29" s="85" t="s">
        <v>47</v>
      </c>
      <c r="E29" s="234"/>
      <c r="F29" s="232" t="str">
        <f t="shared" si="1"/>
        <v/>
      </c>
      <c r="G29" s="232" t="str">
        <f t="shared" si="2"/>
        <v/>
      </c>
      <c r="H29" s="231"/>
      <c r="I29" s="240">
        <v>75</v>
      </c>
      <c r="J29" s="234"/>
      <c r="K29" s="241"/>
      <c r="L29" s="234"/>
      <c r="M29" s="85"/>
      <c r="N29" s="241"/>
      <c r="O29" s="232">
        <f t="shared" ca="1" si="3"/>
        <v>75</v>
      </c>
      <c r="P29" s="232"/>
      <c r="Q29" s="232">
        <f t="shared" si="4"/>
        <v>0</v>
      </c>
      <c r="R29" s="239">
        <f t="shared" ca="1" si="5"/>
        <v>-75</v>
      </c>
    </row>
    <row r="30" spans="1:18" x14ac:dyDescent="0.2">
      <c r="A30" s="232" t="s">
        <v>99</v>
      </c>
      <c r="B30" s="232" t="str">
        <f t="shared" si="0"/>
        <v>Privé</v>
      </c>
      <c r="C30" s="233">
        <v>41883</v>
      </c>
      <c r="D30" s="85" t="s">
        <v>47</v>
      </c>
      <c r="E30" s="234"/>
      <c r="F30" s="232" t="str">
        <f t="shared" si="1"/>
        <v/>
      </c>
      <c r="G30" s="232" t="str">
        <f t="shared" si="2"/>
        <v/>
      </c>
      <c r="H30" s="231"/>
      <c r="I30" s="240"/>
      <c r="J30" s="234" t="s">
        <v>88</v>
      </c>
      <c r="K30" s="241">
        <v>99</v>
      </c>
      <c r="L30" s="234"/>
      <c r="M30" s="85"/>
      <c r="N30" s="241"/>
      <c r="O30" s="232">
        <f t="shared" ca="1" si="3"/>
        <v>99</v>
      </c>
      <c r="P30" s="232"/>
      <c r="Q30" s="232">
        <f t="shared" si="4"/>
        <v>0</v>
      </c>
      <c r="R30" s="239">
        <f t="shared" ca="1" si="5"/>
        <v>-99</v>
      </c>
    </row>
    <row r="31" spans="1:18" x14ac:dyDescent="0.2">
      <c r="A31" s="232" t="s">
        <v>99</v>
      </c>
      <c r="B31" s="232" t="str">
        <f t="shared" si="0"/>
        <v>Privé</v>
      </c>
      <c r="C31" s="233">
        <v>41941</v>
      </c>
      <c r="D31" s="85" t="s">
        <v>47</v>
      </c>
      <c r="E31" s="234"/>
      <c r="F31" s="232" t="str">
        <f t="shared" si="1"/>
        <v/>
      </c>
      <c r="G31" s="232" t="str">
        <f t="shared" si="2"/>
        <v/>
      </c>
      <c r="H31" s="231"/>
      <c r="I31" s="240"/>
      <c r="J31" s="234"/>
      <c r="K31" s="241"/>
      <c r="L31" s="234" t="s">
        <v>93</v>
      </c>
      <c r="M31" s="85" t="s">
        <v>97</v>
      </c>
      <c r="N31" s="241">
        <v>999</v>
      </c>
      <c r="O31" s="232">
        <f t="shared" ca="1" si="3"/>
        <v>0</v>
      </c>
      <c r="P31" s="232"/>
      <c r="Q31" s="232">
        <f t="shared" si="4"/>
        <v>999</v>
      </c>
      <c r="R31" s="239">
        <f t="shared" ca="1" si="5"/>
        <v>999</v>
      </c>
    </row>
    <row r="32" spans="1:18" x14ac:dyDescent="0.2">
      <c r="A32" s="232" t="s">
        <v>99</v>
      </c>
      <c r="B32" s="232" t="str">
        <f t="shared" si="0"/>
        <v>Privé</v>
      </c>
      <c r="C32" s="233">
        <v>42005</v>
      </c>
      <c r="D32" s="85" t="s">
        <v>48</v>
      </c>
      <c r="E32" s="234">
        <v>201405</v>
      </c>
      <c r="F32" s="232" t="str">
        <f t="shared" si="1"/>
        <v>WOJTYLA</v>
      </c>
      <c r="G32" s="232" t="str">
        <f t="shared" si="2"/>
        <v>Karol</v>
      </c>
      <c r="H32" s="231">
        <v>200</v>
      </c>
      <c r="I32" s="240"/>
      <c r="J32" s="234"/>
      <c r="K32" s="241"/>
      <c r="L32" s="234"/>
      <c r="M32" s="85"/>
      <c r="N32" s="241"/>
      <c r="O32" s="232">
        <f t="shared" ca="1" si="3"/>
        <v>29000</v>
      </c>
      <c r="P32" s="232"/>
      <c r="Q32" s="232">
        <f t="shared" si="4"/>
        <v>0</v>
      </c>
      <c r="R32" s="239">
        <f t="shared" ca="1" si="5"/>
        <v>-29000</v>
      </c>
    </row>
    <row r="33" spans="1:18" x14ac:dyDescent="0.2">
      <c r="A33" s="232" t="s">
        <v>99</v>
      </c>
      <c r="B33" s="232" t="str">
        <f t="shared" si="0"/>
        <v>Privé</v>
      </c>
      <c r="C33" s="233">
        <v>42006</v>
      </c>
      <c r="D33" s="85" t="s">
        <v>48</v>
      </c>
      <c r="E33" s="234">
        <v>201403</v>
      </c>
      <c r="F33" s="232" t="str">
        <f t="shared" si="1"/>
        <v>MERCURY</v>
      </c>
      <c r="G33" s="232" t="str">
        <f t="shared" si="2"/>
        <v xml:space="preserve">Freddie </v>
      </c>
      <c r="H33" s="231">
        <v>100</v>
      </c>
      <c r="I33" s="240"/>
      <c r="J33" s="234"/>
      <c r="K33" s="241"/>
      <c r="L33" s="234"/>
      <c r="M33" s="85"/>
      <c r="N33" s="241"/>
      <c r="O33" s="232">
        <f t="shared" ca="1" si="3"/>
        <v>12000</v>
      </c>
      <c r="P33" s="232"/>
      <c r="Q33" s="232">
        <f t="shared" si="4"/>
        <v>0</v>
      </c>
      <c r="R33" s="239">
        <f t="shared" ref="R33:R40" ca="1" si="8">Q33-O33</f>
        <v>-12000</v>
      </c>
    </row>
    <row r="34" spans="1:18" x14ac:dyDescent="0.2">
      <c r="A34" s="232" t="s">
        <v>99</v>
      </c>
      <c r="B34" s="232" t="str">
        <f t="shared" si="0"/>
        <v>Privé</v>
      </c>
      <c r="C34" s="233">
        <v>42007</v>
      </c>
      <c r="D34" s="85" t="s">
        <v>48</v>
      </c>
      <c r="E34" s="234"/>
      <c r="F34" s="232" t="str">
        <f t="shared" si="1"/>
        <v/>
      </c>
      <c r="G34" s="232" t="str">
        <f t="shared" si="2"/>
        <v/>
      </c>
      <c r="H34" s="231"/>
      <c r="I34" s="240">
        <v>900</v>
      </c>
      <c r="J34" s="234"/>
      <c r="K34" s="241"/>
      <c r="L34" s="234"/>
      <c r="M34" s="85"/>
      <c r="N34" s="241"/>
      <c r="O34" s="232">
        <f t="shared" ca="1" si="3"/>
        <v>900</v>
      </c>
      <c r="P34" s="232"/>
      <c r="Q34" s="232">
        <f t="shared" ref="Q34:Q40" si="9">N34</f>
        <v>0</v>
      </c>
      <c r="R34" s="239">
        <f t="shared" ca="1" si="8"/>
        <v>-900</v>
      </c>
    </row>
    <row r="35" spans="1:18" x14ac:dyDescent="0.2">
      <c r="A35" s="232" t="s">
        <v>99</v>
      </c>
      <c r="B35" s="232" t="str">
        <f t="shared" si="0"/>
        <v>Privé</v>
      </c>
      <c r="C35" s="233">
        <v>42008</v>
      </c>
      <c r="D35" s="85" t="s">
        <v>48</v>
      </c>
      <c r="E35" s="234"/>
      <c r="F35" s="232" t="str">
        <f t="shared" si="1"/>
        <v/>
      </c>
      <c r="G35" s="232" t="str">
        <f t="shared" si="2"/>
        <v/>
      </c>
      <c r="H35" s="231"/>
      <c r="I35" s="240"/>
      <c r="J35" s="234" t="s">
        <v>88</v>
      </c>
      <c r="K35" s="241">
        <v>99</v>
      </c>
      <c r="L35" s="234"/>
      <c r="M35" s="85"/>
      <c r="N35" s="241"/>
      <c r="O35" s="232">
        <f t="shared" ca="1" si="3"/>
        <v>99</v>
      </c>
      <c r="P35" s="232"/>
      <c r="Q35" s="232">
        <f t="shared" si="9"/>
        <v>0</v>
      </c>
      <c r="R35" s="239">
        <f t="shared" ca="1" si="8"/>
        <v>-99</v>
      </c>
    </row>
    <row r="36" spans="1:18" x14ac:dyDescent="0.2">
      <c r="A36" s="232" t="s">
        <v>99</v>
      </c>
      <c r="B36" s="232" t="str">
        <f t="shared" si="0"/>
        <v>Privé</v>
      </c>
      <c r="C36" s="233">
        <v>42009</v>
      </c>
      <c r="D36" s="85" t="s">
        <v>48</v>
      </c>
      <c r="E36" s="234"/>
      <c r="F36" s="232" t="str">
        <f t="shared" si="1"/>
        <v/>
      </c>
      <c r="G36" s="232" t="str">
        <f t="shared" si="2"/>
        <v/>
      </c>
      <c r="H36" s="231"/>
      <c r="I36" s="240"/>
      <c r="J36" s="234"/>
      <c r="K36" s="241"/>
      <c r="L36" s="234" t="s">
        <v>94</v>
      </c>
      <c r="M36" s="85" t="s">
        <v>98</v>
      </c>
      <c r="N36" s="241">
        <v>99999</v>
      </c>
      <c r="O36" s="232">
        <f t="shared" ca="1" si="3"/>
        <v>0</v>
      </c>
      <c r="P36" s="232"/>
      <c r="Q36" s="232">
        <f t="shared" si="9"/>
        <v>99999</v>
      </c>
      <c r="R36" s="239">
        <f t="shared" ca="1" si="8"/>
        <v>99999</v>
      </c>
    </row>
    <row r="37" spans="1:18" x14ac:dyDescent="0.2">
      <c r="A37" s="232"/>
      <c r="B37" s="232" t="str">
        <f t="shared" si="0"/>
        <v/>
      </c>
      <c r="C37" s="233"/>
      <c r="D37" s="85"/>
      <c r="E37" s="234"/>
      <c r="F37" s="232" t="str">
        <f t="shared" si="1"/>
        <v/>
      </c>
      <c r="G37" s="232" t="str">
        <f t="shared" si="2"/>
        <v/>
      </c>
      <c r="H37" s="231"/>
      <c r="I37" s="240"/>
      <c r="J37" s="234"/>
      <c r="K37" s="241"/>
      <c r="L37" s="234"/>
      <c r="M37" s="85"/>
      <c r="N37" s="241"/>
      <c r="O37" s="232">
        <f t="shared" ca="1" si="3"/>
        <v>0</v>
      </c>
      <c r="P37" s="232"/>
      <c r="Q37" s="232">
        <f t="shared" si="9"/>
        <v>0</v>
      </c>
      <c r="R37" s="239">
        <f t="shared" ca="1" si="8"/>
        <v>0</v>
      </c>
    </row>
    <row r="38" spans="1:18" x14ac:dyDescent="0.2">
      <c r="A38" s="232"/>
      <c r="B38" s="232" t="str">
        <f t="shared" si="0"/>
        <v/>
      </c>
      <c r="C38" s="233"/>
      <c r="D38" s="85"/>
      <c r="E38" s="234"/>
      <c r="F38" s="232" t="str">
        <f t="shared" si="1"/>
        <v/>
      </c>
      <c r="G38" s="232" t="str">
        <f t="shared" si="2"/>
        <v/>
      </c>
      <c r="H38" s="231"/>
      <c r="I38" s="240"/>
      <c r="J38" s="234"/>
      <c r="K38" s="241"/>
      <c r="L38" s="234"/>
      <c r="M38" s="85"/>
      <c r="N38" s="241"/>
      <c r="O38" s="232">
        <f t="shared" ca="1" si="3"/>
        <v>0</v>
      </c>
      <c r="P38" s="232"/>
      <c r="Q38" s="232">
        <f t="shared" si="9"/>
        <v>0</v>
      </c>
      <c r="R38" s="239">
        <f t="shared" ca="1" si="8"/>
        <v>0</v>
      </c>
    </row>
    <row r="39" spans="1:18" x14ac:dyDescent="0.2">
      <c r="A39" s="232"/>
      <c r="B39" s="232" t="str">
        <f t="shared" si="0"/>
        <v/>
      </c>
      <c r="C39" s="233"/>
      <c r="D39" s="85"/>
      <c r="E39" s="234"/>
      <c r="F39" s="232" t="str">
        <f t="shared" si="1"/>
        <v/>
      </c>
      <c r="G39" s="232" t="str">
        <f t="shared" si="2"/>
        <v/>
      </c>
      <c r="H39" s="231"/>
      <c r="I39" s="240"/>
      <c r="J39" s="234"/>
      <c r="K39" s="241"/>
      <c r="L39" s="234"/>
      <c r="M39" s="85"/>
      <c r="N39" s="241"/>
      <c r="O39" s="232">
        <f t="shared" ca="1" si="3"/>
        <v>0</v>
      </c>
      <c r="P39" s="232"/>
      <c r="Q39" s="232">
        <f t="shared" si="9"/>
        <v>0</v>
      </c>
      <c r="R39" s="239">
        <f t="shared" ca="1" si="8"/>
        <v>0</v>
      </c>
    </row>
    <row r="40" spans="1:18" x14ac:dyDescent="0.2">
      <c r="A40" s="232"/>
      <c r="B40" s="232" t="str">
        <f t="shared" si="0"/>
        <v/>
      </c>
      <c r="C40" s="233"/>
      <c r="D40" s="85"/>
      <c r="E40" s="234"/>
      <c r="F40" s="232" t="str">
        <f t="shared" si="1"/>
        <v/>
      </c>
      <c r="G40" s="232" t="str">
        <f t="shared" si="2"/>
        <v/>
      </c>
      <c r="H40" s="231"/>
      <c r="I40" s="240"/>
      <c r="J40" s="234"/>
      <c r="K40" s="241"/>
      <c r="L40" s="234"/>
      <c r="M40" s="85"/>
      <c r="N40" s="241"/>
      <c r="O40" s="232">
        <f t="shared" ca="1" si="3"/>
        <v>0</v>
      </c>
      <c r="P40" s="232"/>
      <c r="Q40" s="232">
        <f t="shared" si="9"/>
        <v>0</v>
      </c>
      <c r="R40" s="239">
        <f t="shared" ca="1" si="8"/>
        <v>0</v>
      </c>
    </row>
  </sheetData>
  <mergeCells count="5">
    <mergeCell ref="O3:R3"/>
    <mergeCell ref="L3:N3"/>
    <mergeCell ref="E3:H3"/>
    <mergeCell ref="A3:D3"/>
    <mergeCell ref="J3:K3"/>
  </mergeCells>
  <dataValidations count="1">
    <dataValidation type="list" allowBlank="1" showInputMessage="1" showErrorMessage="1" sqref="D5:D2142">
      <formula1>Phases_du_Projet</formula1>
    </dataValidation>
  </dataValidations>
  <pageMargins left="0.7" right="0.7" top="0.75" bottom="0.75" header="0.3" footer="0.3"/>
  <pageSetup paperSize="9" scale="61"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9" tint="0.59999389629810485"/>
    <pageSetUpPr fitToPage="1"/>
  </sheetPr>
  <dimension ref="C2:AH78"/>
  <sheetViews>
    <sheetView showZeros="0" tabSelected="1" topLeftCell="D21" zoomScaleNormal="100" zoomScaleSheetLayoutView="55" workbookViewId="0">
      <selection activeCell="H56" sqref="H56"/>
    </sheetView>
  </sheetViews>
  <sheetFormatPr baseColWidth="10" defaultRowHeight="12" x14ac:dyDescent="0.2"/>
  <cols>
    <col min="1" max="1" width="5.83203125" customWidth="1"/>
    <col min="2" max="2" width="3.33203125" customWidth="1"/>
    <col min="4" max="7" width="15.83203125" customWidth="1"/>
    <col min="8" max="8" width="32.1640625" bestFit="1" customWidth="1"/>
    <col min="9" max="10" width="15.83203125" customWidth="1"/>
    <col min="12" max="12" width="3.33203125" customWidth="1"/>
    <col min="14" max="20" width="15.83203125" customWidth="1"/>
    <col min="22" max="22" width="3.33203125" customWidth="1"/>
    <col min="35" max="35" width="3.33203125" customWidth="1"/>
  </cols>
  <sheetData>
    <row r="2" spans="3:34" ht="21" x14ac:dyDescent="0.35">
      <c r="G2" s="164" t="s">
        <v>129</v>
      </c>
      <c r="Q2" s="164" t="s">
        <v>130</v>
      </c>
      <c r="AC2" s="164" t="s">
        <v>131</v>
      </c>
    </row>
    <row r="3" spans="3:34" x14ac:dyDescent="0.2">
      <c r="G3" t="s">
        <v>132</v>
      </c>
    </row>
    <row r="5" spans="3:34" x14ac:dyDescent="0.2">
      <c r="F5" s="74" t="s">
        <v>39</v>
      </c>
      <c r="P5" s="74" t="s">
        <v>39</v>
      </c>
      <c r="AC5" s="74" t="s">
        <v>38</v>
      </c>
    </row>
    <row r="7" spans="3:34" x14ac:dyDescent="0.2">
      <c r="C7" s="8"/>
      <c r="D7" s="75"/>
      <c r="E7" s="75"/>
      <c r="F7" s="75"/>
      <c r="G7" s="75"/>
      <c r="H7" s="75"/>
      <c r="I7" s="75"/>
      <c r="J7" s="75"/>
      <c r="K7" s="76"/>
      <c r="M7" s="8"/>
      <c r="N7" s="75"/>
      <c r="O7" s="75"/>
      <c r="P7" s="75"/>
      <c r="Q7" s="75"/>
      <c r="R7" s="75"/>
      <c r="S7" s="75"/>
      <c r="T7" s="75"/>
      <c r="U7" s="76"/>
      <c r="W7" s="8"/>
      <c r="X7" s="75"/>
      <c r="Y7" s="75"/>
      <c r="Z7" s="75"/>
      <c r="AA7" s="75"/>
      <c r="AB7" s="75"/>
      <c r="AC7" s="75"/>
      <c r="AD7" s="75"/>
      <c r="AE7" s="75"/>
      <c r="AF7" s="75"/>
      <c r="AG7" s="75"/>
      <c r="AH7" s="76"/>
    </row>
    <row r="8" spans="3:34" x14ac:dyDescent="0.2">
      <c r="C8" s="12"/>
      <c r="D8" s="2"/>
      <c r="E8" s="2"/>
      <c r="F8" s="2"/>
      <c r="G8" s="2"/>
      <c r="H8" s="2"/>
      <c r="I8" s="2"/>
      <c r="J8" s="2"/>
      <c r="K8" s="77"/>
      <c r="M8" s="12"/>
      <c r="N8" s="2"/>
      <c r="O8" s="2"/>
      <c r="P8" s="2"/>
      <c r="Q8" s="2"/>
      <c r="R8" s="2"/>
      <c r="S8" s="2"/>
      <c r="T8" s="2"/>
      <c r="U8" s="77"/>
      <c r="V8" s="2"/>
      <c r="W8" s="12"/>
      <c r="X8" s="2"/>
      <c r="Y8" s="2"/>
      <c r="Z8" s="2"/>
      <c r="AA8" s="2"/>
      <c r="AB8" s="2"/>
      <c r="AC8" s="2"/>
      <c r="AD8" s="2"/>
      <c r="AE8" s="2"/>
      <c r="AF8" s="207">
        <f>AG70-AG21</f>
        <v>0</v>
      </c>
      <c r="AG8" s="208"/>
      <c r="AH8" s="77"/>
    </row>
    <row r="9" spans="3:34" x14ac:dyDescent="0.2">
      <c r="C9" s="12"/>
      <c r="D9" s="2"/>
      <c r="E9" s="2"/>
      <c r="F9" s="2"/>
      <c r="G9" s="2"/>
      <c r="H9" s="2"/>
      <c r="I9" s="2"/>
      <c r="J9" s="2"/>
      <c r="K9" s="77"/>
      <c r="M9" s="12"/>
      <c r="N9" s="2"/>
      <c r="O9" s="2"/>
      <c r="P9" s="2"/>
      <c r="Q9" s="2"/>
      <c r="R9" s="2"/>
      <c r="S9" s="2"/>
      <c r="T9" s="2"/>
      <c r="U9" s="77"/>
      <c r="V9" s="2"/>
      <c r="W9" s="12"/>
      <c r="X9" s="2"/>
      <c r="Y9" s="2"/>
      <c r="Z9" s="2"/>
      <c r="AA9" s="2"/>
      <c r="AB9" s="2"/>
      <c r="AC9" s="2"/>
      <c r="AD9" s="2"/>
      <c r="AE9" s="2"/>
      <c r="AF9" s="209"/>
      <c r="AG9" s="210"/>
      <c r="AH9" s="77"/>
    </row>
    <row r="10" spans="3:34" x14ac:dyDescent="0.2">
      <c r="C10" s="12"/>
      <c r="D10" s="2"/>
      <c r="E10" s="2"/>
      <c r="F10" s="2"/>
      <c r="G10" s="2"/>
      <c r="H10" s="2"/>
      <c r="I10" s="2"/>
      <c r="J10" s="2"/>
      <c r="K10" s="77"/>
      <c r="M10" s="12"/>
      <c r="N10" s="2"/>
      <c r="O10" s="2"/>
      <c r="P10" s="2"/>
      <c r="Q10" s="2"/>
      <c r="R10" s="2"/>
      <c r="S10" s="2"/>
      <c r="T10" s="2"/>
      <c r="U10" s="77"/>
      <c r="V10" s="2"/>
      <c r="W10" s="12"/>
      <c r="X10" s="2"/>
      <c r="Y10" s="2"/>
      <c r="Z10" s="2"/>
      <c r="AA10" s="2"/>
      <c r="AB10" s="2"/>
      <c r="AC10" s="2"/>
      <c r="AD10" s="2"/>
      <c r="AE10" s="2"/>
      <c r="AF10" s="2"/>
      <c r="AG10" s="2"/>
      <c r="AH10" s="77"/>
    </row>
    <row r="11" spans="3:34" x14ac:dyDescent="0.2">
      <c r="C11" s="12"/>
      <c r="D11" s="2"/>
      <c r="E11" s="2"/>
      <c r="F11" s="2"/>
      <c r="G11" s="2"/>
      <c r="H11" s="2"/>
      <c r="I11" s="2"/>
      <c r="J11" s="2"/>
      <c r="K11" s="77"/>
      <c r="M11" s="12"/>
      <c r="N11" s="2"/>
      <c r="O11" s="2"/>
      <c r="P11" s="2"/>
      <c r="Q11" s="2"/>
      <c r="R11" s="2"/>
      <c r="S11" s="2"/>
      <c r="T11" s="2"/>
      <c r="U11" s="77"/>
      <c r="V11" s="2"/>
      <c r="W11" s="12"/>
      <c r="X11" s="2"/>
      <c r="Y11" s="2"/>
      <c r="Z11" s="2"/>
      <c r="AA11" s="2"/>
      <c r="AB11" s="2"/>
      <c r="AC11" s="2"/>
      <c r="AD11" s="2"/>
      <c r="AE11" s="2"/>
      <c r="AF11" s="2"/>
      <c r="AG11" s="2"/>
      <c r="AH11" s="77"/>
    </row>
    <row r="12" spans="3:34" x14ac:dyDescent="0.2">
      <c r="C12" s="12"/>
      <c r="D12" s="2"/>
      <c r="E12" s="2"/>
      <c r="F12" s="2"/>
      <c r="G12" s="2"/>
      <c r="H12" s="2"/>
      <c r="I12" s="2"/>
      <c r="J12" s="2"/>
      <c r="K12" s="77"/>
      <c r="M12" s="12"/>
      <c r="N12" s="2"/>
      <c r="O12" s="2"/>
      <c r="P12" s="2"/>
      <c r="Q12" s="2"/>
      <c r="R12" s="2"/>
      <c r="S12" s="2"/>
      <c r="T12" s="2"/>
      <c r="U12" s="77"/>
      <c r="V12" s="2"/>
      <c r="W12" s="12"/>
      <c r="X12" s="211" t="e">
        <f>CONCATENATE("Opération : ",Nom_Opération)</f>
        <v>#NAME?</v>
      </c>
      <c r="Y12" s="211"/>
      <c r="Z12" s="211"/>
      <c r="AA12" s="211"/>
      <c r="AB12" s="211"/>
      <c r="AC12" s="211"/>
      <c r="AD12" s="211"/>
      <c r="AE12" s="211"/>
      <c r="AF12" s="211"/>
      <c r="AG12" s="211"/>
      <c r="AH12" s="77"/>
    </row>
    <row r="13" spans="3:34" x14ac:dyDescent="0.2">
      <c r="C13" s="12"/>
      <c r="D13" s="2"/>
      <c r="E13" s="2"/>
      <c r="F13" s="2"/>
      <c r="G13" s="2"/>
      <c r="H13" s="2"/>
      <c r="I13" s="2"/>
      <c r="J13" s="2"/>
      <c r="K13" s="77"/>
      <c r="M13" s="12"/>
      <c r="N13" s="2"/>
      <c r="O13" s="2"/>
      <c r="P13" s="2"/>
      <c r="Q13" s="2"/>
      <c r="R13" s="2"/>
      <c r="S13" s="2"/>
      <c r="T13" s="2"/>
      <c r="U13" s="77"/>
      <c r="V13" s="2"/>
      <c r="W13" s="12"/>
      <c r="X13" s="211" t="e">
        <f>CONCATENATE("Maître d'Ouvrage : ",Maitrise_d_ouvrage)</f>
        <v>#NAME?</v>
      </c>
      <c r="Y13" s="211"/>
      <c r="Z13" s="211"/>
      <c r="AA13" s="211"/>
      <c r="AB13" s="211"/>
      <c r="AC13" s="211"/>
      <c r="AD13" s="211"/>
      <c r="AE13" s="211"/>
      <c r="AF13" s="211"/>
      <c r="AG13" s="211"/>
      <c r="AH13" s="77"/>
    </row>
    <row r="14" spans="3:34" x14ac:dyDescent="0.2">
      <c r="C14" s="12"/>
      <c r="D14" s="2"/>
      <c r="E14" s="2"/>
      <c r="F14" s="2"/>
      <c r="G14" s="2"/>
      <c r="H14" s="2"/>
      <c r="I14" s="2"/>
      <c r="J14" s="2"/>
      <c r="K14" s="77"/>
      <c r="M14" s="12"/>
      <c r="N14" s="2"/>
      <c r="O14" s="2"/>
      <c r="P14" s="2"/>
      <c r="Q14" s="2"/>
      <c r="R14" s="2"/>
      <c r="S14" s="2"/>
      <c r="T14" s="2"/>
      <c r="U14" s="77"/>
      <c r="V14" s="2"/>
      <c r="W14" s="12"/>
      <c r="X14" s="211" t="e">
        <f ca="1">CONCATENATE("Phase ",RIGHT(CELL("nomfichier",#REF!),LEN(CELL("nomfichier",#REF!))-FIND("]",CELL("nomfichier",#REF!))))</f>
        <v>#REF!</v>
      </c>
      <c r="Y14" s="211"/>
      <c r="Z14" s="211"/>
      <c r="AA14" s="211"/>
      <c r="AB14" s="211"/>
      <c r="AC14" s="211"/>
      <c r="AD14" s="211"/>
      <c r="AE14" s="211"/>
      <c r="AF14" s="211"/>
      <c r="AG14" s="211"/>
      <c r="AH14" s="77"/>
    </row>
    <row r="15" spans="3:34" ht="15" x14ac:dyDescent="0.25">
      <c r="C15" s="156"/>
      <c r="D15" s="157"/>
      <c r="E15" s="157"/>
      <c r="F15" s="157"/>
      <c r="G15" s="157"/>
      <c r="H15" s="157"/>
      <c r="I15" s="157"/>
      <c r="J15" s="157"/>
      <c r="K15" s="158"/>
      <c r="M15" s="213" t="s">
        <v>99</v>
      </c>
      <c r="N15" s="214"/>
      <c r="O15" s="214"/>
      <c r="P15" s="214"/>
      <c r="Q15" s="214"/>
      <c r="R15" s="214"/>
      <c r="S15" s="214"/>
      <c r="T15" s="214"/>
      <c r="U15" s="215"/>
      <c r="V15" s="3"/>
      <c r="W15" s="93"/>
      <c r="X15" s="2"/>
      <c r="Y15" s="2"/>
      <c r="Z15" s="2"/>
      <c r="AA15" s="2"/>
      <c r="AB15" s="2"/>
      <c r="AC15" s="2"/>
      <c r="AD15" s="2"/>
      <c r="AE15" s="2"/>
      <c r="AF15" s="2"/>
      <c r="AG15" s="2"/>
      <c r="AH15" s="77"/>
    </row>
    <row r="16" spans="3:34" x14ac:dyDescent="0.2">
      <c r="C16" s="161"/>
      <c r="D16" s="162"/>
      <c r="E16" s="162"/>
      <c r="F16" s="162"/>
      <c r="G16" s="162"/>
      <c r="H16" s="162"/>
      <c r="I16" s="162"/>
      <c r="J16" s="162"/>
      <c r="K16" s="163"/>
      <c r="M16" s="216"/>
      <c r="N16" s="211"/>
      <c r="O16" s="211"/>
      <c r="P16" s="211"/>
      <c r="Q16" s="211"/>
      <c r="R16" s="211"/>
      <c r="S16" s="211"/>
      <c r="T16" s="211"/>
      <c r="U16" s="217"/>
      <c r="V16" s="3"/>
      <c r="W16" s="93"/>
      <c r="X16" s="2"/>
      <c r="Y16" s="2"/>
      <c r="Z16" s="38"/>
      <c r="AA16" s="2"/>
      <c r="AB16" s="4" t="s">
        <v>16</v>
      </c>
      <c r="AC16" s="212">
        <v>0</v>
      </c>
      <c r="AD16" s="212"/>
      <c r="AE16" s="2"/>
      <c r="AF16" s="2"/>
      <c r="AG16" s="39"/>
      <c r="AH16" s="77"/>
    </row>
    <row r="17" spans="3:34" x14ac:dyDescent="0.2">
      <c r="C17" s="132"/>
      <c r="D17" s="85"/>
      <c r="E17" s="85"/>
      <c r="F17" s="85"/>
      <c r="G17" s="133"/>
      <c r="H17" s="85"/>
      <c r="I17" s="85"/>
      <c r="J17" s="85"/>
      <c r="K17" s="134"/>
      <c r="M17" s="12"/>
      <c r="N17" s="2"/>
      <c r="O17" s="2"/>
      <c r="P17" s="2"/>
      <c r="Q17" s="72"/>
      <c r="R17" s="2"/>
      <c r="S17" s="2"/>
      <c r="T17" s="2"/>
      <c r="U17" s="77"/>
      <c r="V17" s="2"/>
      <c r="W17" s="12"/>
      <c r="X17" s="2"/>
      <c r="Y17" s="2"/>
      <c r="Z17" s="2"/>
      <c r="AA17" s="2"/>
      <c r="AB17" s="4" t="s">
        <v>17</v>
      </c>
      <c r="AC17" s="2"/>
      <c r="AD17" s="2"/>
      <c r="AE17" s="2"/>
      <c r="AF17" s="2"/>
      <c r="AG17" s="2"/>
      <c r="AH17" s="77"/>
    </row>
    <row r="18" spans="3:34" x14ac:dyDescent="0.2">
      <c r="C18" s="132"/>
      <c r="D18" s="85"/>
      <c r="E18" s="85"/>
      <c r="F18" s="52"/>
      <c r="G18" s="5"/>
      <c r="H18" s="85"/>
      <c r="I18" s="85"/>
      <c r="J18" s="85"/>
      <c r="K18" s="134"/>
      <c r="M18" s="12"/>
      <c r="N18" s="2"/>
      <c r="O18" s="2"/>
      <c r="P18" s="4" t="s">
        <v>16</v>
      </c>
      <c r="Q18" s="5">
        <v>42035</v>
      </c>
      <c r="R18" s="2"/>
      <c r="S18" s="2"/>
      <c r="T18" s="2"/>
      <c r="U18" s="77"/>
      <c r="V18" s="2"/>
      <c r="W18" s="12"/>
      <c r="X18" s="2"/>
      <c r="Y18" s="2"/>
      <c r="Z18" s="2"/>
      <c r="AA18" s="2"/>
      <c r="AB18" s="4" t="s">
        <v>18</v>
      </c>
      <c r="AC18" s="2"/>
      <c r="AD18" s="2"/>
      <c r="AE18" s="2"/>
      <c r="AF18" s="2"/>
      <c r="AG18" s="2"/>
      <c r="AH18" s="77"/>
    </row>
    <row r="19" spans="3:34" x14ac:dyDescent="0.2">
      <c r="C19" s="132"/>
      <c r="D19" s="85"/>
      <c r="E19" s="85"/>
      <c r="F19" s="52"/>
      <c r="G19" s="85"/>
      <c r="H19" s="85"/>
      <c r="I19" s="85"/>
      <c r="J19" s="85"/>
      <c r="K19" s="134"/>
      <c r="M19" s="12"/>
      <c r="N19" s="2"/>
      <c r="O19" s="2"/>
      <c r="P19" s="4" t="s">
        <v>17</v>
      </c>
      <c r="Q19" s="2"/>
      <c r="R19" s="2"/>
      <c r="S19" s="2"/>
      <c r="T19" s="2"/>
      <c r="U19" s="77"/>
      <c r="V19" s="2"/>
      <c r="W19" s="12"/>
      <c r="X19" s="2"/>
      <c r="Y19" s="2"/>
      <c r="Z19" s="2"/>
      <c r="AA19" s="2"/>
      <c r="AB19" s="4" t="s">
        <v>19</v>
      </c>
      <c r="AC19" s="2"/>
      <c r="AD19" s="2"/>
      <c r="AE19" s="2"/>
      <c r="AF19" s="2"/>
      <c r="AG19" s="2"/>
      <c r="AH19" s="77"/>
    </row>
    <row r="20" spans="3:34" x14ac:dyDescent="0.2">
      <c r="C20" s="132"/>
      <c r="D20" s="85"/>
      <c r="E20" s="85"/>
      <c r="F20" s="52"/>
      <c r="G20" s="135"/>
      <c r="H20" s="85"/>
      <c r="I20" s="85"/>
      <c r="J20" s="85"/>
      <c r="K20" s="134"/>
      <c r="M20" s="12"/>
      <c r="N20" s="2"/>
      <c r="O20" s="2"/>
      <c r="P20" s="4" t="s">
        <v>18</v>
      </c>
      <c r="Q20" s="86">
        <f t="array" aca="1" ref="Q20" ca="1">MIN(IF(OFFSET(_SAISIE_TABLEAU_Général,0,0,ROWS(_SAISIE_TABLEAU_Général),1)=$M$15,OFFSET(_SAISIE_TABLEAU_Général,0,2,ROWS(_SAISIE_TABLEAU_Général),1),""))</f>
        <v>41883</v>
      </c>
      <c r="R20" s="2"/>
      <c r="S20" s="2"/>
      <c r="T20" s="2"/>
      <c r="U20" s="77"/>
      <c r="V20" s="2"/>
      <c r="W20" s="12"/>
      <c r="X20" s="2"/>
      <c r="Y20" s="2"/>
      <c r="Z20" s="2"/>
      <c r="AA20" s="2"/>
      <c r="AB20" s="2"/>
      <c r="AC20" s="2"/>
      <c r="AD20" s="2"/>
      <c r="AE20" s="2"/>
      <c r="AF20" s="2"/>
      <c r="AG20" s="2"/>
      <c r="AH20" s="77"/>
    </row>
    <row r="21" spans="3:34" x14ac:dyDescent="0.2">
      <c r="C21" s="132"/>
      <c r="D21" s="85"/>
      <c r="E21" t="s">
        <v>136</v>
      </c>
      <c r="F21" s="52"/>
      <c r="G21" s="136"/>
      <c r="H21" s="85"/>
      <c r="I21" s="85"/>
      <c r="J21" s="85"/>
      <c r="K21" s="134"/>
      <c r="M21" s="12"/>
      <c r="N21" s="2"/>
      <c r="O21" s="2"/>
      <c r="P21" s="4" t="s">
        <v>19</v>
      </c>
      <c r="Q21" s="87">
        <f t="array" aca="1" ref="Q21" ca="1">IF(MAX(IF(OFFSET(_SAISIE_TABLEAU_Général,0,0,ROWS(_SAISIE_TABLEAU_Général),1)=$M$15,OFFSET(_SAISIE_TABLEAU_Général,0,2,ROWS(_SAISIE_TABLEAU_Général),1),""))&gt;$Q$18,"en cours",MAX(IF(OFFSET(_SAISIE_TABLEAU_Général,0,0,ROWS(_SAISIE_TABLEAU_Général),1)=$M$15,OFFSET(_SAISIE_TABLEAU_Général,0,2,ROWS(_SAISIE_TABLEAU_Général),1),"")))</f>
        <v>42009</v>
      </c>
      <c r="R21" s="2"/>
      <c r="S21" s="2"/>
      <c r="T21" s="2"/>
      <c r="U21" s="77"/>
      <c r="V21" s="2"/>
      <c r="W21" s="12"/>
      <c r="X21" s="40" t="s">
        <v>138</v>
      </c>
      <c r="Y21" s="41"/>
      <c r="Z21" s="41"/>
      <c r="AA21" s="41"/>
      <c r="AB21" s="41"/>
      <c r="AC21" s="41"/>
      <c r="AD21" s="41"/>
      <c r="AE21" s="41"/>
      <c r="AF21" s="42"/>
      <c r="AG21" s="43">
        <f>SUM(AG22:AG69)</f>
        <v>0</v>
      </c>
      <c r="AH21" s="77"/>
    </row>
    <row r="22" spans="3:34" x14ac:dyDescent="0.2">
      <c r="C22" s="132"/>
      <c r="D22" s="85"/>
      <c r="E22" t="s">
        <v>137</v>
      </c>
      <c r="F22" s="85"/>
      <c r="G22" s="85"/>
      <c r="H22" s="85"/>
      <c r="I22" s="85"/>
      <c r="J22" s="85"/>
      <c r="K22" s="134"/>
      <c r="M22" s="12"/>
      <c r="N22" s="2"/>
      <c r="R22" s="2"/>
      <c r="S22" s="2"/>
      <c r="T22" s="2"/>
      <c r="U22" s="77"/>
      <c r="V22" s="2"/>
      <c r="W22" s="12"/>
      <c r="X22" s="2"/>
      <c r="Y22" s="2"/>
      <c r="Z22" s="2"/>
      <c r="AA22" s="2"/>
      <c r="AB22" s="2"/>
      <c r="AC22" s="2"/>
      <c r="AD22" s="2"/>
      <c r="AE22" s="2"/>
      <c r="AF22" s="44"/>
      <c r="AG22" s="2"/>
      <c r="AH22" s="77"/>
    </row>
    <row r="23" spans="3:34" x14ac:dyDescent="0.2">
      <c r="C23" s="132"/>
      <c r="D23" s="85"/>
      <c r="E23" s="85"/>
      <c r="F23" s="85"/>
      <c r="G23" s="85"/>
      <c r="H23" s="85"/>
      <c r="I23" s="85"/>
      <c r="J23" s="85"/>
      <c r="K23" s="134"/>
      <c r="M23" s="12"/>
      <c r="N23" s="2"/>
      <c r="O23" s="2"/>
      <c r="P23" s="2"/>
      <c r="Q23" s="2"/>
      <c r="R23" s="2"/>
      <c r="S23" s="2"/>
      <c r="T23" s="2"/>
      <c r="U23" s="77"/>
      <c r="V23" s="2"/>
      <c r="W23" s="12"/>
      <c r="X23" s="2"/>
      <c r="Y23" s="45" t="s">
        <v>31</v>
      </c>
      <c r="Z23" s="45"/>
      <c r="AA23" s="45"/>
      <c r="AB23" s="46" t="s">
        <v>32</v>
      </c>
      <c r="AC23" s="47"/>
      <c r="AD23" s="46" t="s">
        <v>33</v>
      </c>
      <c r="AE23" s="48"/>
      <c r="AF23" s="49"/>
      <c r="AG23" s="49">
        <f>SUM(AF25:AF30)</f>
        <v>0</v>
      </c>
      <c r="AH23" s="77"/>
    </row>
    <row r="24" spans="3:34" x14ac:dyDescent="0.2">
      <c r="C24" s="132"/>
      <c r="D24" s="85"/>
      <c r="E24" s="85"/>
      <c r="F24" s="85"/>
      <c r="G24" s="243" t="s">
        <v>160</v>
      </c>
      <c r="H24" s="85"/>
      <c r="I24" s="85"/>
      <c r="J24" s="85"/>
      <c r="K24" s="134"/>
      <c r="M24" s="12"/>
      <c r="N24" s="2"/>
      <c r="O24" s="2"/>
      <c r="P24" s="2"/>
      <c r="Q24" s="2"/>
      <c r="R24" s="2"/>
      <c r="S24" s="2"/>
      <c r="T24" s="2"/>
      <c r="U24" s="77"/>
      <c r="V24" s="2"/>
      <c r="W24" s="12"/>
      <c r="X24" s="2"/>
      <c r="Y24" s="2"/>
      <c r="Z24" s="2"/>
      <c r="AA24" s="2"/>
      <c r="AB24" s="50"/>
      <c r="AC24" s="50"/>
      <c r="AD24" s="50"/>
      <c r="AE24" s="2"/>
      <c r="AF24" s="44"/>
      <c r="AG24" s="2"/>
      <c r="AH24" s="77"/>
    </row>
    <row r="25" spans="3:34" x14ac:dyDescent="0.2">
      <c r="C25" s="132"/>
      <c r="D25" s="85"/>
      <c r="E25" s="85"/>
      <c r="F25" s="85"/>
      <c r="G25" s="85"/>
      <c r="H25" s="85"/>
      <c r="I25" s="85"/>
      <c r="J25" s="85"/>
      <c r="K25" s="134"/>
      <c r="M25" s="12"/>
      <c r="N25" s="2"/>
      <c r="O25" s="2"/>
      <c r="P25" s="2"/>
      <c r="Q25" s="2"/>
      <c r="R25" s="2"/>
      <c r="S25" s="2"/>
      <c r="T25" s="2"/>
      <c r="U25" s="77"/>
      <c r="V25" s="2"/>
      <c r="W25" s="12"/>
      <c r="X25" s="2"/>
      <c r="Y25" s="2"/>
      <c r="Z25" s="2"/>
      <c r="AA25" s="4">
        <f>AK25</f>
        <v>0</v>
      </c>
      <c r="AB25" s="50">
        <f>SUM(AH25:AV25)</f>
        <v>0</v>
      </c>
      <c r="AC25" s="50" t="s">
        <v>34</v>
      </c>
      <c r="AD25" s="51">
        <v>85</v>
      </c>
      <c r="AE25" s="50" t="s">
        <v>35</v>
      </c>
      <c r="AF25" s="44">
        <f>AD25*AB25</f>
        <v>0</v>
      </c>
      <c r="AG25" s="2"/>
      <c r="AH25" s="77"/>
    </row>
    <row r="26" spans="3:34" x14ac:dyDescent="0.2">
      <c r="C26" s="132"/>
      <c r="D26" s="85"/>
      <c r="E26" s="159"/>
      <c r="F26" s="160"/>
      <c r="G26" s="160"/>
      <c r="H26" s="159"/>
      <c r="I26" s="159"/>
      <c r="J26" s="159"/>
      <c r="K26" s="134"/>
      <c r="M26" s="12"/>
      <c r="N26" s="2"/>
      <c r="O26" s="218" t="s">
        <v>20</v>
      </c>
      <c r="P26" s="220" t="s">
        <v>21</v>
      </c>
      <c r="Q26" s="221"/>
      <c r="R26" s="218" t="s">
        <v>22</v>
      </c>
      <c r="S26" s="218" t="s">
        <v>23</v>
      </c>
      <c r="T26" s="218" t="s">
        <v>24</v>
      </c>
      <c r="U26" s="77"/>
      <c r="V26" s="2"/>
      <c r="W26" s="12"/>
      <c r="X26" s="2"/>
      <c r="Y26" s="2"/>
      <c r="Z26" s="2"/>
      <c r="AA26" s="4">
        <f>AK26</f>
        <v>0</v>
      </c>
      <c r="AB26" s="50">
        <f>SUM(AH26:AV26)</f>
        <v>0</v>
      </c>
      <c r="AC26" s="50" t="s">
        <v>34</v>
      </c>
      <c r="AD26" s="51">
        <v>85</v>
      </c>
      <c r="AE26" s="50" t="s">
        <v>35</v>
      </c>
      <c r="AF26" s="44">
        <f t="shared" ref="AF26:AF29" si="0">AD26*AB26</f>
        <v>0</v>
      </c>
      <c r="AG26" s="2"/>
      <c r="AH26" s="77"/>
    </row>
    <row r="27" spans="3:34" x14ac:dyDescent="0.2">
      <c r="C27" s="132"/>
      <c r="D27" s="85"/>
      <c r="E27" s="99"/>
      <c r="F27" s="53"/>
      <c r="G27" s="53"/>
      <c r="H27" s="99"/>
      <c r="I27" s="99"/>
      <c r="J27" s="99"/>
      <c r="K27" s="134"/>
      <c r="M27" s="12"/>
      <c r="N27" s="2"/>
      <c r="O27" s="219"/>
      <c r="P27" s="6" t="s">
        <v>25</v>
      </c>
      <c r="Q27" s="7" t="s">
        <v>26</v>
      </c>
      <c r="R27" s="219"/>
      <c r="S27" s="219"/>
      <c r="T27" s="219"/>
      <c r="U27" s="77"/>
      <c r="V27" s="2"/>
      <c r="W27" s="12"/>
      <c r="X27" s="2"/>
      <c r="Y27" s="2"/>
      <c r="Z27" s="2"/>
      <c r="AA27" s="4">
        <f>AK27</f>
        <v>0</v>
      </c>
      <c r="AB27" s="50">
        <f>SUM(AH27:AV27)</f>
        <v>0</v>
      </c>
      <c r="AC27" s="50" t="s">
        <v>34</v>
      </c>
      <c r="AD27" s="51">
        <v>85</v>
      </c>
      <c r="AE27" s="50" t="s">
        <v>35</v>
      </c>
      <c r="AF27" s="44">
        <f t="shared" si="0"/>
        <v>0</v>
      </c>
      <c r="AG27" s="2"/>
      <c r="AH27" s="77"/>
    </row>
    <row r="28" spans="3:34" x14ac:dyDescent="0.2">
      <c r="C28" s="132"/>
      <c r="D28" s="85"/>
      <c r="E28" s="137"/>
      <c r="F28" s="227" t="str">
        <f t="array" aca="1" ref="F28:F67" ca="1">PHASES_ETUDES(Projets!$A$10)</f>
        <v>Concours</v>
      </c>
      <c r="G28" s="137"/>
      <c r="H28" s="223"/>
      <c r="I28" s="226"/>
      <c r="J28" s="139"/>
      <c r="K28" s="134"/>
      <c r="M28" s="12"/>
      <c r="N28" s="8"/>
      <c r="O28" s="9"/>
      <c r="P28" s="9"/>
      <c r="Q28" s="9"/>
      <c r="R28" s="10"/>
      <c r="S28" s="9"/>
      <c r="T28" s="11"/>
      <c r="U28" s="77"/>
      <c r="V28" s="2"/>
      <c r="W28" s="12"/>
      <c r="X28" s="2"/>
      <c r="Y28" s="2"/>
      <c r="Z28" s="2"/>
      <c r="AA28" s="4">
        <f>AK28</f>
        <v>0</v>
      </c>
      <c r="AB28" s="50">
        <f>SUM(AH28:AV28)</f>
        <v>0</v>
      </c>
      <c r="AC28" s="50" t="s">
        <v>34</v>
      </c>
      <c r="AD28" s="51">
        <v>85</v>
      </c>
      <c r="AE28" s="50" t="s">
        <v>35</v>
      </c>
      <c r="AF28" s="44">
        <f t="shared" si="0"/>
        <v>0</v>
      </c>
      <c r="AG28" s="2"/>
      <c r="AH28" s="77"/>
    </row>
    <row r="29" spans="3:34" x14ac:dyDescent="0.2">
      <c r="C29" s="132"/>
      <c r="D29" s="85"/>
      <c r="E29" s="140"/>
      <c r="F29" s="227" t="str">
        <f ca="1"/>
        <v>ESQ</v>
      </c>
      <c r="G29" s="140"/>
      <c r="H29" s="224"/>
      <c r="I29" s="225"/>
      <c r="J29" s="142"/>
      <c r="K29" s="134"/>
      <c r="M29" s="12"/>
      <c r="N29" s="12">
        <f ca="1">INDEX(OFFSET(_PROJET_TABLEAU_Projets,MATCH($M$15,OFFSET(_PROJET_TABLEAU_Projets,0,0,ROW(_PROJET_TABLEAU_Projets),1),0)-1,2,1,COLUMNS(_PROJET_TABLEAU_Projets)-3),1,1)</f>
        <v>0</v>
      </c>
      <c r="O29" s="13">
        <f ca="1">IFERROR(INDEX(_PROJET_TABLEAU_Projets,MATCH($M$15,_PROJET_LISTE_Projets,0)+1,MATCH($N29,INDIRECT("Projets!"&amp;MATCH($M$15,Projets!A:A,0)&amp;":"&amp;MATCH($M$15,Projets!A:A,0)),0)),0)</f>
        <v>0</v>
      </c>
      <c r="P29" s="13">
        <f ca="1">SUMIFS(Saisie!O:O,Saisie!D:D,$N29,Saisie!A:A,$M$15)</f>
        <v>0</v>
      </c>
      <c r="Q29" s="13"/>
      <c r="R29" s="14">
        <f ca="1">IFERROR(P29/O29,0)</f>
        <v>0</v>
      </c>
      <c r="S29" s="13">
        <f ca="1">SUMIFS(Saisie!Q:Q,Saisie!D:D,$N29,Saisie!A:A,$M$15)</f>
        <v>0</v>
      </c>
      <c r="T29" s="15">
        <f ca="1">SUMIFS(Saisie!H:H,Saisie!D:D,$N29,Saisie!A:A,$M$15)</f>
        <v>0</v>
      </c>
      <c r="U29" s="77"/>
      <c r="V29" s="2"/>
      <c r="W29" s="12"/>
      <c r="X29" s="2"/>
      <c r="Y29" s="2"/>
      <c r="Z29" s="2"/>
      <c r="AA29" s="4">
        <f>AK29</f>
        <v>0</v>
      </c>
      <c r="AB29" s="50">
        <f>SUM(AH29:AV29)</f>
        <v>0</v>
      </c>
      <c r="AC29" s="50" t="s">
        <v>34</v>
      </c>
      <c r="AD29" s="51">
        <v>85</v>
      </c>
      <c r="AE29" s="50" t="s">
        <v>35</v>
      </c>
      <c r="AF29" s="44">
        <f t="shared" si="0"/>
        <v>0</v>
      </c>
      <c r="AG29" s="2"/>
      <c r="AH29" s="77"/>
    </row>
    <row r="30" spans="3:34" x14ac:dyDescent="0.2">
      <c r="C30" s="132"/>
      <c r="D30" s="85"/>
      <c r="E30" s="140"/>
      <c r="F30" s="227" t="str">
        <f ca="1"/>
        <v>APS</v>
      </c>
      <c r="G30" s="140"/>
      <c r="H30" s="224"/>
      <c r="I30" s="225"/>
      <c r="J30" s="142"/>
      <c r="K30" s="134"/>
      <c r="M30" s="12"/>
      <c r="N30" s="12">
        <f ca="1">INDEX(OFFSET(_PROJET_TABLEAU_Projets,MATCH($M$15,OFFSET(_PROJET_TABLEAU_Projets,0,0,ROW(_PROJET_TABLEAU_Projets),1),0)-1,2,1,COLUMNS(_PROJET_TABLEAU_Projets)-3),1,2)</f>
        <v>0</v>
      </c>
      <c r="O30" s="13">
        <f ca="1">IFERROR(INDEX(_PROJET_TABLEAU_Projets,MATCH($M$15,_PROJET_LISTE_Projets,0)+1,MATCH($N30,INDIRECT("Projets!"&amp;MATCH($M$15,Projets!A:A,0)&amp;":"&amp;MATCH($M$15,Projets!A:A,0)),0)),0)</f>
        <v>0</v>
      </c>
      <c r="P30" s="13">
        <f ca="1">SUMIFS(Saisie!O:O,Saisie!D:D,$N30,Saisie!A:A,$M$15)</f>
        <v>0</v>
      </c>
      <c r="Q30" s="13"/>
      <c r="R30" s="14">
        <f t="shared" ref="R30:R43" ca="1" si="1">IFERROR(P30/O30,0)</f>
        <v>0</v>
      </c>
      <c r="S30" s="13">
        <f ca="1">SUMIFS(Saisie!Q:Q,Saisie!D:D,$N30,Saisie!A:A,$M$15)</f>
        <v>0</v>
      </c>
      <c r="T30" s="15">
        <f ca="1">SUMIFS(Saisie!H:H,Saisie!D:D,$N30,Saisie!A:A,$M$15)</f>
        <v>0</v>
      </c>
      <c r="U30" s="77"/>
      <c r="V30" s="2"/>
      <c r="W30" s="12"/>
      <c r="X30" s="2"/>
      <c r="Y30" s="2"/>
      <c r="Z30" s="2"/>
      <c r="AA30" s="2"/>
      <c r="AB30" s="2"/>
      <c r="AC30" s="2"/>
      <c r="AD30" s="44"/>
      <c r="AE30" s="2"/>
      <c r="AF30" s="44"/>
      <c r="AG30" s="2"/>
      <c r="AH30" s="77"/>
    </row>
    <row r="31" spans="3:34" x14ac:dyDescent="0.2">
      <c r="C31" s="132"/>
      <c r="D31" s="85"/>
      <c r="E31" s="140"/>
      <c r="F31" s="227" t="str">
        <f ca="1"/>
        <v>APD</v>
      </c>
      <c r="G31" s="140"/>
      <c r="H31" s="224"/>
      <c r="I31" s="225"/>
      <c r="J31" s="142"/>
      <c r="K31" s="134"/>
      <c r="M31" s="12"/>
      <c r="N31" s="12">
        <f ca="1">INDEX(OFFSET(_PROJET_TABLEAU_Projets,MATCH($M$15,OFFSET(_PROJET_TABLEAU_Projets,0,0,ROW(_PROJET_TABLEAU_Projets),1),0)-1,2,1,COLUMNS(_PROJET_TABLEAU_Projets)-3),1,3)</f>
        <v>0</v>
      </c>
      <c r="O31" s="13">
        <f ca="1">IFERROR(INDEX(_PROJET_TABLEAU_Projets,MATCH($M$15,_PROJET_LISTE_Projets,0)+1,MATCH($N31,INDIRECT("Projets!"&amp;MATCH($M$15,Projets!A:A,0)&amp;":"&amp;MATCH($M$15,Projets!A:A,0)),0)),0)</f>
        <v>0</v>
      </c>
      <c r="P31" s="13">
        <f ca="1">SUMIFS(Saisie!O:O,Saisie!D:D,$N31,Saisie!A:A,$M$15)</f>
        <v>0</v>
      </c>
      <c r="Q31" s="13"/>
      <c r="R31" s="14">
        <f t="shared" ca="1" si="1"/>
        <v>0</v>
      </c>
      <c r="S31" s="13">
        <f ca="1">SUMIFS(Saisie!Q:Q,Saisie!D:D,$N31,Saisie!A:A,$M$15)</f>
        <v>0</v>
      </c>
      <c r="T31" s="15">
        <f ca="1">SUMIFS(Saisie!H:H,Saisie!D:D,$N31,Saisie!A:A,$M$15)</f>
        <v>0</v>
      </c>
      <c r="U31" s="77"/>
      <c r="V31" s="2"/>
      <c r="W31" s="12"/>
      <c r="X31" s="2"/>
      <c r="Y31" s="2"/>
      <c r="Z31" s="2"/>
      <c r="AA31" s="2"/>
      <c r="AB31" s="2"/>
      <c r="AC31" s="2"/>
      <c r="AD31" s="44"/>
      <c r="AE31" s="2"/>
      <c r="AF31" s="44"/>
      <c r="AG31" s="2"/>
      <c r="AH31" s="77"/>
    </row>
    <row r="32" spans="3:34" x14ac:dyDescent="0.2">
      <c r="C32" s="132"/>
      <c r="D32" s="85"/>
      <c r="E32" s="140"/>
      <c r="F32" s="227" t="str">
        <f ca="1"/>
        <v>PC</v>
      </c>
      <c r="G32" s="140"/>
      <c r="H32" s="224"/>
      <c r="I32" s="225"/>
      <c r="J32" s="142"/>
      <c r="K32" s="134"/>
      <c r="M32" s="12"/>
      <c r="N32" s="12">
        <f ca="1">INDEX(OFFSET(_PROJET_TABLEAU_Projets,MATCH($M$15,OFFSET(_PROJET_TABLEAU_Projets,0,0,ROW(_PROJET_TABLEAU_Projets),1),0)-1,2,1,COLUMNS(_PROJET_TABLEAU_Projets)-3),1,4)</f>
        <v>0</v>
      </c>
      <c r="O32" s="13">
        <f ca="1">IFERROR(INDEX(_PROJET_TABLEAU_Projets,MATCH($M$15,_PROJET_LISTE_Projets,0)+1,MATCH($N32,INDIRECT("Projets!"&amp;MATCH($M$15,Projets!A:A,0)&amp;":"&amp;MATCH($M$15,Projets!A:A,0)),0)),0)</f>
        <v>0</v>
      </c>
      <c r="P32" s="13">
        <f ca="1">SUMIFS(Saisie!O:O,Saisie!D:D,$N32,Saisie!A:A,$M$15)</f>
        <v>0</v>
      </c>
      <c r="Q32" s="13"/>
      <c r="R32" s="14">
        <f t="shared" ca="1" si="1"/>
        <v>0</v>
      </c>
      <c r="S32" s="13">
        <f ca="1">SUMIFS(Saisie!Q:Q,Saisie!D:D,$N32,Saisie!A:A,$M$15)</f>
        <v>0</v>
      </c>
      <c r="T32" s="15">
        <f ca="1">SUMIFS(Saisie!H:H,Saisie!D:D,$N32,Saisie!A:A,$M$15)</f>
        <v>0</v>
      </c>
      <c r="U32" s="77"/>
      <c r="V32" s="2"/>
      <c r="W32" s="12"/>
      <c r="X32" s="2"/>
      <c r="Y32" s="2"/>
      <c r="Z32" s="2"/>
      <c r="AA32" s="2"/>
      <c r="AB32" s="2"/>
      <c r="AC32" s="2"/>
      <c r="AD32" s="44"/>
      <c r="AE32" s="2"/>
      <c r="AF32" s="44"/>
      <c r="AG32" s="2"/>
      <c r="AH32" s="77"/>
    </row>
    <row r="33" spans="3:34" x14ac:dyDescent="0.2">
      <c r="C33" s="132"/>
      <c r="D33" s="85"/>
      <c r="E33" s="140"/>
      <c r="F33" s="227" t="str">
        <f ca="1"/>
        <v>PRO</v>
      </c>
      <c r="G33" s="140"/>
      <c r="H33" s="224"/>
      <c r="I33" s="225"/>
      <c r="J33" s="142"/>
      <c r="K33" s="134"/>
      <c r="M33" s="12"/>
      <c r="N33" s="12" t="str">
        <f ca="1">INDEX(OFFSET(_PROJET_TABLEAU_Projets,MATCH($M$15,OFFSET(_PROJET_TABLEAU_Projets,0,0,ROW(_PROJET_TABLEAU_Projets),1),0)-1,2,1,COLUMNS(_PROJET_TABLEAU_Projets)-3),1,5)</f>
        <v>FAISABILITE</v>
      </c>
      <c r="O33" s="13">
        <f ca="1">IFERROR(INDEX(_PROJET_TABLEAU_Projets,MATCH($M$15,_PROJET_LISTE_Projets,0)+1,MATCH($N33,INDIRECT("Projets!"&amp;MATCH($M$15,Projets!A:A,0)&amp;":"&amp;MATCH($M$15,Projets!A:A,0)),0)),0)</f>
        <v>999</v>
      </c>
      <c r="P33" s="13">
        <f ca="1">SUMIFS(Saisie!O:O,Saisie!D:D,$N33,Saisie!A:A,$M$15)</f>
        <v>584</v>
      </c>
      <c r="Q33" s="13"/>
      <c r="R33" s="14">
        <f t="shared" ca="1" si="1"/>
        <v>0.58458458458458462</v>
      </c>
      <c r="S33" s="13">
        <f ca="1">SUMIFS(Saisie!Q:Q,Saisie!D:D,$N33,Saisie!A:A,$M$15)</f>
        <v>999</v>
      </c>
      <c r="T33" s="15">
        <f ca="1">SUMIFS(Saisie!H:H,Saisie!D:D,$N33,Saisie!A:A,$M$15)</f>
        <v>3</v>
      </c>
      <c r="U33" s="77"/>
      <c r="V33" s="2"/>
      <c r="W33" s="12"/>
      <c r="X33" s="2"/>
      <c r="Y33" s="2"/>
      <c r="Z33" s="2"/>
      <c r="AA33" s="2"/>
      <c r="AB33" s="2"/>
      <c r="AC33" s="2"/>
      <c r="AD33" s="44"/>
      <c r="AE33" s="2"/>
      <c r="AF33" s="44"/>
      <c r="AG33" s="2"/>
      <c r="AH33" s="77"/>
    </row>
    <row r="34" spans="3:34" x14ac:dyDescent="0.2">
      <c r="C34" s="132"/>
      <c r="D34" s="85"/>
      <c r="E34" s="140"/>
      <c r="F34" s="227" t="str">
        <f ca="1"/>
        <v>DCE</v>
      </c>
      <c r="G34" s="140"/>
      <c r="H34" s="224"/>
      <c r="I34" s="225"/>
      <c r="J34" s="142"/>
      <c r="K34" s="134"/>
      <c r="M34" s="12"/>
      <c r="N34" s="12" t="str">
        <f ca="1">INDEX(OFFSET(_PROJET_TABLEAU_Projets,MATCH($M$15,OFFSET(_PROJET_TABLEAU_Projets,0,0,ROW(_PROJET_TABLEAU_Projets),1),0)-1,2,1,COLUMNS(_PROJET_TABLEAU_Projets)-3),1,6)</f>
        <v>PC</v>
      </c>
      <c r="O34" s="13">
        <f ca="1">IFERROR(INDEX(_PROJET_TABLEAU_Projets,MATCH($M$15,_PROJET_LISTE_Projets,0)+1,MATCH($N34,INDIRECT("Projets!"&amp;MATCH($M$15,Projets!A:A,0)&amp;":"&amp;MATCH($M$15,Projets!A:A,0)),0)),0)</f>
        <v>9999</v>
      </c>
      <c r="P34" s="13">
        <f ca="1">SUMIFS(Saisie!O:O,Saisie!D:D,$N34,Saisie!A:A,$M$15)</f>
        <v>4149</v>
      </c>
      <c r="Q34" s="13"/>
      <c r="R34" s="14">
        <f t="shared" ca="1" si="1"/>
        <v>0.41494149414941495</v>
      </c>
      <c r="S34" s="13">
        <f ca="1">SUMIFS(Saisie!Q:Q,Saisie!D:D,$N34,Saisie!A:A,$M$15)</f>
        <v>9999</v>
      </c>
      <c r="T34" s="15">
        <f ca="1">SUMIFS(Saisie!H:H,Saisie!D:D,$N34,Saisie!A:A,$M$15)</f>
        <v>30</v>
      </c>
      <c r="U34" s="77"/>
      <c r="V34" s="2"/>
      <c r="W34" s="12"/>
      <c r="X34" s="2"/>
      <c r="Y34" s="2"/>
      <c r="Z34" s="2"/>
      <c r="AA34" s="2"/>
      <c r="AB34" s="2"/>
      <c r="AC34" s="2"/>
      <c r="AD34" s="44"/>
      <c r="AE34" s="2"/>
      <c r="AF34" s="44"/>
      <c r="AG34" s="2"/>
      <c r="AH34" s="77"/>
    </row>
    <row r="35" spans="3:34" x14ac:dyDescent="0.2">
      <c r="C35" s="132"/>
      <c r="D35" s="85"/>
      <c r="E35" s="140"/>
      <c r="F35" s="227" t="str">
        <f ca="1"/>
        <v>ACT</v>
      </c>
      <c r="G35" s="140"/>
      <c r="H35" s="224"/>
      <c r="I35" s="225"/>
      <c r="J35" s="142"/>
      <c r="K35" s="134"/>
      <c r="M35" s="12"/>
      <c r="N35" s="12" t="str">
        <f ca="1">INDEX(OFFSET(_PROJET_TABLEAU_Projets,MATCH($M$15,OFFSET(_PROJET_TABLEAU_Projets,0,0,ROW(_PROJET_TABLEAU_Projets),1),0)-1,2,1,COLUMNS(_PROJET_TABLEAU_Projets)-3),1,7)</f>
        <v>PRO/DCE</v>
      </c>
      <c r="O35" s="13">
        <f ca="1">IFERROR(INDEX(_PROJET_TABLEAU_Projets,MATCH($M$15,_PROJET_LISTE_Projets,0)+1,MATCH($N35,INDIRECT("Projets!"&amp;MATCH($M$15,Projets!A:A,0)&amp;":"&amp;MATCH($M$15,Projets!A:A,0)),0)),0)</f>
        <v>9999</v>
      </c>
      <c r="P35" s="13">
        <f ca="1">SUMIFS(Saisie!O:O,Saisie!D:D,$N35,Saisie!A:A,$M$15)</f>
        <v>4274</v>
      </c>
      <c r="Q35" s="13"/>
      <c r="R35" s="14">
        <f t="shared" ca="1" si="1"/>
        <v>0.42744274427442747</v>
      </c>
      <c r="S35" s="13">
        <f ca="1">SUMIFS(Saisie!Q:Q,Saisie!D:D,$N35,Saisie!A:A,$M$15)</f>
        <v>9999</v>
      </c>
      <c r="T35" s="15">
        <f ca="1">SUMIFS(Saisie!H:H,Saisie!D:D,$N35,Saisie!A:A,$M$15)</f>
        <v>30</v>
      </c>
      <c r="U35" s="77"/>
      <c r="V35" s="2"/>
      <c r="W35" s="12"/>
      <c r="X35" s="2"/>
      <c r="Y35" s="2"/>
      <c r="Z35" s="2"/>
      <c r="AA35" s="2"/>
      <c r="AB35" s="2"/>
      <c r="AC35" s="2"/>
      <c r="AD35" s="44"/>
      <c r="AE35" s="2"/>
      <c r="AF35" s="44"/>
      <c r="AG35" s="2"/>
      <c r="AH35" s="77"/>
    </row>
    <row r="36" spans="3:34" x14ac:dyDescent="0.2">
      <c r="C36" s="132"/>
      <c r="D36" s="85"/>
      <c r="E36" s="140"/>
      <c r="F36" s="227" t="str">
        <f ca="1"/>
        <v>PCM2</v>
      </c>
      <c r="G36" s="140"/>
      <c r="H36" s="224"/>
      <c r="I36" s="225"/>
      <c r="J36" s="142"/>
      <c r="K36" s="134"/>
      <c r="M36" s="12"/>
      <c r="N36" s="12" t="str">
        <f ca="1">INDEX(OFFSET(_PROJET_TABLEAU_Projets,MATCH($M$15,OFFSET(_PROJET_TABLEAU_Projets,0,0,ROW(_PROJET_TABLEAU_Projets),1),0)-1,2,1,COLUMNS(_PROJET_TABLEAU_Projets)-3),1,8)</f>
        <v>ACT</v>
      </c>
      <c r="O36" s="13">
        <f ca="1">IFERROR(INDEX(_PROJET_TABLEAU_Projets,MATCH($M$15,_PROJET_LISTE_Projets,0)+1,MATCH($N36,INDIRECT("Projets!"&amp;MATCH($M$15,Projets!A:A,0)&amp;":"&amp;MATCH($M$15,Projets!A:A,0)),0)),0)</f>
        <v>999</v>
      </c>
      <c r="P36" s="13">
        <f ca="1">SUMIFS(Saisie!O:O,Saisie!D:D,$N36,Saisie!A:A,$M$15)</f>
        <v>584</v>
      </c>
      <c r="Q36" s="13"/>
      <c r="R36" s="14">
        <f t="shared" ca="1" si="1"/>
        <v>0.58458458458458462</v>
      </c>
      <c r="S36" s="13">
        <f ca="1">SUMIFS(Saisie!Q:Q,Saisie!D:D,$N36,Saisie!A:A,$M$15)</f>
        <v>999</v>
      </c>
      <c r="T36" s="15">
        <f ca="1">SUMIFS(Saisie!H:H,Saisie!D:D,$N36,Saisie!A:A,$M$15)</f>
        <v>3</v>
      </c>
      <c r="U36" s="77"/>
      <c r="V36" s="2"/>
      <c r="W36" s="12"/>
      <c r="X36" s="2"/>
      <c r="Y36" s="2"/>
      <c r="Z36" s="2"/>
      <c r="AA36" s="2"/>
      <c r="AB36" s="2"/>
      <c r="AC36" s="2"/>
      <c r="AD36" s="44"/>
      <c r="AE36" s="2"/>
      <c r="AF36" s="44"/>
      <c r="AG36" s="2"/>
      <c r="AH36" s="77"/>
    </row>
    <row r="37" spans="3:34" x14ac:dyDescent="0.2">
      <c r="C37" s="132"/>
      <c r="D37" s="85"/>
      <c r="E37" s="140"/>
      <c r="F37" s="227" t="e">
        <f ca="1"/>
        <v>#N/A</v>
      </c>
      <c r="G37" s="140"/>
      <c r="H37" s="224"/>
      <c r="I37" s="225"/>
      <c r="J37" s="142"/>
      <c r="K37" s="134"/>
      <c r="M37" s="12"/>
      <c r="N37" s="12">
        <f ca="1">INDEX(OFFSET(_PROJET_TABLEAU_Projets,MATCH($M$15,OFFSET(_PROJET_TABLEAU_Projets,0,0,ROW(_PROJET_TABLEAU_Projets),1),0)-1,2,1,COLUMNS(_PROJET_TABLEAU_Projets)-3),1,9)</f>
        <v>0</v>
      </c>
      <c r="O37" s="13">
        <f ca="1">IFERROR(INDEX(_PROJET_TABLEAU_Projets,MATCH($M$15,_PROJET_LISTE_Projets,0)+1,MATCH($N37,INDIRECT("Projets!"&amp;MATCH($M$15,Projets!A:A,0)&amp;":"&amp;MATCH($M$15,Projets!A:A,0)),0)),0)</f>
        <v>0</v>
      </c>
      <c r="P37" s="13">
        <f ca="1">SUMIFS(Saisie!O:O,Saisie!D:D,$N37,Saisie!A:A,$M$15)</f>
        <v>0</v>
      </c>
      <c r="Q37" s="13"/>
      <c r="R37" s="14">
        <f t="shared" ca="1" si="1"/>
        <v>0</v>
      </c>
      <c r="S37" s="13">
        <f ca="1">SUMIFS(Saisie!Q:Q,Saisie!D:D,$N37,Saisie!A:A,$M$15)</f>
        <v>0</v>
      </c>
      <c r="T37" s="15">
        <f ca="1">SUMIFS(Saisie!H:H,Saisie!D:D,$N37,Saisie!A:A,$M$15)</f>
        <v>0</v>
      </c>
      <c r="U37" s="77"/>
      <c r="V37" s="2"/>
      <c r="W37" s="12"/>
      <c r="X37" s="2"/>
      <c r="Y37" s="2"/>
      <c r="Z37" s="2"/>
      <c r="AA37" s="2"/>
      <c r="AB37" s="2"/>
      <c r="AC37" s="2"/>
      <c r="AD37" s="44"/>
      <c r="AE37" s="2"/>
      <c r="AF37" s="44"/>
      <c r="AG37" s="2"/>
      <c r="AH37" s="77"/>
    </row>
    <row r="38" spans="3:34" x14ac:dyDescent="0.2">
      <c r="C38" s="132"/>
      <c r="D38" s="85"/>
      <c r="E38" s="140"/>
      <c r="F38" s="227" t="e">
        <f ca="1"/>
        <v>#N/A</v>
      </c>
      <c r="G38" s="140"/>
      <c r="H38" s="141"/>
      <c r="I38" s="140"/>
      <c r="J38" s="142"/>
      <c r="K38" s="134"/>
      <c r="M38" s="12"/>
      <c r="N38" s="12">
        <f ca="1">INDEX(OFFSET(_PROJET_TABLEAU_Projets,MATCH($M$15,OFFSET(_PROJET_TABLEAU_Projets,0,0,ROW(_PROJET_TABLEAU_Projets),1),0)-1,2,1,COLUMNS(_PROJET_TABLEAU_Projets)-3),1,10)</f>
        <v>0</v>
      </c>
      <c r="O38" s="13">
        <f ca="1">IFERROR(INDEX(_PROJET_TABLEAU_Projets,MATCH($M$15,_PROJET_LISTE_Projets,0)+1,MATCH($N38,INDIRECT("Projets!"&amp;MATCH($M$15,Projets!A:A,0)&amp;":"&amp;MATCH($M$15,Projets!A:A,0)),0)),0)</f>
        <v>0</v>
      </c>
      <c r="P38" s="13">
        <f ca="1">SUMIFS(Saisie!O:O,Saisie!D:D,$N38,Saisie!A:A,$M$15)</f>
        <v>0</v>
      </c>
      <c r="Q38" s="13"/>
      <c r="R38" s="14">
        <f t="shared" ca="1" si="1"/>
        <v>0</v>
      </c>
      <c r="S38" s="13">
        <f ca="1">SUMIFS(Saisie!Q:Q,Saisie!D:D,$N38,Saisie!A:A,$M$15)</f>
        <v>0</v>
      </c>
      <c r="T38" s="15">
        <f ca="1">SUMIFS(Saisie!H:H,Saisie!D:D,$N38,Saisie!A:A,$M$15)</f>
        <v>0</v>
      </c>
      <c r="U38" s="77"/>
      <c r="V38" s="2"/>
      <c r="W38" s="12"/>
      <c r="X38" s="2"/>
      <c r="Y38" s="2"/>
      <c r="Z38" s="2"/>
      <c r="AA38" s="2"/>
      <c r="AB38" s="2"/>
      <c r="AC38" s="2"/>
      <c r="AD38" s="44"/>
      <c r="AE38" s="2"/>
      <c r="AF38" s="44"/>
      <c r="AG38" s="2"/>
      <c r="AH38" s="77"/>
    </row>
    <row r="39" spans="3:34" x14ac:dyDescent="0.2">
      <c r="C39" s="132"/>
      <c r="D39" s="85"/>
      <c r="E39" s="140"/>
      <c r="F39" s="227" t="e">
        <f ca="1"/>
        <v>#N/A</v>
      </c>
      <c r="G39" s="140"/>
      <c r="H39" s="141"/>
      <c r="I39" s="140"/>
      <c r="J39" s="142"/>
      <c r="K39" s="134"/>
      <c r="M39" s="12"/>
      <c r="N39" s="12">
        <f ca="1">INDEX(OFFSET(_PROJET_TABLEAU_Projets,MATCH($M$15,OFFSET(_PROJET_TABLEAU_Projets,0,0,ROW(_PROJET_TABLEAU_Projets),1),0)-1,2,1,COLUMNS(_PROJET_TABLEAU_Projets)-3),1,11)</f>
        <v>0</v>
      </c>
      <c r="O39" s="13">
        <f ca="1">IFERROR(INDEX(_PROJET_TABLEAU_Projets,MATCH($M$15,_PROJET_LISTE_Projets,0)+1,MATCH($N39,INDIRECT("Projets!"&amp;MATCH($M$15,Projets!A:A,0)&amp;":"&amp;MATCH($M$15,Projets!A:A,0)),0)),0)</f>
        <v>0</v>
      </c>
      <c r="P39" s="13">
        <f ca="1">SUMIFS(Saisie!O:O,Saisie!D:D,$N39,Saisie!A:A,$M$15)</f>
        <v>0</v>
      </c>
      <c r="Q39" s="13"/>
      <c r="R39" s="14">
        <f t="shared" ca="1" si="1"/>
        <v>0</v>
      </c>
      <c r="S39" s="13">
        <f ca="1">SUMIFS(Saisie!Q:Q,Saisie!D:D,$N39,Saisie!A:A,$M$15)</f>
        <v>0</v>
      </c>
      <c r="T39" s="15">
        <f ca="1">SUMIFS(Saisie!H:H,Saisie!D:D,$N39,Saisie!A:A,$M$15)</f>
        <v>0</v>
      </c>
      <c r="U39" s="77"/>
      <c r="V39" s="2"/>
      <c r="W39" s="12"/>
      <c r="X39" s="2"/>
      <c r="Y39" s="2"/>
      <c r="Z39" s="2"/>
      <c r="AA39" s="2"/>
      <c r="AB39" s="2"/>
      <c r="AC39" s="2"/>
      <c r="AD39" s="44"/>
      <c r="AE39" s="2"/>
      <c r="AF39" s="44"/>
      <c r="AG39" s="2"/>
      <c r="AH39" s="77"/>
    </row>
    <row r="40" spans="3:34" x14ac:dyDescent="0.2">
      <c r="C40" s="132"/>
      <c r="D40" s="85"/>
      <c r="E40" s="140"/>
      <c r="F40" s="227" t="e">
        <f ca="1"/>
        <v>#N/A</v>
      </c>
      <c r="G40" s="140"/>
      <c r="H40" s="141"/>
      <c r="I40" s="140"/>
      <c r="J40" s="142"/>
      <c r="K40" s="134"/>
      <c r="M40" s="12"/>
      <c r="N40" s="12">
        <f ca="1">INDEX(OFFSET(_PROJET_TABLEAU_Projets,MATCH($M$15,OFFSET(_PROJET_TABLEAU_Projets,0,0,ROW(_PROJET_TABLEAU_Projets),1),0)-1,2,1,COLUMNS(_PROJET_TABLEAU_Projets)-3),1,12)</f>
        <v>0</v>
      </c>
      <c r="O40" s="13">
        <f ca="1">IFERROR(INDEX(_PROJET_TABLEAU_Projets,MATCH($M$15,_PROJET_LISTE_Projets,0)+1,MATCH($N40,INDIRECT("Projets!"&amp;MATCH($M$15,Projets!A:A,0)&amp;":"&amp;MATCH($M$15,Projets!A:A,0)),0)),0)</f>
        <v>0</v>
      </c>
      <c r="P40" s="13">
        <f ca="1">SUMIFS(Saisie!O:O,Saisie!D:D,$N40,Saisie!A:A,$M$15)</f>
        <v>0</v>
      </c>
      <c r="Q40" s="13"/>
      <c r="R40" s="14">
        <f t="shared" ca="1" si="1"/>
        <v>0</v>
      </c>
      <c r="S40" s="13">
        <f ca="1">SUMIFS(Saisie!Q:Q,Saisie!D:D,$N40,Saisie!A:A,$M$15)</f>
        <v>0</v>
      </c>
      <c r="T40" s="15">
        <f ca="1">SUMIFS(Saisie!H:H,Saisie!D:D,$N40,Saisie!A:A,$M$15)</f>
        <v>0</v>
      </c>
      <c r="U40" s="77"/>
      <c r="V40" s="2"/>
      <c r="W40" s="12"/>
      <c r="X40" s="2"/>
      <c r="Y40" s="2"/>
      <c r="Z40" s="2"/>
      <c r="AA40" s="2"/>
      <c r="AB40" s="2"/>
      <c r="AC40" s="2"/>
      <c r="AD40" s="44"/>
      <c r="AE40" s="2"/>
      <c r="AF40" s="44"/>
      <c r="AG40" s="2"/>
      <c r="AH40" s="77"/>
    </row>
    <row r="41" spans="3:34" x14ac:dyDescent="0.2">
      <c r="C41" s="132"/>
      <c r="D41" s="85"/>
      <c r="E41" s="140"/>
      <c r="F41" s="227" t="e">
        <f ca="1"/>
        <v>#N/A</v>
      </c>
      <c r="G41" s="140"/>
      <c r="H41" s="141"/>
      <c r="I41" s="225"/>
      <c r="J41" s="142"/>
      <c r="K41" s="134"/>
      <c r="M41" s="12"/>
      <c r="N41" s="12">
        <f ca="1">INDEX(OFFSET(_PROJET_TABLEAU_Projets,MATCH($M$15,OFFSET(_PROJET_TABLEAU_Projets,0,0,ROW(_PROJET_TABLEAU_Projets),1),0)-1,2,1,COLUMNS(_PROJET_TABLEAU_Projets)-3),1,13)</f>
        <v>0</v>
      </c>
      <c r="O41" s="13">
        <f ca="1">IFERROR(INDEX(_PROJET_TABLEAU_Projets,MATCH($M$15,_PROJET_LISTE_Projets,0)+1,MATCH($N41,INDIRECT("Projets!"&amp;MATCH($M$15,Projets!A:A,0)&amp;":"&amp;MATCH($M$15,Projets!A:A,0)),0)),0)</f>
        <v>0</v>
      </c>
      <c r="P41" s="13">
        <f ca="1">SUMIFS(Saisie!O:O,Saisie!D:D,$N41,Saisie!A:A,$M$15)</f>
        <v>0</v>
      </c>
      <c r="Q41" s="13"/>
      <c r="R41" s="14">
        <f t="shared" ca="1" si="1"/>
        <v>0</v>
      </c>
      <c r="S41" s="13">
        <f ca="1">SUMIFS(Saisie!Q:Q,Saisie!D:D,$N41,Saisie!A:A,$M$15)</f>
        <v>0</v>
      </c>
      <c r="T41" s="15">
        <f ca="1">SUMIFS(Saisie!H:H,Saisie!D:D,$N41,Saisie!A:A,$M$15)</f>
        <v>0</v>
      </c>
      <c r="U41" s="77"/>
      <c r="V41" s="2"/>
      <c r="W41" s="12"/>
      <c r="X41" s="2"/>
      <c r="Y41" s="2"/>
      <c r="Z41" s="2"/>
      <c r="AA41" s="2"/>
      <c r="AB41" s="2"/>
      <c r="AC41" s="2"/>
      <c r="AD41" s="44"/>
      <c r="AE41" s="2"/>
      <c r="AF41" s="44"/>
      <c r="AG41" s="2"/>
      <c r="AH41" s="77"/>
    </row>
    <row r="42" spans="3:34" x14ac:dyDescent="0.2">
      <c r="C42" s="132"/>
      <c r="D42" s="85"/>
      <c r="E42" s="140"/>
      <c r="F42" s="227" t="e">
        <f ca="1"/>
        <v>#N/A</v>
      </c>
      <c r="G42" s="140"/>
      <c r="H42" s="141"/>
      <c r="I42" s="140"/>
      <c r="J42" s="142"/>
      <c r="K42" s="134"/>
      <c r="M42" s="12"/>
      <c r="N42" s="12">
        <f ca="1">INDEX(OFFSET(_PROJET_TABLEAU_Projets,MATCH($M$15,OFFSET(_PROJET_TABLEAU_Projets,0,0,ROW(_PROJET_TABLEAU_Projets),1),0)-1,2,1,COLUMNS(_PROJET_TABLEAU_Projets)-3),1,14)</f>
        <v>0</v>
      </c>
      <c r="O42" s="13">
        <f ca="1">IFERROR(INDEX(_PROJET_TABLEAU_Projets,MATCH($M$15,_PROJET_LISTE_Projets,0)+1,MATCH($N42,INDIRECT("Projets!"&amp;MATCH($M$15,Projets!A:A,0)&amp;":"&amp;MATCH($M$15,Projets!A:A,0)),0)),0)</f>
        <v>0</v>
      </c>
      <c r="P42" s="13">
        <f ca="1">SUMIFS(Saisie!O:O,Saisie!D:D,$N42,Saisie!A:A,$M$15)</f>
        <v>0</v>
      </c>
      <c r="Q42" s="13"/>
      <c r="R42" s="14">
        <f t="shared" ca="1" si="1"/>
        <v>0</v>
      </c>
      <c r="S42" s="13">
        <f ca="1">SUMIFS(Saisie!Q:Q,Saisie!D:D,$N42,Saisie!A:A,$M$15)</f>
        <v>0</v>
      </c>
      <c r="T42" s="15">
        <f ca="1">SUMIFS(Saisie!H:H,Saisie!D:D,$N42,Saisie!A:A,$M$15)</f>
        <v>0</v>
      </c>
      <c r="U42" s="77"/>
      <c r="V42" s="2"/>
      <c r="W42" s="12"/>
      <c r="X42" s="2"/>
      <c r="Y42" s="2"/>
      <c r="Z42" s="2"/>
      <c r="AA42" s="2"/>
      <c r="AB42" s="2"/>
      <c r="AC42" s="2"/>
      <c r="AD42" s="44"/>
      <c r="AE42" s="2"/>
      <c r="AF42" s="44"/>
      <c r="AG42" s="2"/>
      <c r="AH42" s="77"/>
    </row>
    <row r="43" spans="3:34" x14ac:dyDescent="0.2">
      <c r="C43" s="132"/>
      <c r="D43" s="85"/>
      <c r="E43" s="140"/>
      <c r="F43" s="227" t="e">
        <f ca="1"/>
        <v>#N/A</v>
      </c>
      <c r="G43" s="140"/>
      <c r="H43" s="141"/>
      <c r="I43" s="140"/>
      <c r="J43" s="142"/>
      <c r="K43" s="134"/>
      <c r="M43" s="12"/>
      <c r="N43" s="12">
        <f ca="1">INDEX(OFFSET(_PROJET_TABLEAU_Projets,MATCH($M$15,OFFSET(_PROJET_TABLEAU_Projets,0,0,ROW(_PROJET_TABLEAU_Projets),1),0)-1,2,1,COLUMNS(_PROJET_TABLEAU_Projets)-3),1,15)</f>
        <v>0</v>
      </c>
      <c r="O43" s="13">
        <f ca="1">IFERROR(INDEX(_PROJET_TABLEAU_Projets,MATCH($M$15,_PROJET_LISTE_Projets,0)+1,MATCH($N43,INDIRECT("Projets!"&amp;MATCH($M$15,Projets!A:A,0)&amp;":"&amp;MATCH($M$15,Projets!A:A,0)),0)),0)</f>
        <v>0</v>
      </c>
      <c r="P43" s="13">
        <f ca="1">SUMIFS(Saisie!O:O,Saisie!D:D,$N43,Saisie!A:A,$M$15)</f>
        <v>0</v>
      </c>
      <c r="Q43" s="13"/>
      <c r="R43" s="14">
        <f t="shared" ca="1" si="1"/>
        <v>0</v>
      </c>
      <c r="S43" s="13">
        <f ca="1">SUMIFS(Saisie!Q:Q,Saisie!D:D,$N43,Saisie!A:A,$M$15)</f>
        <v>0</v>
      </c>
      <c r="T43" s="15">
        <f ca="1">SUMIFS(Saisie!H:H,Saisie!D:D,$N43,Saisie!A:A,$M$15)</f>
        <v>0</v>
      </c>
      <c r="U43" s="77"/>
      <c r="V43" s="2"/>
      <c r="W43" s="12"/>
      <c r="X43" s="2"/>
      <c r="Y43" s="2"/>
      <c r="Z43" s="2"/>
      <c r="AA43" s="2"/>
      <c r="AB43" s="2"/>
      <c r="AC43" s="2"/>
      <c r="AD43" s="44"/>
      <c r="AE43" s="2"/>
      <c r="AF43" s="44"/>
      <c r="AG43" s="2"/>
      <c r="AH43" s="77"/>
    </row>
    <row r="44" spans="3:34" x14ac:dyDescent="0.2">
      <c r="C44" s="132"/>
      <c r="D44" s="143"/>
      <c r="E44" s="140"/>
      <c r="F44" s="227" t="e">
        <f ca="1"/>
        <v>#N/A</v>
      </c>
      <c r="G44" s="140"/>
      <c r="H44" s="228" t="s">
        <v>55</v>
      </c>
      <c r="I44" s="140"/>
      <c r="J44" s="142"/>
      <c r="K44" s="134"/>
      <c r="M44" s="12"/>
      <c r="N44" s="16"/>
      <c r="O44" s="13" t="str">
        <f ca="1">IF($N44&lt;&gt;"",INDEX(_PROJET_TABLEAU_Projets,MATCH($M$15,_PROJET_LISTE_Projets,0)+1,MATCH($N44,INDIRECT("Projets!"&amp;MATCH($M$15,Projets!A:A,0)&amp;":"&amp;MATCH($M$15,Projets!A:A,0)),0)),"")</f>
        <v/>
      </c>
      <c r="P44" s="17"/>
      <c r="Q44" s="17"/>
      <c r="R44" s="17"/>
      <c r="S44" s="17"/>
      <c r="T44" s="18"/>
      <c r="U44" s="77"/>
      <c r="V44" s="2"/>
      <c r="W44" s="12"/>
      <c r="X44" s="45"/>
      <c r="Y44" s="45" t="s">
        <v>36</v>
      </c>
      <c r="Z44" s="45"/>
      <c r="AA44" s="45"/>
      <c r="AB44" s="45"/>
      <c r="AC44" s="45"/>
      <c r="AD44" s="45"/>
      <c r="AE44" s="45"/>
      <c r="AF44" s="49"/>
      <c r="AG44" s="49">
        <f>SUM(AF45:AF47)</f>
        <v>0</v>
      </c>
      <c r="AH44" s="77"/>
    </row>
    <row r="45" spans="3:34" x14ac:dyDescent="0.2">
      <c r="C45" s="144"/>
      <c r="D45" s="145"/>
      <c r="E45" s="146"/>
      <c r="F45" s="227" t="e">
        <f ca="1"/>
        <v>#N/A</v>
      </c>
      <c r="G45" s="146"/>
      <c r="H45" s="147"/>
      <c r="I45" s="146"/>
      <c r="J45" s="148"/>
      <c r="K45" s="149"/>
      <c r="M45" s="78"/>
      <c r="N45" s="20" t="s">
        <v>27</v>
      </c>
      <c r="O45" s="21">
        <f ca="1">SUM(O28:O44)</f>
        <v>21996</v>
      </c>
      <c r="P45" s="21">
        <f t="shared" ref="P45:T45" ca="1" si="2">SUM(P28:P44)</f>
        <v>9591</v>
      </c>
      <c r="Q45" s="21">
        <f t="shared" si="2"/>
        <v>0</v>
      </c>
      <c r="R45" s="22"/>
      <c r="S45" s="21">
        <f t="shared" ca="1" si="2"/>
        <v>21996</v>
      </c>
      <c r="T45" s="23">
        <f t="shared" ca="1" si="2"/>
        <v>66</v>
      </c>
      <c r="U45" s="79"/>
      <c r="V45" s="19"/>
      <c r="W45" s="78"/>
      <c r="X45" s="2"/>
      <c r="Y45" s="2"/>
      <c r="Z45" s="2"/>
      <c r="AA45" s="4">
        <f>AK45</f>
        <v>0</v>
      </c>
      <c r="AB45" s="2"/>
      <c r="AC45" s="2"/>
      <c r="AD45" s="2"/>
      <c r="AE45" s="2"/>
      <c r="AF45" s="44">
        <f>SUM(AH45:AZ45)</f>
        <v>0</v>
      </c>
      <c r="AG45" s="2"/>
      <c r="AH45" s="77"/>
    </row>
    <row r="46" spans="3:34" x14ac:dyDescent="0.2">
      <c r="C46" s="132"/>
      <c r="D46" s="85"/>
      <c r="E46" s="137"/>
      <c r="F46" s="227" t="e">
        <f ca="1"/>
        <v>#N/A</v>
      </c>
      <c r="G46" s="137"/>
      <c r="H46" s="138"/>
      <c r="I46" s="137"/>
      <c r="J46" s="139"/>
      <c r="K46" s="134"/>
      <c r="M46" s="12"/>
      <c r="N46" s="8"/>
      <c r="O46" s="9"/>
      <c r="P46" s="9"/>
      <c r="Q46" s="9"/>
      <c r="R46" s="10"/>
      <c r="S46" s="9"/>
      <c r="T46" s="11"/>
      <c r="U46" s="77"/>
      <c r="V46" s="2"/>
      <c r="W46" s="12"/>
      <c r="X46" s="2"/>
      <c r="Y46" s="2"/>
      <c r="Z46" s="2"/>
      <c r="AA46" s="4">
        <f>AK46</f>
        <v>0</v>
      </c>
      <c r="AB46" s="2"/>
      <c r="AC46" s="2"/>
      <c r="AD46" s="2"/>
      <c r="AE46" s="2"/>
      <c r="AF46" s="44">
        <f>SUM(AH46:AZ46)</f>
        <v>0</v>
      </c>
      <c r="AG46" s="2"/>
      <c r="AH46" s="77"/>
    </row>
    <row r="47" spans="3:34" x14ac:dyDescent="0.2">
      <c r="C47" s="132"/>
      <c r="D47" s="85"/>
      <c r="E47" s="137"/>
      <c r="F47" s="227" t="e">
        <f ca="1"/>
        <v>#N/A</v>
      </c>
      <c r="G47" s="137"/>
      <c r="H47" s="242"/>
      <c r="I47" s="137"/>
      <c r="J47" s="139"/>
      <c r="K47" s="134"/>
      <c r="M47" s="12"/>
      <c r="N47" s="12" t="s">
        <v>28</v>
      </c>
      <c r="O47" s="24"/>
      <c r="P47" s="24"/>
      <c r="Q47" s="24"/>
      <c r="R47" s="25"/>
      <c r="S47" s="24"/>
      <c r="T47" s="26"/>
      <c r="U47" s="77"/>
      <c r="V47" s="2"/>
      <c r="W47" s="12"/>
      <c r="X47" s="2"/>
      <c r="Y47" s="2"/>
      <c r="Z47" s="2"/>
      <c r="AA47" s="2"/>
      <c r="AB47" s="2"/>
      <c r="AC47" s="2"/>
      <c r="AD47" s="2"/>
      <c r="AE47" s="2"/>
      <c r="AF47" s="44"/>
      <c r="AG47" s="2"/>
      <c r="AH47" s="77"/>
    </row>
    <row r="48" spans="3:34" x14ac:dyDescent="0.2">
      <c r="C48" s="132"/>
      <c r="D48" s="85"/>
      <c r="E48" s="137"/>
      <c r="F48" s="227" t="e">
        <f ca="1"/>
        <v>#N/A</v>
      </c>
      <c r="G48" s="137"/>
      <c r="H48" s="138"/>
      <c r="I48" s="137"/>
      <c r="J48" s="139"/>
      <c r="K48" s="134"/>
      <c r="M48" s="12"/>
      <c r="N48" s="27"/>
      <c r="O48" s="28"/>
      <c r="P48" s="28"/>
      <c r="Q48" s="28"/>
      <c r="R48" s="29"/>
      <c r="S48" s="28"/>
      <c r="T48" s="30"/>
      <c r="U48" s="77"/>
      <c r="V48" s="2"/>
      <c r="W48" s="12"/>
      <c r="X48" s="45"/>
      <c r="Y48" s="45" t="s">
        <v>139</v>
      </c>
      <c r="Z48" s="45"/>
      <c r="AA48" s="45"/>
      <c r="AB48" s="45"/>
      <c r="AC48" s="45"/>
      <c r="AD48" s="45"/>
      <c r="AE48" s="45"/>
      <c r="AF48" s="44"/>
      <c r="AG48" s="49">
        <f>SUM(AF49:AF50)</f>
        <v>0</v>
      </c>
      <c r="AH48" s="77"/>
    </row>
    <row r="49" spans="3:34" x14ac:dyDescent="0.2">
      <c r="C49" s="150"/>
      <c r="D49" s="151"/>
      <c r="E49" s="146"/>
      <c r="F49" s="227" t="e">
        <f ca="1"/>
        <v>#N/A</v>
      </c>
      <c r="G49" s="146"/>
      <c r="H49" s="147"/>
      <c r="I49" s="146"/>
      <c r="J49" s="148"/>
      <c r="K49" s="152"/>
      <c r="M49" s="80"/>
      <c r="N49" s="32" t="s">
        <v>29</v>
      </c>
      <c r="O49" s="21"/>
      <c r="P49" s="21"/>
      <c r="Q49" s="21"/>
      <c r="R49" s="22"/>
      <c r="S49" s="21"/>
      <c r="T49" s="23"/>
      <c r="U49" s="81"/>
      <c r="V49" s="31"/>
      <c r="W49" s="80"/>
      <c r="X49" s="2"/>
      <c r="Y49" s="2"/>
      <c r="Z49" s="2"/>
      <c r="AA49" s="4">
        <f>AK49</f>
        <v>0</v>
      </c>
      <c r="AB49" s="2"/>
      <c r="AC49" s="2"/>
      <c r="AD49" s="2"/>
      <c r="AE49" s="2"/>
      <c r="AF49" s="44">
        <f>SUM(AH49:AZ49)</f>
        <v>0</v>
      </c>
      <c r="AG49" s="2"/>
      <c r="AH49" s="77"/>
    </row>
    <row r="50" spans="3:34" x14ac:dyDescent="0.2">
      <c r="C50" s="132"/>
      <c r="D50" s="85"/>
      <c r="E50" s="137"/>
      <c r="F50" s="227" t="e">
        <f ca="1"/>
        <v>#N/A</v>
      </c>
      <c r="G50" s="137"/>
      <c r="H50" s="138"/>
      <c r="I50" s="137"/>
      <c r="J50" s="139"/>
      <c r="K50" s="134"/>
      <c r="M50" s="12"/>
      <c r="N50" s="2"/>
      <c r="O50" s="24"/>
      <c r="P50" s="24"/>
      <c r="Q50" s="24"/>
      <c r="R50" s="25"/>
      <c r="S50" s="24"/>
      <c r="T50" s="33"/>
      <c r="U50" s="77"/>
      <c r="V50" s="2"/>
      <c r="W50" s="12"/>
      <c r="X50" s="2"/>
      <c r="Y50" s="2"/>
      <c r="Z50" s="2"/>
      <c r="AA50" s="4">
        <f t="shared" ref="AA50:AA51" si="3">AK50</f>
        <v>0</v>
      </c>
      <c r="AB50" s="2"/>
      <c r="AC50" s="2"/>
      <c r="AD50" s="2"/>
      <c r="AE50" s="2"/>
      <c r="AF50" s="44">
        <f>SUM(AH50:AZ50)</f>
        <v>0</v>
      </c>
      <c r="AG50" s="2"/>
      <c r="AH50" s="77"/>
    </row>
    <row r="51" spans="3:34" ht="12.75" x14ac:dyDescent="0.2">
      <c r="C51" s="150"/>
      <c r="D51" s="151"/>
      <c r="E51" s="153"/>
      <c r="F51" s="227" t="e">
        <f ca="1"/>
        <v>#N/A</v>
      </c>
      <c r="G51" s="153"/>
      <c r="H51" s="154"/>
      <c r="I51" s="153"/>
      <c r="J51" s="155"/>
      <c r="K51" s="152"/>
      <c r="M51" s="80"/>
      <c r="N51" s="34" t="s">
        <v>30</v>
      </c>
      <c r="O51" s="35">
        <f ca="1">O45+O49</f>
        <v>21996</v>
      </c>
      <c r="P51" s="35">
        <f t="shared" ref="P51:T51" ca="1" si="4">P45+P49</f>
        <v>9591</v>
      </c>
      <c r="Q51" s="35">
        <f t="shared" si="4"/>
        <v>0</v>
      </c>
      <c r="R51" s="36"/>
      <c r="S51" s="35">
        <f t="shared" ca="1" si="4"/>
        <v>21996</v>
      </c>
      <c r="T51" s="37">
        <f t="shared" ca="1" si="4"/>
        <v>66</v>
      </c>
      <c r="U51" s="81"/>
      <c r="V51" s="31"/>
      <c r="W51" s="80"/>
      <c r="X51" s="2"/>
      <c r="Y51" s="2"/>
      <c r="Z51" s="2"/>
      <c r="AA51" s="4">
        <f t="shared" si="3"/>
        <v>0</v>
      </c>
      <c r="AB51" s="2"/>
      <c r="AC51" s="2"/>
      <c r="AD51" s="2"/>
      <c r="AE51" s="2"/>
      <c r="AF51" s="2"/>
      <c r="AG51" s="2"/>
      <c r="AH51" s="77"/>
    </row>
    <row r="52" spans="3:34" x14ac:dyDescent="0.2">
      <c r="C52" s="132"/>
      <c r="D52" s="85"/>
      <c r="E52" s="85"/>
      <c r="F52" s="227" t="e">
        <f ca="1"/>
        <v>#N/A</v>
      </c>
      <c r="G52" s="85"/>
      <c r="H52" s="85"/>
      <c r="I52" s="85"/>
      <c r="J52" s="85"/>
      <c r="K52" s="134"/>
      <c r="M52" s="12"/>
      <c r="N52" s="2"/>
      <c r="O52" s="2"/>
      <c r="P52" s="2"/>
      <c r="Q52" s="2"/>
      <c r="R52" s="2"/>
      <c r="S52" s="2"/>
      <c r="T52" s="2"/>
      <c r="U52" s="77"/>
      <c r="V52" s="2"/>
      <c r="W52" s="12"/>
      <c r="X52" s="2"/>
      <c r="Y52" s="2"/>
      <c r="Z52" s="2"/>
      <c r="AA52" s="2"/>
      <c r="AB52" s="2"/>
      <c r="AC52" s="2"/>
      <c r="AD52" s="2"/>
      <c r="AE52" s="2" t="s">
        <v>100</v>
      </c>
      <c r="AF52" s="2" t="s">
        <v>100</v>
      </c>
      <c r="AG52" s="2"/>
      <c r="AH52" s="77"/>
    </row>
    <row r="53" spans="3:34" x14ac:dyDescent="0.2">
      <c r="C53" s="132"/>
      <c r="D53" s="85"/>
      <c r="E53" s="85"/>
      <c r="F53" s="227" t="e">
        <f ca="1"/>
        <v>#N/A</v>
      </c>
      <c r="G53" s="85"/>
      <c r="H53" s="85"/>
      <c r="I53" s="85"/>
      <c r="J53" s="85"/>
      <c r="K53" s="134"/>
      <c r="M53" s="12"/>
      <c r="N53" s="2"/>
      <c r="O53" s="2"/>
      <c r="P53" s="2"/>
      <c r="Q53" s="2"/>
      <c r="R53" s="2"/>
      <c r="S53" s="2"/>
      <c r="T53" s="2"/>
      <c r="U53" s="77"/>
      <c r="V53" s="2"/>
      <c r="W53" s="12"/>
      <c r="X53" s="2"/>
      <c r="Y53" s="45"/>
      <c r="Z53" s="2"/>
      <c r="AA53" s="2"/>
      <c r="AB53" s="46"/>
      <c r="AC53" s="47"/>
      <c r="AD53" s="2"/>
      <c r="AE53" s="2" t="s">
        <v>100</v>
      </c>
      <c r="AF53" s="2" t="s">
        <v>101</v>
      </c>
      <c r="AG53" s="49"/>
      <c r="AH53" s="77"/>
    </row>
    <row r="54" spans="3:34" x14ac:dyDescent="0.2">
      <c r="C54" s="132"/>
      <c r="D54" s="85"/>
      <c r="E54" s="85"/>
      <c r="F54" s="227" t="e">
        <f ca="1"/>
        <v>#N/A</v>
      </c>
      <c r="G54" s="85"/>
      <c r="H54" s="85"/>
      <c r="I54" s="85"/>
      <c r="J54" s="85"/>
      <c r="K54" s="134"/>
      <c r="M54" s="12"/>
      <c r="N54" s="2"/>
      <c r="O54" s="2"/>
      <c r="P54" s="2"/>
      <c r="Q54" s="2"/>
      <c r="R54" s="2"/>
      <c r="S54" s="2"/>
      <c r="T54" s="2"/>
      <c r="U54" s="77"/>
      <c r="V54" s="2"/>
      <c r="W54" s="12"/>
      <c r="X54" s="2"/>
      <c r="Y54" s="2"/>
      <c r="Z54" s="2"/>
      <c r="AA54" s="52"/>
      <c r="AB54" s="50"/>
      <c r="AC54" s="53"/>
      <c r="AD54" s="2"/>
      <c r="AE54" s="2" t="s">
        <v>100</v>
      </c>
      <c r="AF54" s="2" t="s">
        <v>102</v>
      </c>
      <c r="AG54" s="2"/>
      <c r="AH54" s="77"/>
    </row>
    <row r="55" spans="3:34" x14ac:dyDescent="0.2">
      <c r="C55" s="132"/>
      <c r="D55" s="85"/>
      <c r="E55" s="85"/>
      <c r="F55" s="227" t="e">
        <f ca="1"/>
        <v>#N/A</v>
      </c>
      <c r="G55" s="85"/>
      <c r="H55" s="85"/>
      <c r="I55" s="85"/>
      <c r="J55" s="85"/>
      <c r="K55" s="134"/>
      <c r="M55" s="12"/>
      <c r="N55" s="2"/>
      <c r="O55" s="2"/>
      <c r="P55" s="2"/>
      <c r="Q55" s="2"/>
      <c r="R55" s="2"/>
      <c r="S55" s="2"/>
      <c r="T55" s="2"/>
      <c r="U55" s="77"/>
      <c r="V55" s="2"/>
      <c r="W55" s="12"/>
      <c r="X55" s="2"/>
      <c r="Y55" s="2"/>
      <c r="Z55" s="2"/>
      <c r="AA55" s="2"/>
      <c r="AB55" s="2"/>
      <c r="AC55" s="2"/>
      <c r="AD55" s="2"/>
      <c r="AE55" s="85" t="s">
        <v>103</v>
      </c>
      <c r="AF55" s="85" t="s">
        <v>103</v>
      </c>
      <c r="AG55" s="2"/>
      <c r="AH55" s="77"/>
    </row>
    <row r="56" spans="3:34" x14ac:dyDescent="0.2">
      <c r="C56" s="132"/>
      <c r="D56" s="85"/>
      <c r="E56" s="85"/>
      <c r="F56" s="227" t="e">
        <f ca="1"/>
        <v>#N/A</v>
      </c>
      <c r="G56" s="85"/>
      <c r="H56" s="85"/>
      <c r="I56" s="85"/>
      <c r="J56" s="85"/>
      <c r="K56" s="134"/>
      <c r="M56" s="12"/>
      <c r="N56" s="2"/>
      <c r="O56" s="2"/>
      <c r="P56" s="2"/>
      <c r="Q56" s="2"/>
      <c r="R56" s="2"/>
      <c r="S56" s="2"/>
      <c r="T56" s="2"/>
      <c r="U56" s="77"/>
      <c r="V56" s="2"/>
      <c r="W56" s="12"/>
      <c r="X56" s="2"/>
      <c r="Y56" s="45"/>
      <c r="Z56" s="2"/>
      <c r="AA56" s="2"/>
      <c r="AB56" s="2"/>
      <c r="AC56" s="2"/>
      <c r="AD56" s="2"/>
      <c r="AE56" s="85" t="s">
        <v>104</v>
      </c>
      <c r="AF56" s="85" t="s">
        <v>104</v>
      </c>
      <c r="AG56" s="44"/>
      <c r="AH56" s="77"/>
    </row>
    <row r="57" spans="3:34" x14ac:dyDescent="0.2">
      <c r="C57" s="132"/>
      <c r="D57" s="85"/>
      <c r="E57" s="85"/>
      <c r="F57" s="227" t="e">
        <f ca="1"/>
        <v>#N/A</v>
      </c>
      <c r="G57" s="85"/>
      <c r="H57" s="85"/>
      <c r="I57" s="85"/>
      <c r="J57" s="85"/>
      <c r="K57" s="134"/>
      <c r="M57" s="12"/>
      <c r="N57" s="2"/>
      <c r="O57" s="2"/>
      <c r="P57" s="2"/>
      <c r="Q57" s="2"/>
      <c r="R57" s="2"/>
      <c r="S57" s="2"/>
      <c r="T57" s="2"/>
      <c r="U57" s="77"/>
      <c r="V57" s="2"/>
      <c r="W57" s="12"/>
      <c r="X57" s="2"/>
      <c r="Y57" s="2"/>
      <c r="Z57" s="2"/>
      <c r="AA57" s="52"/>
      <c r="AB57" s="2"/>
      <c r="AC57" s="2"/>
      <c r="AD57" s="2"/>
      <c r="AE57" s="2">
        <f>SUMPRODUCT(1/COUNTIF(AE52:AE56,AE52:AE56))</f>
        <v>3</v>
      </c>
      <c r="AF57" s="2"/>
      <c r="AG57" s="2"/>
      <c r="AH57" s="77"/>
    </row>
    <row r="58" spans="3:34" x14ac:dyDescent="0.2">
      <c r="C58" s="132"/>
      <c r="D58" s="85"/>
      <c r="E58" s="85"/>
      <c r="F58" s="227" t="e">
        <f ca="1"/>
        <v>#N/A</v>
      </c>
      <c r="G58" s="85"/>
      <c r="H58" s="85"/>
      <c r="I58" s="85"/>
      <c r="J58" s="85"/>
      <c r="K58" s="134"/>
      <c r="M58" s="12"/>
      <c r="N58" s="2"/>
      <c r="O58" s="2"/>
      <c r="P58" s="2"/>
      <c r="Q58" s="2"/>
      <c r="R58" s="2"/>
      <c r="S58" s="2"/>
      <c r="T58" s="2"/>
      <c r="U58" s="77"/>
      <c r="V58" s="2"/>
      <c r="W58" s="12"/>
      <c r="X58" s="2"/>
      <c r="Y58" s="2"/>
      <c r="Z58" s="2"/>
      <c r="AA58" s="52"/>
      <c r="AB58" s="2"/>
      <c r="AC58" s="2"/>
      <c r="AD58" s="2"/>
      <c r="AE58" s="2"/>
      <c r="AF58" s="44"/>
      <c r="AG58" s="2"/>
      <c r="AH58" s="77"/>
    </row>
    <row r="59" spans="3:34" x14ac:dyDescent="0.2">
      <c r="C59" s="12"/>
      <c r="D59" s="2"/>
      <c r="E59" s="2"/>
      <c r="F59" s="227" t="e">
        <f ca="1"/>
        <v>#N/A</v>
      </c>
      <c r="G59" s="2"/>
      <c r="H59" s="2"/>
      <c r="I59" s="2"/>
      <c r="J59" s="2"/>
      <c r="K59" s="77"/>
      <c r="M59" s="12"/>
      <c r="N59" s="2"/>
      <c r="O59" s="2"/>
      <c r="P59" s="2"/>
      <c r="Q59" s="2"/>
      <c r="R59" s="2"/>
      <c r="S59" s="2"/>
      <c r="T59" s="2"/>
      <c r="U59" s="77"/>
      <c r="V59" s="2"/>
      <c r="W59" s="12"/>
      <c r="X59" s="2"/>
      <c r="Y59" s="2"/>
      <c r="Z59" s="2"/>
      <c r="AA59" s="2"/>
      <c r="AB59" s="2"/>
      <c r="AC59" s="2"/>
      <c r="AD59" s="2"/>
      <c r="AE59" s="2"/>
      <c r="AF59" s="44"/>
      <c r="AG59" s="2"/>
      <c r="AH59" s="77"/>
    </row>
    <row r="60" spans="3:34" x14ac:dyDescent="0.2">
      <c r="C60" s="12"/>
      <c r="D60" s="2"/>
      <c r="E60" s="2"/>
      <c r="F60" s="227" t="e">
        <f ca="1"/>
        <v>#N/A</v>
      </c>
      <c r="G60" s="2"/>
      <c r="H60" s="2"/>
      <c r="I60" s="2"/>
      <c r="J60" s="2"/>
      <c r="K60" s="77"/>
      <c r="M60" s="12"/>
      <c r="N60" s="2"/>
      <c r="O60" s="2"/>
      <c r="P60" s="2"/>
      <c r="Q60" s="2"/>
      <c r="R60" s="2"/>
      <c r="S60" s="2"/>
      <c r="T60" s="2"/>
      <c r="U60" s="77"/>
      <c r="V60" s="2"/>
      <c r="W60" s="12"/>
      <c r="X60" s="2"/>
      <c r="Y60" s="45" t="s">
        <v>37</v>
      </c>
      <c r="Z60" s="2"/>
      <c r="AA60" s="2"/>
      <c r="AB60" s="2"/>
      <c r="AC60" s="2"/>
      <c r="AD60" s="2"/>
      <c r="AE60" s="2"/>
      <c r="AF60" s="44"/>
      <c r="AG60" s="2"/>
      <c r="AH60" s="77"/>
    </row>
    <row r="61" spans="3:34" x14ac:dyDescent="0.2">
      <c r="C61" s="12"/>
      <c r="D61" s="2"/>
      <c r="E61" s="2"/>
      <c r="F61" s="227" t="e">
        <f ca="1"/>
        <v>#N/A</v>
      </c>
      <c r="G61" s="2"/>
      <c r="H61" s="2"/>
      <c r="I61" s="2"/>
      <c r="J61" s="2"/>
      <c r="K61" s="77"/>
      <c r="M61" s="12"/>
      <c r="N61" s="2"/>
      <c r="O61" s="2"/>
      <c r="P61" s="2"/>
      <c r="Q61" s="2"/>
      <c r="R61" s="2"/>
      <c r="S61" s="2"/>
      <c r="T61" s="2"/>
      <c r="U61" s="77"/>
      <c r="V61" s="2"/>
      <c r="W61" s="12"/>
      <c r="X61" s="2"/>
      <c r="Y61" s="2"/>
      <c r="Z61" s="2"/>
      <c r="AA61" s="2"/>
      <c r="AB61" s="2"/>
      <c r="AC61" s="2"/>
      <c r="AD61" s="2"/>
      <c r="AE61" s="2"/>
      <c r="AF61" s="44"/>
      <c r="AG61" s="2"/>
      <c r="AH61" s="77"/>
    </row>
    <row r="62" spans="3:34" x14ac:dyDescent="0.2">
      <c r="C62" s="12"/>
      <c r="D62" s="2"/>
      <c r="E62" s="2"/>
      <c r="F62" s="227" t="e">
        <f ca="1"/>
        <v>#N/A</v>
      </c>
      <c r="I62" s="2"/>
      <c r="J62" s="2"/>
      <c r="K62" s="77"/>
      <c r="M62" s="12"/>
      <c r="N62" s="2"/>
      <c r="O62" s="2"/>
      <c r="S62" s="2"/>
      <c r="T62" s="2"/>
      <c r="U62" s="77"/>
      <c r="V62" s="2"/>
      <c r="W62" s="12"/>
      <c r="X62" s="2"/>
      <c r="Y62" s="2"/>
      <c r="Z62" s="2"/>
      <c r="AA62" s="2"/>
      <c r="AB62" s="2"/>
      <c r="AC62" s="2"/>
      <c r="AD62" s="2"/>
      <c r="AE62" s="2"/>
      <c r="AF62" s="44"/>
      <c r="AG62" s="2"/>
      <c r="AH62" s="77"/>
    </row>
    <row r="63" spans="3:34" x14ac:dyDescent="0.2">
      <c r="C63" s="12"/>
      <c r="D63" s="2"/>
      <c r="E63" s="2"/>
      <c r="F63" s="227" t="e">
        <f ca="1"/>
        <v>#N/A</v>
      </c>
      <c r="I63" s="2"/>
      <c r="J63" s="2"/>
      <c r="K63" s="77"/>
      <c r="M63" s="12"/>
      <c r="N63" s="2"/>
      <c r="O63" s="2"/>
      <c r="S63" s="2"/>
      <c r="T63" s="2"/>
      <c r="U63" s="77"/>
      <c r="V63" s="2"/>
      <c r="W63" s="12"/>
      <c r="X63" s="2"/>
      <c r="Y63" s="2"/>
      <c r="Z63" s="2"/>
      <c r="AA63" s="2"/>
      <c r="AB63" s="2"/>
      <c r="AC63" s="2"/>
      <c r="AD63" s="2"/>
      <c r="AE63" s="2"/>
      <c r="AF63" s="44"/>
      <c r="AG63" s="2"/>
      <c r="AH63" s="77"/>
    </row>
    <row r="64" spans="3:34" x14ac:dyDescent="0.2">
      <c r="C64" s="12"/>
      <c r="D64" s="2"/>
      <c r="E64" s="2"/>
      <c r="F64" s="227" t="e">
        <f ca="1"/>
        <v>#N/A</v>
      </c>
      <c r="I64" s="2"/>
      <c r="J64" s="2"/>
      <c r="K64" s="77"/>
      <c r="M64" s="12"/>
      <c r="N64" s="2"/>
      <c r="O64" s="2"/>
      <c r="S64" s="2"/>
      <c r="T64" s="2"/>
      <c r="U64" s="77"/>
      <c r="V64" s="2"/>
      <c r="W64" s="12"/>
      <c r="X64" s="2"/>
      <c r="Y64" s="2"/>
      <c r="Z64" s="2"/>
      <c r="AA64" s="2"/>
      <c r="AB64" s="2"/>
      <c r="AC64" s="2"/>
      <c r="AD64" s="2"/>
      <c r="AE64" s="2"/>
      <c r="AF64" s="44"/>
      <c r="AG64" s="2"/>
      <c r="AH64" s="77"/>
    </row>
    <row r="65" spans="3:34" x14ac:dyDescent="0.2">
      <c r="C65" s="12"/>
      <c r="D65" s="2"/>
      <c r="E65" s="2"/>
      <c r="F65" s="227" t="e">
        <f ca="1"/>
        <v>#N/A</v>
      </c>
      <c r="I65" s="2"/>
      <c r="J65" s="2"/>
      <c r="K65" s="77"/>
      <c r="M65" s="12"/>
      <c r="N65" s="2"/>
      <c r="O65" s="2"/>
      <c r="S65" s="2"/>
      <c r="T65" s="2"/>
      <c r="U65" s="77"/>
      <c r="V65" s="2"/>
      <c r="W65" s="12"/>
      <c r="X65" s="2"/>
      <c r="Y65" s="2"/>
      <c r="Z65" s="2"/>
      <c r="AA65" s="2"/>
      <c r="AB65" s="2"/>
      <c r="AC65" s="2"/>
      <c r="AD65" s="2"/>
      <c r="AE65" s="2"/>
      <c r="AF65" s="44"/>
      <c r="AG65" s="2"/>
      <c r="AH65" s="77"/>
    </row>
    <row r="66" spans="3:34" x14ac:dyDescent="0.2">
      <c r="C66" s="12"/>
      <c r="D66" s="2"/>
      <c r="E66" s="2"/>
      <c r="F66" s="227" t="e">
        <f ca="1"/>
        <v>#N/A</v>
      </c>
      <c r="I66" s="2"/>
      <c r="J66" s="2"/>
      <c r="K66" s="77"/>
      <c r="M66" s="12"/>
      <c r="N66" s="2"/>
      <c r="O66" s="2"/>
      <c r="S66" s="2"/>
      <c r="T66" s="2"/>
      <c r="U66" s="77"/>
      <c r="V66" s="2"/>
      <c r="W66" s="12"/>
      <c r="X66" s="2"/>
      <c r="Y66" s="2"/>
      <c r="Z66" s="2"/>
      <c r="AA66" s="2"/>
      <c r="AB66" s="2"/>
      <c r="AC66" s="2"/>
      <c r="AD66" s="2"/>
      <c r="AE66" s="2"/>
      <c r="AF66" s="44"/>
      <c r="AG66" s="2"/>
      <c r="AH66" s="77"/>
    </row>
    <row r="67" spans="3:34" x14ac:dyDescent="0.2">
      <c r="C67" s="12"/>
      <c r="D67" s="2"/>
      <c r="E67" s="2"/>
      <c r="F67" s="227" t="e">
        <f ca="1"/>
        <v>#N/A</v>
      </c>
      <c r="I67" s="2"/>
      <c r="J67" s="2"/>
      <c r="K67" s="77"/>
      <c r="M67" s="12"/>
      <c r="N67" s="2"/>
      <c r="O67" s="2"/>
      <c r="S67" s="2"/>
      <c r="T67" s="2"/>
      <c r="U67" s="77"/>
      <c r="V67" s="2"/>
      <c r="W67" s="12"/>
      <c r="X67" s="2"/>
      <c r="Y67" s="2"/>
      <c r="Z67" s="2"/>
      <c r="AA67" s="2"/>
      <c r="AB67" s="2"/>
      <c r="AC67" s="2"/>
      <c r="AD67" s="2"/>
      <c r="AE67" s="2"/>
      <c r="AF67" s="44"/>
      <c r="AG67" s="2"/>
      <c r="AH67" s="77"/>
    </row>
    <row r="68" spans="3:34" x14ac:dyDescent="0.2">
      <c r="C68" s="12"/>
      <c r="D68" s="2"/>
      <c r="E68" s="2"/>
      <c r="I68" s="2"/>
      <c r="J68" s="2"/>
      <c r="K68" s="77"/>
      <c r="M68" s="12"/>
      <c r="N68" s="2"/>
      <c r="O68" s="2"/>
      <c r="S68" s="2"/>
      <c r="T68" s="2"/>
      <c r="U68" s="77"/>
      <c r="V68" s="2"/>
      <c r="W68" s="12"/>
      <c r="X68" s="2"/>
      <c r="Y68" s="2"/>
      <c r="Z68" s="2"/>
      <c r="AA68" s="2"/>
      <c r="AB68" s="2"/>
      <c r="AC68" s="2"/>
      <c r="AD68" s="2"/>
      <c r="AE68" s="2"/>
      <c r="AF68" s="44"/>
      <c r="AG68" s="2"/>
      <c r="AH68" s="77"/>
    </row>
    <row r="69" spans="3:34" x14ac:dyDescent="0.2">
      <c r="C69" s="12"/>
      <c r="D69" s="2"/>
      <c r="E69" s="2"/>
      <c r="F69" s="2"/>
      <c r="G69" s="2"/>
      <c r="H69" s="2"/>
      <c r="I69" s="2"/>
      <c r="J69" s="2"/>
      <c r="K69" s="77"/>
      <c r="M69" s="12"/>
      <c r="N69" s="2"/>
      <c r="O69" s="2"/>
      <c r="P69" s="2"/>
      <c r="Q69" s="2"/>
      <c r="R69" s="2"/>
      <c r="S69" s="2"/>
      <c r="T69" s="2"/>
      <c r="U69" s="77"/>
      <c r="V69" s="2"/>
      <c r="W69" s="12"/>
      <c r="X69" s="2"/>
      <c r="Y69" s="2"/>
      <c r="Z69" s="2"/>
      <c r="AA69" s="2"/>
      <c r="AB69" s="2"/>
      <c r="AC69" s="2"/>
      <c r="AD69" s="2"/>
      <c r="AE69" s="2"/>
      <c r="AF69" s="44"/>
      <c r="AG69" s="2"/>
      <c r="AH69" s="77"/>
    </row>
    <row r="70" spans="3:34" x14ac:dyDescent="0.2">
      <c r="C70" s="12"/>
      <c r="D70" s="2"/>
      <c r="E70" s="2"/>
      <c r="F70" s="2"/>
      <c r="G70" s="2"/>
      <c r="H70" s="2"/>
      <c r="I70" s="2"/>
      <c r="J70" s="2"/>
      <c r="K70" s="77"/>
      <c r="M70" s="12"/>
      <c r="N70" s="2"/>
      <c r="O70" s="2"/>
      <c r="P70" s="2"/>
      <c r="Q70" s="2"/>
      <c r="R70" s="2"/>
      <c r="S70" s="2"/>
      <c r="T70" s="2"/>
      <c r="U70" s="77"/>
      <c r="V70" s="2"/>
      <c r="W70" s="12"/>
      <c r="X70" s="40">
        <v>0</v>
      </c>
      <c r="Y70" s="54"/>
      <c r="Z70" s="54"/>
      <c r="AA70" s="54"/>
      <c r="AB70" s="54"/>
      <c r="AC70" s="54"/>
      <c r="AD70" s="54"/>
      <c r="AE70" s="54"/>
      <c r="AF70" s="55"/>
      <c r="AG70" s="43">
        <f>SUM(AF72:AF78)</f>
        <v>0</v>
      </c>
      <c r="AH70" s="77"/>
    </row>
    <row r="71" spans="3:34" x14ac:dyDescent="0.2">
      <c r="C71" s="12"/>
      <c r="D71" s="2"/>
      <c r="E71" s="2"/>
      <c r="F71" s="2"/>
      <c r="G71" s="2"/>
      <c r="H71" s="2"/>
      <c r="I71" s="2"/>
      <c r="J71" s="2"/>
      <c r="K71" s="77"/>
      <c r="M71" s="12"/>
      <c r="N71" s="2"/>
      <c r="O71" s="2"/>
      <c r="P71" s="2"/>
      <c r="Q71" s="2"/>
      <c r="R71" s="2"/>
      <c r="S71" s="2"/>
      <c r="T71" s="2"/>
      <c r="U71" s="77"/>
      <c r="V71" s="2"/>
      <c r="W71" s="12"/>
      <c r="X71" s="2"/>
      <c r="Y71" s="2"/>
      <c r="Z71" s="56"/>
      <c r="AA71" s="2"/>
      <c r="AB71" s="2"/>
      <c r="AC71" s="2"/>
      <c r="AD71" s="2"/>
      <c r="AE71" s="2"/>
      <c r="AF71" s="44"/>
      <c r="AG71" s="2"/>
      <c r="AH71" s="77"/>
    </row>
    <row r="72" spans="3:34" x14ac:dyDescent="0.2">
      <c r="C72" s="12"/>
      <c r="D72" s="2"/>
      <c r="E72" s="2"/>
      <c r="F72" s="2"/>
      <c r="G72" s="2"/>
      <c r="H72" s="2"/>
      <c r="I72" s="2"/>
      <c r="J72" s="2"/>
      <c r="K72" s="77"/>
      <c r="M72" s="12"/>
      <c r="N72" s="2"/>
      <c r="O72" s="2"/>
      <c r="P72" s="2"/>
      <c r="Q72" s="2"/>
      <c r="R72" s="2"/>
      <c r="S72" s="2"/>
      <c r="T72" s="2"/>
      <c r="U72" s="77"/>
      <c r="V72" s="2"/>
      <c r="W72" s="12"/>
      <c r="X72" s="2"/>
      <c r="Y72" s="57">
        <f t="shared" ref="Y72:AA77" si="5">AM72</f>
        <v>0</v>
      </c>
      <c r="Z72" s="58">
        <f t="shared" si="5"/>
        <v>0</v>
      </c>
      <c r="AA72" s="59">
        <f t="shared" si="5"/>
        <v>0</v>
      </c>
      <c r="AB72" s="2"/>
      <c r="AC72" s="2"/>
      <c r="AD72" s="2"/>
      <c r="AE72" s="2"/>
      <c r="AF72" s="44">
        <f t="shared" ref="AF72:AF77" si="6">AQ72</f>
        <v>0</v>
      </c>
      <c r="AG72" s="2"/>
      <c r="AH72" s="77"/>
    </row>
    <row r="73" spans="3:34" x14ac:dyDescent="0.2">
      <c r="C73" s="12"/>
      <c r="D73" s="2"/>
      <c r="E73" s="2"/>
      <c r="F73" s="2"/>
      <c r="G73" s="2"/>
      <c r="H73" s="2"/>
      <c r="I73" s="2"/>
      <c r="J73" s="2"/>
      <c r="K73" s="77"/>
      <c r="M73" s="12"/>
      <c r="N73" s="2"/>
      <c r="O73" s="2"/>
      <c r="P73" s="2"/>
      <c r="Q73" s="2"/>
      <c r="R73" s="2"/>
      <c r="S73" s="2"/>
      <c r="T73" s="2"/>
      <c r="U73" s="77"/>
      <c r="V73" s="2"/>
      <c r="W73" s="12"/>
      <c r="X73" s="2"/>
      <c r="Y73" s="57">
        <f t="shared" si="5"/>
        <v>0</v>
      </c>
      <c r="Z73" s="58">
        <f t="shared" si="5"/>
        <v>0</v>
      </c>
      <c r="AA73" s="59">
        <f t="shared" si="5"/>
        <v>0</v>
      </c>
      <c r="AB73" s="2"/>
      <c r="AC73" s="2"/>
      <c r="AD73" s="2"/>
      <c r="AE73" s="2"/>
      <c r="AF73" s="44">
        <f t="shared" si="6"/>
        <v>0</v>
      </c>
      <c r="AG73" s="2"/>
      <c r="AH73" s="77"/>
    </row>
    <row r="74" spans="3:34" x14ac:dyDescent="0.2">
      <c r="C74" s="12"/>
      <c r="D74" s="2"/>
      <c r="E74" s="2"/>
      <c r="F74" s="2"/>
      <c r="G74" s="2"/>
      <c r="H74" s="2"/>
      <c r="I74" s="2"/>
      <c r="J74" s="2"/>
      <c r="K74" s="77"/>
      <c r="M74" s="12"/>
      <c r="N74" s="2"/>
      <c r="O74" s="2"/>
      <c r="P74" s="2"/>
      <c r="Q74" s="2"/>
      <c r="R74" s="2"/>
      <c r="S74" s="2"/>
      <c r="T74" s="2"/>
      <c r="U74" s="77"/>
      <c r="V74" s="2"/>
      <c r="W74" s="12"/>
      <c r="X74" s="2"/>
      <c r="Y74" s="57">
        <f t="shared" si="5"/>
        <v>0</v>
      </c>
      <c r="Z74" s="58">
        <f t="shared" si="5"/>
        <v>0</v>
      </c>
      <c r="AA74" s="59">
        <f t="shared" si="5"/>
        <v>0</v>
      </c>
      <c r="AB74" s="2"/>
      <c r="AC74" s="2"/>
      <c r="AD74" s="2"/>
      <c r="AE74" s="2"/>
      <c r="AF74" s="44">
        <f t="shared" si="6"/>
        <v>0</v>
      </c>
      <c r="AG74" s="2"/>
      <c r="AH74" s="77"/>
    </row>
    <row r="75" spans="3:34" x14ac:dyDescent="0.2">
      <c r="C75" s="27"/>
      <c r="D75" s="60"/>
      <c r="E75" s="60"/>
      <c r="F75" s="60"/>
      <c r="G75" s="60"/>
      <c r="H75" s="60"/>
      <c r="I75" s="60"/>
      <c r="J75" s="60"/>
      <c r="K75" s="82"/>
      <c r="M75" s="27"/>
      <c r="N75" s="60"/>
      <c r="O75" s="60"/>
      <c r="P75" s="60"/>
      <c r="Q75" s="60"/>
      <c r="R75" s="60"/>
      <c r="S75" s="60"/>
      <c r="T75" s="60"/>
      <c r="U75" s="82"/>
      <c r="V75" s="2"/>
      <c r="W75" s="27"/>
      <c r="X75" s="60"/>
      <c r="Y75" s="129">
        <f t="shared" si="5"/>
        <v>0</v>
      </c>
      <c r="Z75" s="73">
        <f t="shared" si="5"/>
        <v>0</v>
      </c>
      <c r="AA75" s="130">
        <f t="shared" si="5"/>
        <v>0</v>
      </c>
      <c r="AB75" s="60"/>
      <c r="AC75" s="60"/>
      <c r="AD75" s="60"/>
      <c r="AE75" s="60"/>
      <c r="AF75" s="131">
        <f t="shared" si="6"/>
        <v>0</v>
      </c>
      <c r="AG75" s="60"/>
      <c r="AH75" s="82"/>
    </row>
    <row r="76" spans="3:34" x14ac:dyDescent="0.2">
      <c r="C76" s="2"/>
      <c r="D76" s="2"/>
      <c r="E76" s="2"/>
      <c r="F76" s="2"/>
      <c r="G76" s="2"/>
      <c r="H76" s="2"/>
      <c r="I76" s="2"/>
      <c r="J76" s="2"/>
      <c r="K76" s="2"/>
      <c r="M76" s="2"/>
      <c r="N76" s="2"/>
      <c r="O76" s="2"/>
      <c r="P76" s="2"/>
      <c r="Q76" s="2"/>
      <c r="R76" s="2"/>
      <c r="S76" s="2"/>
      <c r="T76" s="2"/>
      <c r="U76" s="2"/>
      <c r="V76" s="2"/>
      <c r="W76" s="2"/>
      <c r="X76" s="2"/>
      <c r="Y76" s="57">
        <f t="shared" si="5"/>
        <v>0</v>
      </c>
      <c r="Z76" s="58">
        <f t="shared" si="5"/>
        <v>0</v>
      </c>
      <c r="AA76" s="59">
        <f t="shared" si="5"/>
        <v>0</v>
      </c>
      <c r="AD76" s="2"/>
      <c r="AE76" s="2"/>
      <c r="AF76" s="44">
        <f t="shared" si="6"/>
        <v>0</v>
      </c>
      <c r="AG76" s="2"/>
    </row>
    <row r="77" spans="3:34" x14ac:dyDescent="0.2">
      <c r="X77" s="2"/>
      <c r="Y77" s="57">
        <f t="shared" si="5"/>
        <v>0</v>
      </c>
      <c r="Z77" s="58">
        <f t="shared" si="5"/>
        <v>0</v>
      </c>
      <c r="AA77" s="59">
        <f t="shared" si="5"/>
        <v>0</v>
      </c>
      <c r="AD77" s="2"/>
      <c r="AE77" s="2"/>
      <c r="AF77" s="44">
        <f t="shared" si="6"/>
        <v>0</v>
      </c>
      <c r="AG77" s="2"/>
    </row>
    <row r="78" spans="3:34" x14ac:dyDescent="0.2">
      <c r="X78" s="2"/>
      <c r="Y78" s="2"/>
      <c r="Z78" s="56"/>
      <c r="AA78" s="2"/>
      <c r="AB78" s="2"/>
      <c r="AC78" s="2"/>
      <c r="AD78" s="2"/>
      <c r="AE78" s="2"/>
      <c r="AF78" s="44"/>
      <c r="AG78" s="2"/>
    </row>
  </sheetData>
  <mergeCells count="12">
    <mergeCell ref="M15:U15"/>
    <mergeCell ref="M16:U16"/>
    <mergeCell ref="O26:O27"/>
    <mergeCell ref="P26:Q26"/>
    <mergeCell ref="R26:R27"/>
    <mergeCell ref="S26:S27"/>
    <mergeCell ref="T26:T27"/>
    <mergeCell ref="AF8:AG9"/>
    <mergeCell ref="X12:AG12"/>
    <mergeCell ref="X13:AG13"/>
    <mergeCell ref="X14:AG14"/>
    <mergeCell ref="AC16:AD16"/>
  </mergeCells>
  <conditionalFormatting sqref="Q21">
    <cfRule type="expression" dxfId="1" priority="2">
      <formula>$Q$21="en cours"</formula>
    </cfRule>
  </conditionalFormatting>
  <conditionalFormatting sqref="G21">
    <cfRule type="expression" dxfId="0" priority="1">
      <formula>$Q$21="en cours"</formula>
    </cfRule>
  </conditionalFormatting>
  <dataValidations count="2">
    <dataValidation type="list" allowBlank="1" showInputMessage="1" showErrorMessage="1" sqref="M15:U15">
      <formula1>_PROJET_LISTE_Projets</formula1>
    </dataValidation>
    <dataValidation type="list" allowBlank="1" showInputMessage="1" showErrorMessage="1" sqref="H44">
      <formula1>LaListe</formula1>
    </dataValidation>
  </dataValidations>
  <hyperlinks>
    <hyperlink ref="G24" r:id="rId1"/>
  </hyperlinks>
  <pageMargins left="0.7" right="0.7" top="0.75" bottom="0.75" header="0.3" footer="0.3"/>
  <pageSetup paperSize="9" scale="36" orientation="landscape"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1" tint="0.499984740745262"/>
  </sheetPr>
  <dimension ref="B3:C23"/>
  <sheetViews>
    <sheetView view="pageBreakPreview" zoomScaleSheetLayoutView="100" workbookViewId="0">
      <selection activeCell="B17" sqref="B17:B22"/>
    </sheetView>
  </sheetViews>
  <sheetFormatPr baseColWidth="10" defaultRowHeight="11.25" x14ac:dyDescent="0.2"/>
  <cols>
    <col min="1" max="1" width="12" style="69"/>
    <col min="2" max="2" width="36.33203125" style="69" customWidth="1"/>
    <col min="3" max="16384" width="12" style="69"/>
  </cols>
  <sheetData>
    <row r="3" spans="2:3" s="71" customFormat="1" ht="12.75" x14ac:dyDescent="0.2">
      <c r="B3" s="70" t="s">
        <v>71</v>
      </c>
    </row>
    <row r="4" spans="2:3" x14ac:dyDescent="0.2">
      <c r="B4" s="68" t="s">
        <v>70</v>
      </c>
    </row>
    <row r="5" spans="2:3" x14ac:dyDescent="0.2">
      <c r="B5" s="69" t="s">
        <v>72</v>
      </c>
    </row>
    <row r="6" spans="2:3" x14ac:dyDescent="0.2">
      <c r="B6" s="69" t="s">
        <v>86</v>
      </c>
    </row>
    <row r="7" spans="2:3" x14ac:dyDescent="0.2">
      <c r="C7" s="69" t="s">
        <v>73</v>
      </c>
    </row>
    <row r="8" spans="2:3" x14ac:dyDescent="0.2">
      <c r="B8" s="69" t="s">
        <v>75</v>
      </c>
    </row>
    <row r="9" spans="2:3" x14ac:dyDescent="0.2">
      <c r="C9" s="69" t="s">
        <v>74</v>
      </c>
    </row>
    <row r="10" spans="2:3" x14ac:dyDescent="0.2">
      <c r="B10" s="69" t="s">
        <v>76</v>
      </c>
    </row>
    <row r="11" spans="2:3" x14ac:dyDescent="0.2">
      <c r="C11" s="69" t="s">
        <v>77</v>
      </c>
    </row>
    <row r="16" spans="2:3" s="71" customFormat="1" ht="12.75" x14ac:dyDescent="0.2">
      <c r="B16" s="70" t="s">
        <v>125</v>
      </c>
    </row>
    <row r="17" spans="2:3" x14ac:dyDescent="0.2">
      <c r="B17" s="69" t="s">
        <v>49</v>
      </c>
    </row>
    <row r="18" spans="2:3" x14ac:dyDescent="0.2">
      <c r="B18" s="69" t="s">
        <v>50</v>
      </c>
    </row>
    <row r="19" spans="2:3" x14ac:dyDescent="0.2">
      <c r="B19" s="69" t="s">
        <v>126</v>
      </c>
    </row>
    <row r="20" spans="2:3" x14ac:dyDescent="0.2">
      <c r="B20" s="69" t="s">
        <v>127</v>
      </c>
    </row>
    <row r="22" spans="2:3" s="71" customFormat="1" ht="12.75" x14ac:dyDescent="0.2">
      <c r="B22" s="70" t="s">
        <v>84</v>
      </c>
    </row>
    <row r="23" spans="2:3" x14ac:dyDescent="0.2">
      <c r="B23" s="69" t="s">
        <v>0</v>
      </c>
      <c r="C23" s="69" t="s">
        <v>85</v>
      </c>
    </row>
  </sheetData>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Projets</vt:lpstr>
      <vt:lpstr>Salariés</vt:lpstr>
      <vt:lpstr>Saisie</vt:lpstr>
      <vt:lpstr>Extraction</vt:lpstr>
      <vt:lpstr>Infos</vt:lpstr>
      <vt:lpstr>_PROJET_LARG_Etudes</vt:lpstr>
      <vt:lpstr>_PROJET_TABLEAU_Projets</vt:lpstr>
      <vt:lpstr>_SAISIE_TABLEAU_Général</vt:lpstr>
      <vt:lpstr>_SALARIES_TABLEAU_Salariés</vt:lpstr>
      <vt:lpstr>INFOS_TYPES</vt:lpstr>
      <vt:lpstr>VOC</vt:lpstr>
      <vt:lpstr>Extraction!Zone_d_impression</vt:lpstr>
      <vt:lpstr>Infos!Zone_d_impression</vt:lpstr>
      <vt:lpstr>Projets!Zone_d_impression</vt:lpstr>
      <vt:lpstr>Saisie!Zone_d_impression</vt:lpstr>
      <vt:lpstr>Salariés!Zone_d_impression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Adrien Delaunay</dc:creator>
  <cp:lastModifiedBy>Michel</cp:lastModifiedBy>
  <cp:lastPrinted>2014-10-16T15:54:20Z</cp:lastPrinted>
  <dcterms:created xsi:type="dcterms:W3CDTF">2014-10-09T14:26:25Z</dcterms:created>
  <dcterms:modified xsi:type="dcterms:W3CDTF">2014-10-22T20:15:09Z</dcterms:modified>
</cp:coreProperties>
</file>