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theme/themeOverride1.xml" ContentType="application/vnd.openxmlformats-officedocument.themeOverrid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120" yWindow="0" windowWidth="28680" windowHeight="12825"/>
  </bookViews>
  <sheets>
    <sheet name="Feuil3" sheetId="3" r:id="rId1"/>
    <sheet name="Feuil4" sheetId="5" r:id="rId2"/>
    <sheet name="Feuil2" sheetId="34" r:id="rId3"/>
    <sheet name="Feuil1" sheetId="35" r:id="rId4"/>
  </sheets>
  <definedNames>
    <definedName name="_xlnm._FilterDatabase" localSheetId="0" hidden="1">Feuil3!$A$1:$U$65535</definedName>
    <definedName name="_xlnm.Criteria" localSheetId="0">Feuil3!$AH$7:$AN$8</definedName>
  </definedNames>
  <calcPr calcId="114210"/>
</workbook>
</file>

<file path=xl/calcChain.xml><?xml version="1.0" encoding="utf-8"?>
<calcChain xmlns="http://schemas.openxmlformats.org/spreadsheetml/2006/main">
  <c r="AF34" i="3"/>
  <c r="AE34"/>
  <c r="AD34"/>
  <c r="AC34"/>
  <c r="AB34"/>
  <c r="AA34"/>
  <c r="Z4"/>
  <c r="Z3"/>
  <c r="Z2"/>
  <c r="Z1"/>
  <c r="AD10"/>
  <c r="AD9"/>
  <c r="AD8"/>
  <c r="AD7"/>
  <c r="AF33"/>
  <c r="AE33"/>
  <c r="AD33"/>
  <c r="AC33"/>
  <c r="AB33"/>
  <c r="AA33"/>
  <c r="E1" i="5"/>
  <c r="Z26"/>
  <c r="Z3"/>
  <c r="Z7"/>
  <c r="Z11"/>
  <c r="Z15"/>
  <c r="Z19"/>
  <c r="Z23"/>
  <c r="Z4"/>
  <c r="Z8"/>
  <c r="Z12"/>
  <c r="Z16"/>
  <c r="Z20"/>
  <c r="Z24"/>
  <c r="Z5"/>
  <c r="Z9"/>
  <c r="Z13"/>
  <c r="Z17"/>
  <c r="Z21"/>
  <c r="Z25"/>
  <c r="Z2"/>
  <c r="Z6"/>
  <c r="Z10"/>
  <c r="Z14"/>
  <c r="Z18"/>
  <c r="Z22"/>
</calcChain>
</file>

<file path=xl/comments1.xml><?xml version="1.0" encoding="utf-8"?>
<comments xmlns="http://schemas.openxmlformats.org/spreadsheetml/2006/main">
  <authors>
    <author>Dupont, Guillaume</author>
  </authors>
  <commentList>
    <comment ref="B7" authorId="0">
      <text>
        <r>
          <rPr>
            <b/>
            <sz val="9"/>
            <color indexed="81"/>
            <rFont val="Tahoma"/>
            <charset val="1"/>
          </rPr>
          <t>Dupont, Guillaume:</t>
        </r>
        <r>
          <rPr>
            <sz val="9"/>
            <color indexed="81"/>
            <rFont val="Tahoma"/>
            <charset val="1"/>
          </rPr>
          <t xml:space="preserve">
Date au format:
jj/mm/aaaa hh:mm</t>
        </r>
      </text>
    </comment>
    <comment ref="C7" authorId="0">
      <text>
        <r>
          <rPr>
            <b/>
            <sz val="9"/>
            <color indexed="81"/>
            <rFont val="Tahoma"/>
            <charset val="1"/>
          </rPr>
          <t xml:space="preserve">Dupont, Guillaume:
</t>
        </r>
        <r>
          <rPr>
            <sz val="9"/>
            <color indexed="81"/>
            <rFont val="Tahoma"/>
            <charset val="1"/>
          </rPr>
          <t xml:space="preserve">
Date au format:
jj/mm/aaaa hh:mm</t>
        </r>
      </text>
    </comment>
  </commentList>
</comments>
</file>

<file path=xl/connections.xml><?xml version="1.0" encoding="utf-8"?>
<connections xmlns="http://schemas.openxmlformats.org/spreadsheetml/2006/main">
  <connection id="1" name="0000297135_02557135_1" type="6" refreshedVersion="0" background="1">
    <textPr prompt="0" sourceFile="0000297135_02557135_1" decimal="," thousands=" ">
      <textFields>
        <textField/>
      </textFields>
    </textPr>
  </connection>
  <connection id="2" name="Entre" type="6" refreshedVersion="0" background="1">
    <textPr prompt="0" sourceFile="Entre" decimal="," thousands=" ">
      <textFields>
        <textField/>
      </textFields>
    </textPr>
  </connection>
  <connection id="3" name="Entre1" type="6" refreshedVersion="0" background="1">
    <textPr prompt="0" sourceFile="Entre" decimal="," thousands=" ">
      <textFields>
        <textField/>
      </textFields>
    </textPr>
  </connection>
  <connection id="4" name="Entre2" type="6" refreshedVersion="0" background="1">
    <textPr prompt="0" sourceFile="Entre" decimal="," thousands=" ">
      <textFields>
        <textField/>
      </textFields>
    </textPr>
  </connection>
</connections>
</file>

<file path=xl/sharedStrings.xml><?xml version="1.0" encoding="utf-8"?>
<sst xmlns="http://schemas.openxmlformats.org/spreadsheetml/2006/main" count="200" uniqueCount="78">
  <si>
    <t>Critères d'analyse</t>
  </si>
  <si>
    <t>Date début analyse</t>
  </si>
  <si>
    <t>Date fin analyse</t>
  </si>
  <si>
    <t xml:space="preserve">Analyse courbe de puissance </t>
  </si>
  <si>
    <t>Courbe caractéristique des machines</t>
  </si>
  <si>
    <t>ger</t>
  </si>
  <si>
    <t>Nom des parcs</t>
  </si>
  <si>
    <t>Vvent</t>
  </si>
  <si>
    <t>Puissance</t>
  </si>
  <si>
    <t>Pouillé-les-Coteaux</t>
  </si>
  <si>
    <t>Site</t>
  </si>
  <si>
    <t>Saint-Cyr-en-Pail</t>
  </si>
  <si>
    <t>Vaux-lès-Mouzon</t>
  </si>
  <si>
    <t>Lestrade-et-Thouels</t>
  </si>
  <si>
    <t>Plougin</t>
  </si>
  <si>
    <t>Kerherhal</t>
  </si>
  <si>
    <t>Type de machine</t>
  </si>
  <si>
    <t>E-70</t>
  </si>
  <si>
    <t>E-82</t>
  </si>
  <si>
    <t>E-66</t>
  </si>
  <si>
    <t>Raucourt et Flaba</t>
  </si>
  <si>
    <t>Vvent (m/s)</t>
  </si>
  <si>
    <t>Puissance (kw)</t>
  </si>
  <si>
    <t>Ger</t>
  </si>
  <si>
    <t>Lanrivoaré</t>
  </si>
  <si>
    <t>F022</t>
  </si>
  <si>
    <t>F023</t>
  </si>
  <si>
    <t>F001</t>
  </si>
  <si>
    <t>F002</t>
  </si>
  <si>
    <t>F003</t>
  </si>
  <si>
    <t>F004</t>
  </si>
  <si>
    <t>F005</t>
  </si>
  <si>
    <t>F006</t>
  </si>
  <si>
    <t>F007</t>
  </si>
  <si>
    <t>F017</t>
  </si>
  <si>
    <t>F018</t>
  </si>
  <si>
    <t>F019</t>
  </si>
  <si>
    <t>F020</t>
  </si>
  <si>
    <t>F021</t>
  </si>
  <si>
    <t>F024</t>
  </si>
  <si>
    <t>F038</t>
  </si>
  <si>
    <t>F039</t>
  </si>
  <si>
    <t>F040</t>
  </si>
  <si>
    <t>F041</t>
  </si>
  <si>
    <t>F042</t>
  </si>
  <si>
    <t>F043</t>
  </si>
  <si>
    <t>F044</t>
  </si>
  <si>
    <t>F045</t>
  </si>
  <si>
    <t>F046</t>
  </si>
  <si>
    <t>F047</t>
  </si>
  <si>
    <t>F048</t>
  </si>
  <si>
    <t>F049</t>
  </si>
  <si>
    <t>F050</t>
  </si>
  <si>
    <t>Vmin (m/s)</t>
  </si>
  <si>
    <t>Vmax (m/s)</t>
  </si>
  <si>
    <t>Pmin ( kw)</t>
  </si>
  <si>
    <t>Pmax (kw)</t>
  </si>
  <si>
    <t>Paramètre échelle graphique</t>
  </si>
  <si>
    <t>Eolienne  analysé</t>
  </si>
  <si>
    <t>Mode de fonctionnement éolienne</t>
  </si>
  <si>
    <t>Eolienne</t>
  </si>
  <si>
    <t>Début mode jour</t>
  </si>
  <si>
    <t>Fin mode jour</t>
  </si>
  <si>
    <t>Début mode nuit</t>
  </si>
  <si>
    <t>Fin mode nuit</t>
  </si>
  <si>
    <t>vmin</t>
  </si>
  <si>
    <t>vmax</t>
  </si>
  <si>
    <t>Position angulaire</t>
  </si>
  <si>
    <t>Bridage machine</t>
  </si>
  <si>
    <t>X</t>
  </si>
  <si>
    <t xml:space="preserve"> mode normal</t>
  </si>
  <si>
    <t xml:space="preserve"> mode bridé</t>
  </si>
  <si>
    <t>10.5</t>
  </si>
  <si>
    <t>16.5</t>
  </si>
  <si>
    <t>11.5</t>
  </si>
  <si>
    <t>Vmin (tr/min)</t>
  </si>
  <si>
    <t>Vmax (tr/min)</t>
  </si>
  <si>
    <t>http://forum.excel-pratique.com/excel/vider-le-presse-papier-en-vba-t31085.html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</si>
</sst>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28"/>
      <color indexed="36"/>
      <name val="Calibri"/>
      <family val="2"/>
    </font>
    <font>
      <sz val="11"/>
      <color indexed="36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8"/>
      <name val="Calibri"/>
      <family val="2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54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1" xfId="0" applyBorder="1"/>
    <xf numFmtId="22" fontId="0" fillId="0" borderId="2" xfId="0" applyNumberFormat="1" applyBorder="1"/>
    <xf numFmtId="22" fontId="0" fillId="0" borderId="3" xfId="0" applyNumberFormat="1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2" fillId="0" borderId="18" xfId="0" applyFont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1" xfId="0" applyNumberFormat="1" applyBorder="1"/>
    <xf numFmtId="0" fontId="0" fillId="0" borderId="1" xfId="0" applyFill="1" applyBorder="1"/>
    <xf numFmtId="2" fontId="0" fillId="0" borderId="0" xfId="0" applyNumberFormat="1"/>
    <xf numFmtId="0" fontId="0" fillId="0" borderId="0" xfId="0" applyAlignment="1"/>
    <xf numFmtId="22" fontId="0" fillId="0" borderId="0" xfId="0" applyNumberFormat="1"/>
    <xf numFmtId="0" fontId="0" fillId="0" borderId="25" xfId="0" applyFill="1" applyBorder="1"/>
    <xf numFmtId="0" fontId="0" fillId="0" borderId="25" xfId="0" applyNumberFormat="1" applyFill="1" applyBorder="1"/>
    <xf numFmtId="0" fontId="0" fillId="0" borderId="0" xfId="0" applyAlignment="1">
      <alignment horizontal="center" vertical="center"/>
    </xf>
    <xf numFmtId="0" fontId="6" fillId="0" borderId="0" xfId="1" applyAlignment="1" applyProtection="1"/>
    <xf numFmtId="0" fontId="0" fillId="0" borderId="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0" xfId="0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8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fr-FR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Puissance</a:t>
            </a:r>
            <a:r>
              <a:rPr lang="fr-FR" b="1" cap="none" spc="0" baseline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 de sortie en fonction du vent</a:t>
            </a:r>
          </a:p>
        </c:rich>
      </c:tx>
      <c:overlay val="1"/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1498969315278124"/>
          <c:y val="0.19727384076990376"/>
          <c:w val="0.76364420635945129"/>
          <c:h val="0.70008719743365411"/>
        </c:manualLayout>
      </c:layout>
      <c:scatterChart>
        <c:scatterStyle val="smoothMarker"/>
        <c:axId val="37096064"/>
        <c:axId val="49677440"/>
      </c:scatterChart>
      <c:valAx>
        <c:axId val="3709606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Vitesse de vent moyen en</a:t>
                </a:r>
                <a:r>
                  <a:rPr lang="fr-FR" baseline="0"/>
                  <a:t> m/s</a:t>
                </a:r>
                <a:endParaRPr lang="fr-FR"/>
              </a:p>
            </c:rich>
          </c:tx>
          <c:spPr>
            <a:noFill/>
            <a:ln w="25400">
              <a:noFill/>
            </a:ln>
          </c:spPr>
        </c:title>
        <c:tickLblPos val="nextTo"/>
        <c:spPr>
          <a:ln w="3175">
            <a:solidFill>
              <a:srgbClr val="80808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9677440"/>
        <c:crosses val="autoZero"/>
        <c:crossBetween val="midCat"/>
      </c:valAx>
      <c:valAx>
        <c:axId val="49677440"/>
        <c:scaling>
          <c:orientation val="minMax"/>
          <c:max val="2100"/>
          <c:min val="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Puissance moyenne en Kw</a:t>
                </a:r>
              </a:p>
            </c:rich>
          </c:tx>
          <c:layout>
            <c:manualLayout>
              <c:xMode val="edge"/>
              <c:yMode val="edge"/>
              <c:x val="2.1833330597400134E-2"/>
              <c:y val="0.14081781971346408"/>
            </c:manualLayout>
          </c:layout>
          <c:spPr>
            <a:noFill/>
            <a:ln w="25400">
              <a:noFill/>
            </a:ln>
          </c:spPr>
        </c:title>
        <c:tickLblPos val="nextTo"/>
        <c:crossAx val="37096064"/>
        <c:crosses val="autoZero"/>
        <c:crossBetween val="midCat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88842849820978775"/>
          <c:y val="0.41628271149650597"/>
          <c:w val="0.89398791447108028"/>
          <c:h val="0.42190903352270842"/>
        </c:manualLayout>
      </c:layout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fr-FR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Puissance</a:t>
            </a:r>
            <a:r>
              <a:rPr lang="fr-FR" b="1" cap="none" spc="0" baseline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 de sortie en fonction de la vitesse de rotation</a:t>
            </a:r>
          </a:p>
        </c:rich>
      </c:tx>
      <c:overlay val="1"/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1498969315278124"/>
          <c:y val="0.19727384076990376"/>
          <c:w val="0.76364420635945129"/>
          <c:h val="0.70008719743365411"/>
        </c:manualLayout>
      </c:layout>
      <c:scatterChart>
        <c:scatterStyle val="lineMarker"/>
        <c:axId val="49752320"/>
        <c:axId val="49873280"/>
      </c:scatterChart>
      <c:valAx>
        <c:axId val="49752320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Vitesse du rotor en tr/min</a:t>
                </a:r>
              </a:p>
            </c:rich>
          </c:tx>
          <c:spPr>
            <a:noFill/>
            <a:ln w="25400">
              <a:noFill/>
            </a:ln>
          </c:spPr>
        </c:title>
        <c:tickLblPos val="nextTo"/>
        <c:spPr>
          <a:ln w="3175">
            <a:solidFill>
              <a:srgbClr val="80808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9873280"/>
        <c:crosses val="autoZero"/>
        <c:crossBetween val="midCat"/>
      </c:valAx>
      <c:valAx>
        <c:axId val="49873280"/>
        <c:scaling>
          <c:orientation val="minMax"/>
          <c:max val="2000"/>
          <c:min val="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Puissance moyenne en Kw</a:t>
                </a:r>
              </a:p>
            </c:rich>
          </c:tx>
          <c:layout>
            <c:manualLayout>
              <c:xMode val="edge"/>
              <c:yMode val="edge"/>
              <c:x val="2.1833330597400134E-2"/>
              <c:y val="0.14081775392601065"/>
            </c:manualLayout>
          </c:layout>
          <c:spPr>
            <a:noFill/>
            <a:ln w="25400">
              <a:noFill/>
            </a:ln>
          </c:spPr>
        </c:title>
        <c:tickLblPos val="nextTo"/>
        <c:crossAx val="49752320"/>
        <c:crosses val="autoZero"/>
        <c:crossBetween val="midCat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88842849820978775"/>
          <c:y val="0.41628279007023561"/>
          <c:w val="0.89398791447108028"/>
          <c:h val="0.42186205076320765"/>
        </c:manualLayout>
      </c:layout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171450</xdr:colOff>
      <xdr:row>5</xdr:row>
      <xdr:rowOff>9525</xdr:rowOff>
    </xdr:from>
    <xdr:to>
      <xdr:col>21</xdr:col>
      <xdr:colOff>161925</xdr:colOff>
      <xdr:row>40</xdr:row>
      <xdr:rowOff>19050</xdr:rowOff>
    </xdr:to>
    <xdr:graphicFrame macro="">
      <xdr:nvGraphicFramePr>
        <xdr:cNvPr id="1027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276226</xdr:colOff>
      <xdr:row>10</xdr:row>
      <xdr:rowOff>114299</xdr:rowOff>
    </xdr:from>
    <xdr:to>
      <xdr:col>1</xdr:col>
      <xdr:colOff>1190626</xdr:colOff>
      <xdr:row>13</xdr:row>
      <xdr:rowOff>95250</xdr:rowOff>
    </xdr:to>
    <xdr:sp macro="[0]!CopierCSV" textlink="">
      <xdr:nvSpPr>
        <xdr:cNvPr id="4" name="Rectangle à coins arrondis 3"/>
        <xdr:cNvSpPr/>
      </xdr:nvSpPr>
      <xdr:spPr>
        <a:xfrm>
          <a:off x="276226" y="2085974"/>
          <a:ext cx="2133600" cy="552451"/>
        </a:xfrm>
        <a:prstGeom prst="roundRect">
          <a:avLst/>
        </a:prstGeom>
        <a:solidFill>
          <a:schemeClr val="accent3">
            <a:lumMod val="75000"/>
          </a:scheme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Charger Csv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285749</xdr:colOff>
      <xdr:row>14</xdr:row>
      <xdr:rowOff>0</xdr:rowOff>
    </xdr:from>
    <xdr:to>
      <xdr:col>1</xdr:col>
      <xdr:colOff>1190624</xdr:colOff>
      <xdr:row>16</xdr:row>
      <xdr:rowOff>171450</xdr:rowOff>
    </xdr:to>
    <xdr:sp macro="[0]!Module1.filtreavancé" textlink="">
      <xdr:nvSpPr>
        <xdr:cNvPr id="6" name="Rectangle à coins arrondis 5"/>
        <xdr:cNvSpPr/>
      </xdr:nvSpPr>
      <xdr:spPr>
        <a:xfrm>
          <a:off x="285749" y="2724150"/>
          <a:ext cx="2124075" cy="552450"/>
        </a:xfrm>
        <a:prstGeom prst="roundRect">
          <a:avLst/>
        </a:prstGeom>
        <a:solidFill>
          <a:schemeClr val="accent3">
            <a:lumMod val="75000"/>
          </a:scheme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Filtrer </a:t>
          </a:r>
        </a:p>
      </xdr:txBody>
    </xdr:sp>
    <xdr:clientData/>
  </xdr:twoCellAnchor>
  <xdr:twoCellAnchor>
    <xdr:from>
      <xdr:col>0</xdr:col>
      <xdr:colOff>276225</xdr:colOff>
      <xdr:row>23</xdr:row>
      <xdr:rowOff>190499</xdr:rowOff>
    </xdr:from>
    <xdr:to>
      <xdr:col>1</xdr:col>
      <xdr:colOff>1200150</xdr:colOff>
      <xdr:row>26</xdr:row>
      <xdr:rowOff>161924</xdr:rowOff>
    </xdr:to>
    <xdr:sp macro="[0]!Feuil1.supprimerdonnéesFeuil1" textlink="">
      <xdr:nvSpPr>
        <xdr:cNvPr id="9" name="Rectangle à coins arrondis 8"/>
        <xdr:cNvSpPr/>
      </xdr:nvSpPr>
      <xdr:spPr>
        <a:xfrm>
          <a:off x="276225" y="4638674"/>
          <a:ext cx="2143125" cy="542925"/>
        </a:xfrm>
        <a:prstGeom prst="roundRect">
          <a:avLst/>
        </a:prstGeom>
        <a:solidFill>
          <a:schemeClr val="accent3">
            <a:lumMod val="75000"/>
          </a:scheme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Supprimer données</a:t>
          </a:r>
        </a:p>
      </xdr:txBody>
    </xdr:sp>
    <xdr:clientData/>
  </xdr:twoCellAnchor>
  <xdr:twoCellAnchor>
    <xdr:from>
      <xdr:col>0</xdr:col>
      <xdr:colOff>266700</xdr:colOff>
      <xdr:row>20</xdr:row>
      <xdr:rowOff>133349</xdr:rowOff>
    </xdr:from>
    <xdr:to>
      <xdr:col>1</xdr:col>
      <xdr:colOff>1190625</xdr:colOff>
      <xdr:row>23</xdr:row>
      <xdr:rowOff>95250</xdr:rowOff>
    </xdr:to>
    <xdr:sp macro="[0]!SupprimerdonnéesFeuil2" textlink="">
      <xdr:nvSpPr>
        <xdr:cNvPr id="5" name="Rectangle à coins arrondis 4"/>
        <xdr:cNvSpPr/>
      </xdr:nvSpPr>
      <xdr:spPr>
        <a:xfrm>
          <a:off x="266700" y="4010024"/>
          <a:ext cx="2143125" cy="533401"/>
        </a:xfrm>
        <a:prstGeom prst="roundRect">
          <a:avLst/>
        </a:prstGeom>
        <a:solidFill>
          <a:schemeClr val="accent3">
            <a:lumMod val="75000"/>
          </a:scheme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Effacer graphique P=f(v)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276225</xdr:colOff>
      <xdr:row>33</xdr:row>
      <xdr:rowOff>28575</xdr:rowOff>
    </xdr:from>
    <xdr:to>
      <xdr:col>1</xdr:col>
      <xdr:colOff>1200150</xdr:colOff>
      <xdr:row>36</xdr:row>
      <xdr:rowOff>0</xdr:rowOff>
    </xdr:to>
    <xdr:sp macro="[0]!Feuil3.echelle" textlink="">
      <xdr:nvSpPr>
        <xdr:cNvPr id="12" name="Rectangle à coins arrondis 11"/>
        <xdr:cNvSpPr/>
      </xdr:nvSpPr>
      <xdr:spPr>
        <a:xfrm>
          <a:off x="276225" y="6381750"/>
          <a:ext cx="2143125" cy="542925"/>
        </a:xfrm>
        <a:prstGeom prst="roundRect">
          <a:avLst/>
        </a:prstGeom>
        <a:solidFill>
          <a:srgbClr val="9BBB59">
            <a:lumMod val="75000"/>
          </a:srgb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Modifier échelle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295275</xdr:colOff>
      <xdr:row>17</xdr:row>
      <xdr:rowOff>66675</xdr:rowOff>
    </xdr:from>
    <xdr:to>
      <xdr:col>1</xdr:col>
      <xdr:colOff>1200150</xdr:colOff>
      <xdr:row>20</xdr:row>
      <xdr:rowOff>47625</xdr:rowOff>
    </xdr:to>
    <xdr:sp macro="[0]!Selectiondonnées" textlink="">
      <xdr:nvSpPr>
        <xdr:cNvPr id="13" name="Rectangle à coins arrondis 12"/>
        <xdr:cNvSpPr/>
      </xdr:nvSpPr>
      <xdr:spPr>
        <a:xfrm>
          <a:off x="295275" y="3371850"/>
          <a:ext cx="2124075" cy="552450"/>
        </a:xfrm>
        <a:prstGeom prst="roundRect">
          <a:avLst/>
        </a:prstGeom>
        <a:solidFill>
          <a:srgbClr val="9BBB59">
            <a:lumMod val="75000"/>
          </a:srgb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Traçer graphique P=f(v)</a:t>
          </a:r>
        </a:p>
      </xdr:txBody>
    </xdr:sp>
    <xdr:clientData/>
  </xdr:twoCellAnchor>
  <xdr:twoCellAnchor>
    <xdr:from>
      <xdr:col>3</xdr:col>
      <xdr:colOff>190500</xdr:colOff>
      <xdr:row>42</xdr:row>
      <xdr:rowOff>9525</xdr:rowOff>
    </xdr:from>
    <xdr:to>
      <xdr:col>21</xdr:col>
      <xdr:colOff>180975</xdr:colOff>
      <xdr:row>77</xdr:row>
      <xdr:rowOff>114300</xdr:rowOff>
    </xdr:to>
    <xdr:graphicFrame macro="">
      <xdr:nvGraphicFramePr>
        <xdr:cNvPr id="1034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295275</xdr:colOff>
      <xdr:row>47</xdr:row>
      <xdr:rowOff>9525</xdr:rowOff>
    </xdr:from>
    <xdr:to>
      <xdr:col>1</xdr:col>
      <xdr:colOff>1200150</xdr:colOff>
      <xdr:row>49</xdr:row>
      <xdr:rowOff>180975</xdr:rowOff>
    </xdr:to>
    <xdr:sp macro="[0]!SelectiondonnéesGraph10" textlink="">
      <xdr:nvSpPr>
        <xdr:cNvPr id="15" name="Rectangle à coins arrondis 14"/>
        <xdr:cNvSpPr/>
      </xdr:nvSpPr>
      <xdr:spPr>
        <a:xfrm>
          <a:off x="295275" y="9086850"/>
          <a:ext cx="2124075" cy="552450"/>
        </a:xfrm>
        <a:prstGeom prst="roundRect">
          <a:avLst/>
        </a:prstGeom>
        <a:solidFill>
          <a:srgbClr val="9BBB59">
            <a:lumMod val="75000"/>
          </a:srgb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Traçer graphique P=f(Rpm)</a:t>
          </a:r>
        </a:p>
      </xdr:txBody>
    </xdr:sp>
    <xdr:clientData/>
  </xdr:twoCellAnchor>
  <xdr:twoCellAnchor>
    <xdr:from>
      <xdr:col>0</xdr:col>
      <xdr:colOff>285750</xdr:colOff>
      <xdr:row>51</xdr:row>
      <xdr:rowOff>0</xdr:rowOff>
    </xdr:from>
    <xdr:to>
      <xdr:col>1</xdr:col>
      <xdr:colOff>1190625</xdr:colOff>
      <xdr:row>53</xdr:row>
      <xdr:rowOff>171450</xdr:rowOff>
    </xdr:to>
    <xdr:sp macro="[0]!Effacergraphique10" textlink="">
      <xdr:nvSpPr>
        <xdr:cNvPr id="18" name="Rectangle à coins arrondis 17"/>
        <xdr:cNvSpPr/>
      </xdr:nvSpPr>
      <xdr:spPr>
        <a:xfrm>
          <a:off x="285750" y="9839325"/>
          <a:ext cx="2124075" cy="552450"/>
        </a:xfrm>
        <a:prstGeom prst="roundRect">
          <a:avLst/>
        </a:prstGeom>
        <a:solidFill>
          <a:srgbClr val="9BBB59">
            <a:lumMod val="75000"/>
          </a:srgb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Effacer graphique P=f(Rpm)</a:t>
          </a:r>
        </a:p>
      </xdr:txBody>
    </xdr:sp>
    <xdr:clientData/>
  </xdr:twoCellAnchor>
  <xdr:twoCellAnchor>
    <xdr:from>
      <xdr:col>0</xdr:col>
      <xdr:colOff>266700</xdr:colOff>
      <xdr:row>61</xdr:row>
      <xdr:rowOff>28575</xdr:rowOff>
    </xdr:from>
    <xdr:to>
      <xdr:col>1</xdr:col>
      <xdr:colOff>1190625</xdr:colOff>
      <xdr:row>64</xdr:row>
      <xdr:rowOff>0</xdr:rowOff>
    </xdr:to>
    <xdr:sp macro="[0]!Feuil3.echelleGraph10" textlink="">
      <xdr:nvSpPr>
        <xdr:cNvPr id="20" name="Rectangle à coins arrondis 19"/>
        <xdr:cNvSpPr/>
      </xdr:nvSpPr>
      <xdr:spPr>
        <a:xfrm>
          <a:off x="266700" y="11830050"/>
          <a:ext cx="2143125" cy="542925"/>
        </a:xfrm>
        <a:prstGeom prst="roundRect">
          <a:avLst/>
        </a:prstGeom>
        <a:solidFill>
          <a:srgbClr val="9BBB59">
            <a:lumMod val="75000"/>
          </a:srgb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Modifier échelle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ider-le-presse-papier-en-vba-t31085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L60"/>
  <sheetViews>
    <sheetView tabSelected="1" workbookViewId="0">
      <selection activeCell="C24" sqref="C24"/>
    </sheetView>
  </sheetViews>
  <sheetFormatPr baseColWidth="10" defaultRowHeight="15"/>
  <cols>
    <col min="1" max="1" width="18.28515625" bestFit="1" customWidth="1"/>
    <col min="2" max="2" width="18.140625" bestFit="1" customWidth="1"/>
    <col min="3" max="3" width="15.7109375" bestFit="1" customWidth="1"/>
    <col min="26" max="26" width="16.7109375" bestFit="1" customWidth="1"/>
    <col min="27" max="27" width="16.140625" bestFit="1" customWidth="1"/>
    <col min="28" max="28" width="13.28515625" bestFit="1" customWidth="1"/>
    <col min="29" max="29" width="16.140625" bestFit="1" customWidth="1"/>
    <col min="30" max="30" width="17.42578125" bestFit="1" customWidth="1"/>
    <col min="31" max="31" width="5.42578125" bestFit="1" customWidth="1"/>
    <col min="32" max="32" width="5.7109375" bestFit="1" customWidth="1"/>
    <col min="35" max="35" width="18.7109375" bestFit="1" customWidth="1"/>
    <col min="36" max="36" width="17.28515625" customWidth="1"/>
  </cols>
  <sheetData>
    <row r="1" spans="1:38">
      <c r="I1" s="41" t="s">
        <v>3</v>
      </c>
      <c r="J1" s="42"/>
      <c r="K1" s="42"/>
      <c r="L1" s="42"/>
      <c r="M1" s="42"/>
      <c r="N1" s="42"/>
      <c r="O1" s="42"/>
      <c r="P1" s="43"/>
      <c r="Z1" t="str">
        <f>SUBSTITUTE(B7,",",".")</f>
        <v>40909</v>
      </c>
      <c r="AB1" s="19" t="s">
        <v>27</v>
      </c>
    </row>
    <row r="2" spans="1:38">
      <c r="I2" s="44"/>
      <c r="J2" s="45"/>
      <c r="K2" s="45"/>
      <c r="L2" s="45"/>
      <c r="M2" s="45"/>
      <c r="N2" s="45"/>
      <c r="O2" s="45"/>
      <c r="P2" s="46"/>
      <c r="Z2" t="str">
        <f>SUBSTITUTE(C7,",",".")</f>
        <v>41019.0625</v>
      </c>
      <c r="AB2" s="17" t="s">
        <v>28</v>
      </c>
    </row>
    <row r="3" spans="1:38" ht="15.75" thickBot="1">
      <c r="I3" s="47"/>
      <c r="J3" s="48"/>
      <c r="K3" s="48"/>
      <c r="L3" s="48"/>
      <c r="M3" s="48"/>
      <c r="N3" s="48"/>
      <c r="O3" s="48"/>
      <c r="P3" s="49"/>
      <c r="Z3" t="str">
        <f>SUBSTITUTE(B9,",",".")</f>
        <v>0</v>
      </c>
      <c r="AB3" s="17" t="s">
        <v>29</v>
      </c>
    </row>
    <row r="4" spans="1:38" ht="15.75" thickBot="1">
      <c r="G4" s="35" t="s">
        <v>77</v>
      </c>
      <c r="W4" s="29"/>
      <c r="Z4" t="str">
        <f>SUBSTITUTE(C9,",",".")</f>
        <v>360</v>
      </c>
      <c r="AB4" s="17" t="s">
        <v>30</v>
      </c>
      <c r="AI4" s="31"/>
      <c r="AJ4" s="31"/>
    </row>
    <row r="5" spans="1:38" ht="15.75" thickBot="1">
      <c r="A5" s="38" t="s">
        <v>0</v>
      </c>
      <c r="B5" s="39"/>
      <c r="C5" s="40"/>
      <c r="AB5" s="17" t="s">
        <v>31</v>
      </c>
      <c r="AD5" t="s">
        <v>70</v>
      </c>
    </row>
    <row r="6" spans="1:38" ht="15.75" thickBot="1">
      <c r="A6" s="2" t="s">
        <v>58</v>
      </c>
      <c r="B6" s="2" t="s">
        <v>1</v>
      </c>
      <c r="C6" s="2" t="s">
        <v>2</v>
      </c>
      <c r="AB6" s="17" t="s">
        <v>32</v>
      </c>
      <c r="AD6" t="s">
        <v>71</v>
      </c>
    </row>
    <row r="7" spans="1:38" ht="15.75" thickBot="1">
      <c r="A7" s="2" t="s">
        <v>30</v>
      </c>
      <c r="B7" s="3">
        <v>40909</v>
      </c>
      <c r="C7" s="4">
        <v>41019.0625</v>
      </c>
      <c r="AB7" s="17" t="s">
        <v>33</v>
      </c>
      <c r="AD7" t="str">
        <f>CONCATENATE(A7,AD5)</f>
        <v>F004 mode normal</v>
      </c>
      <c r="AK7" s="1"/>
      <c r="AL7" s="1"/>
    </row>
    <row r="8" spans="1:38" ht="15.75" thickBot="1">
      <c r="A8" s="8" t="s">
        <v>33</v>
      </c>
      <c r="B8" s="6"/>
      <c r="C8" s="6"/>
      <c r="AB8" s="17" t="s">
        <v>34</v>
      </c>
      <c r="AD8" t="str">
        <f>CONCATENATE(A7,AD6)</f>
        <v>F004 mode bridé</v>
      </c>
      <c r="AI8" s="31"/>
      <c r="AJ8" s="31"/>
    </row>
    <row r="9" spans="1:38" ht="15.75" thickBot="1">
      <c r="A9" s="28" t="s">
        <v>67</v>
      </c>
      <c r="B9" s="2">
        <v>0</v>
      </c>
      <c r="C9" s="2">
        <v>360</v>
      </c>
      <c r="AB9" s="17" t="s">
        <v>35</v>
      </c>
      <c r="AD9" t="str">
        <f>CONCATENATE(A8,AD5)</f>
        <v>F007 mode normal</v>
      </c>
    </row>
    <row r="10" spans="1:38">
      <c r="AB10" s="17" t="s">
        <v>36</v>
      </c>
      <c r="AD10" t="str">
        <f>CONCATENATE(A8,AD6)</f>
        <v>F007 mode bridé</v>
      </c>
      <c r="AK10" s="1"/>
      <c r="AL10" s="1"/>
    </row>
    <row r="11" spans="1:38">
      <c r="AB11" s="17" t="s">
        <v>37</v>
      </c>
      <c r="AI11" s="31"/>
      <c r="AJ11" s="31"/>
    </row>
    <row r="12" spans="1:38">
      <c r="AB12" s="17" t="s">
        <v>38</v>
      </c>
    </row>
    <row r="13" spans="1:38">
      <c r="AB13" s="17" t="s">
        <v>25</v>
      </c>
      <c r="AK13" s="1"/>
      <c r="AL13" s="1"/>
    </row>
    <row r="14" spans="1:38">
      <c r="AB14" s="17" t="s">
        <v>26</v>
      </c>
      <c r="AI14" s="31"/>
      <c r="AJ14" s="31"/>
    </row>
    <row r="15" spans="1:38">
      <c r="AB15" s="17" t="s">
        <v>39</v>
      </c>
    </row>
    <row r="16" spans="1:38">
      <c r="AB16" s="17" t="s">
        <v>40</v>
      </c>
      <c r="AK16" s="1"/>
      <c r="AL16" s="1"/>
    </row>
    <row r="17" spans="1:36">
      <c r="AB17" s="17" t="s">
        <v>41</v>
      </c>
      <c r="AI17" s="31"/>
      <c r="AJ17" s="31"/>
    </row>
    <row r="18" spans="1:36">
      <c r="AB18" s="17" t="s">
        <v>42</v>
      </c>
    </row>
    <row r="19" spans="1:36">
      <c r="AB19" s="17" t="s">
        <v>43</v>
      </c>
    </row>
    <row r="20" spans="1:36">
      <c r="AB20" s="17" t="s">
        <v>44</v>
      </c>
    </row>
    <row r="21" spans="1:36">
      <c r="AB21" s="17" t="s">
        <v>45</v>
      </c>
    </row>
    <row r="22" spans="1:36">
      <c r="AB22" s="17" t="s">
        <v>46</v>
      </c>
    </row>
    <row r="23" spans="1:36">
      <c r="AB23" s="17" t="s">
        <v>47</v>
      </c>
    </row>
    <row r="24" spans="1:36">
      <c r="AB24" s="17" t="s">
        <v>48</v>
      </c>
    </row>
    <row r="25" spans="1:36">
      <c r="AB25" s="17" t="s">
        <v>49</v>
      </c>
    </row>
    <row r="26" spans="1:36">
      <c r="AB26" s="17" t="s">
        <v>50</v>
      </c>
    </row>
    <row r="27" spans="1:36" ht="15.75" thickBot="1">
      <c r="AB27" s="17" t="s">
        <v>51</v>
      </c>
      <c r="AI27" s="29"/>
    </row>
    <row r="28" spans="1:36" ht="15.75" thickBot="1">
      <c r="A28" s="36" t="s">
        <v>57</v>
      </c>
      <c r="B28" s="37"/>
      <c r="AB28" s="18" t="s">
        <v>52</v>
      </c>
    </row>
    <row r="29" spans="1:36" ht="15.75" thickBot="1">
      <c r="A29" s="21" t="s">
        <v>53</v>
      </c>
      <c r="B29" s="22">
        <v>0</v>
      </c>
    </row>
    <row r="30" spans="1:36" ht="15.75" thickBot="1">
      <c r="A30" s="21" t="s">
        <v>54</v>
      </c>
      <c r="B30" s="22">
        <v>20</v>
      </c>
    </row>
    <row r="31" spans="1:36" ht="15.75" thickBot="1">
      <c r="A31" s="21" t="s">
        <v>55</v>
      </c>
      <c r="B31" s="22">
        <v>0</v>
      </c>
      <c r="AA31" s="50" t="s">
        <v>68</v>
      </c>
      <c r="AB31" s="51"/>
      <c r="AC31" s="51"/>
      <c r="AD31" s="51"/>
      <c r="AE31" s="51"/>
      <c r="AF31" s="52"/>
      <c r="AH31" s="30"/>
      <c r="AI31" s="30"/>
      <c r="AJ31" s="30"/>
    </row>
    <row r="32" spans="1:36" ht="15.75" thickBot="1">
      <c r="A32" s="21" t="s">
        <v>56</v>
      </c>
      <c r="B32" s="22">
        <v>2100</v>
      </c>
      <c r="AA32" s="23" t="s">
        <v>61</v>
      </c>
      <c r="AB32" s="23" t="s">
        <v>62</v>
      </c>
      <c r="AC32" s="23" t="s">
        <v>63</v>
      </c>
      <c r="AD32" s="23" t="s">
        <v>64</v>
      </c>
      <c r="AE32" s="23" t="s">
        <v>65</v>
      </c>
      <c r="AF32" s="23" t="s">
        <v>66</v>
      </c>
    </row>
    <row r="33" spans="1:32">
      <c r="A33" s="6"/>
      <c r="B33" s="6"/>
      <c r="AA33" s="23">
        <f ca="1">VLOOKUP($A$7,Feuil4!$A$36:$G$63,2,)</f>
        <v>7</v>
      </c>
      <c r="AB33" s="23">
        <f ca="1">VLOOKUP($A$7,Feuil4!$A$36:$G$63,3,)</f>
        <v>21</v>
      </c>
      <c r="AC33" s="23">
        <f ca="1">VLOOKUP($A$7,Feuil4!$A$36:$G$63,4,)</f>
        <v>22</v>
      </c>
      <c r="AD33" s="23">
        <f ca="1">VLOOKUP($A$7,Feuil4!$A$36:$G$63,5,)</f>
        <v>6</v>
      </c>
      <c r="AE33" s="23">
        <f ca="1">VLOOKUP($A$7,Feuil4!$A$36:$G$63,6,)</f>
        <v>0</v>
      </c>
      <c r="AF33" s="23">
        <f ca="1">VLOOKUP($A$7,Feuil4!$A$36:$G$63,7,)</f>
        <v>100</v>
      </c>
    </row>
    <row r="34" spans="1:32">
      <c r="AA34" s="23">
        <f ca="1">VLOOKUP($A$8,Feuil4!$A$36:$G$64,2,)</f>
        <v>7</v>
      </c>
      <c r="AB34" s="23">
        <f ca="1">VLOOKUP($A$8,Feuil4!$A$36:$G$64,3,)</f>
        <v>21</v>
      </c>
      <c r="AC34" s="23">
        <f ca="1">VLOOKUP($A$8,Feuil4!$A$36:$G$64,4,)</f>
        <v>22</v>
      </c>
      <c r="AD34" s="23">
        <f ca="1">VLOOKUP($A$8,Feuil4!$A$36:$G$64,5,)</f>
        <v>6</v>
      </c>
      <c r="AE34" s="23">
        <f ca="1">VLOOKUP($A$8,Feuil4!$A$36:$G$64,6,)</f>
        <v>0</v>
      </c>
      <c r="AF34" s="23">
        <f ca="1">VLOOKUP($A$8,Feuil4!$A$36:$G$64,7,)</f>
        <v>100</v>
      </c>
    </row>
    <row r="55" spans="1:2" ht="15.75" thickBot="1"/>
    <row r="56" spans="1:2" ht="15.75" thickBot="1">
      <c r="A56" s="36" t="s">
        <v>57</v>
      </c>
      <c r="B56" s="37"/>
    </row>
    <row r="57" spans="1:2" ht="15.75" thickBot="1">
      <c r="A57" s="21" t="s">
        <v>75</v>
      </c>
      <c r="B57" s="22">
        <v>0</v>
      </c>
    </row>
    <row r="58" spans="1:2" ht="15.75" thickBot="1">
      <c r="A58" s="21" t="s">
        <v>76</v>
      </c>
      <c r="B58" s="22">
        <v>22</v>
      </c>
    </row>
    <row r="59" spans="1:2" ht="15.75" thickBot="1">
      <c r="A59" s="21" t="s">
        <v>55</v>
      </c>
      <c r="B59" s="22">
        <v>0</v>
      </c>
    </row>
    <row r="60" spans="1:2" ht="15.75" thickBot="1">
      <c r="A60" s="21" t="s">
        <v>56</v>
      </c>
      <c r="B60" s="22">
        <v>2000</v>
      </c>
    </row>
  </sheetData>
  <mergeCells count="5">
    <mergeCell ref="A56:B56"/>
    <mergeCell ref="A5:C5"/>
    <mergeCell ref="I1:P3"/>
    <mergeCell ref="A28:B28"/>
    <mergeCell ref="AA31:AF31"/>
  </mergeCells>
  <phoneticPr fontId="5" type="noConversion"/>
  <dataValidations count="1">
    <dataValidation type="list" allowBlank="1" showInputMessage="1" showErrorMessage="1" sqref="A7:A8">
      <formula1>$AB$1:$AB$28</formula1>
    </dataValidation>
  </dataValidations>
  <hyperlinks>
    <hyperlink ref="G4" r:id="rId1"/>
  </hyperlinks>
  <pageMargins left="0.7" right="0.7" top="0.75" bottom="0.75" header="0.3" footer="0.3"/>
  <pageSetup paperSize="9" orientation="portrait" horizontalDpi="300" verticalDpi="300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Z64"/>
  <sheetViews>
    <sheetView topLeftCell="A22" workbookViewId="0">
      <selection activeCell="Y1" sqref="Y1:Z26"/>
    </sheetView>
  </sheetViews>
  <sheetFormatPr baseColWidth="10" defaultRowHeight="15"/>
  <cols>
    <col min="1" max="1" width="16.140625" bestFit="1" customWidth="1"/>
    <col min="2" max="2" width="18.7109375" bestFit="1" customWidth="1"/>
    <col min="3" max="3" width="13.28515625" bestFit="1" customWidth="1"/>
    <col min="4" max="4" width="16.140625" bestFit="1" customWidth="1"/>
    <col min="5" max="5" width="16.7109375" bestFit="1" customWidth="1"/>
    <col min="7" max="8" width="16.140625" bestFit="1" customWidth="1"/>
    <col min="10" max="10" width="16.140625" bestFit="1" customWidth="1"/>
    <col min="11" max="11" width="16.7109375" bestFit="1" customWidth="1"/>
    <col min="13" max="13" width="16.140625" bestFit="1" customWidth="1"/>
    <col min="14" max="14" width="19" bestFit="1" customWidth="1"/>
    <col min="16" max="16" width="16.140625" bestFit="1" customWidth="1"/>
    <col min="17" max="17" width="14.140625" bestFit="1" customWidth="1"/>
    <col min="19" max="19" width="16.140625" bestFit="1" customWidth="1"/>
    <col min="20" max="20" width="14.140625" bestFit="1" customWidth="1"/>
    <col min="23" max="23" width="19" bestFit="1" customWidth="1"/>
  </cols>
  <sheetData>
    <row r="1" spans="1:26" ht="15.75" thickBot="1">
      <c r="A1" s="36" t="s">
        <v>4</v>
      </c>
      <c r="B1" s="53"/>
      <c r="C1" s="37"/>
      <c r="E1" s="2" t="str">
        <f ca="1">IF(OR(Feuil3!A7="F001",Feuil3!A7="F003",Feuil3!A7="F004",Feuil3!A7="F006",Feuil3!A7="F007"),Feuil4!Q3,IF(OR(Feuil3!A7="F002",Feuil3!A7="F005"),Feuil4!T3,IF(OR(Feuil3!A7="F017",Feuil3!A7="F018",Feuil3!A7="F019",Feuil3!A7="F020",Feuil3!A7="F021"),Feuil4!N3,IF(OR(Feuil3!A7="F022",Feuil3!A7="F023",Feuil3!A7="F024"),Feuil4!K3,IF(OR(Feuil3!A7="F038",Feuil3!A7="F039",Feuil3!A7="F040",Feuil3!A7="F041",Feuil3!A7="F042"),Feuil4!H3,IF(OR(Feuil3!A7="F043",Feuil3!A7="F044",Feuil3!A7="F045",Feuil3!A7="F046"),Feuil4!E3,IF(OR(Feuil3!A7="F047",Feuil3!A7="F048",Feuil3!A7="F049",Feuil3!A7="F050"),Feuil4!B3,"rien")))))))</f>
        <v>Plougin</v>
      </c>
      <c r="W1" s="2" t="s">
        <v>6</v>
      </c>
      <c r="Y1" s="7" t="s">
        <v>7</v>
      </c>
      <c r="Z1" s="2" t="s">
        <v>8</v>
      </c>
    </row>
    <row r="2" spans="1:26" ht="15.75" thickBot="1">
      <c r="W2" s="16" t="s">
        <v>9</v>
      </c>
      <c r="Y2" s="19">
        <v>1</v>
      </c>
      <c r="Z2" s="19">
        <f ca="1">HLOOKUP(Feuil4!$E$1,Feuil4!$A$3:$U$32,6,)</f>
        <v>0</v>
      </c>
    </row>
    <row r="3" spans="1:26">
      <c r="A3" s="9" t="s">
        <v>10</v>
      </c>
      <c r="B3" s="20" t="s">
        <v>9</v>
      </c>
      <c r="C3" s="10"/>
      <c r="D3" s="9" t="s">
        <v>10</v>
      </c>
      <c r="E3" s="20" t="s">
        <v>5</v>
      </c>
      <c r="F3" s="10"/>
      <c r="G3" s="9" t="s">
        <v>10</v>
      </c>
      <c r="H3" s="20" t="s">
        <v>11</v>
      </c>
      <c r="I3" s="10"/>
      <c r="J3" s="9" t="s">
        <v>10</v>
      </c>
      <c r="K3" s="20" t="s">
        <v>12</v>
      </c>
      <c r="L3" s="10"/>
      <c r="M3" s="9" t="s">
        <v>10</v>
      </c>
      <c r="N3" s="20" t="s">
        <v>13</v>
      </c>
      <c r="O3" s="10"/>
      <c r="P3" s="9" t="s">
        <v>10</v>
      </c>
      <c r="Q3" s="20" t="s">
        <v>14</v>
      </c>
      <c r="R3" s="10"/>
      <c r="S3" s="9" t="s">
        <v>10</v>
      </c>
      <c r="T3" s="20" t="s">
        <v>15</v>
      </c>
      <c r="U3" s="10"/>
      <c r="W3" s="17" t="s">
        <v>11</v>
      </c>
      <c r="Y3" s="17">
        <v>2</v>
      </c>
      <c r="Z3" s="17">
        <f ca="1">HLOOKUP(Feuil4!$E$1,Feuil4!$A$3:$U$32,7,)</f>
        <v>0</v>
      </c>
    </row>
    <row r="4" spans="1:26" ht="15.75" thickBot="1">
      <c r="A4" s="13" t="s">
        <v>16</v>
      </c>
      <c r="B4" s="14" t="s">
        <v>17</v>
      </c>
      <c r="C4" s="15"/>
      <c r="D4" s="13" t="s">
        <v>16</v>
      </c>
      <c r="E4" s="14" t="s">
        <v>18</v>
      </c>
      <c r="F4" s="15"/>
      <c r="G4" s="13" t="s">
        <v>16</v>
      </c>
      <c r="H4" s="14" t="s">
        <v>18</v>
      </c>
      <c r="I4" s="15"/>
      <c r="J4" s="13" t="s">
        <v>16</v>
      </c>
      <c r="K4" s="14"/>
      <c r="L4" s="15"/>
      <c r="M4" s="13" t="s">
        <v>16</v>
      </c>
      <c r="N4" s="14" t="s">
        <v>17</v>
      </c>
      <c r="O4" s="15"/>
      <c r="P4" s="13" t="s">
        <v>16</v>
      </c>
      <c r="Q4" s="14" t="s">
        <v>19</v>
      </c>
      <c r="R4" s="15"/>
      <c r="S4" s="13" t="s">
        <v>16</v>
      </c>
      <c r="T4" s="14" t="s">
        <v>19</v>
      </c>
      <c r="U4" s="15"/>
      <c r="W4" s="17" t="s">
        <v>12</v>
      </c>
      <c r="Y4" s="17">
        <v>3</v>
      </c>
      <c r="Z4" s="17">
        <f ca="1">HLOOKUP(Feuil4!$E$1,Feuil4!$A$3:$U$32,8,)</f>
        <v>0</v>
      </c>
    </row>
    <row r="5" spans="1:26" ht="15.75" thickBot="1">
      <c r="A5" s="11"/>
      <c r="B5" s="6"/>
      <c r="C5" s="12"/>
      <c r="D5" s="11"/>
      <c r="E5" s="6"/>
      <c r="F5" s="12"/>
      <c r="G5" s="11"/>
      <c r="H5" s="6"/>
      <c r="I5" s="12"/>
      <c r="J5" s="11"/>
      <c r="K5" s="6"/>
      <c r="L5" s="12"/>
      <c r="M5" s="11"/>
      <c r="N5" s="6"/>
      <c r="O5" s="12"/>
      <c r="P5" s="11"/>
      <c r="Q5" s="6"/>
      <c r="R5" s="12"/>
      <c r="S5" s="11"/>
      <c r="T5" s="6"/>
      <c r="U5" s="12"/>
      <c r="W5" s="17" t="s">
        <v>20</v>
      </c>
      <c r="Y5" s="17">
        <v>4</v>
      </c>
      <c r="Z5" s="17">
        <f ca="1">HLOOKUP(Feuil4!$E$1,Feuil4!$A$3:$U$32,9,)</f>
        <v>0</v>
      </c>
    </row>
    <row r="6" spans="1:26" ht="15.75" thickBot="1">
      <c r="A6" s="2" t="s">
        <v>21</v>
      </c>
      <c r="B6" s="2" t="s">
        <v>22</v>
      </c>
      <c r="C6" s="12"/>
      <c r="D6" s="2" t="s">
        <v>21</v>
      </c>
      <c r="E6" s="2" t="s">
        <v>22</v>
      </c>
      <c r="F6" s="12"/>
      <c r="G6" s="2" t="s">
        <v>21</v>
      </c>
      <c r="H6" s="2" t="s">
        <v>22</v>
      </c>
      <c r="I6" s="12"/>
      <c r="J6" s="2" t="s">
        <v>21</v>
      </c>
      <c r="K6" s="2" t="s">
        <v>22</v>
      </c>
      <c r="L6" s="12"/>
      <c r="M6" s="2" t="s">
        <v>21</v>
      </c>
      <c r="N6" s="2" t="s">
        <v>22</v>
      </c>
      <c r="O6" s="12"/>
      <c r="P6" s="2" t="s">
        <v>21</v>
      </c>
      <c r="Q6" s="2" t="s">
        <v>22</v>
      </c>
      <c r="R6" s="12"/>
      <c r="S6" s="2" t="s">
        <v>21</v>
      </c>
      <c r="T6" s="2" t="s">
        <v>22</v>
      </c>
      <c r="U6" s="12"/>
      <c r="W6" s="17" t="s">
        <v>13</v>
      </c>
      <c r="Y6" s="17">
        <v>5</v>
      </c>
      <c r="Z6" s="17">
        <f ca="1">HLOOKUP(Feuil4!$E$1,Feuil4!$A$3:$U$32,10,)</f>
        <v>0</v>
      </c>
    </row>
    <row r="7" spans="1:26">
      <c r="A7" s="8"/>
      <c r="B7" s="8"/>
      <c r="C7" s="12"/>
      <c r="D7" s="8"/>
      <c r="E7" s="8"/>
      <c r="F7" s="12"/>
      <c r="G7" s="8"/>
      <c r="H7" s="8"/>
      <c r="I7" s="12"/>
      <c r="J7" s="8"/>
      <c r="K7" s="8"/>
      <c r="L7" s="12"/>
      <c r="M7" s="8"/>
      <c r="N7" s="8"/>
      <c r="O7" s="12"/>
      <c r="P7" s="8"/>
      <c r="Q7" s="8"/>
      <c r="R7" s="12"/>
      <c r="S7" s="8"/>
      <c r="T7" s="8"/>
      <c r="U7" s="12"/>
      <c r="W7" s="17" t="s">
        <v>23</v>
      </c>
      <c r="Y7" s="17">
        <v>6</v>
      </c>
      <c r="Z7" s="17">
        <f ca="1">HLOOKUP(Feuil4!$E$1,Feuil4!$A$3:$U$32,11,)</f>
        <v>0</v>
      </c>
    </row>
    <row r="8" spans="1:26">
      <c r="A8" s="8">
        <v>1</v>
      </c>
      <c r="B8" s="8">
        <v>0</v>
      </c>
      <c r="C8" s="12"/>
      <c r="D8" s="8">
        <v>1</v>
      </c>
      <c r="E8" s="8">
        <v>0</v>
      </c>
      <c r="F8" s="12"/>
      <c r="G8" s="8">
        <v>1</v>
      </c>
      <c r="H8" s="8">
        <v>0</v>
      </c>
      <c r="I8" s="12"/>
      <c r="J8" s="8">
        <v>1</v>
      </c>
      <c r="K8" s="8">
        <v>0</v>
      </c>
      <c r="L8" s="12"/>
      <c r="M8" s="8">
        <v>1</v>
      </c>
      <c r="N8" s="8">
        <v>0</v>
      </c>
      <c r="O8" s="12"/>
      <c r="P8" s="8"/>
      <c r="Q8" s="8"/>
      <c r="R8" s="12"/>
      <c r="S8" s="8"/>
      <c r="T8" s="8"/>
      <c r="U8" s="12"/>
      <c r="W8" s="17" t="s">
        <v>24</v>
      </c>
      <c r="Y8" s="17">
        <v>7</v>
      </c>
      <c r="Z8" s="17">
        <f ca="1">HLOOKUP(Feuil4!$E$1,Feuil4!$A$3:$U$32,12,)</f>
        <v>0</v>
      </c>
    </row>
    <row r="9" spans="1:26">
      <c r="A9" s="8">
        <v>2</v>
      </c>
      <c r="B9" s="8">
        <v>2</v>
      </c>
      <c r="C9" s="12"/>
      <c r="D9" s="8">
        <v>2</v>
      </c>
      <c r="E9" s="8">
        <v>3</v>
      </c>
      <c r="F9" s="12"/>
      <c r="G9" s="8">
        <v>2</v>
      </c>
      <c r="H9" s="8">
        <v>3</v>
      </c>
      <c r="I9" s="12"/>
      <c r="J9" s="8">
        <v>2</v>
      </c>
      <c r="K9" s="8">
        <v>2</v>
      </c>
      <c r="L9" s="12"/>
      <c r="M9" s="8">
        <v>2</v>
      </c>
      <c r="N9" s="8">
        <v>2</v>
      </c>
      <c r="O9" s="12"/>
      <c r="P9" s="8"/>
      <c r="Q9" s="8"/>
      <c r="R9" s="12"/>
      <c r="S9" s="8"/>
      <c r="T9" s="8"/>
      <c r="U9" s="12"/>
      <c r="W9" s="17" t="s">
        <v>14</v>
      </c>
      <c r="Y9" s="17">
        <v>8</v>
      </c>
      <c r="Z9" s="17">
        <f ca="1">HLOOKUP(Feuil4!$E$1,Feuil4!$A$3:$U$32,13,)</f>
        <v>0</v>
      </c>
    </row>
    <row r="10" spans="1:26" ht="15.75" thickBot="1">
      <c r="A10" s="8">
        <v>3</v>
      </c>
      <c r="B10" s="8">
        <v>18</v>
      </c>
      <c r="C10" s="12"/>
      <c r="D10" s="8">
        <v>3</v>
      </c>
      <c r="E10" s="8">
        <v>25</v>
      </c>
      <c r="F10" s="12"/>
      <c r="G10" s="8">
        <v>3</v>
      </c>
      <c r="H10" s="8">
        <v>25</v>
      </c>
      <c r="I10" s="12"/>
      <c r="J10" s="8">
        <v>3</v>
      </c>
      <c r="K10" s="8">
        <v>18</v>
      </c>
      <c r="L10" s="12"/>
      <c r="M10" s="8">
        <v>3</v>
      </c>
      <c r="N10" s="8">
        <v>18</v>
      </c>
      <c r="O10" s="12"/>
      <c r="P10" s="8"/>
      <c r="Q10" s="8"/>
      <c r="R10" s="12"/>
      <c r="S10" s="8"/>
      <c r="T10" s="8"/>
      <c r="U10" s="12"/>
      <c r="W10" s="18" t="s">
        <v>15</v>
      </c>
      <c r="Y10" s="17">
        <v>9</v>
      </c>
      <c r="Z10" s="17">
        <f ca="1">HLOOKUP(Feuil4!$E$1,Feuil4!$A$3:$U$32,14,)</f>
        <v>0</v>
      </c>
    </row>
    <row r="11" spans="1:26">
      <c r="A11" s="8">
        <v>4</v>
      </c>
      <c r="B11" s="8">
        <v>56</v>
      </c>
      <c r="C11" s="12"/>
      <c r="D11" s="8">
        <v>4</v>
      </c>
      <c r="E11" s="8">
        <v>82</v>
      </c>
      <c r="F11" s="12"/>
      <c r="G11" s="8">
        <v>4</v>
      </c>
      <c r="H11" s="8">
        <v>82</v>
      </c>
      <c r="I11" s="12"/>
      <c r="J11" s="8">
        <v>4</v>
      </c>
      <c r="K11" s="8">
        <v>56</v>
      </c>
      <c r="L11" s="12"/>
      <c r="M11" s="8">
        <v>4</v>
      </c>
      <c r="N11" s="8">
        <v>56</v>
      </c>
      <c r="O11" s="12"/>
      <c r="P11" s="8"/>
      <c r="Q11" s="8"/>
      <c r="R11" s="12"/>
      <c r="S11" s="8"/>
      <c r="T11" s="8"/>
      <c r="U11" s="12"/>
      <c r="Y11" s="17">
        <v>10</v>
      </c>
      <c r="Z11" s="17">
        <f ca="1">HLOOKUP(Feuil4!$E$1,Feuil4!$A$3:$U$32,15,)</f>
        <v>0</v>
      </c>
    </row>
    <row r="12" spans="1:26">
      <c r="A12" s="8">
        <v>5</v>
      </c>
      <c r="B12" s="8">
        <v>127</v>
      </c>
      <c r="C12" s="12"/>
      <c r="D12" s="8">
        <v>5</v>
      </c>
      <c r="E12" s="8">
        <v>174</v>
      </c>
      <c r="F12" s="12"/>
      <c r="G12" s="8">
        <v>5</v>
      </c>
      <c r="H12" s="8">
        <v>174</v>
      </c>
      <c r="I12" s="12"/>
      <c r="J12" s="8">
        <v>5</v>
      </c>
      <c r="K12" s="8">
        <v>127</v>
      </c>
      <c r="L12" s="12"/>
      <c r="M12" s="8">
        <v>5</v>
      </c>
      <c r="N12" s="8">
        <v>127</v>
      </c>
      <c r="O12" s="12"/>
      <c r="P12" s="8"/>
      <c r="Q12" s="8"/>
      <c r="R12" s="12"/>
      <c r="S12" s="8"/>
      <c r="T12" s="8"/>
      <c r="U12" s="12"/>
      <c r="Y12" s="17">
        <v>11</v>
      </c>
      <c r="Z12" s="17">
        <f ca="1">HLOOKUP(Feuil4!$E$1,Feuil4!$A$3:$U$32,16,)</f>
        <v>0</v>
      </c>
    </row>
    <row r="13" spans="1:26">
      <c r="A13" s="8">
        <v>6</v>
      </c>
      <c r="B13" s="8">
        <v>240</v>
      </c>
      <c r="C13" s="12"/>
      <c r="D13" s="8">
        <v>6</v>
      </c>
      <c r="E13" s="8">
        <v>321</v>
      </c>
      <c r="F13" s="12"/>
      <c r="G13" s="8">
        <v>6</v>
      </c>
      <c r="H13" s="8">
        <v>321</v>
      </c>
      <c r="I13" s="12"/>
      <c r="J13" s="8">
        <v>6</v>
      </c>
      <c r="K13" s="8">
        <v>240</v>
      </c>
      <c r="L13" s="12"/>
      <c r="M13" s="8">
        <v>6</v>
      </c>
      <c r="N13" s="8">
        <v>240</v>
      </c>
      <c r="O13" s="12"/>
      <c r="P13" s="8"/>
      <c r="Q13" s="8"/>
      <c r="R13" s="12"/>
      <c r="S13" s="8"/>
      <c r="T13" s="8"/>
      <c r="U13" s="12"/>
      <c r="Y13" s="17">
        <v>12</v>
      </c>
      <c r="Z13" s="17">
        <f ca="1">HLOOKUP(Feuil4!$E$1,Feuil4!$A$3:$U$32,17,)</f>
        <v>0</v>
      </c>
    </row>
    <row r="14" spans="1:26">
      <c r="A14" s="8">
        <v>7</v>
      </c>
      <c r="B14" s="8">
        <v>400</v>
      </c>
      <c r="C14" s="12"/>
      <c r="D14" s="8">
        <v>7</v>
      </c>
      <c r="E14" s="8">
        <v>532</v>
      </c>
      <c r="F14" s="12"/>
      <c r="G14" s="8">
        <v>7</v>
      </c>
      <c r="H14" s="8">
        <v>532</v>
      </c>
      <c r="I14" s="12"/>
      <c r="J14" s="8">
        <v>7</v>
      </c>
      <c r="K14" s="8">
        <v>400</v>
      </c>
      <c r="L14" s="12"/>
      <c r="M14" s="8">
        <v>7</v>
      </c>
      <c r="N14" s="8">
        <v>400</v>
      </c>
      <c r="O14" s="12"/>
      <c r="P14" s="8"/>
      <c r="Q14" s="8"/>
      <c r="R14" s="12"/>
      <c r="S14" s="8"/>
      <c r="T14" s="8"/>
      <c r="U14" s="12"/>
      <c r="Y14" s="17">
        <v>13</v>
      </c>
      <c r="Z14" s="17">
        <f ca="1">HLOOKUP(Feuil4!$E$1,Feuil4!$A$3:$U$32,18,)</f>
        <v>0</v>
      </c>
    </row>
    <row r="15" spans="1:26">
      <c r="A15" s="8">
        <v>8</v>
      </c>
      <c r="B15" s="8">
        <v>626</v>
      </c>
      <c r="C15" s="12"/>
      <c r="D15" s="8">
        <v>8</v>
      </c>
      <c r="E15" s="8">
        <v>815</v>
      </c>
      <c r="F15" s="12"/>
      <c r="G15" s="8">
        <v>8</v>
      </c>
      <c r="H15" s="8">
        <v>815</v>
      </c>
      <c r="I15" s="12"/>
      <c r="J15" s="8">
        <v>8</v>
      </c>
      <c r="K15" s="8">
        <v>626</v>
      </c>
      <c r="L15" s="12"/>
      <c r="M15" s="8">
        <v>8</v>
      </c>
      <c r="N15" s="8">
        <v>626</v>
      </c>
      <c r="O15" s="12"/>
      <c r="P15" s="8"/>
      <c r="Q15" s="8"/>
      <c r="R15" s="12"/>
      <c r="S15" s="8"/>
      <c r="T15" s="8"/>
      <c r="U15" s="12"/>
      <c r="Y15" s="17">
        <v>14</v>
      </c>
      <c r="Z15" s="17">
        <f ca="1">HLOOKUP(Feuil4!$E$1,Feuil4!$A$3:$U$32,19,)</f>
        <v>0</v>
      </c>
    </row>
    <row r="16" spans="1:26">
      <c r="A16" s="8">
        <v>9</v>
      </c>
      <c r="B16" s="8">
        <v>892</v>
      </c>
      <c r="C16" s="12"/>
      <c r="D16" s="8">
        <v>9</v>
      </c>
      <c r="E16" s="8">
        <v>1180</v>
      </c>
      <c r="F16" s="12"/>
      <c r="G16" s="8">
        <v>9</v>
      </c>
      <c r="H16" s="8">
        <v>1180</v>
      </c>
      <c r="I16" s="12"/>
      <c r="J16" s="8">
        <v>9</v>
      </c>
      <c r="K16" s="8">
        <v>892</v>
      </c>
      <c r="L16" s="12"/>
      <c r="M16" s="8">
        <v>9</v>
      </c>
      <c r="N16" s="8">
        <v>892</v>
      </c>
      <c r="O16" s="12"/>
      <c r="P16" s="8"/>
      <c r="Q16" s="8"/>
      <c r="R16" s="12"/>
      <c r="S16" s="8"/>
      <c r="T16" s="8"/>
      <c r="U16" s="12"/>
      <c r="Y16" s="17">
        <v>15</v>
      </c>
      <c r="Z16" s="17">
        <f ca="1">HLOOKUP(Feuil4!$E$1,Feuil4!$A$3:$U$32,20,)</f>
        <v>0</v>
      </c>
    </row>
    <row r="17" spans="1:26">
      <c r="A17" s="8">
        <v>10</v>
      </c>
      <c r="B17" s="8">
        <v>1223</v>
      </c>
      <c r="C17" s="12"/>
      <c r="D17" s="8">
        <v>10</v>
      </c>
      <c r="E17" s="8">
        <v>1612</v>
      </c>
      <c r="F17" s="12"/>
      <c r="G17" s="8">
        <v>10</v>
      </c>
      <c r="H17" s="8">
        <v>1612</v>
      </c>
      <c r="I17" s="12"/>
      <c r="J17" s="8">
        <v>10</v>
      </c>
      <c r="K17" s="8">
        <v>1223</v>
      </c>
      <c r="L17" s="12"/>
      <c r="M17" s="8">
        <v>10</v>
      </c>
      <c r="N17" s="8">
        <v>1223</v>
      </c>
      <c r="O17" s="12"/>
      <c r="P17" s="8"/>
      <c r="Q17" s="8"/>
      <c r="R17" s="12"/>
      <c r="S17" s="8"/>
      <c r="T17" s="8"/>
      <c r="U17" s="12"/>
      <c r="Y17" s="17">
        <v>16</v>
      </c>
      <c r="Z17" s="17">
        <f ca="1">HLOOKUP(Feuil4!$E$1,Feuil4!$A$3:$U$32,21,)</f>
        <v>0</v>
      </c>
    </row>
    <row r="18" spans="1:26">
      <c r="A18" s="8">
        <v>11</v>
      </c>
      <c r="B18" s="8">
        <v>1590</v>
      </c>
      <c r="C18" s="12"/>
      <c r="D18" s="8">
        <v>11</v>
      </c>
      <c r="E18" s="8">
        <v>1890</v>
      </c>
      <c r="F18" s="12"/>
      <c r="G18" s="8">
        <v>11</v>
      </c>
      <c r="H18" s="8">
        <v>1890</v>
      </c>
      <c r="I18" s="12"/>
      <c r="J18" s="8">
        <v>11</v>
      </c>
      <c r="K18" s="8">
        <v>1590</v>
      </c>
      <c r="L18" s="12"/>
      <c r="M18" s="8">
        <v>11</v>
      </c>
      <c r="N18" s="8">
        <v>1590</v>
      </c>
      <c r="O18" s="12"/>
      <c r="P18" s="8"/>
      <c r="Q18" s="8"/>
      <c r="R18" s="12"/>
      <c r="S18" s="8"/>
      <c r="T18" s="8"/>
      <c r="U18" s="12"/>
      <c r="Y18" s="17">
        <v>17</v>
      </c>
      <c r="Z18" s="17">
        <f ca="1">HLOOKUP(Feuil4!$E$1,Feuil4!$A$3:$U$32,22,)</f>
        <v>0</v>
      </c>
    </row>
    <row r="19" spans="1:26">
      <c r="A19" s="8">
        <v>12</v>
      </c>
      <c r="B19" s="8">
        <v>1900</v>
      </c>
      <c r="C19" s="12"/>
      <c r="D19" s="8">
        <v>12</v>
      </c>
      <c r="E19" s="8">
        <v>2000</v>
      </c>
      <c r="F19" s="12"/>
      <c r="G19" s="8">
        <v>12</v>
      </c>
      <c r="H19" s="8">
        <v>2000</v>
      </c>
      <c r="I19" s="12"/>
      <c r="J19" s="8">
        <v>12</v>
      </c>
      <c r="K19" s="8">
        <v>1900</v>
      </c>
      <c r="L19" s="12"/>
      <c r="M19" s="8">
        <v>12</v>
      </c>
      <c r="N19" s="8">
        <v>1900</v>
      </c>
      <c r="O19" s="12"/>
      <c r="P19" s="8"/>
      <c r="Q19" s="8"/>
      <c r="R19" s="12"/>
      <c r="S19" s="8"/>
      <c r="T19" s="8"/>
      <c r="U19" s="12"/>
      <c r="Y19" s="17">
        <v>18</v>
      </c>
      <c r="Z19" s="17">
        <f ca="1">HLOOKUP(Feuil4!$E$1,Feuil4!$A$3:$U$32,23,)</f>
        <v>0</v>
      </c>
    </row>
    <row r="20" spans="1:26">
      <c r="A20" s="8">
        <v>13</v>
      </c>
      <c r="B20" s="8">
        <v>2080</v>
      </c>
      <c r="C20" s="12"/>
      <c r="D20" s="8">
        <v>13</v>
      </c>
      <c r="E20" s="8">
        <v>2050</v>
      </c>
      <c r="F20" s="12"/>
      <c r="G20" s="8">
        <v>13</v>
      </c>
      <c r="H20" s="8">
        <v>2050</v>
      </c>
      <c r="I20" s="12"/>
      <c r="J20" s="8">
        <v>13</v>
      </c>
      <c r="K20" s="8">
        <v>2080</v>
      </c>
      <c r="L20" s="12"/>
      <c r="M20" s="8">
        <v>13</v>
      </c>
      <c r="N20" s="8">
        <v>2080</v>
      </c>
      <c r="O20" s="12"/>
      <c r="P20" s="8"/>
      <c r="Q20" s="8"/>
      <c r="R20" s="12"/>
      <c r="S20" s="8"/>
      <c r="T20" s="8"/>
      <c r="U20" s="12"/>
      <c r="Y20" s="17">
        <v>19</v>
      </c>
      <c r="Z20" s="17">
        <f ca="1">HLOOKUP(Feuil4!$E$1,Feuil4!$A$3:$U$32,24,)</f>
        <v>0</v>
      </c>
    </row>
    <row r="21" spans="1:26">
      <c r="A21" s="8">
        <v>14</v>
      </c>
      <c r="B21" s="8">
        <v>2230</v>
      </c>
      <c r="C21" s="12"/>
      <c r="D21" s="8">
        <v>14</v>
      </c>
      <c r="E21" s="8">
        <v>2050</v>
      </c>
      <c r="F21" s="12"/>
      <c r="G21" s="8">
        <v>14</v>
      </c>
      <c r="H21" s="8">
        <v>2050</v>
      </c>
      <c r="I21" s="12"/>
      <c r="J21" s="8">
        <v>14</v>
      </c>
      <c r="K21" s="8">
        <v>2230</v>
      </c>
      <c r="L21" s="12"/>
      <c r="M21" s="8">
        <v>14</v>
      </c>
      <c r="N21" s="8">
        <v>2230</v>
      </c>
      <c r="O21" s="12"/>
      <c r="P21" s="8"/>
      <c r="Q21" s="8"/>
      <c r="R21" s="12"/>
      <c r="S21" s="8"/>
      <c r="T21" s="8"/>
      <c r="U21" s="12"/>
      <c r="Y21" s="17">
        <v>20</v>
      </c>
      <c r="Z21" s="17">
        <f ca="1">HLOOKUP(Feuil4!$E$1,Feuil4!$A$3:$U$32,25,)</f>
        <v>0</v>
      </c>
    </row>
    <row r="22" spans="1:26">
      <c r="A22" s="8">
        <v>15</v>
      </c>
      <c r="B22" s="8">
        <v>2300</v>
      </c>
      <c r="C22" s="12"/>
      <c r="D22" s="8">
        <v>15</v>
      </c>
      <c r="E22" s="8">
        <v>2050</v>
      </c>
      <c r="F22" s="12"/>
      <c r="G22" s="8">
        <v>15</v>
      </c>
      <c r="H22" s="8">
        <v>2050</v>
      </c>
      <c r="I22" s="12"/>
      <c r="J22" s="8">
        <v>15</v>
      </c>
      <c r="K22" s="8">
        <v>2300</v>
      </c>
      <c r="L22" s="12"/>
      <c r="M22" s="8">
        <v>15</v>
      </c>
      <c r="N22" s="8">
        <v>2300</v>
      </c>
      <c r="O22" s="12"/>
      <c r="P22" s="8"/>
      <c r="Q22" s="8"/>
      <c r="R22" s="12"/>
      <c r="S22" s="8"/>
      <c r="T22" s="8"/>
      <c r="U22" s="12"/>
      <c r="Y22" s="17">
        <v>21</v>
      </c>
      <c r="Z22" s="17">
        <f ca="1">HLOOKUP(Feuil4!$E$1,Feuil4!$A$3:$U$32,26,)</f>
        <v>0</v>
      </c>
    </row>
    <row r="23" spans="1:26">
      <c r="A23" s="8">
        <v>16</v>
      </c>
      <c r="B23" s="8">
        <v>2310</v>
      </c>
      <c r="C23" s="12"/>
      <c r="D23" s="8">
        <v>16</v>
      </c>
      <c r="E23" s="8">
        <v>2050</v>
      </c>
      <c r="F23" s="12"/>
      <c r="G23" s="8">
        <v>16</v>
      </c>
      <c r="H23" s="8">
        <v>2050</v>
      </c>
      <c r="I23" s="12"/>
      <c r="J23" s="8">
        <v>16</v>
      </c>
      <c r="K23" s="8">
        <v>2310</v>
      </c>
      <c r="L23" s="12"/>
      <c r="M23" s="8">
        <v>16</v>
      </c>
      <c r="N23" s="8">
        <v>2310</v>
      </c>
      <c r="O23" s="12"/>
      <c r="P23" s="8"/>
      <c r="Q23" s="8"/>
      <c r="R23" s="12"/>
      <c r="S23" s="8"/>
      <c r="T23" s="8"/>
      <c r="U23" s="12"/>
      <c r="Y23" s="17">
        <v>22</v>
      </c>
      <c r="Z23" s="17">
        <f ca="1">HLOOKUP(Feuil4!$E$1,Feuil4!$A$3:$U$32,27,)</f>
        <v>0</v>
      </c>
    </row>
    <row r="24" spans="1:26">
      <c r="A24" s="8">
        <v>17</v>
      </c>
      <c r="B24" s="8">
        <v>2310</v>
      </c>
      <c r="C24" s="12"/>
      <c r="D24" s="8">
        <v>17</v>
      </c>
      <c r="E24" s="8">
        <v>2050</v>
      </c>
      <c r="F24" s="12"/>
      <c r="G24" s="8">
        <v>17</v>
      </c>
      <c r="H24" s="8">
        <v>2050</v>
      </c>
      <c r="I24" s="12"/>
      <c r="J24" s="8">
        <v>17</v>
      </c>
      <c r="K24" s="8">
        <v>2310</v>
      </c>
      <c r="L24" s="12"/>
      <c r="M24" s="8">
        <v>17</v>
      </c>
      <c r="N24" s="8">
        <v>2310</v>
      </c>
      <c r="O24" s="12"/>
      <c r="P24" s="8"/>
      <c r="Q24" s="8"/>
      <c r="R24" s="12"/>
      <c r="S24" s="8"/>
      <c r="T24" s="8"/>
      <c r="U24" s="12"/>
      <c r="Y24" s="17">
        <v>23</v>
      </c>
      <c r="Z24" s="17">
        <f ca="1">HLOOKUP(Feuil4!$E$1,Feuil4!$A$3:$U$32,28,)</f>
        <v>0</v>
      </c>
    </row>
    <row r="25" spans="1:26">
      <c r="A25" s="8">
        <v>18</v>
      </c>
      <c r="B25" s="8">
        <v>2310</v>
      </c>
      <c r="C25" s="12"/>
      <c r="D25" s="8">
        <v>18</v>
      </c>
      <c r="E25" s="8">
        <v>2050</v>
      </c>
      <c r="F25" s="12"/>
      <c r="G25" s="8">
        <v>18</v>
      </c>
      <c r="H25" s="8">
        <v>2050</v>
      </c>
      <c r="I25" s="12"/>
      <c r="J25" s="8">
        <v>18</v>
      </c>
      <c r="K25" s="8">
        <v>2310</v>
      </c>
      <c r="L25" s="12"/>
      <c r="M25" s="8">
        <v>18</v>
      </c>
      <c r="N25" s="8">
        <v>2310</v>
      </c>
      <c r="O25" s="12"/>
      <c r="P25" s="8"/>
      <c r="Q25" s="8"/>
      <c r="R25" s="12"/>
      <c r="S25" s="8"/>
      <c r="T25" s="8"/>
      <c r="U25" s="12"/>
      <c r="Y25" s="17">
        <v>24</v>
      </c>
      <c r="Z25" s="17">
        <f ca="1">HLOOKUP(Feuil4!$E$1,Feuil4!$A$3:$U$32,29,)</f>
        <v>0</v>
      </c>
    </row>
    <row r="26" spans="1:26" ht="15.75" thickBot="1">
      <c r="A26" s="8">
        <v>19</v>
      </c>
      <c r="B26" s="8">
        <v>2310</v>
      </c>
      <c r="C26" s="12"/>
      <c r="D26" s="8">
        <v>19</v>
      </c>
      <c r="E26" s="8">
        <v>2050</v>
      </c>
      <c r="F26" s="12"/>
      <c r="G26" s="8">
        <v>19</v>
      </c>
      <c r="H26" s="8">
        <v>2050</v>
      </c>
      <c r="I26" s="12"/>
      <c r="J26" s="8">
        <v>19</v>
      </c>
      <c r="K26" s="8">
        <v>2310</v>
      </c>
      <c r="L26" s="12"/>
      <c r="M26" s="8">
        <v>19</v>
      </c>
      <c r="N26" s="8">
        <v>2310</v>
      </c>
      <c r="O26" s="12"/>
      <c r="P26" s="8"/>
      <c r="Q26" s="8"/>
      <c r="R26" s="12"/>
      <c r="S26" s="8"/>
      <c r="T26" s="8"/>
      <c r="U26" s="12"/>
      <c r="Y26" s="18">
        <v>25</v>
      </c>
      <c r="Z26" s="18">
        <f ca="1">HLOOKUP(Feuil4!$E$1,Feuil4!$A$3:$U$32,30,)</f>
        <v>0</v>
      </c>
    </row>
    <row r="27" spans="1:26">
      <c r="A27" s="8">
        <v>20</v>
      </c>
      <c r="B27" s="8">
        <v>2310</v>
      </c>
      <c r="C27" s="12"/>
      <c r="D27" s="8">
        <v>20</v>
      </c>
      <c r="E27" s="8">
        <v>2050</v>
      </c>
      <c r="F27" s="12"/>
      <c r="G27" s="8">
        <v>20</v>
      </c>
      <c r="H27" s="8">
        <v>2050</v>
      </c>
      <c r="I27" s="12"/>
      <c r="J27" s="8">
        <v>20</v>
      </c>
      <c r="K27" s="8">
        <v>2310</v>
      </c>
      <c r="L27" s="12"/>
      <c r="M27" s="8">
        <v>20</v>
      </c>
      <c r="N27" s="8">
        <v>2310</v>
      </c>
      <c r="O27" s="12"/>
      <c r="P27" s="8"/>
      <c r="Q27" s="8"/>
      <c r="R27" s="12"/>
      <c r="S27" s="8"/>
      <c r="T27" s="8"/>
      <c r="U27" s="12"/>
    </row>
    <row r="28" spans="1:26">
      <c r="A28" s="8">
        <v>21</v>
      </c>
      <c r="B28" s="8">
        <v>2310</v>
      </c>
      <c r="C28" s="12"/>
      <c r="D28" s="8">
        <v>21</v>
      </c>
      <c r="E28" s="8">
        <v>2050</v>
      </c>
      <c r="F28" s="12"/>
      <c r="G28" s="8">
        <v>21</v>
      </c>
      <c r="H28" s="8">
        <v>2050</v>
      </c>
      <c r="I28" s="12"/>
      <c r="J28" s="8">
        <v>21</v>
      </c>
      <c r="K28" s="8">
        <v>2310</v>
      </c>
      <c r="L28" s="12"/>
      <c r="M28" s="8">
        <v>21</v>
      </c>
      <c r="N28" s="8">
        <v>2310</v>
      </c>
      <c r="O28" s="12"/>
      <c r="P28" s="8"/>
      <c r="Q28" s="8"/>
      <c r="R28" s="12"/>
      <c r="S28" s="8"/>
      <c r="T28" s="8"/>
      <c r="U28" s="12"/>
    </row>
    <row r="29" spans="1:26">
      <c r="A29" s="8">
        <v>22</v>
      </c>
      <c r="B29" s="8">
        <v>2310</v>
      </c>
      <c r="C29" s="12"/>
      <c r="D29" s="8">
        <v>22</v>
      </c>
      <c r="E29" s="8">
        <v>2050</v>
      </c>
      <c r="F29" s="12"/>
      <c r="G29" s="8">
        <v>22</v>
      </c>
      <c r="H29" s="8">
        <v>2050</v>
      </c>
      <c r="I29" s="12"/>
      <c r="J29" s="8">
        <v>22</v>
      </c>
      <c r="K29" s="8">
        <v>2310</v>
      </c>
      <c r="L29" s="12"/>
      <c r="M29" s="8">
        <v>22</v>
      </c>
      <c r="N29" s="8">
        <v>2310</v>
      </c>
      <c r="O29" s="12"/>
      <c r="P29" s="8"/>
      <c r="Q29" s="8"/>
      <c r="R29" s="12"/>
      <c r="S29" s="8"/>
      <c r="T29" s="8"/>
      <c r="U29" s="12"/>
    </row>
    <row r="30" spans="1:26">
      <c r="A30" s="8">
        <v>23</v>
      </c>
      <c r="B30" s="8">
        <v>2310</v>
      </c>
      <c r="C30" s="12"/>
      <c r="D30" s="8">
        <v>23</v>
      </c>
      <c r="E30" s="8">
        <v>2050</v>
      </c>
      <c r="F30" s="12"/>
      <c r="G30" s="8">
        <v>23</v>
      </c>
      <c r="H30" s="8">
        <v>2050</v>
      </c>
      <c r="I30" s="12"/>
      <c r="J30" s="8">
        <v>23</v>
      </c>
      <c r="K30" s="8">
        <v>2310</v>
      </c>
      <c r="L30" s="12"/>
      <c r="M30" s="8">
        <v>23</v>
      </c>
      <c r="N30" s="8">
        <v>2310</v>
      </c>
      <c r="O30" s="12"/>
      <c r="P30" s="8"/>
      <c r="Q30" s="8"/>
      <c r="R30" s="12"/>
      <c r="S30" s="8"/>
      <c r="T30" s="8"/>
      <c r="U30" s="12"/>
    </row>
    <row r="31" spans="1:26">
      <c r="A31" s="8">
        <v>24</v>
      </c>
      <c r="B31" s="8">
        <v>2310</v>
      </c>
      <c r="C31" s="12"/>
      <c r="D31" s="8">
        <v>24</v>
      </c>
      <c r="E31" s="8">
        <v>2050</v>
      </c>
      <c r="F31" s="12"/>
      <c r="G31" s="8">
        <v>24</v>
      </c>
      <c r="H31" s="8">
        <v>2050</v>
      </c>
      <c r="I31" s="12"/>
      <c r="J31" s="8">
        <v>24</v>
      </c>
      <c r="K31" s="8">
        <v>2310</v>
      </c>
      <c r="L31" s="12"/>
      <c r="M31" s="8">
        <v>24</v>
      </c>
      <c r="N31" s="8">
        <v>2310</v>
      </c>
      <c r="O31" s="12"/>
      <c r="P31" s="8"/>
      <c r="Q31" s="8"/>
      <c r="R31" s="12"/>
      <c r="S31" s="8"/>
      <c r="T31" s="8"/>
      <c r="U31" s="12"/>
    </row>
    <row r="32" spans="1:26" ht="15.75" thickBot="1">
      <c r="A32" s="5">
        <v>25</v>
      </c>
      <c r="B32" s="5">
        <v>2310</v>
      </c>
      <c r="C32" s="15"/>
      <c r="D32" s="5">
        <v>25</v>
      </c>
      <c r="E32" s="5">
        <v>2050</v>
      </c>
      <c r="F32" s="15"/>
      <c r="G32" s="5">
        <v>25</v>
      </c>
      <c r="H32" s="5">
        <v>2050</v>
      </c>
      <c r="I32" s="15"/>
      <c r="J32" s="5">
        <v>25</v>
      </c>
      <c r="K32" s="5">
        <v>2310</v>
      </c>
      <c r="L32" s="15"/>
      <c r="M32" s="5">
        <v>25</v>
      </c>
      <c r="N32" s="5">
        <v>2310</v>
      </c>
      <c r="O32" s="15"/>
      <c r="P32" s="5"/>
      <c r="Q32" s="5"/>
      <c r="R32" s="15"/>
      <c r="S32" s="5"/>
      <c r="T32" s="5"/>
      <c r="U32" s="15"/>
    </row>
    <row r="33" spans="1:7" ht="15.75" thickBot="1"/>
    <row r="34" spans="1:7" ht="15.75" thickBot="1">
      <c r="A34" s="50" t="s">
        <v>59</v>
      </c>
      <c r="B34" s="51"/>
      <c r="C34" s="51"/>
      <c r="D34" s="51"/>
      <c r="E34" s="51"/>
      <c r="F34" s="51"/>
      <c r="G34" s="52"/>
    </row>
    <row r="35" spans="1:7">
      <c r="A35" s="24" t="s">
        <v>60</v>
      </c>
      <c r="B35" s="25" t="s">
        <v>61</v>
      </c>
      <c r="C35" s="25" t="s">
        <v>62</v>
      </c>
      <c r="D35" s="25" t="s">
        <v>63</v>
      </c>
      <c r="E35" s="25" t="s">
        <v>64</v>
      </c>
      <c r="F35" s="25" t="s">
        <v>65</v>
      </c>
      <c r="G35" s="26" t="s">
        <v>66</v>
      </c>
    </row>
    <row r="36" spans="1:7">
      <c r="A36" s="23" t="s">
        <v>27</v>
      </c>
      <c r="B36" s="27">
        <v>0</v>
      </c>
      <c r="C36" s="27">
        <v>23</v>
      </c>
      <c r="D36" s="27" t="s">
        <v>69</v>
      </c>
      <c r="E36" s="27" t="s">
        <v>69</v>
      </c>
      <c r="F36" s="23">
        <v>0</v>
      </c>
      <c r="G36" s="23">
        <v>100</v>
      </c>
    </row>
    <row r="37" spans="1:7">
      <c r="A37" s="23" t="s">
        <v>28</v>
      </c>
      <c r="B37" s="27">
        <v>7</v>
      </c>
      <c r="C37" s="27">
        <v>21</v>
      </c>
      <c r="D37" s="27">
        <v>22</v>
      </c>
      <c r="E37" s="27">
        <v>6</v>
      </c>
      <c r="F37" s="23">
        <v>0</v>
      </c>
      <c r="G37" s="23">
        <v>100</v>
      </c>
    </row>
    <row r="38" spans="1:7">
      <c r="A38" s="23" t="s">
        <v>29</v>
      </c>
      <c r="B38" s="27">
        <v>7</v>
      </c>
      <c r="C38" s="27">
        <v>21</v>
      </c>
      <c r="D38" s="27">
        <v>22</v>
      </c>
      <c r="E38" s="27">
        <v>6</v>
      </c>
      <c r="F38" s="23">
        <v>0</v>
      </c>
      <c r="G38" s="23">
        <v>100</v>
      </c>
    </row>
    <row r="39" spans="1:7">
      <c r="A39" s="23" t="s">
        <v>30</v>
      </c>
      <c r="B39" s="27">
        <v>7</v>
      </c>
      <c r="C39" s="27">
        <v>21</v>
      </c>
      <c r="D39" s="27">
        <v>22</v>
      </c>
      <c r="E39" s="27">
        <v>6</v>
      </c>
      <c r="F39" s="23">
        <v>0</v>
      </c>
      <c r="G39" s="23">
        <v>100</v>
      </c>
    </row>
    <row r="40" spans="1:7">
      <c r="A40" s="23" t="s">
        <v>31</v>
      </c>
      <c r="B40" s="27">
        <v>0</v>
      </c>
      <c r="C40" s="27">
        <v>23</v>
      </c>
      <c r="D40" s="27" t="s">
        <v>69</v>
      </c>
      <c r="E40" s="27" t="s">
        <v>69</v>
      </c>
      <c r="F40" s="23">
        <v>0</v>
      </c>
      <c r="G40" s="23">
        <v>100</v>
      </c>
    </row>
    <row r="41" spans="1:7">
      <c r="A41" s="23" t="s">
        <v>32</v>
      </c>
      <c r="B41" s="27">
        <v>0</v>
      </c>
      <c r="C41" s="27">
        <v>23</v>
      </c>
      <c r="D41" s="27" t="s">
        <v>69</v>
      </c>
      <c r="E41" s="27" t="s">
        <v>69</v>
      </c>
      <c r="F41" s="23">
        <v>0</v>
      </c>
      <c r="G41" s="23">
        <v>100</v>
      </c>
    </row>
    <row r="42" spans="1:7">
      <c r="A42" s="23" t="s">
        <v>33</v>
      </c>
      <c r="B42" s="27">
        <v>7</v>
      </c>
      <c r="C42" s="27">
        <v>21</v>
      </c>
      <c r="D42" s="27">
        <v>22</v>
      </c>
      <c r="E42" s="27">
        <v>6</v>
      </c>
      <c r="F42" s="23">
        <v>0</v>
      </c>
      <c r="G42" s="23">
        <v>100</v>
      </c>
    </row>
    <row r="43" spans="1:7">
      <c r="A43" s="23" t="s">
        <v>34</v>
      </c>
      <c r="B43" s="27">
        <v>0</v>
      </c>
      <c r="C43" s="27">
        <v>23</v>
      </c>
      <c r="D43" s="27" t="s">
        <v>69</v>
      </c>
      <c r="E43" s="27" t="s">
        <v>69</v>
      </c>
      <c r="F43" s="23">
        <v>0</v>
      </c>
      <c r="G43" s="23">
        <v>100</v>
      </c>
    </row>
    <row r="44" spans="1:7">
      <c r="A44" s="23" t="s">
        <v>35</v>
      </c>
      <c r="B44" s="27">
        <v>0</v>
      </c>
      <c r="C44" s="27">
        <v>23</v>
      </c>
      <c r="D44" s="27" t="s">
        <v>69</v>
      </c>
      <c r="E44" s="27" t="s">
        <v>69</v>
      </c>
      <c r="F44" s="23">
        <v>0</v>
      </c>
      <c r="G44" s="23">
        <v>100</v>
      </c>
    </row>
    <row r="45" spans="1:7">
      <c r="A45" s="23" t="s">
        <v>36</v>
      </c>
      <c r="B45" s="27">
        <v>0</v>
      </c>
      <c r="C45" s="27">
        <v>23</v>
      </c>
      <c r="D45" s="27" t="s">
        <v>69</v>
      </c>
      <c r="E45" s="27" t="s">
        <v>69</v>
      </c>
      <c r="F45" s="23">
        <v>0</v>
      </c>
      <c r="G45" s="23">
        <v>100</v>
      </c>
    </row>
    <row r="46" spans="1:7">
      <c r="A46" s="23" t="s">
        <v>37</v>
      </c>
      <c r="B46" s="27">
        <v>0</v>
      </c>
      <c r="C46" s="27">
        <v>23</v>
      </c>
      <c r="D46" s="27" t="s">
        <v>69</v>
      </c>
      <c r="E46" s="27" t="s">
        <v>69</v>
      </c>
      <c r="F46" s="23">
        <v>0</v>
      </c>
      <c r="G46" s="23">
        <v>100</v>
      </c>
    </row>
    <row r="47" spans="1:7">
      <c r="A47" s="23" t="s">
        <v>38</v>
      </c>
      <c r="B47" s="27">
        <v>0</v>
      </c>
      <c r="C47" s="27">
        <v>23</v>
      </c>
      <c r="D47" s="27" t="s">
        <v>69</v>
      </c>
      <c r="E47" s="27" t="s">
        <v>69</v>
      </c>
      <c r="F47" s="23">
        <v>0</v>
      </c>
      <c r="G47" s="23">
        <v>100</v>
      </c>
    </row>
    <row r="48" spans="1:7">
      <c r="A48" s="23" t="s">
        <v>25</v>
      </c>
      <c r="B48" s="27">
        <v>0</v>
      </c>
      <c r="C48" s="27">
        <v>23</v>
      </c>
      <c r="D48" s="27" t="s">
        <v>69</v>
      </c>
      <c r="E48" s="27" t="s">
        <v>69</v>
      </c>
      <c r="F48" s="23">
        <v>0</v>
      </c>
      <c r="G48" s="23">
        <v>100</v>
      </c>
    </row>
    <row r="49" spans="1:7">
      <c r="A49" s="23" t="s">
        <v>26</v>
      </c>
      <c r="B49" s="27">
        <v>0</v>
      </c>
      <c r="C49" s="27">
        <v>23</v>
      </c>
      <c r="D49" s="27" t="s">
        <v>69</v>
      </c>
      <c r="E49" s="27" t="s">
        <v>69</v>
      </c>
      <c r="F49" s="23">
        <v>0</v>
      </c>
      <c r="G49" s="23">
        <v>100</v>
      </c>
    </row>
    <row r="50" spans="1:7">
      <c r="A50" s="23" t="s">
        <v>39</v>
      </c>
      <c r="B50" s="27">
        <v>0</v>
      </c>
      <c r="C50" s="27">
        <v>23</v>
      </c>
      <c r="D50" s="27" t="s">
        <v>69</v>
      </c>
      <c r="E50" s="27" t="s">
        <v>69</v>
      </c>
      <c r="F50" s="23">
        <v>0</v>
      </c>
      <c r="G50" s="23">
        <v>100</v>
      </c>
    </row>
    <row r="51" spans="1:7">
      <c r="A51" s="23" t="s">
        <v>40</v>
      </c>
      <c r="B51" s="27">
        <v>0</v>
      </c>
      <c r="C51" s="27">
        <v>23</v>
      </c>
      <c r="D51" s="27" t="s">
        <v>69</v>
      </c>
      <c r="E51" s="27" t="s">
        <v>69</v>
      </c>
      <c r="F51" s="23">
        <v>0</v>
      </c>
      <c r="G51" s="23">
        <v>100</v>
      </c>
    </row>
    <row r="52" spans="1:7">
      <c r="A52" s="23" t="s">
        <v>41</v>
      </c>
      <c r="B52" s="27">
        <v>0</v>
      </c>
      <c r="C52" s="27">
        <v>23</v>
      </c>
      <c r="D52" s="27" t="s">
        <v>69</v>
      </c>
      <c r="E52" s="27" t="s">
        <v>69</v>
      </c>
      <c r="F52" s="23">
        <v>0</v>
      </c>
      <c r="G52" s="23">
        <v>100</v>
      </c>
    </row>
    <row r="53" spans="1:7">
      <c r="A53" s="23" t="s">
        <v>42</v>
      </c>
      <c r="B53" s="27">
        <v>0</v>
      </c>
      <c r="C53" s="27">
        <v>23</v>
      </c>
      <c r="D53" s="27" t="s">
        <v>69</v>
      </c>
      <c r="E53" s="27" t="s">
        <v>69</v>
      </c>
      <c r="F53" s="23">
        <v>0</v>
      </c>
      <c r="G53" s="23">
        <v>100</v>
      </c>
    </row>
    <row r="54" spans="1:7">
      <c r="A54" s="23" t="s">
        <v>43</v>
      </c>
      <c r="B54" s="27">
        <v>0</v>
      </c>
      <c r="C54" s="27">
        <v>23</v>
      </c>
      <c r="D54" s="27" t="s">
        <v>69</v>
      </c>
      <c r="E54" s="27" t="s">
        <v>69</v>
      </c>
      <c r="F54" s="23">
        <v>0</v>
      </c>
      <c r="G54" s="23">
        <v>100</v>
      </c>
    </row>
    <row r="55" spans="1:7">
      <c r="A55" s="23" t="s">
        <v>44</v>
      </c>
      <c r="B55" s="27">
        <v>0</v>
      </c>
      <c r="C55" s="27">
        <v>23</v>
      </c>
      <c r="D55" s="27" t="s">
        <v>69</v>
      </c>
      <c r="E55" s="27" t="s">
        <v>69</v>
      </c>
      <c r="F55" s="23">
        <v>0</v>
      </c>
      <c r="G55" s="23">
        <v>100</v>
      </c>
    </row>
    <row r="56" spans="1:7">
      <c r="A56" s="23" t="s">
        <v>45</v>
      </c>
      <c r="B56" s="27">
        <v>7</v>
      </c>
      <c r="C56" s="27">
        <v>21</v>
      </c>
      <c r="D56" s="23">
        <v>22</v>
      </c>
      <c r="E56" s="23">
        <v>6</v>
      </c>
      <c r="F56" s="23" t="s">
        <v>72</v>
      </c>
      <c r="G56" s="23" t="s">
        <v>73</v>
      </c>
    </row>
    <row r="57" spans="1:7">
      <c r="A57" s="23" t="s">
        <v>46</v>
      </c>
      <c r="B57" s="27">
        <v>7</v>
      </c>
      <c r="C57" s="27">
        <v>21</v>
      </c>
      <c r="D57" s="23">
        <v>22</v>
      </c>
      <c r="E57" s="23">
        <v>6</v>
      </c>
      <c r="F57" s="23" t="s">
        <v>72</v>
      </c>
      <c r="G57" s="23" t="s">
        <v>73</v>
      </c>
    </row>
    <row r="58" spans="1:7">
      <c r="A58" s="23" t="s">
        <v>47</v>
      </c>
      <c r="B58" s="27">
        <v>7</v>
      </c>
      <c r="C58" s="27">
        <v>21</v>
      </c>
      <c r="D58" s="23">
        <v>22</v>
      </c>
      <c r="E58" s="23">
        <v>6</v>
      </c>
      <c r="F58" s="23" t="s">
        <v>74</v>
      </c>
      <c r="G58" s="23" t="s">
        <v>73</v>
      </c>
    </row>
    <row r="59" spans="1:7">
      <c r="A59" s="23" t="s">
        <v>48</v>
      </c>
      <c r="B59" s="27">
        <v>0</v>
      </c>
      <c r="C59" s="27">
        <v>23</v>
      </c>
      <c r="D59" s="23" t="s">
        <v>69</v>
      </c>
      <c r="E59" s="23" t="s">
        <v>69</v>
      </c>
      <c r="F59" s="23">
        <v>0</v>
      </c>
      <c r="G59" s="23">
        <v>100</v>
      </c>
    </row>
    <row r="60" spans="1:7">
      <c r="A60" s="23" t="s">
        <v>49</v>
      </c>
      <c r="B60" s="27">
        <v>0</v>
      </c>
      <c r="C60" s="27">
        <v>23</v>
      </c>
      <c r="D60" s="23" t="s">
        <v>69</v>
      </c>
      <c r="E60" s="23" t="s">
        <v>69</v>
      </c>
      <c r="F60" s="23">
        <v>0</v>
      </c>
      <c r="G60" s="23">
        <v>100</v>
      </c>
    </row>
    <row r="61" spans="1:7">
      <c r="A61" s="23" t="s">
        <v>50</v>
      </c>
      <c r="B61" s="27">
        <v>0</v>
      </c>
      <c r="C61" s="27">
        <v>23</v>
      </c>
      <c r="D61" s="23" t="s">
        <v>69</v>
      </c>
      <c r="E61" s="23" t="s">
        <v>69</v>
      </c>
      <c r="F61" s="23">
        <v>0</v>
      </c>
      <c r="G61" s="23">
        <v>100</v>
      </c>
    </row>
    <row r="62" spans="1:7">
      <c r="A62" s="23" t="s">
        <v>51</v>
      </c>
      <c r="B62" s="27">
        <v>0</v>
      </c>
      <c r="C62" s="27">
        <v>23</v>
      </c>
      <c r="D62" s="23" t="s">
        <v>69</v>
      </c>
      <c r="E62" s="23" t="s">
        <v>69</v>
      </c>
      <c r="F62" s="23">
        <v>0</v>
      </c>
      <c r="G62" s="23">
        <v>100</v>
      </c>
    </row>
    <row r="63" spans="1:7">
      <c r="A63" s="23" t="s">
        <v>52</v>
      </c>
      <c r="B63" s="27">
        <v>0</v>
      </c>
      <c r="C63" s="27">
        <v>23</v>
      </c>
      <c r="D63" s="23" t="s">
        <v>69</v>
      </c>
      <c r="E63" s="23" t="s">
        <v>69</v>
      </c>
      <c r="F63" s="23">
        <v>0</v>
      </c>
      <c r="G63" s="23">
        <v>100</v>
      </c>
    </row>
    <row r="64" spans="1:7">
      <c r="A64" s="32">
        <v>0</v>
      </c>
      <c r="B64" s="33" t="s">
        <v>69</v>
      </c>
      <c r="C64" s="33" t="s">
        <v>69</v>
      </c>
      <c r="D64" s="33" t="s">
        <v>69</v>
      </c>
      <c r="E64" s="33" t="s">
        <v>69</v>
      </c>
      <c r="F64" s="32" t="s">
        <v>69</v>
      </c>
      <c r="G64" s="32" t="s">
        <v>69</v>
      </c>
    </row>
  </sheetData>
  <mergeCells count="2">
    <mergeCell ref="A1:C1"/>
    <mergeCell ref="A34:G34"/>
  </mergeCells>
  <phoneticPr fontId="5" type="noConversion"/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D34" sqref="D34"/>
    </sheetView>
  </sheetViews>
  <sheetFormatPr baseColWidth="10" defaultRowHeight="15"/>
  <sheetData/>
  <phoneticPr fontId="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U1"/>
  <sheetViews>
    <sheetView workbookViewId="0">
      <selection activeCell="G20" sqref="G20"/>
    </sheetView>
  </sheetViews>
  <sheetFormatPr baseColWidth="10" defaultRowHeight="15"/>
  <cols>
    <col min="1" max="1" width="8.140625" bestFit="1" customWidth="1"/>
    <col min="2" max="2" width="5.28515625" bestFit="1" customWidth="1"/>
    <col min="3" max="3" width="6.140625" bestFit="1" customWidth="1"/>
    <col min="4" max="4" width="8.5703125" bestFit="1" customWidth="1"/>
    <col min="5" max="5" width="14.7109375" bestFit="1" customWidth="1"/>
    <col min="6" max="6" width="5.28515625" bestFit="1" customWidth="1"/>
    <col min="7" max="7" width="9.5703125" bestFit="1" customWidth="1"/>
    <col min="8" max="8" width="9.42578125" bestFit="1" customWidth="1"/>
    <col min="9" max="9" width="10.42578125" bestFit="1" customWidth="1"/>
    <col min="10" max="10" width="8.85546875" bestFit="1" customWidth="1"/>
    <col min="11" max="11" width="8.7109375" bestFit="1" customWidth="1"/>
    <col min="12" max="12" width="9.7109375" bestFit="1" customWidth="1"/>
    <col min="13" max="13" width="10.42578125" bestFit="1" customWidth="1"/>
    <col min="14" max="14" width="10.28515625" bestFit="1" customWidth="1"/>
    <col min="15" max="15" width="10.85546875" bestFit="1" customWidth="1"/>
    <col min="16" max="16" width="11.5703125" bestFit="1" customWidth="1"/>
    <col min="17" max="17" width="12.85546875" bestFit="1" customWidth="1"/>
    <col min="18" max="18" width="11.85546875" bestFit="1" customWidth="1"/>
    <col min="19" max="19" width="6.5703125" bestFit="1" customWidth="1"/>
    <col min="20" max="20" width="9.5703125" bestFit="1" customWidth="1"/>
    <col min="21" max="21" width="12.42578125" bestFit="1" customWidth="1"/>
    <col min="22" max="16384" width="11.42578125" style="34"/>
  </cols>
  <sheetData/>
  <phoneticPr fontId="5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Feuil3</vt:lpstr>
      <vt:lpstr>Feuil4</vt:lpstr>
      <vt:lpstr>Feuil2</vt:lpstr>
      <vt:lpstr>Feuil1</vt:lpstr>
      <vt:lpstr>Feuil3!Criteres</vt:lpstr>
    </vt:vector>
  </TitlesOfParts>
  <Company>juwi Holding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Dupont, Guillaume</dc:creator>
  <cp:lastModifiedBy>Michel</cp:lastModifiedBy>
  <dcterms:created xsi:type="dcterms:W3CDTF">2012-05-09T09:11:48Z</dcterms:created>
  <dcterms:modified xsi:type="dcterms:W3CDTF">2012-06-18T14:41:51Z</dcterms:modified>
</cp:coreProperties>
</file>