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45" windowWidth="24555" windowHeight="12270" activeTab="1"/>
  </bookViews>
  <sheets>
    <sheet name="recap" sheetId="11" r:id="rId1"/>
    <sheet name="les 5 derniers" sheetId="37" r:id="rId2"/>
    <sheet name="les 5 derniers Original" sheetId="38" r:id="rId3"/>
  </sheets>
  <definedNames>
    <definedName name="_xlnm._FilterDatabase" localSheetId="0" hidden="1">recap!$A$1:$AB$520</definedName>
    <definedName name="base">#REF!</definedName>
    <definedName name="PARIEUR">#REF!</definedName>
    <definedName name="recap">recap!$1:$1048576</definedName>
  </definedNames>
  <calcPr calcId="114210" fullCalcOnLoad="1"/>
</workbook>
</file>

<file path=xl/calcChain.xml><?xml version="1.0" encoding="utf-8"?>
<calcChain xmlns="http://schemas.openxmlformats.org/spreadsheetml/2006/main">
  <c r="G7" i="37"/>
  <c r="E7"/>
  <c r="E7" i="38"/>
  <c r="G7"/>
  <c r="H7"/>
  <c r="I7"/>
  <c r="J7"/>
  <c r="E12"/>
  <c r="G12"/>
  <c r="H12"/>
  <c r="I12"/>
  <c r="J12"/>
  <c r="E17"/>
  <c r="G17"/>
  <c r="H17"/>
  <c r="I17"/>
  <c r="J17"/>
  <c r="E22"/>
  <c r="G22"/>
  <c r="H22"/>
  <c r="I22"/>
  <c r="J22"/>
  <c r="E27"/>
  <c r="G27"/>
  <c r="H27"/>
  <c r="I27"/>
  <c r="J27"/>
  <c r="E29"/>
  <c r="G29"/>
  <c r="H29"/>
  <c r="I29"/>
  <c r="J29"/>
  <c r="O420" i="11"/>
  <c r="P420"/>
  <c r="Q420"/>
  <c r="R420"/>
  <c r="T420"/>
  <c r="S420"/>
  <c r="O421"/>
  <c r="P421"/>
  <c r="Q421"/>
  <c r="R421"/>
  <c r="S421"/>
  <c r="T421"/>
  <c r="O422"/>
  <c r="P422"/>
  <c r="Q422"/>
  <c r="R422"/>
  <c r="S422"/>
  <c r="T422"/>
  <c r="O423"/>
  <c r="R423"/>
  <c r="P423"/>
  <c r="Q423"/>
  <c r="T423"/>
  <c r="S423"/>
  <c r="O424"/>
  <c r="R424"/>
  <c r="P424"/>
  <c r="Q424"/>
  <c r="T424"/>
  <c r="S424"/>
  <c r="O425"/>
  <c r="R425"/>
  <c r="P425"/>
  <c r="Q425"/>
  <c r="T425"/>
  <c r="S425"/>
  <c r="O426"/>
  <c r="R426"/>
  <c r="P426"/>
  <c r="Q426"/>
  <c r="T426"/>
  <c r="S426"/>
  <c r="O427"/>
  <c r="R427"/>
  <c r="P427"/>
  <c r="Q427"/>
  <c r="S427"/>
  <c r="T427"/>
  <c r="O428"/>
  <c r="R428"/>
  <c r="P428"/>
  <c r="Q428"/>
  <c r="S428"/>
  <c r="T428"/>
  <c r="O429"/>
  <c r="R429"/>
  <c r="P429"/>
  <c r="Q429"/>
  <c r="S429"/>
  <c r="T429"/>
  <c r="O430"/>
  <c r="R430"/>
  <c r="P430"/>
  <c r="Q430"/>
  <c r="S430"/>
  <c r="T430"/>
  <c r="O431"/>
  <c r="R431"/>
  <c r="P431"/>
  <c r="Q431"/>
  <c r="S431"/>
  <c r="T431"/>
  <c r="O432"/>
  <c r="R432"/>
  <c r="P432"/>
  <c r="Q432"/>
  <c r="S432"/>
  <c r="T432"/>
  <c r="O433"/>
  <c r="P433"/>
  <c r="Q433"/>
  <c r="R433"/>
  <c r="S433"/>
  <c r="T433"/>
  <c r="O434"/>
  <c r="P434"/>
  <c r="Q434"/>
  <c r="R434"/>
  <c r="S434"/>
  <c r="T434"/>
  <c r="O435"/>
  <c r="P435"/>
  <c r="Q435"/>
  <c r="R435"/>
  <c r="S435"/>
  <c r="T435"/>
  <c r="O436"/>
  <c r="P436"/>
  <c r="Q436"/>
  <c r="R436"/>
  <c r="S436"/>
  <c r="T436"/>
  <c r="O437"/>
  <c r="P437"/>
  <c r="Q437"/>
  <c r="R437"/>
  <c r="S437"/>
  <c r="T437"/>
  <c r="O438"/>
  <c r="P438"/>
  <c r="Q438"/>
  <c r="R438"/>
  <c r="S438"/>
  <c r="T438"/>
  <c r="O439"/>
  <c r="P439"/>
  <c r="Q439"/>
  <c r="R439"/>
  <c r="S439"/>
  <c r="T439"/>
  <c r="O440"/>
  <c r="P440"/>
  <c r="Q440"/>
  <c r="R440"/>
  <c r="S440"/>
  <c r="T440"/>
  <c r="O441"/>
  <c r="P441"/>
  <c r="Q441"/>
  <c r="R441"/>
  <c r="S441"/>
  <c r="T441"/>
  <c r="O442"/>
  <c r="P442"/>
  <c r="Q442"/>
  <c r="R442"/>
  <c r="S442"/>
  <c r="T442"/>
  <c r="O443"/>
  <c r="P443"/>
  <c r="Q443"/>
  <c r="R443"/>
  <c r="S443"/>
  <c r="T443"/>
  <c r="O444"/>
  <c r="P444"/>
  <c r="Q444"/>
  <c r="R444"/>
  <c r="S444"/>
  <c r="T444"/>
  <c r="O445"/>
  <c r="P445"/>
  <c r="Q445"/>
  <c r="R445"/>
  <c r="S445"/>
  <c r="T445"/>
  <c r="O446"/>
  <c r="P446"/>
  <c r="Q446"/>
  <c r="R446"/>
  <c r="S446"/>
  <c r="T446"/>
  <c r="O447"/>
  <c r="P447"/>
  <c r="Q447"/>
  <c r="R447"/>
  <c r="S447"/>
  <c r="T447"/>
  <c r="O448"/>
  <c r="P448"/>
  <c r="Q448"/>
  <c r="R448"/>
  <c r="S448"/>
  <c r="T448"/>
  <c r="O449"/>
  <c r="P449"/>
  <c r="Q449"/>
  <c r="R449"/>
  <c r="S449"/>
  <c r="T449"/>
  <c r="O450"/>
  <c r="P450"/>
  <c r="Q450"/>
  <c r="R450"/>
  <c r="S450"/>
  <c r="T450"/>
  <c r="O451"/>
  <c r="P451"/>
  <c r="Q451"/>
  <c r="R451"/>
  <c r="S451"/>
  <c r="T451"/>
  <c r="O452"/>
  <c r="P452"/>
  <c r="Q452"/>
  <c r="R452"/>
  <c r="S452"/>
  <c r="T452"/>
  <c r="O453"/>
  <c r="P453"/>
  <c r="Q453"/>
  <c r="R453"/>
  <c r="S453"/>
  <c r="T453"/>
  <c r="O454"/>
  <c r="P454"/>
  <c r="Q454"/>
  <c r="R454"/>
  <c r="S454"/>
  <c r="T454"/>
  <c r="O455"/>
  <c r="P455"/>
  <c r="Q455"/>
  <c r="R455"/>
  <c r="S455"/>
  <c r="T455"/>
  <c r="O456"/>
  <c r="P456"/>
  <c r="Q456"/>
  <c r="R456"/>
  <c r="S456"/>
  <c r="T456"/>
  <c r="O457"/>
  <c r="P457"/>
  <c r="Q457"/>
  <c r="R457"/>
  <c r="S457"/>
  <c r="T457"/>
  <c r="O458"/>
  <c r="P458"/>
  <c r="Q458"/>
  <c r="R458"/>
  <c r="S458"/>
  <c r="T458"/>
  <c r="O459"/>
  <c r="P459"/>
  <c r="Q459"/>
  <c r="R459"/>
  <c r="S459"/>
  <c r="T459"/>
  <c r="O460"/>
  <c r="P460"/>
  <c r="Q460"/>
  <c r="R460"/>
  <c r="S460"/>
  <c r="T460"/>
  <c r="O461"/>
  <c r="P461"/>
  <c r="Q461"/>
  <c r="R461"/>
  <c r="S461"/>
  <c r="T461"/>
  <c r="O462"/>
  <c r="P462"/>
  <c r="Q462"/>
  <c r="R462"/>
  <c r="S462"/>
  <c r="T462"/>
  <c r="O463"/>
  <c r="P463"/>
  <c r="Q463"/>
  <c r="R463"/>
  <c r="S463"/>
  <c r="T463"/>
  <c r="O464"/>
  <c r="P464"/>
  <c r="Q464"/>
  <c r="R464"/>
  <c r="S464"/>
  <c r="T464"/>
  <c r="O465"/>
  <c r="P465"/>
  <c r="Q465"/>
  <c r="R465"/>
  <c r="S465"/>
  <c r="T465"/>
  <c r="O466"/>
  <c r="P466"/>
  <c r="Q466"/>
  <c r="R466"/>
  <c r="S466"/>
  <c r="T466"/>
  <c r="O467"/>
  <c r="P467"/>
  <c r="Q467"/>
  <c r="R467"/>
  <c r="S467"/>
  <c r="T467"/>
  <c r="O468"/>
  <c r="P468"/>
  <c r="Q468"/>
  <c r="R468"/>
  <c r="S468"/>
  <c r="T468"/>
  <c r="O469"/>
  <c r="P469"/>
  <c r="Q469"/>
  <c r="R469"/>
  <c r="S469"/>
  <c r="T469"/>
  <c r="O470"/>
  <c r="P470"/>
  <c r="Q470"/>
  <c r="R470"/>
  <c r="S470"/>
  <c r="T470"/>
  <c r="O471"/>
  <c r="P471"/>
  <c r="Q471"/>
  <c r="R471"/>
  <c r="S471"/>
  <c r="T471"/>
  <c r="O472"/>
  <c r="P472"/>
  <c r="Q472"/>
  <c r="R472"/>
  <c r="S472"/>
  <c r="T472"/>
  <c r="O473"/>
  <c r="P473"/>
  <c r="Q473"/>
  <c r="R473"/>
  <c r="S473"/>
  <c r="T473"/>
  <c r="O474"/>
  <c r="P474"/>
  <c r="Q474"/>
  <c r="R474"/>
  <c r="S474"/>
  <c r="T474"/>
  <c r="O475"/>
  <c r="P475"/>
  <c r="Q475"/>
  <c r="R475"/>
  <c r="S475"/>
  <c r="T475"/>
  <c r="O476"/>
  <c r="P476"/>
  <c r="Q476"/>
  <c r="R476"/>
  <c r="S476"/>
  <c r="T476"/>
  <c r="O477"/>
  <c r="P477"/>
  <c r="Q477"/>
  <c r="R477"/>
  <c r="S477"/>
  <c r="T477"/>
  <c r="O478"/>
  <c r="P478"/>
  <c r="Q478"/>
  <c r="R478"/>
  <c r="S478"/>
  <c r="T478"/>
  <c r="O479"/>
  <c r="P479"/>
  <c r="Q479"/>
  <c r="R479"/>
  <c r="S479"/>
  <c r="T479"/>
  <c r="O480"/>
  <c r="P480"/>
  <c r="Q480"/>
  <c r="R480"/>
  <c r="S480"/>
  <c r="T480"/>
  <c r="O481"/>
  <c r="P481"/>
  <c r="Q481"/>
  <c r="R481"/>
  <c r="S481"/>
  <c r="T481"/>
  <c r="O482"/>
  <c r="P482"/>
  <c r="Q482"/>
  <c r="R482"/>
  <c r="S482"/>
  <c r="T482"/>
  <c r="O483"/>
  <c r="P483"/>
  <c r="Q483"/>
  <c r="R483"/>
  <c r="S483"/>
  <c r="T483"/>
  <c r="O484"/>
  <c r="P484"/>
  <c r="Q484"/>
  <c r="R484"/>
  <c r="S484"/>
  <c r="T484"/>
  <c r="O485"/>
  <c r="P485"/>
  <c r="Q485"/>
  <c r="R485"/>
  <c r="S485"/>
  <c r="T485"/>
  <c r="O486"/>
  <c r="P486"/>
  <c r="Q486"/>
  <c r="R486"/>
  <c r="S486"/>
  <c r="T486"/>
  <c r="O487"/>
  <c r="P487"/>
  <c r="Q487"/>
  <c r="R487"/>
  <c r="S487"/>
  <c r="T487"/>
  <c r="O488"/>
  <c r="P488"/>
  <c r="Q488"/>
  <c r="R488"/>
  <c r="S488"/>
  <c r="T488"/>
  <c r="O489"/>
  <c r="P489"/>
  <c r="Q489"/>
  <c r="R489"/>
  <c r="S489"/>
  <c r="T489"/>
  <c r="O490"/>
  <c r="P490"/>
  <c r="Q490"/>
  <c r="R490"/>
  <c r="S490"/>
  <c r="T490"/>
  <c r="L421"/>
  <c r="M421"/>
  <c r="L422"/>
  <c r="M422"/>
  <c r="L423"/>
  <c r="M423"/>
  <c r="L424"/>
  <c r="M424"/>
  <c r="L425"/>
  <c r="M425"/>
  <c r="L426"/>
  <c r="M426"/>
  <c r="L427"/>
  <c r="M427"/>
  <c r="L428"/>
  <c r="M428"/>
  <c r="L429"/>
  <c r="M429"/>
  <c r="L430"/>
  <c r="M430"/>
  <c r="L431"/>
  <c r="M431"/>
  <c r="L432"/>
  <c r="M432"/>
  <c r="L434"/>
  <c r="M434"/>
  <c r="L435"/>
  <c r="M435"/>
  <c r="L436"/>
  <c r="M436"/>
  <c r="L437"/>
  <c r="M437"/>
  <c r="L438"/>
  <c r="M438"/>
  <c r="L439"/>
  <c r="M439"/>
  <c r="L440"/>
  <c r="M440"/>
  <c r="L441"/>
  <c r="M441"/>
  <c r="L442"/>
  <c r="M442"/>
  <c r="L443"/>
  <c r="M443"/>
  <c r="L444"/>
  <c r="M444"/>
  <c r="L445"/>
  <c r="M445"/>
  <c r="L446"/>
  <c r="M446"/>
  <c r="L447"/>
  <c r="M447"/>
  <c r="L448"/>
  <c r="M448"/>
  <c r="L449"/>
  <c r="M449"/>
  <c r="L450"/>
  <c r="M450"/>
  <c r="L451"/>
  <c r="M451"/>
  <c r="L452"/>
  <c r="M452"/>
  <c r="L453"/>
  <c r="M453"/>
  <c r="L454"/>
  <c r="M454"/>
  <c r="L455"/>
  <c r="M455"/>
  <c r="L456"/>
  <c r="M456"/>
  <c r="L457"/>
  <c r="M457"/>
  <c r="L458"/>
  <c r="M458"/>
  <c r="L459"/>
  <c r="M459"/>
  <c r="L460"/>
  <c r="M460"/>
  <c r="L461"/>
  <c r="M461"/>
  <c r="L462"/>
  <c r="M462"/>
  <c r="L463"/>
  <c r="M463"/>
  <c r="L464"/>
  <c r="M464"/>
  <c r="L465"/>
  <c r="M465"/>
  <c r="L466"/>
  <c r="M466"/>
  <c r="L467"/>
  <c r="M467"/>
  <c r="L468"/>
  <c r="M468"/>
  <c r="L469"/>
  <c r="M469"/>
  <c r="L470"/>
  <c r="M470"/>
  <c r="L471"/>
  <c r="M471"/>
  <c r="L472"/>
  <c r="M472"/>
  <c r="L473"/>
  <c r="M473"/>
  <c r="L474"/>
  <c r="M474"/>
  <c r="L475"/>
  <c r="M475"/>
  <c r="L476"/>
  <c r="M476"/>
  <c r="L477"/>
  <c r="M477"/>
  <c r="L478"/>
  <c r="M478"/>
  <c r="L479"/>
  <c r="M479"/>
  <c r="L480"/>
  <c r="M480"/>
  <c r="L481"/>
  <c r="M481"/>
  <c r="L482"/>
  <c r="M482"/>
  <c r="L483"/>
  <c r="M483"/>
  <c r="L484"/>
  <c r="M484"/>
  <c r="L485"/>
  <c r="M485"/>
  <c r="L486"/>
  <c r="M486"/>
  <c r="L487"/>
  <c r="M487"/>
  <c r="L488"/>
  <c r="M488"/>
  <c r="L489"/>
  <c r="M489"/>
  <c r="L490"/>
  <c r="M490"/>
  <c r="L420"/>
  <c r="L419"/>
  <c r="L418"/>
  <c r="L417"/>
  <c r="L416"/>
  <c r="L415"/>
  <c r="L414"/>
  <c r="L413"/>
  <c r="L412"/>
  <c r="L411"/>
  <c r="L410"/>
  <c r="L409"/>
  <c r="L408"/>
  <c r="L407"/>
  <c r="L406"/>
  <c r="L404"/>
  <c r="L403"/>
  <c r="L402"/>
  <c r="L405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03"/>
  <c r="M402"/>
  <c r="M4"/>
  <c r="M3"/>
  <c r="M401"/>
  <c r="M400"/>
  <c r="M399"/>
  <c r="M398"/>
  <c r="M397"/>
  <c r="M396"/>
  <c r="M395"/>
  <c r="M394"/>
  <c r="M393"/>
  <c r="M392"/>
  <c r="M391"/>
  <c r="M390"/>
  <c r="M389"/>
  <c r="M388"/>
  <c r="M387"/>
  <c r="M386"/>
  <c r="M385"/>
  <c r="M384"/>
  <c r="M383"/>
  <c r="M382"/>
  <c r="M381"/>
  <c r="M380"/>
  <c r="M379"/>
  <c r="M378"/>
  <c r="M377"/>
  <c r="M376"/>
  <c r="M375"/>
  <c r="M374"/>
  <c r="M373"/>
  <c r="M372"/>
  <c r="M371"/>
  <c r="M370"/>
  <c r="M369"/>
  <c r="M368"/>
  <c r="M367"/>
  <c r="M366"/>
  <c r="M365"/>
  <c r="M364"/>
  <c r="M363"/>
  <c r="M362"/>
  <c r="M361"/>
  <c r="M360"/>
  <c r="M359"/>
  <c r="M358"/>
  <c r="M357"/>
  <c r="M356"/>
  <c r="M355"/>
  <c r="M354"/>
  <c r="M353"/>
  <c r="M352"/>
  <c r="M351"/>
  <c r="M350"/>
  <c r="M349"/>
  <c r="M348"/>
  <c r="M347"/>
  <c r="M346"/>
  <c r="M345"/>
  <c r="M344"/>
  <c r="M343"/>
  <c r="M342"/>
  <c r="M341"/>
  <c r="M340"/>
  <c r="M339"/>
  <c r="M338"/>
  <c r="M337"/>
  <c r="M336"/>
  <c r="M335"/>
  <c r="M334"/>
  <c r="M333"/>
  <c r="M332"/>
  <c r="M331"/>
  <c r="M330"/>
  <c r="M329"/>
  <c r="M328"/>
  <c r="M327"/>
  <c r="M326"/>
  <c r="M325"/>
  <c r="M324"/>
  <c r="M323"/>
  <c r="M322"/>
  <c r="M321"/>
  <c r="M320"/>
  <c r="M319"/>
  <c r="M318"/>
  <c r="M317"/>
  <c r="M316"/>
  <c r="M315"/>
  <c r="M314"/>
  <c r="M313"/>
  <c r="M312"/>
  <c r="M311"/>
  <c r="M310"/>
  <c r="M309"/>
  <c r="M308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G29" i="37"/>
  <c r="G27"/>
  <c r="G22"/>
  <c r="G17"/>
  <c r="G12"/>
  <c r="E29"/>
  <c r="E27"/>
  <c r="E22"/>
  <c r="E17"/>
  <c r="E12"/>
  <c r="O361" i="11"/>
  <c r="R361"/>
  <c r="P361"/>
  <c r="Q361"/>
  <c r="O362"/>
  <c r="R362"/>
  <c r="P362"/>
  <c r="Q362"/>
  <c r="O363"/>
  <c r="R363"/>
  <c r="P363"/>
  <c r="Q363"/>
  <c r="O364"/>
  <c r="R364"/>
  <c r="P364"/>
  <c r="Q364"/>
  <c r="O365"/>
  <c r="R365"/>
  <c r="P365"/>
  <c r="Q365"/>
  <c r="O366"/>
  <c r="R366"/>
  <c r="P366"/>
  <c r="Q366"/>
  <c r="O367"/>
  <c r="R367"/>
  <c r="P367"/>
  <c r="Q367"/>
  <c r="O368"/>
  <c r="R368"/>
  <c r="P368"/>
  <c r="Q368"/>
  <c r="O369"/>
  <c r="R369"/>
  <c r="P369"/>
  <c r="Q369"/>
  <c r="O370"/>
  <c r="R370"/>
  <c r="P370"/>
  <c r="Q370"/>
  <c r="T370"/>
  <c r="S370"/>
  <c r="O371"/>
  <c r="R371"/>
  <c r="P371"/>
  <c r="Q371"/>
  <c r="T371"/>
  <c r="S371"/>
  <c r="O372"/>
  <c r="R372"/>
  <c r="P372"/>
  <c r="Q372"/>
  <c r="T372"/>
  <c r="S372"/>
  <c r="O373"/>
  <c r="R373"/>
  <c r="P373"/>
  <c r="Q373"/>
  <c r="T373"/>
  <c r="S373"/>
  <c r="O374"/>
  <c r="R374"/>
  <c r="P374"/>
  <c r="Q374"/>
  <c r="O375"/>
  <c r="R375"/>
  <c r="P375"/>
  <c r="Q375"/>
  <c r="O376"/>
  <c r="R376"/>
  <c r="P376"/>
  <c r="Q376"/>
  <c r="O377"/>
  <c r="R377"/>
  <c r="P377"/>
  <c r="Q377"/>
  <c r="O378"/>
  <c r="R378"/>
  <c r="P378"/>
  <c r="Q378"/>
  <c r="O379"/>
  <c r="R379"/>
  <c r="P379"/>
  <c r="Q379"/>
  <c r="O380"/>
  <c r="R380"/>
  <c r="P380"/>
  <c r="Q380"/>
  <c r="O381"/>
  <c r="R381"/>
  <c r="P381"/>
  <c r="Q381"/>
  <c r="O382"/>
  <c r="R382"/>
  <c r="P382"/>
  <c r="Q382"/>
  <c r="O383"/>
  <c r="R383"/>
  <c r="P383"/>
  <c r="Q383"/>
  <c r="O384"/>
  <c r="R384"/>
  <c r="P384"/>
  <c r="Q384"/>
  <c r="O385"/>
  <c r="R385"/>
  <c r="P385"/>
  <c r="Q385"/>
  <c r="O386"/>
  <c r="R386"/>
  <c r="P386"/>
  <c r="Q386"/>
  <c r="O387"/>
  <c r="R387"/>
  <c r="P387"/>
  <c r="Q387"/>
  <c r="T387"/>
  <c r="S387"/>
  <c r="O388"/>
  <c r="T388"/>
  <c r="S388"/>
  <c r="P388"/>
  <c r="Q388"/>
  <c r="O389"/>
  <c r="R389"/>
  <c r="P389"/>
  <c r="Q389"/>
  <c r="O390"/>
  <c r="R390"/>
  <c r="P390"/>
  <c r="Q390"/>
  <c r="T390"/>
  <c r="S390"/>
  <c r="O391"/>
  <c r="R391"/>
  <c r="P391"/>
  <c r="Q391"/>
  <c r="O392"/>
  <c r="R392"/>
  <c r="P392"/>
  <c r="Q392"/>
  <c r="O393"/>
  <c r="R393"/>
  <c r="P393"/>
  <c r="Q393"/>
  <c r="O394"/>
  <c r="R394"/>
  <c r="P394"/>
  <c r="Q394"/>
  <c r="O395"/>
  <c r="R395"/>
  <c r="P395"/>
  <c r="Q395"/>
  <c r="O396"/>
  <c r="R396"/>
  <c r="P396"/>
  <c r="Q396"/>
  <c r="O397"/>
  <c r="R397"/>
  <c r="P397"/>
  <c r="Q397"/>
  <c r="O398"/>
  <c r="R398"/>
  <c r="P398"/>
  <c r="Q398"/>
  <c r="O399"/>
  <c r="R399"/>
  <c r="P399"/>
  <c r="Q399"/>
  <c r="O400"/>
  <c r="R400"/>
  <c r="P400"/>
  <c r="Q400"/>
  <c r="O401"/>
  <c r="R401"/>
  <c r="P401"/>
  <c r="Q401"/>
  <c r="O402"/>
  <c r="R402"/>
  <c r="P402"/>
  <c r="Q402"/>
  <c r="T402"/>
  <c r="S402"/>
  <c r="O403"/>
  <c r="R403"/>
  <c r="P403"/>
  <c r="Q403"/>
  <c r="T403"/>
  <c r="S403"/>
  <c r="O404"/>
  <c r="R404"/>
  <c r="P404"/>
  <c r="Q404"/>
  <c r="T404"/>
  <c r="S404"/>
  <c r="O405"/>
  <c r="R405"/>
  <c r="P405"/>
  <c r="Q405"/>
  <c r="T405"/>
  <c r="S405"/>
  <c r="O406"/>
  <c r="R406"/>
  <c r="P406"/>
  <c r="Q406"/>
  <c r="O407"/>
  <c r="R407"/>
  <c r="P407"/>
  <c r="Q407"/>
  <c r="T407"/>
  <c r="S407"/>
  <c r="O408"/>
  <c r="R408"/>
  <c r="P408"/>
  <c r="Q408"/>
  <c r="S408"/>
  <c r="T408"/>
  <c r="O409"/>
  <c r="R409"/>
  <c r="P409"/>
  <c r="Q409"/>
  <c r="T409"/>
  <c r="S409"/>
  <c r="O410"/>
  <c r="R410"/>
  <c r="P410"/>
  <c r="Q410"/>
  <c r="T410"/>
  <c r="S410"/>
  <c r="O411"/>
  <c r="R411"/>
  <c r="P411"/>
  <c r="Q411"/>
  <c r="T411"/>
  <c r="S411"/>
  <c r="O412"/>
  <c r="R412"/>
  <c r="P412"/>
  <c r="Q412"/>
  <c r="T412"/>
  <c r="S412"/>
  <c r="O413"/>
  <c r="R413"/>
  <c r="P413"/>
  <c r="Q413"/>
  <c r="T413"/>
  <c r="S413"/>
  <c r="O414"/>
  <c r="R414"/>
  <c r="P414"/>
  <c r="Q414"/>
  <c r="T414"/>
  <c r="S414"/>
  <c r="O415"/>
  <c r="R415"/>
  <c r="P415"/>
  <c r="Q415"/>
  <c r="T415"/>
  <c r="S415"/>
  <c r="O416"/>
  <c r="R416"/>
  <c r="P416"/>
  <c r="Q416"/>
  <c r="T416"/>
  <c r="S416"/>
  <c r="O417"/>
  <c r="R417"/>
  <c r="P417"/>
  <c r="Q417"/>
  <c r="S417"/>
  <c r="T417"/>
  <c r="O418"/>
  <c r="R418"/>
  <c r="P418"/>
  <c r="Q418"/>
  <c r="T418"/>
  <c r="S418"/>
  <c r="O419"/>
  <c r="R419"/>
  <c r="P419"/>
  <c r="Q419"/>
  <c r="T419"/>
  <c r="S419"/>
  <c r="L2"/>
  <c r="I27" i="37"/>
  <c r="H27"/>
  <c r="I22"/>
  <c r="H22"/>
  <c r="H17"/>
  <c r="I17"/>
  <c r="I12"/>
  <c r="H12"/>
  <c r="I7"/>
  <c r="H7"/>
  <c r="T391" i="11"/>
  <c r="S391"/>
  <c r="T406"/>
  <c r="S406"/>
  <c r="T398"/>
  <c r="S398"/>
  <c r="T362"/>
  <c r="S362"/>
  <c r="T367"/>
  <c r="S367"/>
  <c r="T366"/>
  <c r="S366"/>
  <c r="T365"/>
  <c r="S365"/>
  <c r="T393"/>
  <c r="S393"/>
  <c r="T382"/>
  <c r="S382"/>
  <c r="I29" i="37"/>
  <c r="T401" i="11"/>
  <c r="S401"/>
  <c r="T392"/>
  <c r="S392"/>
  <c r="T381"/>
  <c r="S381"/>
  <c r="R388"/>
  <c r="T385"/>
  <c r="S385"/>
  <c r="T394"/>
  <c r="S394"/>
  <c r="T374"/>
  <c r="S374"/>
  <c r="T400"/>
  <c r="S400"/>
  <c r="T399"/>
  <c r="S399"/>
  <c r="T386"/>
  <c r="S386"/>
  <c r="T369"/>
  <c r="S369"/>
  <c r="T397"/>
  <c r="S397"/>
  <c r="T380"/>
  <c r="S380"/>
  <c r="T379"/>
  <c r="S379"/>
  <c r="T378"/>
  <c r="S378"/>
  <c r="T377"/>
  <c r="S377"/>
  <c r="T389"/>
  <c r="S389"/>
  <c r="T383"/>
  <c r="S383"/>
  <c r="T361"/>
  <c r="S361"/>
  <c r="T395"/>
  <c r="S395"/>
  <c r="T375"/>
  <c r="S375"/>
  <c r="T363"/>
  <c r="S363"/>
  <c r="T396"/>
  <c r="S396"/>
  <c r="T376"/>
  <c r="S376"/>
  <c r="T364"/>
  <c r="S364"/>
  <c r="T384"/>
  <c r="S384"/>
  <c r="T368"/>
  <c r="S368"/>
  <c r="J7" i="37"/>
  <c r="J12"/>
  <c r="J17"/>
  <c r="J22"/>
  <c r="H29"/>
  <c r="O360" i="11"/>
  <c r="R360"/>
  <c r="P360"/>
  <c r="Q360"/>
  <c r="J29" i="37"/>
  <c r="J27"/>
  <c r="T360" i="11"/>
  <c r="S360"/>
  <c r="O355"/>
  <c r="R355"/>
  <c r="P355"/>
  <c r="Q355"/>
  <c r="O356"/>
  <c r="R356"/>
  <c r="P356"/>
  <c r="Q356"/>
  <c r="O357"/>
  <c r="R357"/>
  <c r="P357"/>
  <c r="Q357"/>
  <c r="O358"/>
  <c r="R358"/>
  <c r="P358"/>
  <c r="Q358"/>
  <c r="O359"/>
  <c r="R359"/>
  <c r="P359"/>
  <c r="Q359"/>
  <c r="O348"/>
  <c r="R348"/>
  <c r="P348"/>
  <c r="Q348"/>
  <c r="O349"/>
  <c r="R349"/>
  <c r="P349"/>
  <c r="Q349"/>
  <c r="O350"/>
  <c r="R350"/>
  <c r="P350"/>
  <c r="Q350"/>
  <c r="O351"/>
  <c r="R351"/>
  <c r="P351"/>
  <c r="Q351"/>
  <c r="O352"/>
  <c r="R352"/>
  <c r="P352"/>
  <c r="Q352"/>
  <c r="O353"/>
  <c r="R353"/>
  <c r="P353"/>
  <c r="Q353"/>
  <c r="O354"/>
  <c r="R354"/>
  <c r="P354"/>
  <c r="Q354"/>
  <c r="O347"/>
  <c r="R347"/>
  <c r="P347"/>
  <c r="Q347"/>
  <c r="O270"/>
  <c r="R270"/>
  <c r="P270"/>
  <c r="Q270"/>
  <c r="O271"/>
  <c r="R271"/>
  <c r="P271"/>
  <c r="Q271"/>
  <c r="O272"/>
  <c r="R272"/>
  <c r="P272"/>
  <c r="Q272"/>
  <c r="O273"/>
  <c r="R273"/>
  <c r="P273"/>
  <c r="Q273"/>
  <c r="O274"/>
  <c r="R274"/>
  <c r="P274"/>
  <c r="Q274"/>
  <c r="O275"/>
  <c r="R275"/>
  <c r="P275"/>
  <c r="Q275"/>
  <c r="S275"/>
  <c r="T275"/>
  <c r="O276"/>
  <c r="R276"/>
  <c r="P276"/>
  <c r="Q276"/>
  <c r="O277"/>
  <c r="R277"/>
  <c r="P277"/>
  <c r="Q277"/>
  <c r="O278"/>
  <c r="R278"/>
  <c r="P278"/>
  <c r="Q278"/>
  <c r="O279"/>
  <c r="R279"/>
  <c r="P279"/>
  <c r="Q279"/>
  <c r="O280"/>
  <c r="R280"/>
  <c r="P280"/>
  <c r="Q280"/>
  <c r="O281"/>
  <c r="R281"/>
  <c r="P281"/>
  <c r="Q281"/>
  <c r="O282"/>
  <c r="R282"/>
  <c r="P282"/>
  <c r="Q282"/>
  <c r="O283"/>
  <c r="R283"/>
  <c r="P283"/>
  <c r="Q283"/>
  <c r="O284"/>
  <c r="R284"/>
  <c r="P284"/>
  <c r="Q284"/>
  <c r="O285"/>
  <c r="R285"/>
  <c r="P285"/>
  <c r="Q285"/>
  <c r="O286"/>
  <c r="R286"/>
  <c r="P286"/>
  <c r="Q286"/>
  <c r="O287"/>
  <c r="R287"/>
  <c r="P287"/>
  <c r="Q287"/>
  <c r="O288"/>
  <c r="R288"/>
  <c r="P288"/>
  <c r="Q288"/>
  <c r="O289"/>
  <c r="R289"/>
  <c r="P289"/>
  <c r="Q289"/>
  <c r="O290"/>
  <c r="R290"/>
  <c r="P290"/>
  <c r="Q290"/>
  <c r="O291"/>
  <c r="R291"/>
  <c r="P291"/>
  <c r="Q291"/>
  <c r="O292"/>
  <c r="R292"/>
  <c r="P292"/>
  <c r="Q292"/>
  <c r="O293"/>
  <c r="R293"/>
  <c r="P293"/>
  <c r="Q293"/>
  <c r="O294"/>
  <c r="R294"/>
  <c r="P294"/>
  <c r="Q294"/>
  <c r="O295"/>
  <c r="R295"/>
  <c r="P295"/>
  <c r="Q295"/>
  <c r="O296"/>
  <c r="R296"/>
  <c r="P296"/>
  <c r="Q296"/>
  <c r="O297"/>
  <c r="R297"/>
  <c r="P297"/>
  <c r="Q297"/>
  <c r="O298"/>
  <c r="R298"/>
  <c r="P298"/>
  <c r="Q298"/>
  <c r="O299"/>
  <c r="R299"/>
  <c r="P299"/>
  <c r="Q299"/>
  <c r="O300"/>
  <c r="R300"/>
  <c r="P300"/>
  <c r="Q300"/>
  <c r="O301"/>
  <c r="R301"/>
  <c r="P301"/>
  <c r="Q301"/>
  <c r="O302"/>
  <c r="T302"/>
  <c r="S302"/>
  <c r="P302"/>
  <c r="Q302"/>
  <c r="O303"/>
  <c r="R303"/>
  <c r="P303"/>
  <c r="Q303"/>
  <c r="O304"/>
  <c r="R304"/>
  <c r="P304"/>
  <c r="Q304"/>
  <c r="O305"/>
  <c r="R305"/>
  <c r="P305"/>
  <c r="Q305"/>
  <c r="S305"/>
  <c r="T305"/>
  <c r="O306"/>
  <c r="T306"/>
  <c r="S306"/>
  <c r="P306"/>
  <c r="Q306"/>
  <c r="O307"/>
  <c r="R307"/>
  <c r="P307"/>
  <c r="Q307"/>
  <c r="O308"/>
  <c r="R308"/>
  <c r="P308"/>
  <c r="Q308"/>
  <c r="O309"/>
  <c r="R309"/>
  <c r="P309"/>
  <c r="Q309"/>
  <c r="O310"/>
  <c r="R310"/>
  <c r="P310"/>
  <c r="Q310"/>
  <c r="O311"/>
  <c r="R311"/>
  <c r="P311"/>
  <c r="Q311"/>
  <c r="O312"/>
  <c r="R312"/>
  <c r="P312"/>
  <c r="Q312"/>
  <c r="O313"/>
  <c r="T313"/>
  <c r="S313"/>
  <c r="P313"/>
  <c r="Q313"/>
  <c r="O314"/>
  <c r="R314"/>
  <c r="P314"/>
  <c r="Q314"/>
  <c r="O315"/>
  <c r="R315"/>
  <c r="P315"/>
  <c r="Q315"/>
  <c r="O316"/>
  <c r="R316"/>
  <c r="P316"/>
  <c r="Q316"/>
  <c r="O317"/>
  <c r="R317"/>
  <c r="P317"/>
  <c r="Q317"/>
  <c r="O318"/>
  <c r="R318"/>
  <c r="P318"/>
  <c r="Q318"/>
  <c r="O319"/>
  <c r="R319"/>
  <c r="P319"/>
  <c r="Q319"/>
  <c r="O320"/>
  <c r="R320"/>
  <c r="P320"/>
  <c r="Q320"/>
  <c r="O321"/>
  <c r="T321"/>
  <c r="S321"/>
  <c r="P321"/>
  <c r="Q321"/>
  <c r="O322"/>
  <c r="R322"/>
  <c r="P322"/>
  <c r="Q322"/>
  <c r="O323"/>
  <c r="R323"/>
  <c r="P323"/>
  <c r="Q323"/>
  <c r="O324"/>
  <c r="R324"/>
  <c r="P324"/>
  <c r="Q324"/>
  <c r="O325"/>
  <c r="T325"/>
  <c r="S325"/>
  <c r="P325"/>
  <c r="Q325"/>
  <c r="O326"/>
  <c r="R326"/>
  <c r="P326"/>
  <c r="Q326"/>
  <c r="O327"/>
  <c r="R327"/>
  <c r="P327"/>
  <c r="Q327"/>
  <c r="O328"/>
  <c r="R328"/>
  <c r="P328"/>
  <c r="Q328"/>
  <c r="O329"/>
  <c r="T329"/>
  <c r="S329"/>
  <c r="P329"/>
  <c r="Q329"/>
  <c r="O330"/>
  <c r="R330"/>
  <c r="P330"/>
  <c r="Q330"/>
  <c r="O331"/>
  <c r="R331"/>
  <c r="P331"/>
  <c r="Q331"/>
  <c r="O332"/>
  <c r="R332"/>
  <c r="P332"/>
  <c r="Q332"/>
  <c r="O333"/>
  <c r="R333"/>
  <c r="P333"/>
  <c r="Q333"/>
  <c r="O334"/>
  <c r="R334"/>
  <c r="P334"/>
  <c r="Q334"/>
  <c r="O335"/>
  <c r="R335"/>
  <c r="P335"/>
  <c r="Q335"/>
  <c r="T310"/>
  <c r="S310"/>
  <c r="T309"/>
  <c r="S309"/>
  <c r="T334"/>
  <c r="S334"/>
  <c r="T357"/>
  <c r="S357"/>
  <c r="T359"/>
  <c r="S359"/>
  <c r="T291"/>
  <c r="S291"/>
  <c r="T282"/>
  <c r="S282"/>
  <c r="T327"/>
  <c r="S327"/>
  <c r="T326"/>
  <c r="S326"/>
  <c r="T290"/>
  <c r="S290"/>
  <c r="T289"/>
  <c r="S289"/>
  <c r="T288"/>
  <c r="S288"/>
  <c r="T287"/>
  <c r="S287"/>
  <c r="T286"/>
  <c r="S286"/>
  <c r="T322"/>
  <c r="S322"/>
  <c r="R321"/>
  <c r="T320"/>
  <c r="S320"/>
  <c r="T319"/>
  <c r="S319"/>
  <c r="T318"/>
  <c r="S318"/>
  <c r="T317"/>
  <c r="S317"/>
  <c r="T299"/>
  <c r="S299"/>
  <c r="T298"/>
  <c r="S298"/>
  <c r="T297"/>
  <c r="S297"/>
  <c r="T296"/>
  <c r="S296"/>
  <c r="T295"/>
  <c r="S295"/>
  <c r="T281"/>
  <c r="S281"/>
  <c r="T280"/>
  <c r="S280"/>
  <c r="T279"/>
  <c r="S279"/>
  <c r="T278"/>
  <c r="S278"/>
  <c r="T271"/>
  <c r="S271"/>
  <c r="T358"/>
  <c r="S358"/>
  <c r="T356"/>
  <c r="S356"/>
  <c r="T355"/>
  <c r="S355"/>
  <c r="T331"/>
  <c r="S331"/>
  <c r="T330"/>
  <c r="S330"/>
  <c r="T316"/>
  <c r="S316"/>
  <c r="T315"/>
  <c r="S315"/>
  <c r="T314"/>
  <c r="S314"/>
  <c r="T270"/>
  <c r="S270"/>
  <c r="T347"/>
  <c r="S347"/>
  <c r="T352"/>
  <c r="S352"/>
  <c r="T333"/>
  <c r="S333"/>
  <c r="R306"/>
  <c r="T303"/>
  <c r="S303"/>
  <c r="T285"/>
  <c r="S285"/>
  <c r="T284"/>
  <c r="S284"/>
  <c r="T283"/>
  <c r="S283"/>
  <c r="T274"/>
  <c r="S274"/>
  <c r="T273"/>
  <c r="S273"/>
  <c r="T272"/>
  <c r="S272"/>
  <c r="T351"/>
  <c r="S351"/>
  <c r="T350"/>
  <c r="S350"/>
  <c r="T349"/>
  <c r="S349"/>
  <c r="T348"/>
  <c r="S348"/>
  <c r="T277"/>
  <c r="S277"/>
  <c r="T276"/>
  <c r="S276"/>
  <c r="R329"/>
  <c r="R325"/>
  <c r="T324"/>
  <c r="S324"/>
  <c r="T323"/>
  <c r="S323"/>
  <c r="R313"/>
  <c r="T312"/>
  <c r="S312"/>
  <c r="T311"/>
  <c r="S311"/>
  <c r="T304"/>
  <c r="S304"/>
  <c r="T301"/>
  <c r="S301"/>
  <c r="T300"/>
  <c r="S300"/>
  <c r="T354"/>
  <c r="S354"/>
  <c r="T353"/>
  <c r="S353"/>
  <c r="T335"/>
  <c r="S335"/>
  <c r="T308"/>
  <c r="S308"/>
  <c r="T307"/>
  <c r="S307"/>
  <c r="T294"/>
  <c r="S294"/>
  <c r="T293"/>
  <c r="S293"/>
  <c r="T292"/>
  <c r="S292"/>
  <c r="T332"/>
  <c r="S332"/>
  <c r="T328"/>
  <c r="S328"/>
  <c r="R302"/>
  <c r="O336"/>
  <c r="R336"/>
  <c r="P336"/>
  <c r="Q336"/>
  <c r="O337"/>
  <c r="R337"/>
  <c r="P337"/>
  <c r="Q337"/>
  <c r="O338"/>
  <c r="R338"/>
  <c r="P338"/>
  <c r="Q338"/>
  <c r="O339"/>
  <c r="R339"/>
  <c r="P339"/>
  <c r="Q339"/>
  <c r="O340"/>
  <c r="R340"/>
  <c r="P340"/>
  <c r="Q340"/>
  <c r="O341"/>
  <c r="R341"/>
  <c r="P341"/>
  <c r="Q341"/>
  <c r="O342"/>
  <c r="R342"/>
  <c r="P342"/>
  <c r="Q342"/>
  <c r="O343"/>
  <c r="R343"/>
  <c r="P343"/>
  <c r="Q343"/>
  <c r="O344"/>
  <c r="R344"/>
  <c r="P344"/>
  <c r="Q344"/>
  <c r="O345"/>
  <c r="T345"/>
  <c r="S345"/>
  <c r="P345"/>
  <c r="Q345"/>
  <c r="O346"/>
  <c r="R346"/>
  <c r="P346"/>
  <c r="Q346"/>
  <c r="Q269"/>
  <c r="P269"/>
  <c r="O269"/>
  <c r="R269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"/>
  <c r="R2"/>
  <c r="O241"/>
  <c r="O242"/>
  <c r="O243"/>
  <c r="O244"/>
  <c r="O245"/>
  <c r="O246"/>
  <c r="O247"/>
  <c r="R247"/>
  <c r="O248"/>
  <c r="R248"/>
  <c r="O249"/>
  <c r="O250"/>
  <c r="R250"/>
  <c r="O251"/>
  <c r="O252"/>
  <c r="R252"/>
  <c r="O253"/>
  <c r="R253"/>
  <c r="O254"/>
  <c r="R254"/>
  <c r="O255"/>
  <c r="R255"/>
  <c r="O256"/>
  <c r="R256"/>
  <c r="O257"/>
  <c r="R257"/>
  <c r="O258"/>
  <c r="R258"/>
  <c r="O259"/>
  <c r="R259"/>
  <c r="O260"/>
  <c r="R260"/>
  <c r="O261"/>
  <c r="R261"/>
  <c r="O262"/>
  <c r="T262"/>
  <c r="S262"/>
  <c r="O263"/>
  <c r="T263"/>
  <c r="S263"/>
  <c r="O264"/>
  <c r="R264"/>
  <c r="O265"/>
  <c r="R265"/>
  <c r="S265"/>
  <c r="T265"/>
  <c r="O266"/>
  <c r="R266"/>
  <c r="S266"/>
  <c r="T266"/>
  <c r="O267"/>
  <c r="R267"/>
  <c r="O268"/>
  <c r="R268"/>
  <c r="O239"/>
  <c r="O240"/>
  <c r="T341"/>
  <c r="S341"/>
  <c r="T340"/>
  <c r="S340"/>
  <c r="T339"/>
  <c r="S339"/>
  <c r="T338"/>
  <c r="S338"/>
  <c r="T337"/>
  <c r="S337"/>
  <c r="T336"/>
  <c r="S336"/>
  <c r="T343"/>
  <c r="S343"/>
  <c r="T258"/>
  <c r="S258"/>
  <c r="T342"/>
  <c r="S342"/>
  <c r="T253"/>
  <c r="S253"/>
  <c r="T268"/>
  <c r="S268"/>
  <c r="T346"/>
  <c r="S346"/>
  <c r="R345"/>
  <c r="T344"/>
  <c r="S344"/>
  <c r="T260"/>
  <c r="S260"/>
  <c r="T267"/>
  <c r="S267"/>
  <c r="T264"/>
  <c r="S264"/>
  <c r="T261"/>
  <c r="S261"/>
  <c r="T259"/>
  <c r="S259"/>
  <c r="T257"/>
  <c r="S257"/>
  <c r="T255"/>
  <c r="S255"/>
  <c r="T256"/>
  <c r="S256"/>
  <c r="T254"/>
  <c r="S254"/>
  <c r="T269"/>
  <c r="S269"/>
  <c r="T252"/>
  <c r="S252"/>
  <c r="T248"/>
  <c r="S248"/>
  <c r="T247"/>
  <c r="S247"/>
  <c r="T250"/>
  <c r="S250"/>
  <c r="T240"/>
  <c r="S240"/>
  <c r="R240"/>
  <c r="T239"/>
  <c r="S239"/>
  <c r="R239"/>
  <c r="T251"/>
  <c r="S251"/>
  <c r="R251"/>
  <c r="T249"/>
  <c r="S249"/>
  <c r="R249"/>
  <c r="T246"/>
  <c r="S246"/>
  <c r="R246"/>
  <c r="T245"/>
  <c r="S245"/>
  <c r="R245"/>
  <c r="T244"/>
  <c r="S244"/>
  <c r="R244"/>
  <c r="T243"/>
  <c r="S243"/>
  <c r="R243"/>
  <c r="T242"/>
  <c r="S242"/>
  <c r="R242"/>
  <c r="T241"/>
  <c r="S241"/>
  <c r="R241"/>
  <c r="R263"/>
  <c r="R262"/>
  <c r="O223"/>
  <c r="R223"/>
  <c r="O222"/>
  <c r="O224"/>
  <c r="R224"/>
  <c r="O225"/>
  <c r="R225"/>
  <c r="O220"/>
  <c r="O221"/>
  <c r="S224"/>
  <c r="T224"/>
  <c r="O226"/>
  <c r="O227"/>
  <c r="O228"/>
  <c r="O229"/>
  <c r="O230"/>
  <c r="O231"/>
  <c r="O232"/>
  <c r="O233"/>
  <c r="O234"/>
  <c r="O235"/>
  <c r="O236"/>
  <c r="O237"/>
  <c r="O238"/>
  <c r="O219"/>
  <c r="T223"/>
  <c r="S223"/>
  <c r="T219"/>
  <c r="S219"/>
  <c r="R219"/>
  <c r="T238"/>
  <c r="S238"/>
  <c r="R238"/>
  <c r="T237"/>
  <c r="S237"/>
  <c r="R237"/>
  <c r="T236"/>
  <c r="S236"/>
  <c r="R236"/>
  <c r="T235"/>
  <c r="S235"/>
  <c r="R235"/>
  <c r="T234"/>
  <c r="S234"/>
  <c r="R234"/>
  <c r="T233"/>
  <c r="S233"/>
  <c r="R233"/>
  <c r="T232"/>
  <c r="S232"/>
  <c r="R232"/>
  <c r="T231"/>
  <c r="S231"/>
  <c r="R231"/>
  <c r="T230"/>
  <c r="S230"/>
  <c r="R230"/>
  <c r="T229"/>
  <c r="S229"/>
  <c r="R229"/>
  <c r="T228"/>
  <c r="S228"/>
  <c r="R228"/>
  <c r="T227"/>
  <c r="S227"/>
  <c r="R227"/>
  <c r="T226"/>
  <c r="S226"/>
  <c r="R226"/>
  <c r="T221"/>
  <c r="S221"/>
  <c r="R221"/>
  <c r="T220"/>
  <c r="S220"/>
  <c r="R220"/>
  <c r="T222"/>
  <c r="S222"/>
  <c r="R222"/>
  <c r="T225"/>
  <c r="T9"/>
  <c r="T19"/>
  <c r="T25"/>
  <c r="T216"/>
  <c r="S216"/>
  <c r="O218"/>
  <c r="O217"/>
  <c r="O216"/>
  <c r="R216"/>
  <c r="O215"/>
  <c r="R215"/>
  <c r="O214"/>
  <c r="O213"/>
  <c r="O212"/>
  <c r="O211"/>
  <c r="O210"/>
  <c r="O209"/>
  <c r="O208"/>
  <c r="O207"/>
  <c r="O206"/>
  <c r="O205"/>
  <c r="O204"/>
  <c r="O203"/>
  <c r="O202"/>
  <c r="O201"/>
  <c r="O200"/>
  <c r="O199"/>
  <c r="O198"/>
  <c r="O197"/>
  <c r="O196"/>
  <c r="O195"/>
  <c r="O194"/>
  <c r="O193"/>
  <c r="O192"/>
  <c r="O191"/>
  <c r="O190"/>
  <c r="O189"/>
  <c r="O188"/>
  <c r="O187"/>
  <c r="O186"/>
  <c r="O185"/>
  <c r="O184"/>
  <c r="O183"/>
  <c r="O182"/>
  <c r="O181"/>
  <c r="O180"/>
  <c r="O179"/>
  <c r="O178"/>
  <c r="O177"/>
  <c r="O176"/>
  <c r="O175"/>
  <c r="O174"/>
  <c r="O173"/>
  <c r="O172"/>
  <c r="O171"/>
  <c r="O170"/>
  <c r="O169"/>
  <c r="O168"/>
  <c r="O167"/>
  <c r="O166"/>
  <c r="O165"/>
  <c r="O164"/>
  <c r="O163"/>
  <c r="O162"/>
  <c r="O161"/>
  <c r="O160"/>
  <c r="O159"/>
  <c r="O158"/>
  <c r="O157"/>
  <c r="O156"/>
  <c r="O155"/>
  <c r="O154"/>
  <c r="O153"/>
  <c r="O152"/>
  <c r="O151"/>
  <c r="O150"/>
  <c r="O149"/>
  <c r="O148"/>
  <c r="O147"/>
  <c r="O146"/>
  <c r="O145"/>
  <c r="O144"/>
  <c r="O143"/>
  <c r="O142"/>
  <c r="O141"/>
  <c r="O140"/>
  <c r="O139"/>
  <c r="O138"/>
  <c r="O137"/>
  <c r="O136"/>
  <c r="O135"/>
  <c r="O134"/>
  <c r="O133"/>
  <c r="O132"/>
  <c r="O131"/>
  <c r="O130"/>
  <c r="O129"/>
  <c r="O128"/>
  <c r="O127"/>
  <c r="O126"/>
  <c r="O125"/>
  <c r="O124"/>
  <c r="O123"/>
  <c r="O122"/>
  <c r="O121"/>
  <c r="O120"/>
  <c r="O119"/>
  <c r="O118"/>
  <c r="O117"/>
  <c r="O116"/>
  <c r="O115"/>
  <c r="O114"/>
  <c r="O113"/>
  <c r="O112"/>
  <c r="O111"/>
  <c r="O110"/>
  <c r="O109"/>
  <c r="O108"/>
  <c r="O107"/>
  <c r="O106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19"/>
  <c r="R19"/>
  <c r="S19"/>
  <c r="O20"/>
  <c r="O21"/>
  <c r="O22"/>
  <c r="O23"/>
  <c r="O24"/>
  <c r="O25"/>
  <c r="R25"/>
  <c r="S25"/>
  <c r="O26"/>
  <c r="O27"/>
  <c r="Z221"/>
  <c r="Z222"/>
  <c r="Z223"/>
  <c r="Z224"/>
  <c r="Z225"/>
  <c r="Z226"/>
  <c r="Z227"/>
  <c r="Z228"/>
  <c r="Z229"/>
  <c r="Z230"/>
  <c r="Z231"/>
  <c r="Z232"/>
  <c r="Z233"/>
  <c r="Z234"/>
  <c r="Z235"/>
  <c r="Z236"/>
  <c r="Z237"/>
  <c r="Z238"/>
  <c r="Z239"/>
  <c r="Z240"/>
  <c r="Z241"/>
  <c r="Z242"/>
  <c r="Z243"/>
  <c r="Z244"/>
  <c r="Z245"/>
  <c r="Z246"/>
  <c r="Z247"/>
  <c r="Z248"/>
  <c r="Z249"/>
  <c r="Z250"/>
  <c r="Z251"/>
  <c r="Z252"/>
  <c r="Z253"/>
  <c r="Z254"/>
  <c r="Z255"/>
  <c r="Z256"/>
  <c r="Z257"/>
  <c r="Z258"/>
  <c r="Z259"/>
  <c r="Z260"/>
  <c r="Z261"/>
  <c r="Z262"/>
  <c r="Z263"/>
  <c r="Z264"/>
  <c r="Z265"/>
  <c r="Z266"/>
  <c r="Z267"/>
  <c r="Z268"/>
  <c r="Z269"/>
  <c r="T27"/>
  <c r="S27"/>
  <c r="R27"/>
  <c r="T26"/>
  <c r="S26"/>
  <c r="R26"/>
  <c r="T24"/>
  <c r="R24"/>
  <c r="T23"/>
  <c r="S23"/>
  <c r="R23"/>
  <c r="T22"/>
  <c r="S22"/>
  <c r="R22"/>
  <c r="T21"/>
  <c r="X21"/>
  <c r="R21"/>
  <c r="T20"/>
  <c r="S20"/>
  <c r="R20"/>
  <c r="T28"/>
  <c r="R28"/>
  <c r="T29"/>
  <c r="S29"/>
  <c r="R29"/>
  <c r="T30"/>
  <c r="S30"/>
  <c r="R30"/>
  <c r="T31"/>
  <c r="S31"/>
  <c r="R31"/>
  <c r="T32"/>
  <c r="S32"/>
  <c r="R32"/>
  <c r="T33"/>
  <c r="S33"/>
  <c r="R33"/>
  <c r="T34"/>
  <c r="R34"/>
  <c r="T35"/>
  <c r="R35"/>
  <c r="T36"/>
  <c r="S36"/>
  <c r="R36"/>
  <c r="T37"/>
  <c r="S37"/>
  <c r="R37"/>
  <c r="T38"/>
  <c r="S38"/>
  <c r="R38"/>
  <c r="T39"/>
  <c r="S39"/>
  <c r="R39"/>
  <c r="T40"/>
  <c r="R40"/>
  <c r="T41"/>
  <c r="S41"/>
  <c r="R41"/>
  <c r="T42"/>
  <c r="S42"/>
  <c r="R42"/>
  <c r="T43"/>
  <c r="S43"/>
  <c r="R43"/>
  <c r="T44"/>
  <c r="S44"/>
  <c r="R44"/>
  <c r="T45"/>
  <c r="S45"/>
  <c r="R45"/>
  <c r="T46"/>
  <c r="S46"/>
  <c r="R46"/>
  <c r="T47"/>
  <c r="S47"/>
  <c r="R47"/>
  <c r="T48"/>
  <c r="R48"/>
  <c r="T49"/>
  <c r="S49"/>
  <c r="R49"/>
  <c r="T50"/>
  <c r="S50"/>
  <c r="R50"/>
  <c r="T51"/>
  <c r="S51"/>
  <c r="R51"/>
  <c r="T52"/>
  <c r="S52"/>
  <c r="R52"/>
  <c r="T53"/>
  <c r="S53"/>
  <c r="R53"/>
  <c r="T54"/>
  <c r="S54"/>
  <c r="R54"/>
  <c r="T55"/>
  <c r="S55"/>
  <c r="R55"/>
  <c r="T56"/>
  <c r="R56"/>
  <c r="T57"/>
  <c r="S57"/>
  <c r="R57"/>
  <c r="T58"/>
  <c r="S58"/>
  <c r="R58"/>
  <c r="T59"/>
  <c r="S59"/>
  <c r="R59"/>
  <c r="T60"/>
  <c r="S60"/>
  <c r="R60"/>
  <c r="T61"/>
  <c r="S61"/>
  <c r="R61"/>
  <c r="T62"/>
  <c r="S62"/>
  <c r="R62"/>
  <c r="T63"/>
  <c r="S63"/>
  <c r="R63"/>
  <c r="T64"/>
  <c r="R64"/>
  <c r="T65"/>
  <c r="S65"/>
  <c r="R65"/>
  <c r="T66"/>
  <c r="S66"/>
  <c r="R66"/>
  <c r="T67"/>
  <c r="S67"/>
  <c r="R67"/>
  <c r="T68"/>
  <c r="S68"/>
  <c r="R68"/>
  <c r="T69"/>
  <c r="S69"/>
  <c r="R69"/>
  <c r="T70"/>
  <c r="S70"/>
  <c r="R70"/>
  <c r="T71"/>
  <c r="S71"/>
  <c r="R71"/>
  <c r="T72"/>
  <c r="R72"/>
  <c r="T73"/>
  <c r="S73"/>
  <c r="R73"/>
  <c r="T74"/>
  <c r="S74"/>
  <c r="R74"/>
  <c r="T75"/>
  <c r="S75"/>
  <c r="R75"/>
  <c r="T76"/>
  <c r="S76"/>
  <c r="R76"/>
  <c r="T77"/>
  <c r="S77"/>
  <c r="R77"/>
  <c r="T78"/>
  <c r="S78"/>
  <c r="R78"/>
  <c r="T79"/>
  <c r="S79"/>
  <c r="R79"/>
  <c r="T80"/>
  <c r="R80"/>
  <c r="T81"/>
  <c r="S81"/>
  <c r="R81"/>
  <c r="T82"/>
  <c r="S82"/>
  <c r="R82"/>
  <c r="T83"/>
  <c r="S83"/>
  <c r="R83"/>
  <c r="T84"/>
  <c r="S84"/>
  <c r="R84"/>
  <c r="T85"/>
  <c r="S85"/>
  <c r="R85"/>
  <c r="T86"/>
  <c r="S86"/>
  <c r="R86"/>
  <c r="T87"/>
  <c r="S87"/>
  <c r="R87"/>
  <c r="T88"/>
  <c r="R88"/>
  <c r="T89"/>
  <c r="S89"/>
  <c r="R89"/>
  <c r="T90"/>
  <c r="S90"/>
  <c r="R90"/>
  <c r="T91"/>
  <c r="S91"/>
  <c r="R91"/>
  <c r="T92"/>
  <c r="S92"/>
  <c r="R92"/>
  <c r="T93"/>
  <c r="S93"/>
  <c r="R93"/>
  <c r="T94"/>
  <c r="S94"/>
  <c r="R94"/>
  <c r="T95"/>
  <c r="S95"/>
  <c r="R95"/>
  <c r="T96"/>
  <c r="R96"/>
  <c r="T97"/>
  <c r="S97"/>
  <c r="R97"/>
  <c r="T98"/>
  <c r="S98"/>
  <c r="R98"/>
  <c r="T99"/>
  <c r="S99"/>
  <c r="R99"/>
  <c r="T100"/>
  <c r="S100"/>
  <c r="R100"/>
  <c r="T101"/>
  <c r="S101"/>
  <c r="R101"/>
  <c r="T102"/>
  <c r="S102"/>
  <c r="R102"/>
  <c r="T103"/>
  <c r="S103"/>
  <c r="R103"/>
  <c r="T104"/>
  <c r="S104"/>
  <c r="R104"/>
  <c r="T105"/>
  <c r="S105"/>
  <c r="R105"/>
  <c r="T106"/>
  <c r="S106"/>
  <c r="R106"/>
  <c r="T107"/>
  <c r="S107"/>
  <c r="R107"/>
  <c r="T108"/>
  <c r="S108"/>
  <c r="R108"/>
  <c r="T109"/>
  <c r="S109"/>
  <c r="R109"/>
  <c r="T110"/>
  <c r="S110"/>
  <c r="R110"/>
  <c r="T111"/>
  <c r="S111"/>
  <c r="R111"/>
  <c r="T112"/>
  <c r="S112"/>
  <c r="R112"/>
  <c r="T113"/>
  <c r="S113"/>
  <c r="R113"/>
  <c r="T114"/>
  <c r="S114"/>
  <c r="R114"/>
  <c r="T115"/>
  <c r="S115"/>
  <c r="R115"/>
  <c r="T116"/>
  <c r="S116"/>
  <c r="R116"/>
  <c r="T117"/>
  <c r="S117"/>
  <c r="R117"/>
  <c r="T118"/>
  <c r="S118"/>
  <c r="R118"/>
  <c r="T119"/>
  <c r="S119"/>
  <c r="R119"/>
  <c r="T120"/>
  <c r="S120"/>
  <c r="R120"/>
  <c r="T121"/>
  <c r="S121"/>
  <c r="R121"/>
  <c r="T122"/>
  <c r="S122"/>
  <c r="R122"/>
  <c r="T123"/>
  <c r="S123"/>
  <c r="R123"/>
  <c r="T124"/>
  <c r="S124"/>
  <c r="R124"/>
  <c r="T125"/>
  <c r="S125"/>
  <c r="R125"/>
  <c r="T126"/>
  <c r="S126"/>
  <c r="R126"/>
  <c r="T127"/>
  <c r="S127"/>
  <c r="R127"/>
  <c r="T128"/>
  <c r="S128"/>
  <c r="R128"/>
  <c r="T129"/>
  <c r="S129"/>
  <c r="R129"/>
  <c r="T130"/>
  <c r="S130"/>
  <c r="R130"/>
  <c r="T131"/>
  <c r="S131"/>
  <c r="R131"/>
  <c r="T132"/>
  <c r="S132"/>
  <c r="R132"/>
  <c r="T133"/>
  <c r="S133"/>
  <c r="R133"/>
  <c r="T134"/>
  <c r="S134"/>
  <c r="R134"/>
  <c r="T135"/>
  <c r="S135"/>
  <c r="R135"/>
  <c r="T136"/>
  <c r="S136"/>
  <c r="R136"/>
  <c r="T137"/>
  <c r="S137"/>
  <c r="R137"/>
  <c r="T138"/>
  <c r="S138"/>
  <c r="R138"/>
  <c r="T139"/>
  <c r="S139"/>
  <c r="R139"/>
  <c r="T140"/>
  <c r="S140"/>
  <c r="R140"/>
  <c r="T141"/>
  <c r="S141"/>
  <c r="R141"/>
  <c r="T142"/>
  <c r="S142"/>
  <c r="R142"/>
  <c r="T143"/>
  <c r="S143"/>
  <c r="R143"/>
  <c r="T144"/>
  <c r="S144"/>
  <c r="R144"/>
  <c r="T145"/>
  <c r="S145"/>
  <c r="R145"/>
  <c r="T146"/>
  <c r="S146"/>
  <c r="R146"/>
  <c r="T147"/>
  <c r="S147"/>
  <c r="R147"/>
  <c r="T148"/>
  <c r="S148"/>
  <c r="R148"/>
  <c r="T149"/>
  <c r="S149"/>
  <c r="R149"/>
  <c r="T150"/>
  <c r="S150"/>
  <c r="R150"/>
  <c r="T151"/>
  <c r="S151"/>
  <c r="R151"/>
  <c r="T152"/>
  <c r="S152"/>
  <c r="R152"/>
  <c r="T153"/>
  <c r="S153"/>
  <c r="R153"/>
  <c r="T154"/>
  <c r="S154"/>
  <c r="R154"/>
  <c r="T155"/>
  <c r="S155"/>
  <c r="R155"/>
  <c r="T156"/>
  <c r="S156"/>
  <c r="R156"/>
  <c r="T157"/>
  <c r="S157"/>
  <c r="R157"/>
  <c r="T158"/>
  <c r="S158"/>
  <c r="R158"/>
  <c r="T159"/>
  <c r="S159"/>
  <c r="R159"/>
  <c r="T160"/>
  <c r="S160"/>
  <c r="R160"/>
  <c r="T161"/>
  <c r="S161"/>
  <c r="R161"/>
  <c r="T162"/>
  <c r="S162"/>
  <c r="R162"/>
  <c r="T163"/>
  <c r="S163"/>
  <c r="R163"/>
  <c r="T164"/>
  <c r="S164"/>
  <c r="R164"/>
  <c r="T165"/>
  <c r="S165"/>
  <c r="R165"/>
  <c r="T166"/>
  <c r="S166"/>
  <c r="R166"/>
  <c r="T167"/>
  <c r="S167"/>
  <c r="R167"/>
  <c r="T168"/>
  <c r="S168"/>
  <c r="R168"/>
  <c r="T169"/>
  <c r="S169"/>
  <c r="R169"/>
  <c r="T170"/>
  <c r="S170"/>
  <c r="R170"/>
  <c r="T171"/>
  <c r="S171"/>
  <c r="R171"/>
  <c r="T172"/>
  <c r="S172"/>
  <c r="R172"/>
  <c r="T173"/>
  <c r="S173"/>
  <c r="R173"/>
  <c r="T174"/>
  <c r="S174"/>
  <c r="R174"/>
  <c r="T175"/>
  <c r="S175"/>
  <c r="R175"/>
  <c r="T176"/>
  <c r="S176"/>
  <c r="R176"/>
  <c r="T177"/>
  <c r="S177"/>
  <c r="R177"/>
  <c r="T178"/>
  <c r="S178"/>
  <c r="R178"/>
  <c r="T179"/>
  <c r="S179"/>
  <c r="R179"/>
  <c r="T180"/>
  <c r="S180"/>
  <c r="R180"/>
  <c r="T181"/>
  <c r="S181"/>
  <c r="R181"/>
  <c r="T182"/>
  <c r="S182"/>
  <c r="R182"/>
  <c r="T183"/>
  <c r="S183"/>
  <c r="R183"/>
  <c r="T184"/>
  <c r="S184"/>
  <c r="R184"/>
  <c r="T185"/>
  <c r="S185"/>
  <c r="R185"/>
  <c r="T186"/>
  <c r="R186"/>
  <c r="T187"/>
  <c r="S187"/>
  <c r="R187"/>
  <c r="T188"/>
  <c r="S188"/>
  <c r="R188"/>
  <c r="T189"/>
  <c r="S189"/>
  <c r="R189"/>
  <c r="T190"/>
  <c r="S190"/>
  <c r="R190"/>
  <c r="T191"/>
  <c r="S191"/>
  <c r="R191"/>
  <c r="T192"/>
  <c r="S192"/>
  <c r="R192"/>
  <c r="T193"/>
  <c r="S193"/>
  <c r="R193"/>
  <c r="T194"/>
  <c r="S194"/>
  <c r="R194"/>
  <c r="T195"/>
  <c r="S195"/>
  <c r="R195"/>
  <c r="T196"/>
  <c r="S196"/>
  <c r="R196"/>
  <c r="T197"/>
  <c r="S197"/>
  <c r="R197"/>
  <c r="T198"/>
  <c r="S198"/>
  <c r="R198"/>
  <c r="T199"/>
  <c r="S199"/>
  <c r="R199"/>
  <c r="T200"/>
  <c r="S200"/>
  <c r="R200"/>
  <c r="T201"/>
  <c r="S201"/>
  <c r="R201"/>
  <c r="T202"/>
  <c r="S202"/>
  <c r="R202"/>
  <c r="T203"/>
  <c r="S203"/>
  <c r="R203"/>
  <c r="T204"/>
  <c r="S204"/>
  <c r="R204"/>
  <c r="T205"/>
  <c r="S205"/>
  <c r="R205"/>
  <c r="T206"/>
  <c r="S206"/>
  <c r="R206"/>
  <c r="T207"/>
  <c r="S207"/>
  <c r="R207"/>
  <c r="T208"/>
  <c r="S208"/>
  <c r="R208"/>
  <c r="T209"/>
  <c r="S209"/>
  <c r="R209"/>
  <c r="T210"/>
  <c r="S210"/>
  <c r="R210"/>
  <c r="T211"/>
  <c r="S211"/>
  <c r="R211"/>
  <c r="T212"/>
  <c r="R212"/>
  <c r="T213"/>
  <c r="S213"/>
  <c r="R213"/>
  <c r="T214"/>
  <c r="S214"/>
  <c r="R214"/>
  <c r="T217"/>
  <c r="S217"/>
  <c r="R217"/>
  <c r="T218"/>
  <c r="S218"/>
  <c r="R218"/>
  <c r="S225"/>
  <c r="AA225"/>
  <c r="AA226"/>
  <c r="AA227"/>
  <c r="AA228"/>
  <c r="AA229"/>
  <c r="AA230"/>
  <c r="AA231"/>
  <c r="AA232"/>
  <c r="AA233"/>
  <c r="AA234"/>
  <c r="AA235"/>
  <c r="AA236"/>
  <c r="AA237"/>
  <c r="AA238"/>
  <c r="AA239"/>
  <c r="AA240"/>
  <c r="AA241"/>
  <c r="AA242"/>
  <c r="AA243"/>
  <c r="AA244"/>
  <c r="AA245"/>
  <c r="AA246"/>
  <c r="AA247"/>
  <c r="AA248"/>
  <c r="AA249"/>
  <c r="AA250"/>
  <c r="AA251"/>
  <c r="AA252"/>
  <c r="AA253"/>
  <c r="AA254"/>
  <c r="AA255"/>
  <c r="AA256"/>
  <c r="AA257"/>
  <c r="AA258"/>
  <c r="AA259"/>
  <c r="AA260"/>
  <c r="AA261"/>
  <c r="AA262"/>
  <c r="AA263"/>
  <c r="AA264"/>
  <c r="AA265"/>
  <c r="AA266"/>
  <c r="AA267"/>
  <c r="AA268"/>
  <c r="AA269"/>
  <c r="T215"/>
  <c r="S215"/>
  <c r="S24"/>
  <c r="S21"/>
  <c r="S34"/>
  <c r="S35"/>
  <c r="S40"/>
  <c r="S48"/>
  <c r="S56"/>
  <c r="S64"/>
  <c r="S72"/>
  <c r="S80"/>
  <c r="S88"/>
  <c r="S96"/>
  <c r="S212"/>
  <c r="S186"/>
  <c r="S9"/>
  <c r="Y27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98"/>
  <c r="X99"/>
  <c r="X100"/>
  <c r="X101"/>
  <c r="X102"/>
  <c r="X103"/>
  <c r="X104"/>
  <c r="X105"/>
  <c r="X106"/>
  <c r="X107"/>
  <c r="X108"/>
  <c r="X109"/>
  <c r="X110"/>
  <c r="X111"/>
  <c r="X112"/>
  <c r="X113"/>
  <c r="X114"/>
  <c r="X115"/>
  <c r="X116"/>
  <c r="X117"/>
  <c r="X118"/>
  <c r="X119"/>
  <c r="X120"/>
  <c r="X121"/>
  <c r="X122"/>
  <c r="X123"/>
  <c r="X124"/>
  <c r="X125"/>
  <c r="X126"/>
  <c r="X127"/>
  <c r="X128"/>
  <c r="X129"/>
  <c r="X130"/>
  <c r="X131"/>
  <c r="X132"/>
  <c r="X133"/>
  <c r="X134"/>
  <c r="X135"/>
  <c r="X136"/>
  <c r="X137"/>
  <c r="X138"/>
  <c r="X139"/>
  <c r="X140"/>
  <c r="X141"/>
  <c r="X142"/>
  <c r="X143"/>
  <c r="X144"/>
  <c r="X145"/>
  <c r="X146"/>
  <c r="X147"/>
  <c r="X148"/>
  <c r="X149"/>
  <c r="X150"/>
  <c r="X151"/>
  <c r="X152"/>
  <c r="X153"/>
  <c r="X154"/>
  <c r="X155"/>
  <c r="X156"/>
  <c r="X157"/>
  <c r="X158"/>
  <c r="X159"/>
  <c r="X160"/>
  <c r="X161"/>
  <c r="X162"/>
  <c r="X163"/>
  <c r="X164"/>
  <c r="X165"/>
  <c r="X166"/>
  <c r="X167"/>
  <c r="X168"/>
  <c r="X169"/>
  <c r="X170"/>
  <c r="X171"/>
  <c r="X172"/>
  <c r="X173"/>
  <c r="X174"/>
  <c r="X175"/>
  <c r="X176"/>
  <c r="X177"/>
  <c r="X178"/>
  <c r="X179"/>
  <c r="X180"/>
  <c r="X181"/>
  <c r="X182"/>
  <c r="X183"/>
  <c r="X184"/>
  <c r="X185"/>
  <c r="X186"/>
  <c r="X187"/>
  <c r="X188"/>
  <c r="X189"/>
  <c r="X190"/>
  <c r="X191"/>
  <c r="X192"/>
  <c r="X193"/>
  <c r="X194"/>
  <c r="X195"/>
  <c r="X196"/>
  <c r="X197"/>
  <c r="X198"/>
  <c r="X199"/>
  <c r="X200"/>
  <c r="X201"/>
  <c r="X202"/>
  <c r="X203"/>
  <c r="X204"/>
  <c r="X205"/>
  <c r="X206"/>
  <c r="X207"/>
  <c r="X208"/>
  <c r="X209"/>
  <c r="X210"/>
  <c r="X211"/>
  <c r="X212"/>
  <c r="X213"/>
  <c r="X214"/>
  <c r="X215"/>
  <c r="X216"/>
  <c r="X217"/>
  <c r="X218"/>
  <c r="X219"/>
  <c r="X220"/>
  <c r="X221"/>
  <c r="X222"/>
  <c r="X223"/>
  <c r="X224"/>
  <c r="X225"/>
  <c r="X226"/>
  <c r="X227"/>
  <c r="X228"/>
  <c r="X229"/>
  <c r="X230"/>
  <c r="X231"/>
  <c r="X232"/>
  <c r="X233"/>
  <c r="X234"/>
  <c r="X235"/>
  <c r="X236"/>
  <c r="X237"/>
  <c r="X238"/>
  <c r="X239"/>
  <c r="X240"/>
  <c r="X241"/>
  <c r="X242"/>
  <c r="X243"/>
  <c r="X244"/>
  <c r="X245"/>
  <c r="X246"/>
  <c r="X247"/>
  <c r="X248"/>
  <c r="X249"/>
  <c r="X250"/>
  <c r="X251"/>
  <c r="X252"/>
  <c r="X253"/>
  <c r="X254"/>
  <c r="X255"/>
  <c r="X256"/>
  <c r="X257"/>
  <c r="X258"/>
  <c r="X259"/>
  <c r="X260"/>
  <c r="X261"/>
  <c r="X262"/>
  <c r="X263"/>
  <c r="X264"/>
  <c r="X265"/>
  <c r="X266"/>
  <c r="X267"/>
  <c r="X268"/>
  <c r="X269"/>
  <c r="AA270"/>
  <c r="AA271"/>
  <c r="AA272"/>
  <c r="AA273"/>
  <c r="AA274"/>
  <c r="AA275"/>
  <c r="AA276"/>
  <c r="AA277"/>
  <c r="AA278"/>
  <c r="AA279"/>
  <c r="AA280"/>
  <c r="AA281"/>
  <c r="AA282"/>
  <c r="AA283"/>
  <c r="AA284"/>
  <c r="AA285"/>
  <c r="AA286"/>
  <c r="AA287"/>
  <c r="AA288"/>
  <c r="AA289"/>
  <c r="AA290"/>
  <c r="AA291"/>
  <c r="AA292"/>
  <c r="AA293"/>
  <c r="AA294"/>
  <c r="AA295"/>
  <c r="AA296"/>
  <c r="AA297"/>
  <c r="AA298"/>
  <c r="AA299"/>
  <c r="AA300"/>
  <c r="AA301"/>
  <c r="AA302"/>
  <c r="AA303"/>
  <c r="AA304"/>
  <c r="AA305"/>
  <c r="AA306"/>
  <c r="AA307"/>
  <c r="AA308"/>
  <c r="AA309"/>
  <c r="AA310"/>
  <c r="AA311"/>
  <c r="AA312"/>
  <c r="AA313"/>
  <c r="AA314"/>
  <c r="AA315"/>
  <c r="AA316"/>
  <c r="AA317"/>
  <c r="AA318"/>
  <c r="AA319"/>
  <c r="AA320"/>
  <c r="AA321"/>
  <c r="AA322"/>
  <c r="AA323"/>
  <c r="AA324"/>
  <c r="AA325"/>
  <c r="AA326"/>
  <c r="AA327"/>
  <c r="AA328"/>
  <c r="AA329"/>
  <c r="AA330"/>
  <c r="AA331"/>
  <c r="AA332"/>
  <c r="AA333"/>
  <c r="AA334"/>
  <c r="AA335"/>
  <c r="AA336"/>
  <c r="AA337"/>
  <c r="AA338"/>
  <c r="AA339"/>
  <c r="AA340"/>
  <c r="AA341"/>
  <c r="AA342"/>
  <c r="AA343"/>
  <c r="AA344"/>
  <c r="AA345"/>
  <c r="AA346"/>
  <c r="AA347"/>
  <c r="AA348"/>
  <c r="AA349"/>
  <c r="AA350"/>
  <c r="AA351"/>
  <c r="AA352"/>
  <c r="AA353"/>
  <c r="AA354"/>
  <c r="AA355"/>
  <c r="AA356"/>
  <c r="AA357"/>
  <c r="AA358"/>
  <c r="AA359"/>
  <c r="AA360"/>
  <c r="AA361"/>
  <c r="AA362"/>
  <c r="AA363"/>
  <c r="AA364"/>
  <c r="AA365"/>
  <c r="AA366"/>
  <c r="AA367"/>
  <c r="AA368"/>
  <c r="AA369"/>
  <c r="AA370"/>
  <c r="AA371"/>
  <c r="AA372"/>
  <c r="AA373"/>
  <c r="AA374"/>
  <c r="AA375"/>
  <c r="AA376"/>
  <c r="AA377"/>
  <c r="AA378"/>
  <c r="AA379"/>
  <c r="AA380"/>
  <c r="AA381"/>
  <c r="AA382"/>
  <c r="AA383"/>
  <c r="AA384"/>
  <c r="AA385"/>
  <c r="AA386"/>
  <c r="AA387"/>
  <c r="AA388"/>
  <c r="AA389"/>
  <c r="AA390"/>
  <c r="AA391"/>
  <c r="AA392"/>
  <c r="AA393"/>
  <c r="AA394"/>
  <c r="AA395"/>
  <c r="AA396"/>
  <c r="AA397"/>
  <c r="AA398"/>
  <c r="AA399"/>
  <c r="AA400"/>
  <c r="AA401"/>
  <c r="AA402"/>
  <c r="AA403"/>
  <c r="AA404"/>
  <c r="AA405"/>
  <c r="AA406"/>
  <c r="AA407"/>
  <c r="AA408"/>
  <c r="AA409"/>
  <c r="AA410"/>
  <c r="AA411"/>
  <c r="AA412"/>
  <c r="AA413"/>
  <c r="AA414"/>
  <c r="AA415"/>
  <c r="AA416"/>
  <c r="AA417"/>
  <c r="AA418"/>
  <c r="AA419"/>
  <c r="AA420"/>
  <c r="AA421"/>
  <c r="AA422"/>
  <c r="AA423"/>
  <c r="AA424"/>
  <c r="AA425"/>
  <c r="AA426"/>
  <c r="AA427"/>
  <c r="AA428"/>
  <c r="AA429"/>
  <c r="AA430"/>
  <c r="AA431"/>
  <c r="AA432"/>
  <c r="AA433"/>
  <c r="AA434"/>
  <c r="AA435"/>
  <c r="AA436"/>
  <c r="AA437"/>
  <c r="AA438"/>
  <c r="AA439"/>
  <c r="AA440"/>
  <c r="AA441"/>
  <c r="AA442"/>
  <c r="AA443"/>
  <c r="AA444"/>
  <c r="AA445"/>
  <c r="AA446"/>
  <c r="AA447"/>
  <c r="AA448"/>
  <c r="AA449"/>
  <c r="AA450"/>
  <c r="AA451"/>
  <c r="AA452"/>
  <c r="AA453"/>
  <c r="AA454"/>
  <c r="AA455"/>
  <c r="AA456"/>
  <c r="AA457"/>
  <c r="AA458"/>
  <c r="AA459"/>
  <c r="AA460"/>
  <c r="AA461"/>
  <c r="AA462"/>
  <c r="AA463"/>
  <c r="AA464"/>
  <c r="AA465"/>
  <c r="AA466"/>
  <c r="AA467"/>
  <c r="AA468"/>
  <c r="AA469"/>
  <c r="AA470"/>
  <c r="AA471"/>
  <c r="AA472"/>
  <c r="AA473"/>
  <c r="AA474"/>
  <c r="AA475"/>
  <c r="AA476"/>
  <c r="AA477"/>
  <c r="AA478"/>
  <c r="AA479"/>
  <c r="AA480"/>
  <c r="AA481"/>
  <c r="AA482"/>
  <c r="AA483"/>
  <c r="AA484"/>
  <c r="AA485"/>
  <c r="AA486"/>
  <c r="AA487"/>
  <c r="AA488"/>
  <c r="AA489"/>
  <c r="AA490"/>
  <c r="Z270"/>
  <c r="Z271"/>
  <c r="Z272"/>
  <c r="Z273"/>
  <c r="Z274"/>
  <c r="Z275"/>
  <c r="Z276"/>
  <c r="Z277"/>
  <c r="Z278"/>
  <c r="Z279"/>
  <c r="Z280"/>
  <c r="Z281"/>
  <c r="Z282"/>
  <c r="Z283"/>
  <c r="Z284"/>
  <c r="Z285"/>
  <c r="Z286"/>
  <c r="Z287"/>
  <c r="Z288"/>
  <c r="Z289"/>
  <c r="Z290"/>
  <c r="Z291"/>
  <c r="Z292"/>
  <c r="Z293"/>
  <c r="Z294"/>
  <c r="Z295"/>
  <c r="Z296"/>
  <c r="Z297"/>
  <c r="Z298"/>
  <c r="Z299"/>
  <c r="Z300"/>
  <c r="Z301"/>
  <c r="Z302"/>
  <c r="Z303"/>
  <c r="Z304"/>
  <c r="Z305"/>
  <c r="Z306"/>
  <c r="Z307"/>
  <c r="Z308"/>
  <c r="Z309"/>
  <c r="Z310"/>
  <c r="Z311"/>
  <c r="Z312"/>
  <c r="Z313"/>
  <c r="Z314"/>
  <c r="Z315"/>
  <c r="Z316"/>
  <c r="Z317"/>
  <c r="Z318"/>
  <c r="Z319"/>
  <c r="Z320"/>
  <c r="Z321"/>
  <c r="Z322"/>
  <c r="Z323"/>
  <c r="Z324"/>
  <c r="Z325"/>
  <c r="Z326"/>
  <c r="Z327"/>
  <c r="Z328"/>
  <c r="Z329"/>
  <c r="Z330"/>
  <c r="Z331"/>
  <c r="Z332"/>
  <c r="Z333"/>
  <c r="Z334"/>
  <c r="Z335"/>
  <c r="Z336"/>
  <c r="Z337"/>
  <c r="Z338"/>
  <c r="Z339"/>
  <c r="Z340"/>
  <c r="Z341"/>
  <c r="Z342"/>
  <c r="Z343"/>
  <c r="Z344"/>
  <c r="Z345"/>
  <c r="Z346"/>
  <c r="Z347"/>
  <c r="Z348"/>
  <c r="Z349"/>
  <c r="Z350"/>
  <c r="Z351"/>
  <c r="Z352"/>
  <c r="Z353"/>
  <c r="Z354"/>
  <c r="Z355"/>
  <c r="Z356"/>
  <c r="Z357"/>
  <c r="Z358"/>
  <c r="Z359"/>
  <c r="Z360"/>
  <c r="Z361"/>
  <c r="Z362"/>
  <c r="Z363"/>
  <c r="Z364"/>
  <c r="Z365"/>
  <c r="Z366"/>
  <c r="Z367"/>
  <c r="Z368"/>
  <c r="Z369"/>
  <c r="Z370"/>
  <c r="Z371"/>
  <c r="Z372"/>
  <c r="Z373"/>
  <c r="Z374"/>
  <c r="Z375"/>
  <c r="Z376"/>
  <c r="Z377"/>
  <c r="Z378"/>
  <c r="Z379"/>
  <c r="Z380"/>
  <c r="Z381"/>
  <c r="Z382"/>
  <c r="Z383"/>
  <c r="Z384"/>
  <c r="Z385"/>
  <c r="Z386"/>
  <c r="Z387"/>
  <c r="Z388"/>
  <c r="Z389"/>
  <c r="Z390"/>
  <c r="Z391"/>
  <c r="Z392"/>
  <c r="Z393"/>
  <c r="Z394"/>
  <c r="Z395"/>
  <c r="Z396"/>
  <c r="Z397"/>
  <c r="Z398"/>
  <c r="Z399"/>
  <c r="Z400"/>
  <c r="Z401"/>
  <c r="Z402"/>
  <c r="Z403"/>
  <c r="Z404"/>
  <c r="Z405"/>
  <c r="Z406"/>
  <c r="Z407"/>
  <c r="Z408"/>
  <c r="Z409"/>
  <c r="Z410"/>
  <c r="Z411"/>
  <c r="Z412"/>
  <c r="Z413"/>
  <c r="Z414"/>
  <c r="Z415"/>
  <c r="Z416"/>
  <c r="Z417"/>
  <c r="Z418"/>
  <c r="Z419"/>
  <c r="Z420"/>
  <c r="Z421"/>
  <c r="Z422"/>
  <c r="Z423"/>
  <c r="Z424"/>
  <c r="Z425"/>
  <c r="Z426"/>
  <c r="Z427"/>
  <c r="Z428"/>
  <c r="Z429"/>
  <c r="Z430"/>
  <c r="Z431"/>
  <c r="Z432"/>
  <c r="Z433"/>
  <c r="Z434"/>
  <c r="Z435"/>
  <c r="Z436"/>
  <c r="Z437"/>
  <c r="Z438"/>
  <c r="Z439"/>
  <c r="Z440"/>
  <c r="Z441"/>
  <c r="Z442"/>
  <c r="Z443"/>
  <c r="Z444"/>
  <c r="Z445"/>
  <c r="Z446"/>
  <c r="Z447"/>
  <c r="Z448"/>
  <c r="Z449"/>
  <c r="Z450"/>
  <c r="Z451"/>
  <c r="Z452"/>
  <c r="Z453"/>
  <c r="Z454"/>
  <c r="Z455"/>
  <c r="Z456"/>
  <c r="Z457"/>
  <c r="Z458"/>
  <c r="Z459"/>
  <c r="Z460"/>
  <c r="Z461"/>
  <c r="Z462"/>
  <c r="Z463"/>
  <c r="Z464"/>
  <c r="Z465"/>
  <c r="Z466"/>
  <c r="Z467"/>
  <c r="Z468"/>
  <c r="Z469"/>
  <c r="Z470"/>
  <c r="Z471"/>
  <c r="Z472"/>
  <c r="Z473"/>
  <c r="Z474"/>
  <c r="Z475"/>
  <c r="Z476"/>
  <c r="Z477"/>
  <c r="Z478"/>
  <c r="Z479"/>
  <c r="Z480"/>
  <c r="Z481"/>
  <c r="Z482"/>
  <c r="Z483"/>
  <c r="Z484"/>
  <c r="Z485"/>
  <c r="Z486"/>
  <c r="Z487"/>
  <c r="Z488"/>
  <c r="Z489"/>
  <c r="Z490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S28"/>
  <c r="O11"/>
  <c r="O10"/>
  <c r="O8"/>
  <c r="O7"/>
  <c r="O6"/>
  <c r="O9"/>
  <c r="R9"/>
  <c r="O12"/>
  <c r="O13"/>
  <c r="O14"/>
  <c r="O15"/>
  <c r="O16"/>
  <c r="O17"/>
  <c r="O18"/>
  <c r="X270"/>
  <c r="X271"/>
  <c r="X272"/>
  <c r="X273"/>
  <c r="X274"/>
  <c r="X275"/>
  <c r="X276"/>
  <c r="X277"/>
  <c r="X278"/>
  <c r="X279"/>
  <c r="X280"/>
  <c r="X281"/>
  <c r="X282"/>
  <c r="X283"/>
  <c r="X284"/>
  <c r="X285"/>
  <c r="X286"/>
  <c r="X287"/>
  <c r="X288"/>
  <c r="X289"/>
  <c r="X290"/>
  <c r="X291"/>
  <c r="X292"/>
  <c r="X293"/>
  <c r="X294"/>
  <c r="X295"/>
  <c r="X296"/>
  <c r="X297"/>
  <c r="X298"/>
  <c r="X299"/>
  <c r="X300"/>
  <c r="X301"/>
  <c r="X302"/>
  <c r="X303"/>
  <c r="X304"/>
  <c r="X305"/>
  <c r="X306"/>
  <c r="X307"/>
  <c r="X308"/>
  <c r="X309"/>
  <c r="X310"/>
  <c r="X311"/>
  <c r="X312"/>
  <c r="X313"/>
  <c r="X314"/>
  <c r="X315"/>
  <c r="X316"/>
  <c r="X317"/>
  <c r="X318"/>
  <c r="X319"/>
  <c r="X320"/>
  <c r="X321"/>
  <c r="X322"/>
  <c r="X323"/>
  <c r="X324"/>
  <c r="X325"/>
  <c r="X326"/>
  <c r="X327"/>
  <c r="X328"/>
  <c r="X329"/>
  <c r="X330"/>
  <c r="X331"/>
  <c r="X332"/>
  <c r="X333"/>
  <c r="X334"/>
  <c r="X335"/>
  <c r="X336"/>
  <c r="X337"/>
  <c r="X338"/>
  <c r="X339"/>
  <c r="X340"/>
  <c r="X341"/>
  <c r="X342"/>
  <c r="X343"/>
  <c r="X344"/>
  <c r="X345"/>
  <c r="X346"/>
  <c r="X347"/>
  <c r="X348"/>
  <c r="X349"/>
  <c r="X350"/>
  <c r="X351"/>
  <c r="X352"/>
  <c r="X353"/>
  <c r="X354"/>
  <c r="X355"/>
  <c r="X356"/>
  <c r="X357"/>
  <c r="X358"/>
  <c r="X359"/>
  <c r="X360"/>
  <c r="X361"/>
  <c r="X362"/>
  <c r="X363"/>
  <c r="X364"/>
  <c r="X365"/>
  <c r="X366"/>
  <c r="X367"/>
  <c r="X368"/>
  <c r="X369"/>
  <c r="X370"/>
  <c r="X371"/>
  <c r="X372"/>
  <c r="X373"/>
  <c r="X374"/>
  <c r="X375"/>
  <c r="X376"/>
  <c r="X377"/>
  <c r="X378"/>
  <c r="X379"/>
  <c r="X380"/>
  <c r="X381"/>
  <c r="X382"/>
  <c r="X383"/>
  <c r="X384"/>
  <c r="X385"/>
  <c r="X386"/>
  <c r="X387"/>
  <c r="X388"/>
  <c r="X389"/>
  <c r="X390"/>
  <c r="X391"/>
  <c r="X392"/>
  <c r="X393"/>
  <c r="X394"/>
  <c r="X395"/>
  <c r="X396"/>
  <c r="X397"/>
  <c r="X398"/>
  <c r="X399"/>
  <c r="X400"/>
  <c r="X401"/>
  <c r="X402"/>
  <c r="X403"/>
  <c r="X404"/>
  <c r="X405"/>
  <c r="X406"/>
  <c r="X407"/>
  <c r="X408"/>
  <c r="X409"/>
  <c r="X410"/>
  <c r="X411"/>
  <c r="X412"/>
  <c r="X413"/>
  <c r="X414"/>
  <c r="X415"/>
  <c r="X416"/>
  <c r="X417"/>
  <c r="X418"/>
  <c r="X419"/>
  <c r="X420"/>
  <c r="X421"/>
  <c r="X422"/>
  <c r="X423"/>
  <c r="X424"/>
  <c r="X425"/>
  <c r="X426"/>
  <c r="X427"/>
  <c r="X428"/>
  <c r="X429"/>
  <c r="X430"/>
  <c r="X431"/>
  <c r="X432"/>
  <c r="X433"/>
  <c r="X434"/>
  <c r="X435"/>
  <c r="X436"/>
  <c r="X437"/>
  <c r="X438"/>
  <c r="X439"/>
  <c r="X440"/>
  <c r="X441"/>
  <c r="X442"/>
  <c r="X443"/>
  <c r="X444"/>
  <c r="X445"/>
  <c r="X446"/>
  <c r="X447"/>
  <c r="X448"/>
  <c r="X449"/>
  <c r="X450"/>
  <c r="X451"/>
  <c r="X452"/>
  <c r="X453"/>
  <c r="X454"/>
  <c r="X455"/>
  <c r="X456"/>
  <c r="X457"/>
  <c r="X458"/>
  <c r="X459"/>
  <c r="X460"/>
  <c r="X461"/>
  <c r="X462"/>
  <c r="X463"/>
  <c r="X464"/>
  <c r="X465"/>
  <c r="X466"/>
  <c r="X467"/>
  <c r="X468"/>
  <c r="X469"/>
  <c r="X470"/>
  <c r="X471"/>
  <c r="X472"/>
  <c r="X473"/>
  <c r="X474"/>
  <c r="X475"/>
  <c r="X476"/>
  <c r="X477"/>
  <c r="X478"/>
  <c r="X479"/>
  <c r="X480"/>
  <c r="X481"/>
  <c r="X482"/>
  <c r="X483"/>
  <c r="X484"/>
  <c r="X485"/>
  <c r="X486"/>
  <c r="X487"/>
  <c r="X488"/>
  <c r="X489"/>
  <c r="X490"/>
  <c r="T18"/>
  <c r="S18"/>
  <c r="R18"/>
  <c r="T17"/>
  <c r="S17"/>
  <c r="R17"/>
  <c r="T16"/>
  <c r="S16"/>
  <c r="R16"/>
  <c r="T15"/>
  <c r="S15"/>
  <c r="R15"/>
  <c r="T14"/>
  <c r="S14"/>
  <c r="R14"/>
  <c r="T13"/>
  <c r="S13"/>
  <c r="R13"/>
  <c r="T12"/>
  <c r="S12"/>
  <c r="R12"/>
  <c r="T6"/>
  <c r="S6"/>
  <c r="R6"/>
  <c r="T7"/>
  <c r="W7"/>
  <c r="R7"/>
  <c r="T8"/>
  <c r="S8"/>
  <c r="R8"/>
  <c r="T10"/>
  <c r="S10"/>
  <c r="R10"/>
  <c r="T11"/>
  <c r="S11"/>
  <c r="R11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O5"/>
  <c r="R5"/>
  <c r="O4"/>
  <c r="R4"/>
  <c r="O3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303"/>
  <c r="Y304"/>
  <c r="Y305"/>
  <c r="Y306"/>
  <c r="Y307"/>
  <c r="Y308"/>
  <c r="Y309"/>
  <c r="Y310"/>
  <c r="Y311"/>
  <c r="Y312"/>
  <c r="Y313"/>
  <c r="Y314"/>
  <c r="Y315"/>
  <c r="Y316"/>
  <c r="Y317"/>
  <c r="Y318"/>
  <c r="Y319"/>
  <c r="Y320"/>
  <c r="Y321"/>
  <c r="Y322"/>
  <c r="Y323"/>
  <c r="Y324"/>
  <c r="Y325"/>
  <c r="Y326"/>
  <c r="Y327"/>
  <c r="Y328"/>
  <c r="Y329"/>
  <c r="Y330"/>
  <c r="Y331"/>
  <c r="Y332"/>
  <c r="Y333"/>
  <c r="Y334"/>
  <c r="Y335"/>
  <c r="Y336"/>
  <c r="Y337"/>
  <c r="Y338"/>
  <c r="Y339"/>
  <c r="Y340"/>
  <c r="Y341"/>
  <c r="Y342"/>
  <c r="Y343"/>
  <c r="Y344"/>
  <c r="Y345"/>
  <c r="Y346"/>
  <c r="Y347"/>
  <c r="Y348"/>
  <c r="Y349"/>
  <c r="Y350"/>
  <c r="Y351"/>
  <c r="Y352"/>
  <c r="Y353"/>
  <c r="Y354"/>
  <c r="Y355"/>
  <c r="Y356"/>
  <c r="Y357"/>
  <c r="Y358"/>
  <c r="Y359"/>
  <c r="Y360"/>
  <c r="Y361"/>
  <c r="Y362"/>
  <c r="Y363"/>
  <c r="Y364"/>
  <c r="Y365"/>
  <c r="Y366"/>
  <c r="Y367"/>
  <c r="Y368"/>
  <c r="Y369"/>
  <c r="Y370"/>
  <c r="Y371"/>
  <c r="Y372"/>
  <c r="Y373"/>
  <c r="Y374"/>
  <c r="Y375"/>
  <c r="Y376"/>
  <c r="Y377"/>
  <c r="Y378"/>
  <c r="Y379"/>
  <c r="Y380"/>
  <c r="Y381"/>
  <c r="Y382"/>
  <c r="Y383"/>
  <c r="Y384"/>
  <c r="Y385"/>
  <c r="Y386"/>
  <c r="Y387"/>
  <c r="Y388"/>
  <c r="Y389"/>
  <c r="Y390"/>
  <c r="Y391"/>
  <c r="Y392"/>
  <c r="Y393"/>
  <c r="Y394"/>
  <c r="Y395"/>
  <c r="Y396"/>
  <c r="Y397"/>
  <c r="Y398"/>
  <c r="Y399"/>
  <c r="Y400"/>
  <c r="Y401"/>
  <c r="Y402"/>
  <c r="Y403"/>
  <c r="Y404"/>
  <c r="Y405"/>
  <c r="Y406"/>
  <c r="Y407"/>
  <c r="Y408"/>
  <c r="Y409"/>
  <c r="Y410"/>
  <c r="Y411"/>
  <c r="Y412"/>
  <c r="Y413"/>
  <c r="Y414"/>
  <c r="Y415"/>
  <c r="Y416"/>
  <c r="Y417"/>
  <c r="Y418"/>
  <c r="Y419"/>
  <c r="Y420"/>
  <c r="Y421"/>
  <c r="Y422"/>
  <c r="Y423"/>
  <c r="Y424"/>
  <c r="Y425"/>
  <c r="Y426"/>
  <c r="Y427"/>
  <c r="Y428"/>
  <c r="Y429"/>
  <c r="Y430"/>
  <c r="Y431"/>
  <c r="Y432"/>
  <c r="Y433"/>
  <c r="Y434"/>
  <c r="Y435"/>
  <c r="Y436"/>
  <c r="Y437"/>
  <c r="Y438"/>
  <c r="Y439"/>
  <c r="Y440"/>
  <c r="Y441"/>
  <c r="Y442"/>
  <c r="Y443"/>
  <c r="Y444"/>
  <c r="Y445"/>
  <c r="Y446"/>
  <c r="Y447"/>
  <c r="Y448"/>
  <c r="Y449"/>
  <c r="Y450"/>
  <c r="Y451"/>
  <c r="Y452"/>
  <c r="Y453"/>
  <c r="Y454"/>
  <c r="Y455"/>
  <c r="Y456"/>
  <c r="Y457"/>
  <c r="Y458"/>
  <c r="Y459"/>
  <c r="Y460"/>
  <c r="Y461"/>
  <c r="Y462"/>
  <c r="Y463"/>
  <c r="Y464"/>
  <c r="Y465"/>
  <c r="Y466"/>
  <c r="Y467"/>
  <c r="Y468"/>
  <c r="Y469"/>
  <c r="Y470"/>
  <c r="Y471"/>
  <c r="Y472"/>
  <c r="Y473"/>
  <c r="Y474"/>
  <c r="Y475"/>
  <c r="Y476"/>
  <c r="Y477"/>
  <c r="Y478"/>
  <c r="Y479"/>
  <c r="Y480"/>
  <c r="Y481"/>
  <c r="Y482"/>
  <c r="Y483"/>
  <c r="Y484"/>
  <c r="Y485"/>
  <c r="Y486"/>
  <c r="Y487"/>
  <c r="Y488"/>
  <c r="Y489"/>
  <c r="Y490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184"/>
  <c r="W185"/>
  <c r="W186"/>
  <c r="W187"/>
  <c r="W188"/>
  <c r="W189"/>
  <c r="W190"/>
  <c r="W191"/>
  <c r="W192"/>
  <c r="W193"/>
  <c r="W194"/>
  <c r="W195"/>
  <c r="W196"/>
  <c r="W197"/>
  <c r="W198"/>
  <c r="W199"/>
  <c r="W200"/>
  <c r="W201"/>
  <c r="W202"/>
  <c r="W203"/>
  <c r="W204"/>
  <c r="W205"/>
  <c r="W206"/>
  <c r="W207"/>
  <c r="W208"/>
  <c r="W209"/>
  <c r="W210"/>
  <c r="W211"/>
  <c r="W212"/>
  <c r="W213"/>
  <c r="W214"/>
  <c r="W215"/>
  <c r="W216"/>
  <c r="W217"/>
  <c r="W218"/>
  <c r="W219"/>
  <c r="W220"/>
  <c r="W221"/>
  <c r="W222"/>
  <c r="W223"/>
  <c r="W224"/>
  <c r="W225"/>
  <c r="W226"/>
  <c r="W227"/>
  <c r="W228"/>
  <c r="W229"/>
  <c r="W230"/>
  <c r="W231"/>
  <c r="W232"/>
  <c r="W233"/>
  <c r="W234"/>
  <c r="W235"/>
  <c r="W236"/>
  <c r="W237"/>
  <c r="W238"/>
  <c r="W239"/>
  <c r="W240"/>
  <c r="W241"/>
  <c r="W242"/>
  <c r="W243"/>
  <c r="W244"/>
  <c r="W245"/>
  <c r="W246"/>
  <c r="W247"/>
  <c r="W248"/>
  <c r="W249"/>
  <c r="W250"/>
  <c r="W251"/>
  <c r="W252"/>
  <c r="W253"/>
  <c r="W254"/>
  <c r="W255"/>
  <c r="W256"/>
  <c r="W257"/>
  <c r="W258"/>
  <c r="W259"/>
  <c r="W260"/>
  <c r="W261"/>
  <c r="W262"/>
  <c r="W263"/>
  <c r="W264"/>
  <c r="W265"/>
  <c r="W266"/>
  <c r="W267"/>
  <c r="W268"/>
  <c r="W269"/>
  <c r="S7"/>
  <c r="T3"/>
  <c r="AB3"/>
  <c r="R3"/>
  <c r="T4"/>
  <c r="S4"/>
  <c r="T5"/>
  <c r="S5"/>
  <c r="S3"/>
  <c r="U3"/>
  <c r="W270"/>
  <c r="W271"/>
  <c r="W272"/>
  <c r="W273"/>
  <c r="W274"/>
  <c r="W275"/>
  <c r="W276"/>
  <c r="W277"/>
  <c r="W278"/>
  <c r="W279"/>
  <c r="W280"/>
  <c r="W281"/>
  <c r="W282"/>
  <c r="W283"/>
  <c r="W284"/>
  <c r="W285"/>
  <c r="W286"/>
  <c r="W287"/>
  <c r="W288"/>
  <c r="W289"/>
  <c r="W290"/>
  <c r="W291"/>
  <c r="W292"/>
  <c r="W293"/>
  <c r="W294"/>
  <c r="W295"/>
  <c r="W296"/>
  <c r="W297"/>
  <c r="W298"/>
  <c r="W299"/>
  <c r="W300"/>
  <c r="W301"/>
  <c r="W302"/>
  <c r="W303"/>
  <c r="W304"/>
  <c r="W305"/>
  <c r="W306"/>
  <c r="W307"/>
  <c r="W308"/>
  <c r="W309"/>
  <c r="W310"/>
  <c r="W311"/>
  <c r="W312"/>
  <c r="W313"/>
  <c r="W314"/>
  <c r="W315"/>
  <c r="W316"/>
  <c r="W317"/>
  <c r="W318"/>
  <c r="W319"/>
  <c r="W320"/>
  <c r="W321"/>
  <c r="W322"/>
  <c r="W323"/>
  <c r="W324"/>
  <c r="W325"/>
  <c r="W326"/>
  <c r="W327"/>
  <c r="W328"/>
  <c r="W329"/>
  <c r="W330"/>
  <c r="W331"/>
  <c r="W332"/>
  <c r="W333"/>
  <c r="W334"/>
  <c r="W335"/>
  <c r="W336"/>
  <c r="W337"/>
  <c r="W338"/>
  <c r="W339"/>
  <c r="W340"/>
  <c r="W341"/>
  <c r="W342"/>
  <c r="W343"/>
  <c r="W344"/>
  <c r="W345"/>
  <c r="W346"/>
  <c r="W347"/>
  <c r="W348"/>
  <c r="W349"/>
  <c r="W350"/>
  <c r="W351"/>
  <c r="W352"/>
  <c r="W353"/>
  <c r="W354"/>
  <c r="W355"/>
  <c r="W356"/>
  <c r="W357"/>
  <c r="W358"/>
  <c r="W359"/>
  <c r="W360"/>
  <c r="W361"/>
  <c r="W362"/>
  <c r="W363"/>
  <c r="W364"/>
  <c r="W365"/>
  <c r="W366"/>
  <c r="W367"/>
  <c r="W368"/>
  <c r="W369"/>
  <c r="W370"/>
  <c r="W371"/>
  <c r="W372"/>
  <c r="W373"/>
  <c r="W374"/>
  <c r="W375"/>
  <c r="W376"/>
  <c r="W377"/>
  <c r="W378"/>
  <c r="W379"/>
  <c r="W380"/>
  <c r="W381"/>
  <c r="W382"/>
  <c r="W383"/>
  <c r="W384"/>
  <c r="W385"/>
  <c r="W386"/>
  <c r="W387"/>
  <c r="W388"/>
  <c r="W389"/>
  <c r="W390"/>
  <c r="W391"/>
  <c r="W392"/>
  <c r="W393"/>
  <c r="W394"/>
  <c r="W395"/>
  <c r="W396"/>
  <c r="W397"/>
  <c r="W398"/>
  <c r="W399"/>
  <c r="W400"/>
  <c r="W401"/>
  <c r="W402"/>
  <c r="W403"/>
  <c r="W404"/>
  <c r="W405"/>
  <c r="W406"/>
  <c r="W407"/>
  <c r="W408"/>
  <c r="W409"/>
  <c r="W410"/>
  <c r="W411"/>
  <c r="W412"/>
  <c r="W413"/>
  <c r="W414"/>
  <c r="W415"/>
  <c r="W416"/>
  <c r="W417"/>
  <c r="W418"/>
  <c r="W419"/>
  <c r="W420"/>
  <c r="W421"/>
  <c r="W422"/>
  <c r="W423"/>
  <c r="W424"/>
  <c r="W425"/>
  <c r="W426"/>
  <c r="W427"/>
  <c r="W428"/>
  <c r="W429"/>
  <c r="W430"/>
  <c r="W431"/>
  <c r="W432"/>
  <c r="W433"/>
  <c r="W434"/>
  <c r="W435"/>
  <c r="W436"/>
  <c r="W437"/>
  <c r="W438"/>
  <c r="W439"/>
  <c r="W440"/>
  <c r="W441"/>
  <c r="W442"/>
  <c r="W443"/>
  <c r="W444"/>
  <c r="W445"/>
  <c r="W446"/>
  <c r="W447"/>
  <c r="W448"/>
  <c r="W449"/>
  <c r="W450"/>
  <c r="W451"/>
  <c r="W452"/>
  <c r="W453"/>
  <c r="W454"/>
  <c r="W455"/>
  <c r="W456"/>
  <c r="W457"/>
  <c r="W458"/>
  <c r="W459"/>
  <c r="W460"/>
  <c r="W461"/>
  <c r="W462"/>
  <c r="W463"/>
  <c r="W464"/>
  <c r="W465"/>
  <c r="W466"/>
  <c r="W467"/>
  <c r="W468"/>
  <c r="W469"/>
  <c r="W470"/>
  <c r="W471"/>
  <c r="W472"/>
  <c r="W473"/>
  <c r="W474"/>
  <c r="W475"/>
  <c r="W476"/>
  <c r="W477"/>
  <c r="W478"/>
  <c r="W479"/>
  <c r="W480"/>
  <c r="W481"/>
  <c r="W482"/>
  <c r="W483"/>
  <c r="W484"/>
  <c r="W485"/>
  <c r="W486"/>
  <c r="W487"/>
  <c r="W488"/>
  <c r="W489"/>
  <c r="W490"/>
  <c r="R491"/>
  <c r="N491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118"/>
  <c r="V119"/>
  <c r="V120"/>
  <c r="V121"/>
  <c r="V122"/>
  <c r="V123"/>
  <c r="V124"/>
  <c r="V125"/>
  <c r="V126"/>
  <c r="V127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V147"/>
  <c r="V148"/>
  <c r="V149"/>
  <c r="V150"/>
  <c r="V151"/>
  <c r="V152"/>
  <c r="V153"/>
  <c r="V154"/>
  <c r="V155"/>
  <c r="V156"/>
  <c r="V157"/>
  <c r="V158"/>
  <c r="V159"/>
  <c r="V160"/>
  <c r="V161"/>
  <c r="V162"/>
  <c r="V163"/>
  <c r="V164"/>
  <c r="V165"/>
  <c r="V166"/>
  <c r="V167"/>
  <c r="V168"/>
  <c r="V169"/>
  <c r="V170"/>
  <c r="V171"/>
  <c r="V172"/>
  <c r="V173"/>
  <c r="V174"/>
  <c r="V175"/>
  <c r="V176"/>
  <c r="V177"/>
  <c r="V178"/>
  <c r="V179"/>
  <c r="V180"/>
  <c r="V181"/>
  <c r="V182"/>
  <c r="V183"/>
  <c r="V184"/>
  <c r="V185"/>
  <c r="V186"/>
  <c r="V187"/>
  <c r="V188"/>
  <c r="V189"/>
  <c r="V190"/>
  <c r="V191"/>
  <c r="V192"/>
  <c r="V193"/>
  <c r="V194"/>
  <c r="V195"/>
  <c r="V196"/>
  <c r="V197"/>
  <c r="V198"/>
  <c r="V199"/>
  <c r="V200"/>
  <c r="V201"/>
  <c r="V202"/>
  <c r="V203"/>
  <c r="V204"/>
  <c r="V205"/>
  <c r="V206"/>
  <c r="V207"/>
  <c r="V208"/>
  <c r="V209"/>
  <c r="V210"/>
  <c r="V211"/>
  <c r="V212"/>
  <c r="V213"/>
  <c r="V214"/>
  <c r="V215"/>
  <c r="V216"/>
  <c r="V217"/>
  <c r="V218"/>
  <c r="V219"/>
  <c r="V220"/>
  <c r="V221"/>
  <c r="V222"/>
  <c r="V223"/>
  <c r="V224"/>
  <c r="V225"/>
  <c r="V226"/>
  <c r="V227"/>
  <c r="V228"/>
  <c r="V229"/>
  <c r="V230"/>
  <c r="V231"/>
  <c r="V232"/>
  <c r="V233"/>
  <c r="V234"/>
  <c r="V235"/>
  <c r="V236"/>
  <c r="V237"/>
  <c r="V238"/>
  <c r="V239"/>
  <c r="V240"/>
  <c r="V241"/>
  <c r="V242"/>
  <c r="V243"/>
  <c r="V244"/>
  <c r="V245"/>
  <c r="V246"/>
  <c r="V247"/>
  <c r="V248"/>
  <c r="V249"/>
  <c r="V250"/>
  <c r="V251"/>
  <c r="V252"/>
  <c r="V253"/>
  <c r="V254"/>
  <c r="V255"/>
  <c r="V256"/>
  <c r="V257"/>
  <c r="V258"/>
  <c r="V259"/>
  <c r="V260"/>
  <c r="V261"/>
  <c r="V262"/>
  <c r="V263"/>
  <c r="V264"/>
  <c r="V265"/>
  <c r="V266"/>
  <c r="V267"/>
  <c r="V268"/>
  <c r="V269"/>
  <c r="AB4"/>
  <c r="U4"/>
  <c r="V270"/>
  <c r="V271"/>
  <c r="V272"/>
  <c r="V273"/>
  <c r="V274"/>
  <c r="V275"/>
  <c r="V276"/>
  <c r="V277"/>
  <c r="V278"/>
  <c r="V279"/>
  <c r="V280"/>
  <c r="V281"/>
  <c r="V282"/>
  <c r="V283"/>
  <c r="V284"/>
  <c r="V285"/>
  <c r="V286"/>
  <c r="V287"/>
  <c r="V288"/>
  <c r="V289"/>
  <c r="V290"/>
  <c r="V291"/>
  <c r="V292"/>
  <c r="V293"/>
  <c r="V294"/>
  <c r="V295"/>
  <c r="V296"/>
  <c r="V297"/>
  <c r="V298"/>
  <c r="V299"/>
  <c r="V300"/>
  <c r="V301"/>
  <c r="V302"/>
  <c r="V303"/>
  <c r="V304"/>
  <c r="V305"/>
  <c r="V306"/>
  <c r="V307"/>
  <c r="V308"/>
  <c r="V309"/>
  <c r="V310"/>
  <c r="V311"/>
  <c r="V312"/>
  <c r="V313"/>
  <c r="V314"/>
  <c r="V315"/>
  <c r="V316"/>
  <c r="V317"/>
  <c r="V318"/>
  <c r="V319"/>
  <c r="V320"/>
  <c r="V321"/>
  <c r="V322"/>
  <c r="V323"/>
  <c r="V324"/>
  <c r="V325"/>
  <c r="V326"/>
  <c r="V327"/>
  <c r="V328"/>
  <c r="V329"/>
  <c r="V330"/>
  <c r="V331"/>
  <c r="V332"/>
  <c r="V333"/>
  <c r="V334"/>
  <c r="V335"/>
  <c r="V336"/>
  <c r="V337"/>
  <c r="V338"/>
  <c r="V339"/>
  <c r="V340"/>
  <c r="V341"/>
  <c r="V342"/>
  <c r="V343"/>
  <c r="V344"/>
  <c r="V345"/>
  <c r="V346"/>
  <c r="V347"/>
  <c r="V348"/>
  <c r="V349"/>
  <c r="V350"/>
  <c r="V351"/>
  <c r="V352"/>
  <c r="V353"/>
  <c r="V354"/>
  <c r="V355"/>
  <c r="V356"/>
  <c r="V357"/>
  <c r="V358"/>
  <c r="V359"/>
  <c r="V360"/>
  <c r="V361"/>
  <c r="V362"/>
  <c r="V363"/>
  <c r="V364"/>
  <c r="V365"/>
  <c r="V366"/>
  <c r="V367"/>
  <c r="V368"/>
  <c r="V369"/>
  <c r="V370"/>
  <c r="V371"/>
  <c r="V372"/>
  <c r="V373"/>
  <c r="V374"/>
  <c r="V375"/>
  <c r="V376"/>
  <c r="V377"/>
  <c r="V378"/>
  <c r="V379"/>
  <c r="V380"/>
  <c r="V381"/>
  <c r="V382"/>
  <c r="V383"/>
  <c r="V384"/>
  <c r="V385"/>
  <c r="V386"/>
  <c r="V387"/>
  <c r="V388"/>
  <c r="V389"/>
  <c r="V390"/>
  <c r="V391"/>
  <c r="V392"/>
  <c r="V393"/>
  <c r="V394"/>
  <c r="V395"/>
  <c r="V396"/>
  <c r="V397"/>
  <c r="V398"/>
  <c r="V399"/>
  <c r="V400"/>
  <c r="V401"/>
  <c r="V402"/>
  <c r="V403"/>
  <c r="V404"/>
  <c r="V405"/>
  <c r="V406"/>
  <c r="V407"/>
  <c r="V408"/>
  <c r="V409"/>
  <c r="V410"/>
  <c r="V411"/>
  <c r="V412"/>
  <c r="V413"/>
  <c r="V414"/>
  <c r="V415"/>
  <c r="V416"/>
  <c r="V417"/>
  <c r="V418"/>
  <c r="V419"/>
  <c r="V420"/>
  <c r="V421"/>
  <c r="V422"/>
  <c r="V423"/>
  <c r="V424"/>
  <c r="V425"/>
  <c r="V426"/>
  <c r="V427"/>
  <c r="V428"/>
  <c r="V429"/>
  <c r="V430"/>
  <c r="V431"/>
  <c r="V432"/>
  <c r="V433"/>
  <c r="V434"/>
  <c r="V435"/>
  <c r="V436"/>
  <c r="V437"/>
  <c r="V438"/>
  <c r="V439"/>
  <c r="V440"/>
  <c r="V441"/>
  <c r="V442"/>
  <c r="V443"/>
  <c r="V444"/>
  <c r="V445"/>
  <c r="V446"/>
  <c r="V447"/>
  <c r="V448"/>
  <c r="V449"/>
  <c r="V450"/>
  <c r="V451"/>
  <c r="V452"/>
  <c r="V453"/>
  <c r="V454"/>
  <c r="V455"/>
  <c r="V456"/>
  <c r="V457"/>
  <c r="V458"/>
  <c r="V459"/>
  <c r="V460"/>
  <c r="V461"/>
  <c r="V462"/>
  <c r="V463"/>
  <c r="V464"/>
  <c r="V465"/>
  <c r="V466"/>
  <c r="V467"/>
  <c r="V468"/>
  <c r="V469"/>
  <c r="V470"/>
  <c r="V471"/>
  <c r="V472"/>
  <c r="V473"/>
  <c r="V474"/>
  <c r="V475"/>
  <c r="V476"/>
  <c r="V477"/>
  <c r="V478"/>
  <c r="V479"/>
  <c r="V480"/>
  <c r="V481"/>
  <c r="V482"/>
  <c r="V483"/>
  <c r="V484"/>
  <c r="V485"/>
  <c r="V486"/>
  <c r="V487"/>
  <c r="V488"/>
  <c r="V489"/>
  <c r="V490"/>
  <c r="AB5"/>
  <c r="U5"/>
  <c r="N493"/>
  <c r="AB6"/>
  <c r="U6"/>
  <c r="U7"/>
  <c r="U8"/>
  <c r="AB7"/>
  <c r="U9"/>
  <c r="AB8"/>
  <c r="U10"/>
  <c r="U11"/>
  <c r="AB9"/>
  <c r="U12"/>
  <c r="AB10"/>
  <c r="U13"/>
  <c r="AB11"/>
  <c r="U14"/>
  <c r="AB12"/>
  <c r="U15"/>
  <c r="AB13"/>
  <c r="U16"/>
  <c r="AB14"/>
  <c r="U17"/>
  <c r="U18"/>
  <c r="U19"/>
  <c r="AB15"/>
  <c r="U20"/>
  <c r="AB16"/>
  <c r="U21"/>
  <c r="AB17"/>
  <c r="U22"/>
  <c r="AB18"/>
  <c r="U23"/>
  <c r="AB19"/>
  <c r="U24"/>
  <c r="AB20"/>
  <c r="U25"/>
  <c r="AB21"/>
  <c r="U26"/>
  <c r="AB22"/>
  <c r="U27"/>
  <c r="U28"/>
  <c r="AB23"/>
  <c r="U29"/>
  <c r="AB24"/>
  <c r="U30"/>
  <c r="AB25"/>
  <c r="U31"/>
  <c r="AB26"/>
  <c r="U32"/>
  <c r="AB27"/>
  <c r="U33"/>
  <c r="AB28"/>
  <c r="U34"/>
  <c r="AB29"/>
  <c r="U35"/>
  <c r="AB30"/>
  <c r="U36"/>
  <c r="AB31"/>
  <c r="U37"/>
  <c r="AB32"/>
  <c r="U38"/>
  <c r="AB33"/>
  <c r="U39"/>
  <c r="AB34"/>
  <c r="U40"/>
  <c r="AB35"/>
  <c r="U41"/>
  <c r="AB36"/>
  <c r="U42"/>
  <c r="AB37"/>
  <c r="U43"/>
  <c r="AB38"/>
  <c r="U44"/>
  <c r="AB39"/>
  <c r="U45"/>
  <c r="AB40"/>
  <c r="U46"/>
  <c r="AB41"/>
  <c r="U47"/>
  <c r="AB42"/>
  <c r="U48"/>
  <c r="AB43"/>
  <c r="U49"/>
  <c r="AB44"/>
  <c r="U50"/>
  <c r="AB45"/>
  <c r="U51"/>
  <c r="AB46"/>
  <c r="U52"/>
  <c r="AB47"/>
  <c r="U53"/>
  <c r="AB48"/>
  <c r="U54"/>
  <c r="AB49"/>
  <c r="U55"/>
  <c r="AB50"/>
  <c r="U56"/>
  <c r="AB51"/>
  <c r="U57"/>
  <c r="AB52"/>
  <c r="U58"/>
  <c r="AB53"/>
  <c r="U59"/>
  <c r="AB54"/>
  <c r="U60"/>
  <c r="AB55"/>
  <c r="U61"/>
  <c r="AB56"/>
  <c r="U62"/>
  <c r="AB57"/>
  <c r="U63"/>
  <c r="AB58"/>
  <c r="U64"/>
  <c r="AB59"/>
  <c r="U65"/>
  <c r="AB60"/>
  <c r="U66"/>
  <c r="AB61"/>
  <c r="U67"/>
  <c r="AB62"/>
  <c r="U68"/>
  <c r="AB63"/>
  <c r="U69"/>
  <c r="AB64"/>
  <c r="U70"/>
  <c r="AB65"/>
  <c r="U71"/>
  <c r="AB66"/>
  <c r="U72"/>
  <c r="AB67"/>
  <c r="U73"/>
  <c r="AB68"/>
  <c r="U74"/>
  <c r="AB69"/>
  <c r="U75"/>
  <c r="AB70"/>
  <c r="U76"/>
  <c r="AB71"/>
  <c r="U77"/>
  <c r="AB72"/>
  <c r="U78"/>
  <c r="AB73"/>
  <c r="U79"/>
  <c r="AB74"/>
  <c r="U80"/>
  <c r="AB75"/>
  <c r="U81"/>
  <c r="AB76"/>
  <c r="U82"/>
  <c r="AB77"/>
  <c r="U83"/>
  <c r="AB78"/>
  <c r="U84"/>
  <c r="AB79"/>
  <c r="U85"/>
  <c r="AB80"/>
  <c r="U86"/>
  <c r="AB81"/>
  <c r="U87"/>
  <c r="AB82"/>
  <c r="U88"/>
  <c r="AB83"/>
  <c r="U89"/>
  <c r="AB84"/>
  <c r="U90"/>
  <c r="AB85"/>
  <c r="U91"/>
  <c r="AB86"/>
  <c r="U92"/>
  <c r="AB87"/>
  <c r="U93"/>
  <c r="AB88"/>
  <c r="U94"/>
  <c r="AB89"/>
  <c r="U95"/>
  <c r="AB90"/>
  <c r="U96"/>
  <c r="AB91"/>
  <c r="U97"/>
  <c r="AB92"/>
  <c r="U98"/>
  <c r="AB93"/>
  <c r="U99"/>
  <c r="AB94"/>
  <c r="U100"/>
  <c r="AB95"/>
  <c r="U101"/>
  <c r="AB96"/>
  <c r="U102"/>
  <c r="AB97"/>
  <c r="U103"/>
  <c r="AB98"/>
  <c r="U104"/>
  <c r="AB99"/>
  <c r="U105"/>
  <c r="AB100"/>
  <c r="U106"/>
  <c r="AB101"/>
  <c r="U107"/>
  <c r="AB102"/>
  <c r="U108"/>
  <c r="AB103"/>
  <c r="U109"/>
  <c r="AB104"/>
  <c r="U110"/>
  <c r="AB105"/>
  <c r="U111"/>
  <c r="AB106"/>
  <c r="U112"/>
  <c r="AB107"/>
  <c r="U113"/>
  <c r="AB108"/>
  <c r="U114"/>
  <c r="AB109"/>
  <c r="U115"/>
  <c r="AB110"/>
  <c r="U116"/>
  <c r="AB111"/>
  <c r="U117"/>
  <c r="AB112"/>
  <c r="U118"/>
  <c r="AB113"/>
  <c r="U119"/>
  <c r="AB114"/>
  <c r="U120"/>
  <c r="AB115"/>
  <c r="U121"/>
  <c r="AB116"/>
  <c r="U122"/>
  <c r="AB117"/>
  <c r="U123"/>
  <c r="AB118"/>
  <c r="U124"/>
  <c r="AB119"/>
  <c r="U125"/>
  <c r="AB120"/>
  <c r="U126"/>
  <c r="AB121"/>
  <c r="U127"/>
  <c r="AB122"/>
  <c r="U128"/>
  <c r="AB123"/>
  <c r="U129"/>
  <c r="AB124"/>
  <c r="U130"/>
  <c r="AB125"/>
  <c r="U131"/>
  <c r="AB126"/>
  <c r="U132"/>
  <c r="AB127"/>
  <c r="U133"/>
  <c r="AB128"/>
  <c r="U134"/>
  <c r="AB129"/>
  <c r="U135"/>
  <c r="AB130"/>
  <c r="U136"/>
  <c r="AB131"/>
  <c r="U137"/>
  <c r="AB132"/>
  <c r="U138"/>
  <c r="AB133"/>
  <c r="U139"/>
  <c r="AB134"/>
  <c r="U140"/>
  <c r="AB135"/>
  <c r="U141"/>
  <c r="AB136"/>
  <c r="U142"/>
  <c r="AB137"/>
  <c r="U143"/>
  <c r="AB138"/>
  <c r="U144"/>
  <c r="AB139"/>
  <c r="U145"/>
  <c r="AB140"/>
  <c r="U146"/>
  <c r="AB141"/>
  <c r="U147"/>
  <c r="AB142"/>
  <c r="U148"/>
  <c r="AB143"/>
  <c r="U149"/>
  <c r="AB144"/>
  <c r="U150"/>
  <c r="AB145"/>
  <c r="U151"/>
  <c r="AB146"/>
  <c r="U152"/>
  <c r="AB147"/>
  <c r="U153"/>
  <c r="AB148"/>
  <c r="U154"/>
  <c r="AB149"/>
  <c r="U155"/>
  <c r="AB150"/>
  <c r="U156"/>
  <c r="AB151"/>
  <c r="U157"/>
  <c r="AB152"/>
  <c r="U158"/>
  <c r="AB153"/>
  <c r="U159"/>
  <c r="AB154"/>
  <c r="U160"/>
  <c r="AB155"/>
  <c r="U161"/>
  <c r="AB156"/>
  <c r="U162"/>
  <c r="AB157"/>
  <c r="U163"/>
  <c r="AB158"/>
  <c r="U164"/>
  <c r="AB159"/>
  <c r="U165"/>
  <c r="AB160"/>
  <c r="U166"/>
  <c r="AB161"/>
  <c r="U167"/>
  <c r="AB162"/>
  <c r="U168"/>
  <c r="AB163"/>
  <c r="U169"/>
  <c r="AB164"/>
  <c r="U170"/>
  <c r="AB165"/>
  <c r="U171"/>
  <c r="AB166"/>
  <c r="U172"/>
  <c r="AB167"/>
  <c r="U173"/>
  <c r="AB168"/>
  <c r="U174"/>
  <c r="AB169"/>
  <c r="U175"/>
  <c r="AB170"/>
  <c r="U176"/>
  <c r="AB171"/>
  <c r="U177"/>
  <c r="AB172"/>
  <c r="U178"/>
  <c r="AB173"/>
  <c r="U179"/>
  <c r="AB174"/>
  <c r="U180"/>
  <c r="AB175"/>
  <c r="U181"/>
  <c r="AB176"/>
  <c r="U182"/>
  <c r="AB177"/>
  <c r="U183"/>
  <c r="AB178"/>
  <c r="U184"/>
  <c r="AB179"/>
  <c r="U185"/>
  <c r="AB180"/>
  <c r="U186"/>
  <c r="AB181"/>
  <c r="U187"/>
  <c r="AB182"/>
  <c r="U188"/>
  <c r="AB183"/>
  <c r="U189"/>
  <c r="AB184"/>
  <c r="U190"/>
  <c r="AB185"/>
  <c r="U191"/>
  <c r="AB186"/>
  <c r="U192"/>
  <c r="AB187"/>
  <c r="U193"/>
  <c r="AB188"/>
  <c r="U194"/>
  <c r="AB189"/>
  <c r="U195"/>
  <c r="AB190"/>
  <c r="U196"/>
  <c r="AB191"/>
  <c r="U197"/>
  <c r="AB192"/>
  <c r="U198"/>
  <c r="AB193"/>
  <c r="U199"/>
  <c r="AB194"/>
  <c r="U200"/>
  <c r="AB195"/>
  <c r="U201"/>
  <c r="AB196"/>
  <c r="U202"/>
  <c r="AB197"/>
  <c r="U203"/>
  <c r="AB198"/>
  <c r="U204"/>
  <c r="AB199"/>
  <c r="U205"/>
  <c r="AB200"/>
  <c r="U206"/>
  <c r="AB201"/>
  <c r="U207"/>
  <c r="AB202"/>
  <c r="U208"/>
  <c r="AB203"/>
  <c r="U209"/>
  <c r="AB204"/>
  <c r="U210"/>
  <c r="AB205"/>
  <c r="U211"/>
  <c r="AB206"/>
  <c r="U212"/>
  <c r="AB207"/>
  <c r="U213"/>
  <c r="AB208"/>
  <c r="U214"/>
  <c r="AB209"/>
  <c r="U215"/>
  <c r="AB210"/>
  <c r="U216"/>
  <c r="AB211"/>
  <c r="U217"/>
  <c r="AB212"/>
  <c r="U218"/>
  <c r="AB213"/>
  <c r="U219"/>
  <c r="AB214"/>
  <c r="U220"/>
  <c r="AB215"/>
  <c r="U221"/>
  <c r="AB216"/>
  <c r="U222"/>
  <c r="AB217"/>
  <c r="U223"/>
  <c r="AB218"/>
  <c r="U224"/>
  <c r="AB219"/>
  <c r="U225"/>
  <c r="AB220"/>
  <c r="U226"/>
  <c r="U227"/>
  <c r="U228"/>
  <c r="U229"/>
  <c r="U230"/>
  <c r="U231"/>
  <c r="U232"/>
  <c r="U233"/>
  <c r="U234"/>
  <c r="U235"/>
  <c r="AB221"/>
  <c r="U236"/>
  <c r="AB222"/>
  <c r="U237"/>
  <c r="U238"/>
  <c r="U239"/>
  <c r="AB223"/>
  <c r="U240"/>
  <c r="U241"/>
  <c r="U242"/>
  <c r="U243"/>
  <c r="U244"/>
  <c r="U245"/>
  <c r="U246"/>
  <c r="U247"/>
  <c r="U248"/>
  <c r="U249"/>
  <c r="U250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AB224"/>
  <c r="U270"/>
  <c r="U271"/>
  <c r="U272"/>
  <c r="U273"/>
  <c r="U274"/>
  <c r="U275"/>
  <c r="U276"/>
  <c r="U277"/>
  <c r="U278"/>
  <c r="U279"/>
  <c r="U280"/>
  <c r="U281"/>
  <c r="U282"/>
  <c r="U283"/>
  <c r="U284"/>
  <c r="U285"/>
  <c r="U286"/>
  <c r="U287"/>
  <c r="U288"/>
  <c r="U289"/>
  <c r="U290"/>
  <c r="U291"/>
  <c r="U292"/>
  <c r="U293"/>
  <c r="U294"/>
  <c r="U295"/>
  <c r="U296"/>
  <c r="U297"/>
  <c r="U298"/>
  <c r="U299"/>
  <c r="U300"/>
  <c r="U301"/>
  <c r="U302"/>
  <c r="U303"/>
  <c r="U304"/>
  <c r="U305"/>
  <c r="U306"/>
  <c r="U307"/>
  <c r="U308"/>
  <c r="U309"/>
  <c r="U310"/>
  <c r="U311"/>
  <c r="U312"/>
  <c r="U313"/>
  <c r="U314"/>
  <c r="U315"/>
  <c r="U316"/>
  <c r="U317"/>
  <c r="U318"/>
  <c r="U319"/>
  <c r="U320"/>
  <c r="U321"/>
  <c r="U322"/>
  <c r="U323"/>
  <c r="U324"/>
  <c r="U325"/>
  <c r="U326"/>
  <c r="U327"/>
  <c r="U328"/>
  <c r="U329"/>
  <c r="U330"/>
  <c r="U331"/>
  <c r="U332"/>
  <c r="U333"/>
  <c r="U334"/>
  <c r="U335"/>
  <c r="U336"/>
  <c r="U337"/>
  <c r="U338"/>
  <c r="U339"/>
  <c r="U340"/>
  <c r="U341"/>
  <c r="U342"/>
  <c r="U343"/>
  <c r="U344"/>
  <c r="U345"/>
  <c r="U346"/>
  <c r="U347"/>
  <c r="U348"/>
  <c r="U349"/>
  <c r="U350"/>
  <c r="U351"/>
  <c r="U352"/>
  <c r="U353"/>
  <c r="U354"/>
  <c r="U355"/>
  <c r="U356"/>
  <c r="U357"/>
  <c r="U358"/>
  <c r="U359"/>
  <c r="U360"/>
  <c r="U361"/>
  <c r="U362"/>
  <c r="U363"/>
  <c r="U364"/>
  <c r="U365"/>
  <c r="U366"/>
  <c r="U367"/>
  <c r="U368"/>
  <c r="U369"/>
  <c r="U370"/>
  <c r="U371"/>
  <c r="U372"/>
  <c r="U373"/>
  <c r="U374"/>
  <c r="U375"/>
  <c r="U376"/>
  <c r="U377"/>
  <c r="U378"/>
  <c r="U379"/>
  <c r="U380"/>
  <c r="U381"/>
  <c r="U382"/>
  <c r="U383"/>
  <c r="U384"/>
  <c r="U385"/>
  <c r="U386"/>
  <c r="U387"/>
  <c r="U388"/>
  <c r="U389"/>
  <c r="U390"/>
  <c r="U391"/>
  <c r="U392"/>
  <c r="U393"/>
  <c r="U394"/>
  <c r="U395"/>
  <c r="U396"/>
  <c r="U397"/>
  <c r="U398"/>
  <c r="U399"/>
  <c r="U400"/>
  <c r="U401"/>
  <c r="U402"/>
  <c r="U403"/>
  <c r="U404"/>
  <c r="U405"/>
  <c r="U406"/>
  <c r="U407"/>
  <c r="U408"/>
  <c r="U409"/>
  <c r="U410"/>
  <c r="U411"/>
  <c r="U412"/>
  <c r="U413"/>
  <c r="U414"/>
  <c r="U415"/>
  <c r="U416"/>
  <c r="U417"/>
  <c r="U418"/>
  <c r="U419"/>
  <c r="U420"/>
  <c r="U421"/>
  <c r="U422"/>
  <c r="U423"/>
  <c r="U424"/>
  <c r="U425"/>
  <c r="U426"/>
  <c r="U427"/>
  <c r="U428"/>
  <c r="U429"/>
  <c r="U430"/>
  <c r="U431"/>
  <c r="U432"/>
  <c r="U433"/>
  <c r="U434"/>
  <c r="U435"/>
  <c r="U436"/>
  <c r="U437"/>
  <c r="U438"/>
  <c r="U439"/>
  <c r="U440"/>
  <c r="U441"/>
  <c r="U442"/>
  <c r="U443"/>
  <c r="U444"/>
  <c r="U445"/>
  <c r="U446"/>
  <c r="U447"/>
  <c r="U448"/>
  <c r="U449"/>
  <c r="U450"/>
  <c r="U451"/>
  <c r="U452"/>
  <c r="U453"/>
  <c r="U454"/>
  <c r="U455"/>
  <c r="U456"/>
  <c r="U457"/>
  <c r="U458"/>
  <c r="U459"/>
  <c r="U460"/>
  <c r="U461"/>
  <c r="U462"/>
  <c r="U463"/>
  <c r="U464"/>
  <c r="U465"/>
  <c r="U466"/>
  <c r="U467"/>
  <c r="U468"/>
  <c r="U469"/>
  <c r="U470"/>
  <c r="U471"/>
  <c r="U472"/>
  <c r="U473"/>
  <c r="U474"/>
  <c r="U475"/>
  <c r="U476"/>
  <c r="U477"/>
  <c r="U478"/>
  <c r="U479"/>
  <c r="U480"/>
  <c r="U481"/>
  <c r="U482"/>
  <c r="U483"/>
  <c r="U484"/>
  <c r="U485"/>
  <c r="U486"/>
  <c r="U487"/>
  <c r="U488"/>
  <c r="U489"/>
  <c r="U490"/>
  <c r="AB225"/>
  <c r="AB226"/>
  <c r="AB227"/>
  <c r="AB228"/>
  <c r="U491"/>
  <c r="AB229"/>
  <c r="AB230"/>
  <c r="AB231"/>
  <c r="AB232"/>
  <c r="AB233"/>
  <c r="AB234"/>
  <c r="AB235"/>
  <c r="AB236"/>
  <c r="AB237"/>
  <c r="AB238"/>
  <c r="AB239"/>
  <c r="AB240"/>
  <c r="AB241"/>
  <c r="AB242"/>
  <c r="AB243"/>
  <c r="U493"/>
  <c r="AB244"/>
  <c r="AB245"/>
  <c r="AB246"/>
  <c r="AB247"/>
  <c r="AB248"/>
  <c r="AB249"/>
  <c r="AB250"/>
  <c r="AB251"/>
  <c r="AB252"/>
  <c r="AB253"/>
  <c r="AB254"/>
  <c r="AB255"/>
  <c r="AB256"/>
  <c r="AB257"/>
  <c r="AB258"/>
  <c r="AB259"/>
  <c r="AB260"/>
  <c r="AB261"/>
  <c r="AB262"/>
  <c r="AB263"/>
  <c r="AB264"/>
  <c r="AB265"/>
  <c r="AB266"/>
  <c r="AB267"/>
  <c r="AB268"/>
  <c r="AB269"/>
  <c r="AB270"/>
  <c r="AB271"/>
  <c r="AB272"/>
  <c r="AB273"/>
  <c r="AB274"/>
  <c r="AB275"/>
  <c r="AB276"/>
  <c r="AB277"/>
  <c r="AB278"/>
  <c r="AB279"/>
  <c r="AB280"/>
  <c r="AB281"/>
  <c r="AB282"/>
  <c r="AB283"/>
  <c r="AB284"/>
  <c r="AB285"/>
  <c r="AB286"/>
  <c r="AB287"/>
  <c r="AB288"/>
  <c r="AB289"/>
  <c r="AB290"/>
  <c r="AB291"/>
  <c r="AB292"/>
  <c r="AB293"/>
  <c r="AB294"/>
  <c r="AB295"/>
  <c r="AB296"/>
  <c r="AB297"/>
  <c r="AB298"/>
  <c r="AB299"/>
  <c r="AB300"/>
  <c r="AB301"/>
  <c r="AB302"/>
  <c r="AB303"/>
  <c r="AB304"/>
  <c r="AB305"/>
  <c r="AB306"/>
  <c r="AB307"/>
  <c r="AB308"/>
  <c r="AB309"/>
  <c r="AB310"/>
  <c r="AB311"/>
  <c r="AB312"/>
  <c r="AB313"/>
  <c r="AB314"/>
  <c r="AB315"/>
  <c r="AB316"/>
  <c r="AB317"/>
  <c r="AB318"/>
  <c r="AB319"/>
  <c r="AB320"/>
  <c r="AB321"/>
  <c r="AB322"/>
  <c r="AB323"/>
  <c r="AB324"/>
  <c r="AB325"/>
  <c r="AB326"/>
  <c r="AB327"/>
  <c r="AB328"/>
  <c r="AB329"/>
  <c r="AB330"/>
  <c r="AB331"/>
  <c r="AB332"/>
  <c r="AB333"/>
  <c r="AB334"/>
  <c r="AB335"/>
  <c r="AB336"/>
  <c r="AB337"/>
  <c r="AB338"/>
  <c r="AB339"/>
  <c r="AB340"/>
  <c r="AB341"/>
  <c r="AB342"/>
  <c r="AB343"/>
  <c r="AB344"/>
  <c r="AB345"/>
  <c r="AB346"/>
  <c r="AB347"/>
  <c r="AB348"/>
  <c r="AB349"/>
  <c r="AB350"/>
  <c r="AB351"/>
  <c r="AB352"/>
  <c r="AB353"/>
  <c r="AB354"/>
  <c r="AB355"/>
  <c r="AB356"/>
  <c r="AB357"/>
  <c r="AB358"/>
  <c r="AB359"/>
  <c r="AB360"/>
  <c r="AB361"/>
  <c r="AB362"/>
  <c r="AB363"/>
  <c r="AB364"/>
  <c r="AB365"/>
  <c r="AB366"/>
  <c r="AB367"/>
  <c r="AB368"/>
  <c r="AB369"/>
  <c r="AB370"/>
  <c r="AB371"/>
  <c r="AB372"/>
  <c r="AB373"/>
  <c r="AB374"/>
  <c r="AB375"/>
  <c r="AB376"/>
  <c r="AB377"/>
  <c r="AB378"/>
  <c r="AB379"/>
  <c r="AB380"/>
  <c r="AB381"/>
  <c r="AB382"/>
  <c r="AB383"/>
  <c r="AB384"/>
  <c r="AB385"/>
  <c r="AB386"/>
  <c r="AB387"/>
  <c r="AB388"/>
  <c r="AB389"/>
  <c r="AB390"/>
  <c r="AB391"/>
  <c r="AB392"/>
  <c r="AB393"/>
  <c r="AB394"/>
  <c r="AB395"/>
  <c r="AB396"/>
  <c r="AB397"/>
  <c r="AB398"/>
  <c r="AB399"/>
  <c r="AB400"/>
  <c r="AB401"/>
  <c r="AB402"/>
  <c r="AB403"/>
  <c r="AB404"/>
  <c r="AB405"/>
  <c r="AB406"/>
  <c r="AB407"/>
  <c r="AB408"/>
  <c r="AB409"/>
  <c r="AB410"/>
  <c r="AB411"/>
  <c r="AB412"/>
  <c r="AB413"/>
  <c r="AB414"/>
  <c r="AB415"/>
  <c r="AB416"/>
  <c r="AB417"/>
  <c r="AB418"/>
  <c r="AB419"/>
  <c r="AB420"/>
  <c r="AB421"/>
  <c r="AB422"/>
  <c r="AB423"/>
  <c r="AB424"/>
  <c r="AB425"/>
  <c r="AB426"/>
  <c r="AB427"/>
  <c r="AB428"/>
  <c r="AB429"/>
  <c r="AB430"/>
  <c r="AB431"/>
  <c r="AB432"/>
  <c r="AB433"/>
  <c r="AB434"/>
  <c r="AB435"/>
  <c r="AB436"/>
  <c r="AB437"/>
  <c r="AB438"/>
  <c r="AB439"/>
  <c r="AB440"/>
  <c r="AB441"/>
  <c r="AB442"/>
  <c r="AB443"/>
  <c r="AB444"/>
  <c r="AB445"/>
  <c r="AB446"/>
  <c r="AB447"/>
  <c r="AB448"/>
  <c r="AB449"/>
  <c r="AB450"/>
  <c r="AB451"/>
  <c r="AB452"/>
  <c r="AB453"/>
  <c r="AB454"/>
  <c r="AB455"/>
  <c r="AB456"/>
  <c r="AB457"/>
  <c r="AB458"/>
  <c r="AB459"/>
  <c r="AB460"/>
  <c r="AB461"/>
  <c r="AB462"/>
  <c r="AB463"/>
  <c r="AB464"/>
  <c r="AB465"/>
  <c r="AB466"/>
  <c r="AB467"/>
  <c r="AB468"/>
  <c r="AB469"/>
  <c r="AB470"/>
  <c r="AB471"/>
  <c r="AB472"/>
  <c r="AB473"/>
  <c r="AB474"/>
  <c r="AB475"/>
  <c r="AB476"/>
  <c r="AB477"/>
  <c r="AB478"/>
  <c r="AB479"/>
  <c r="AB480"/>
  <c r="AB481"/>
  <c r="AB482"/>
  <c r="AB483"/>
  <c r="AB484"/>
  <c r="AB485"/>
  <c r="AB486"/>
  <c r="AB487"/>
  <c r="AB488"/>
  <c r="AB489"/>
  <c r="AB490"/>
  <c r="AC490"/>
</calcChain>
</file>

<file path=xl/sharedStrings.xml><?xml version="1.0" encoding="utf-8"?>
<sst xmlns="http://schemas.openxmlformats.org/spreadsheetml/2006/main" count="3682" uniqueCount="1204">
  <si>
    <t>PARIEUR</t>
  </si>
  <si>
    <t>BWIN</t>
  </si>
  <si>
    <t>DJO</t>
  </si>
  <si>
    <t>FOOT</t>
  </si>
  <si>
    <t>Real Sociedad</t>
  </si>
  <si>
    <t>PERDU</t>
  </si>
  <si>
    <t>Hanovre 96</t>
  </si>
  <si>
    <t>BON</t>
  </si>
  <si>
    <t>YANN</t>
  </si>
  <si>
    <t>BASKET</t>
  </si>
  <si>
    <t>Cajasol (ESP) - Orléans (FRA)</t>
  </si>
  <si>
    <t>Cajasol (ESP) par 1-5</t>
  </si>
  <si>
    <t xml:space="preserve">Lazio Rome - Udinese </t>
  </si>
  <si>
    <t>Pacos Ferreira</t>
  </si>
  <si>
    <t xml:space="preserve">AS Saint-Etienne - Paris Saint-Germain </t>
  </si>
  <si>
    <t>Paris Saint-Germain</t>
  </si>
  <si>
    <t>GAIN REEL</t>
  </si>
  <si>
    <t xml:space="preserve">Nombre de buts marqués </t>
  </si>
  <si>
    <t>Plus de 2,5</t>
  </si>
  <si>
    <t>Épreuve</t>
  </si>
  <si>
    <t>Pari</t>
  </si>
  <si>
    <t>Pronostic</t>
  </si>
  <si>
    <t>Cote</t>
  </si>
  <si>
    <t>Mise par pari</t>
  </si>
  <si>
    <t>Heure du match</t>
  </si>
  <si>
    <t>Qui va se qualifier ?</t>
  </si>
  <si>
    <t>SPORT</t>
  </si>
  <si>
    <t>Avance du vainqueur (en pts, buts ou temps)</t>
  </si>
  <si>
    <t xml:space="preserve">Hanovre 96 - Greuther Fürth </t>
  </si>
  <si>
    <t>1 X 2</t>
  </si>
  <si>
    <t>Real Sociedad - Cordoba</t>
  </si>
  <si>
    <t>Pacos Ferreira - Maritimo Funchal</t>
  </si>
  <si>
    <t>BON ou PERDU</t>
  </si>
  <si>
    <t>si bon</t>
  </si>
  <si>
    <t>GAIN</t>
  </si>
  <si>
    <t>CTRL onglets</t>
  </si>
  <si>
    <t>Date du Pari</t>
  </si>
  <si>
    <t xml:space="preserve">AS Monaco FC - CS Sedan Ardennes </t>
  </si>
  <si>
    <t>AS Monaco FC</t>
  </si>
  <si>
    <t xml:space="preserve">Girondins de Bordeaux - FC Sochaux Montbéliard </t>
  </si>
  <si>
    <t>Girondins de Bordeaux</t>
  </si>
  <si>
    <t xml:space="preserve">LOSC Lille Métropole - SC Bastia </t>
  </si>
  <si>
    <t>LOSC Lille Métropole</t>
  </si>
  <si>
    <t>Paris Combiné</t>
  </si>
  <si>
    <t>DIVERS</t>
  </si>
  <si>
    <t>Girondins de Bordeaux - FC Sochaux Montbéliard</t>
  </si>
  <si>
    <t>LOSC Lille Métropole - SC Bastia</t>
  </si>
  <si>
    <t>AS Monaco FC - CS Sedan Ardennes</t>
  </si>
  <si>
    <t>Ospreys - Cardiff Blues</t>
  </si>
  <si>
    <t>RUGBY</t>
  </si>
  <si>
    <t>Cardiff Blues</t>
  </si>
  <si>
    <t>Perpignan - Agen</t>
  </si>
  <si>
    <t>Avance du vainqueur (en pts, buts ou temps</t>
  </si>
  <si>
    <t>Perpignan par 1-5</t>
  </si>
  <si>
    <t>PHANE</t>
  </si>
  <si>
    <t xml:space="preserve">FC Barcelone - Benfica </t>
  </si>
  <si>
    <t>FC Barcelone</t>
  </si>
  <si>
    <t>Pari combiné</t>
  </si>
  <si>
    <t>Valenciennes FC - Stade de Reims</t>
  </si>
  <si>
    <t>Valenciennes FC</t>
  </si>
  <si>
    <r>
      <t xml:space="preserve">Dépôt via Mastercard / Dépôt via Mastercard </t>
    </r>
    <r>
      <rPr>
        <b/>
        <sz val="9"/>
        <color indexed="10"/>
        <rFont val="Verdana"/>
        <family val="2"/>
      </rPr>
      <t>YANN</t>
    </r>
  </si>
  <si>
    <r>
      <t xml:space="preserve">Dépôt via VISA / Dépôt via VISA </t>
    </r>
    <r>
      <rPr>
        <b/>
        <sz val="9"/>
        <color indexed="10"/>
        <rFont val="Verdana"/>
        <family val="2"/>
      </rPr>
      <t>DJO</t>
    </r>
  </si>
  <si>
    <r>
      <t xml:space="preserve">Dépôt via VISA / Dépôt via VISA </t>
    </r>
    <r>
      <rPr>
        <b/>
        <sz val="9"/>
        <color indexed="10"/>
        <rFont val="Verdana"/>
        <family val="2"/>
      </rPr>
      <t>PHANE</t>
    </r>
  </si>
  <si>
    <t>TOF</t>
  </si>
  <si>
    <t>Milan AC - FC Zenit St. Petersburg</t>
  </si>
  <si>
    <t>Milan AC</t>
  </si>
  <si>
    <t>OGC Nice - Paris Saint-Germain</t>
  </si>
  <si>
    <r>
      <t xml:space="preserve">Dépôt via Mastercard / Dépôt via Mastercard </t>
    </r>
    <r>
      <rPr>
        <b/>
        <sz val="9"/>
        <color indexed="10"/>
        <rFont val="Verdana"/>
        <family val="2"/>
      </rPr>
      <t>TOF</t>
    </r>
  </si>
  <si>
    <t>Real Madrid - Atletico Madrid</t>
  </si>
  <si>
    <t>Real Madrid</t>
  </si>
  <si>
    <t>Limoges - Le Havre</t>
  </si>
  <si>
    <t>Limoges</t>
  </si>
  <si>
    <t>Olympique Lyonnais - Montpellier HSC</t>
  </si>
  <si>
    <t>X</t>
  </si>
  <si>
    <t>Paris Saint-Germain - FC Porto</t>
  </si>
  <si>
    <t>Real Madrid - Ajax Amsterdam</t>
  </si>
  <si>
    <t>FC Lorient - Toulouse FC</t>
  </si>
  <si>
    <t>FC Lorient</t>
  </si>
  <si>
    <t xml:space="preserve">Astra Ploiesti - Gloria Bistrita </t>
  </si>
  <si>
    <t>Astra Ploiesti gagne avec 2 buts d'avance ou plus</t>
  </si>
  <si>
    <t xml:space="preserve">FC Séville - Real Valladolid </t>
  </si>
  <si>
    <t>FC Séville</t>
  </si>
  <si>
    <t>Energie Cottbus - Hertha Berlin</t>
  </si>
  <si>
    <t>Celtic - Spartak Moscou</t>
  </si>
  <si>
    <t>Celtic</t>
  </si>
  <si>
    <t xml:space="preserve">chelsea - FC Nordsjælland </t>
  </si>
  <si>
    <t>gagne les 2 mi-temps</t>
  </si>
  <si>
    <t>chelsea</t>
  </si>
  <si>
    <t xml:space="preserve">FC Bayern Munich - Bate Borisov </t>
  </si>
  <si>
    <t xml:space="preserve">Résultat à la mi-temps </t>
  </si>
  <si>
    <t>FC Bayern Munich</t>
  </si>
  <si>
    <t xml:space="preserve">Hypo Tirol Innsbruck // Knack Roeselare </t>
  </si>
  <si>
    <t>VOLLEYBALL</t>
  </si>
  <si>
    <t>Quelle équipe va gagner le premier set?</t>
  </si>
  <si>
    <t>Hypo Tirol Volleyball team</t>
  </si>
  <si>
    <t>GAIN YANN</t>
  </si>
  <si>
    <t>GAIN DJO</t>
  </si>
  <si>
    <t>GAIN PHANE</t>
  </si>
  <si>
    <t>GAIN TOF</t>
  </si>
  <si>
    <t>GAIN TOTAL</t>
  </si>
  <si>
    <t xml:space="preserve">BSC Young Boys - Anzhi Makhachkala </t>
  </si>
  <si>
    <t>BSC Young Boys</t>
  </si>
  <si>
    <t>Bayer Leverkusen - Rosenborg</t>
  </si>
  <si>
    <t>Bayer Leverkusen</t>
  </si>
  <si>
    <t>Toulouse FC - SC Bastia</t>
  </si>
  <si>
    <t>Toulouse FC</t>
  </si>
  <si>
    <t>Hambourg SV - 1899 Hoffenheim</t>
  </si>
  <si>
    <t>Hambourg SV</t>
  </si>
  <si>
    <t>Standard - SC Charleroi</t>
  </si>
  <si>
    <t>Standard</t>
  </si>
  <si>
    <t>perpignan</t>
  </si>
  <si>
    <t xml:space="preserve">Worcester Warriors - Perpignan </t>
  </si>
  <si>
    <t>Udinese - Liverpool</t>
  </si>
  <si>
    <t>Les deux équipes marqueront-elles lors de la rencontre ?</t>
  </si>
  <si>
    <t>Dunkerque Handball Grand Littoral - Chambery Savoie HB</t>
  </si>
  <si>
    <t>HAND</t>
  </si>
  <si>
    <t>Chambery Savoie HB</t>
  </si>
  <si>
    <t>Montpellier HSC - AC Ajaccio</t>
  </si>
  <si>
    <t>Montpellier HSC</t>
  </si>
  <si>
    <t>AS Nancy Lorraine - Valenciennes FC</t>
  </si>
  <si>
    <t>SonderjyskE - Brøndby IF</t>
  </si>
  <si>
    <t>Nombre de buts marqués</t>
  </si>
  <si>
    <t>Real Valladolid - Real Madrid</t>
  </si>
  <si>
    <t>Real Valladolid</t>
  </si>
  <si>
    <t>Paris Saint-Germain - Evian-TG FC</t>
  </si>
  <si>
    <t>1X2 et nombre de buts marqués</t>
  </si>
  <si>
    <t>L'équipe 1 gagne et il y a un total de plus de 2,5 buts dans le match</t>
  </si>
  <si>
    <t>Sale Sharks - Toulon</t>
  </si>
  <si>
    <t>Toulon par 11-15</t>
  </si>
  <si>
    <t>AS Rome - Fiorentina</t>
  </si>
  <si>
    <t>AS Rome</t>
  </si>
  <si>
    <t>Inter Milan - SSC Naples</t>
  </si>
  <si>
    <t>Inter Milan</t>
  </si>
  <si>
    <t>Atletico Madrid - Deportivo La Corogne</t>
  </si>
  <si>
    <t>Atletico Madrid</t>
  </si>
  <si>
    <t>Rayo Vallecano - Real Saragosse</t>
  </si>
  <si>
    <t>Rayo Vallecano</t>
  </si>
  <si>
    <t>Clermont Auvergne par 6-10</t>
  </si>
  <si>
    <t>Plus de 3,5</t>
  </si>
  <si>
    <t>Betis Seville</t>
  </si>
  <si>
    <t>PSV Eindhoven</t>
  </si>
  <si>
    <t>Clermont - Leinster</t>
  </si>
  <si>
    <t>Manchester City - Manchester Utd</t>
  </si>
  <si>
    <t>Betis Seville - FC Barcelone (1 X 2)</t>
  </si>
  <si>
    <t>PSV Eindhoven - FC Twente (1 X 2)</t>
  </si>
  <si>
    <t>Racing Genk - Lierse SK</t>
  </si>
  <si>
    <t>Ecart entre les équipes</t>
  </si>
  <si>
    <t>Racing Genk gagne avec 2 buts d'avance ou plus</t>
  </si>
  <si>
    <t>Baltimore Ravens chez Washington Redskins</t>
  </si>
  <si>
    <t>US FOOT</t>
  </si>
  <si>
    <t>Pari sur le vainqueur</t>
  </si>
  <si>
    <t>Washington Redskins</t>
  </si>
  <si>
    <t xml:space="preserve">San Antonio Spurs chez Houston Rockets </t>
  </si>
  <si>
    <t>Pari sur le vainqueur (US)</t>
  </si>
  <si>
    <t>San Antonio Spurs</t>
  </si>
  <si>
    <t>max</t>
  </si>
  <si>
    <t>mini</t>
  </si>
  <si>
    <t>Rubin Kazan - Spartak Moscou</t>
  </si>
  <si>
    <t>Rubin Kazan</t>
  </si>
  <si>
    <t>Clermont Foot - FC Nantes</t>
  </si>
  <si>
    <t>FC Nantes</t>
  </si>
  <si>
    <t>Valenciennes FC - Paris Saint-Germain</t>
  </si>
  <si>
    <t>Osasuna - Valence CF</t>
  </si>
  <si>
    <t>Chance double</t>
  </si>
  <si>
    <t>X ou Valence CF</t>
  </si>
  <si>
    <t>AS Rome - Atalanta Bergame</t>
  </si>
  <si>
    <t>Bradford City - Arsenal</t>
  </si>
  <si>
    <t>Arsenal</t>
  </si>
  <si>
    <t>Olympique Lyonnais - AS Nancy Lorraine</t>
  </si>
  <si>
    <t>Olympique Lyonnais</t>
  </si>
  <si>
    <t>Celta Vigo - Real Madrid</t>
  </si>
  <si>
    <t>Cordoba - FC Barcelone</t>
  </si>
  <si>
    <t>FC Barcelone gagne avec 2 buts d'avance ou plus</t>
  </si>
  <si>
    <t>Juventus - Cagliari</t>
  </si>
  <si>
    <t>Résultat à la mi-temps</t>
  </si>
  <si>
    <t>Juventus</t>
  </si>
  <si>
    <t>Stade Malherbe Caen - AS Monaco FC</t>
  </si>
  <si>
    <t>Sunderland - Reading</t>
  </si>
  <si>
    <t>Sunderland</t>
  </si>
  <si>
    <t>AS Rome - Atalanta Bergame (1 X 2)</t>
  </si>
  <si>
    <t>Bradford City - Arsenal (1 X 2)</t>
  </si>
  <si>
    <t>FC Lorient - FC Sochaux Montbéliard</t>
  </si>
  <si>
    <t>Montpellier HSC - SC Bastia</t>
  </si>
  <si>
    <t>Paris Saint-Germain - Olympique Lyonnais</t>
  </si>
  <si>
    <t>Cholet (FRA) - Spartak St. Pétersbourg (RUS)</t>
  </si>
  <si>
    <t>Cholet (FRA) par 1-5</t>
  </si>
  <si>
    <t xml:space="preserve">Olympique Lyonnais - AS Nancy Lorraine </t>
  </si>
  <si>
    <t>Quel joueur va marquer un but au cours du match (temps régl./but contre son camp exclu) ?</t>
  </si>
  <si>
    <t>Bafetimbi Gomis (Lyo)</t>
  </si>
  <si>
    <t>SC Bastia - Olympique de Marseille</t>
  </si>
  <si>
    <t>Olympique de Marseille</t>
  </si>
  <si>
    <t>San Antonio Spurs chez Utah Jazz</t>
  </si>
  <si>
    <t>Brooklyn Nets chez Toronto Raptors (Pari sur le vainqueur (US))</t>
  </si>
  <si>
    <t>Brooklyn Nets</t>
  </si>
  <si>
    <t>Monterrey - Chelsea</t>
  </si>
  <si>
    <t>Chelsea</t>
  </si>
  <si>
    <t>Levante - Real Saragosse</t>
  </si>
  <si>
    <t>Levante</t>
  </si>
  <si>
    <t>Châteauroux - Clermont Foot</t>
  </si>
  <si>
    <t>Châteauroux</t>
  </si>
  <si>
    <t>Vitoria Setubal - FC Porto</t>
  </si>
  <si>
    <t>FC Porto</t>
  </si>
  <si>
    <t xml:space="preserve">AS Monaco FC - Nîmes Olympique </t>
  </si>
  <si>
    <t>FC Bayern Munich - Borussia M'Gladbach</t>
  </si>
  <si>
    <t>FC Bayern Munich gagne avec 2 buts d'avance ou plus</t>
  </si>
  <si>
    <t>Inter Milan - Hellas Verona</t>
  </si>
  <si>
    <t>Girondins de Bordeaux - AS Saint-Etienne</t>
  </si>
  <si>
    <t>Fenerbahce Ulker (TUR) - Pallacanestro Cantu (ITA)</t>
  </si>
  <si>
    <t>Pallacanestro Cantu (ITA)</t>
  </si>
  <si>
    <t>Total 1ère mi-temps</t>
  </si>
  <si>
    <t>Plus de 71,5</t>
  </si>
  <si>
    <t>Milan AC - Reggina</t>
  </si>
  <si>
    <t>Nombre de buts marqués en 1ère mi-temps</t>
  </si>
  <si>
    <t>Plus de 0,5</t>
  </si>
  <si>
    <t>L'équipe 1 gagnera-t-elle sans encaisser de but ?</t>
  </si>
  <si>
    <t>Oui</t>
  </si>
  <si>
    <t>en cours</t>
  </si>
  <si>
    <t>Roanne - ASVEL</t>
  </si>
  <si>
    <t>Total - 1er quart-temps</t>
  </si>
  <si>
    <t>Moins de 36.5</t>
  </si>
  <si>
    <t>L'équipe 2 gagne et il y a un total de plus de 2,5 buts dans le match</t>
  </si>
  <si>
    <t>Livourne - Ternana</t>
  </si>
  <si>
    <t>oui</t>
  </si>
  <si>
    <t>Les deux équipes marqueront-elles lors de la rencontre</t>
  </si>
  <si>
    <t>New York Knicks</t>
  </si>
  <si>
    <t>New York</t>
  </si>
  <si>
    <t>Norwich City - Wigan Athletic</t>
  </si>
  <si>
    <t>Norwich City</t>
  </si>
  <si>
    <t>CAI Zaragoza - Unicaja Malaga</t>
  </si>
  <si>
    <t>CAI Zaragoza</t>
  </si>
  <si>
    <t>London Welsh - Grenoble</t>
  </si>
  <si>
    <t>Grenoble</t>
  </si>
  <si>
    <t>Los Angeles Lakers chez New York Knicks</t>
  </si>
  <si>
    <t>SSC Naples - Bologne</t>
  </si>
  <si>
    <t>SSC Naples</t>
  </si>
  <si>
    <t>Massy - Colomiers</t>
  </si>
  <si>
    <t>Massy</t>
  </si>
  <si>
    <t>Poitiers - Orléans</t>
  </si>
  <si>
    <t>Orléans</t>
  </si>
  <si>
    <t>FC Sochaux Montbéliard - Stade Brestois 29</t>
  </si>
  <si>
    <t>FC Sochaux Montbéliard</t>
  </si>
  <si>
    <t>OGC Nice - Evian-TG FC</t>
  </si>
  <si>
    <t>OGC Nice</t>
  </si>
  <si>
    <t>Memphis Grizzlies chez Utah Jazz</t>
  </si>
  <si>
    <t>Memphis Grizzlies</t>
  </si>
  <si>
    <t>Brooklyn Nets chez Chicago Bulls</t>
  </si>
  <si>
    <t>Chicago Bulls</t>
  </si>
  <si>
    <t>AS Saint-Etienne - FC Lorient</t>
  </si>
  <si>
    <t>AS Saint-Etienne</t>
  </si>
  <si>
    <t>Juventus - Atalanta Bergame</t>
  </si>
  <si>
    <t>Real Madrid - Espanyol</t>
  </si>
  <si>
    <t>Real Madrid gagne avec 2 buts d'avance ou plus</t>
  </si>
  <si>
    <t>Saracens - Munster</t>
  </si>
  <si>
    <t>Saracens by 1-12</t>
  </si>
  <si>
    <t>Tourcoing - Rennes</t>
  </si>
  <si>
    <t>Combien de points seront marqués au total ?</t>
  </si>
  <si>
    <t>Moins de 183,5</t>
  </si>
  <si>
    <t>TBB Trier - BBC Bayreuth</t>
  </si>
  <si>
    <t>Moins de 71,5</t>
  </si>
  <si>
    <t>Boston Celtics chez San Antonio Spurs</t>
  </si>
  <si>
    <t>Neckar RIESEN Ludwigsburg - Giessen 46ers</t>
  </si>
  <si>
    <t>Neckar RIESEN Ludwigsburg par 6-10</t>
  </si>
  <si>
    <t>Nombre de buts marqués entre la minute 75:01 et la fin du match</t>
  </si>
  <si>
    <t>Plus de 1,5</t>
  </si>
  <si>
    <t>Seattle Seahawks - Buffalo Bills (Played in Toronto, CA)</t>
  </si>
  <si>
    <t>Seattle Seahawks gagne de 5 points ou plus</t>
  </si>
  <si>
    <t>Quelle équipe va remporter les deux mi-temps ?</t>
  </si>
  <si>
    <t>Une équipe gagnera-t-elle avec exactement deux buts de différence ?</t>
  </si>
  <si>
    <t>Reading - Arsenal</t>
  </si>
  <si>
    <t>RC Lens - EA Guingamp</t>
  </si>
  <si>
    <t>Eintracht Braunschweig - Union Berlin</t>
  </si>
  <si>
    <t>Strasbourg - Le Mans</t>
  </si>
  <si>
    <t>Strasbourg</t>
  </si>
  <si>
    <t>New York Jets chez Tennessee Titans</t>
  </si>
  <si>
    <t>Tennessee Titans</t>
  </si>
  <si>
    <t>Los Angeles Clippers chez Detroit Pistons</t>
  </si>
  <si>
    <t>Los Angeles Clippers gagne de 7 points ou plus</t>
  </si>
  <si>
    <t>Hyères-Toulon - Rouen</t>
  </si>
  <si>
    <t>Rouen gagne de 3 points ou plus</t>
  </si>
  <si>
    <t>Rouen par 6-10</t>
  </si>
  <si>
    <t>AS Cannes - Tours</t>
  </si>
  <si>
    <t>SD Eibar - Malaga</t>
  </si>
  <si>
    <t>SD Eibar</t>
  </si>
  <si>
    <t>AS Cannes</t>
  </si>
  <si>
    <t>FC Augsburg - FC Bayern Munich</t>
  </si>
  <si>
    <t>FC Bayern Munich gagne avec 3 buts d'avance ou plus</t>
  </si>
  <si>
    <t>Chamois Niortais FC - CS Sedan Ardennes</t>
  </si>
  <si>
    <t>Toronto Raptors chez Cleveland Cavaliers</t>
  </si>
  <si>
    <t>Cleveland Cavaliers gagne de 5 points ou plus</t>
  </si>
  <si>
    <t>Indiana Pacers chez Milwaukee Bucks</t>
  </si>
  <si>
    <t>Indiana Pacers</t>
  </si>
  <si>
    <t>Szolnoki Olaj - Krka</t>
  </si>
  <si>
    <t>Szolnoki Olaj</t>
  </si>
  <si>
    <t>SSC Naples gagne avec 2 buts d'avance ou plus</t>
  </si>
  <si>
    <t>LOSC Lille Métropole - Montpellier HSC (1 X 2)</t>
  </si>
  <si>
    <t>Borussia Dortmund - Hanovre 96</t>
  </si>
  <si>
    <t>Borussia Dortmund</t>
  </si>
  <si>
    <t>Stade Brestois 29 - Paris Saint-Germain</t>
  </si>
  <si>
    <t>Atletico Madrid - Celta Vigo</t>
  </si>
  <si>
    <t>AS Rome - Milan AC</t>
  </si>
  <si>
    <t>Detroit Pistons chez Toronto Raptors</t>
  </si>
  <si>
    <t>Toronto Raptors par 1-5</t>
  </si>
  <si>
    <r>
      <rPr>
        <b/>
        <sz val="9"/>
        <color indexed="10"/>
        <rFont val="Verdana"/>
        <family val="2"/>
      </rPr>
      <t>COMBI</t>
    </r>
    <r>
      <rPr>
        <sz val="9"/>
        <color theme="1"/>
        <rFont val="Verdana"/>
        <family val="2"/>
      </rPr>
      <t xml:space="preserve"> Manchester City - Reading &amp; Newcastle - Queens Park Rangers</t>
    </r>
  </si>
  <si>
    <t>Manchester City &amp; Newcastle</t>
  </si>
  <si>
    <t>Espanyol - Deportivo La Corogne</t>
  </si>
  <si>
    <t>Xerez - Villarreal</t>
  </si>
  <si>
    <t>Mi-temps/Résultat final</t>
  </si>
  <si>
    <t>X / Villarreal</t>
  </si>
  <si>
    <t>Malaga - Real Madrid</t>
  </si>
  <si>
    <t>Real Sociedad - FC Séville</t>
  </si>
  <si>
    <t>Espanyol</t>
  </si>
  <si>
    <t>Oklahoma City Thunder chez Minnesota Timberwolves</t>
  </si>
  <si>
    <t>Oklahoma City Thunder gagne de 3 points ou plus</t>
  </si>
  <si>
    <t>Cardiff Blues - Llanelli Scarlets (Total 1ère mi-temps)</t>
  </si>
  <si>
    <t>Plus de 18,5</t>
  </si>
  <si>
    <t>Cardiff Blues - Llanelli Scarlets</t>
  </si>
  <si>
    <t>Stade Malherbe Caen - Châteauroux</t>
  </si>
  <si>
    <t>Stade Malherbe Caen</t>
  </si>
  <si>
    <t>EA Guingamp - GFC Ajaccio</t>
  </si>
  <si>
    <t>EA Guingamp / EA Guingamp</t>
  </si>
  <si>
    <t>Nîmes Olympique - Chamois Niortais FC (1 X 2)</t>
  </si>
  <si>
    <t>Nîmes Olympique</t>
  </si>
  <si>
    <t>Nîmes</t>
  </si>
  <si>
    <t>Ulster - Leinster</t>
  </si>
  <si>
    <t>Ulster de 1 à 12</t>
  </si>
  <si>
    <t>Orlando Magic chez Toronto Raptors</t>
  </si>
  <si>
    <t>Toronto Raptors gagne de 5 points ou plus</t>
  </si>
  <si>
    <t>Le Mans FC - AS Monaco FC</t>
  </si>
  <si>
    <t>Wigan Athletic - Arsenal</t>
  </si>
  <si>
    <t>Inter Milan - Genoa CFC</t>
  </si>
  <si>
    <t>Liverpool - Fulham</t>
  </si>
  <si>
    <t>Liverpool</t>
  </si>
  <si>
    <t>CS Sedan Ardennes - FC Nantes</t>
  </si>
  <si>
    <t>2 X 2</t>
  </si>
  <si>
    <t>Atlanta Hawks chez Philadelphia 76ers</t>
  </si>
  <si>
    <t>Atlanta Hawks</t>
  </si>
  <si>
    <t>Grenoble - Toulouse</t>
  </si>
  <si>
    <t>Boulazac - Strasbourg</t>
  </si>
  <si>
    <t>Strasbourg gagne de 3 points ou plus</t>
  </si>
  <si>
    <t>Pau - Narbonne</t>
  </si>
  <si>
    <t>Narbonne</t>
  </si>
  <si>
    <t>Atlanta Falcons chez Detroit Lions</t>
  </si>
  <si>
    <t>Atlanta Falcons gagnè de 3 points ou plus</t>
  </si>
  <si>
    <t>GWD Minden - Füchse Berlin (1 X 2)</t>
  </si>
  <si>
    <t>Olympique de Marseille - AS Saint-Etienne (1 X 2)</t>
  </si>
  <si>
    <t>St Etienne</t>
  </si>
  <si>
    <t>Berlin</t>
  </si>
  <si>
    <t>FIATC Mutua Joventut - Asefa Estudiantes</t>
  </si>
  <si>
    <t>Asefa Estudiantes</t>
  </si>
  <si>
    <t>Blancos de Rueda Valladolid - Gran Canaria 2014</t>
  </si>
  <si>
    <t>Gran Canaria 2014 par 1-5</t>
  </si>
  <si>
    <t>Swansea City - Manchester Utd</t>
  </si>
  <si>
    <t>Manchester Utd gagne avec 2 buts d'avance ou plus</t>
  </si>
  <si>
    <t>FC Nantes gagne avec exactement 1 but d'avance</t>
  </si>
  <si>
    <t>Chelsea - Aston Villa</t>
  </si>
  <si>
    <t>Chelsea gagne avec 2 buts d'avance ou plus</t>
  </si>
  <si>
    <t>Toulouse FC - FC Sochaux Montbéliard</t>
  </si>
  <si>
    <t>Quelle équipe va marquer le 2ème but ?</t>
  </si>
  <si>
    <t>Aucun but</t>
  </si>
  <si>
    <t>New Orleans Saints chez Dallas Cowboys</t>
  </si>
  <si>
    <t>1 X 2 (temps réglementaire)</t>
  </si>
  <si>
    <t>Dallas Cowboys</t>
  </si>
  <si>
    <t>Everton - Wigan Athletic</t>
  </si>
  <si>
    <t>Everton</t>
  </si>
  <si>
    <t>Manchester Utd - Newcastle</t>
  </si>
  <si>
    <t>FC Bruges - Courtrai</t>
  </si>
  <si>
    <t>Norwich City - Chelsea</t>
  </si>
  <si>
    <t>Stoke City - Liverpool</t>
  </si>
  <si>
    <t>Lille - Boulogne Sur Mer</t>
  </si>
  <si>
    <t>Lille</t>
  </si>
  <si>
    <t>Nantes - Chalons-Reims</t>
  </si>
  <si>
    <t>Chalons-Reims</t>
  </si>
  <si>
    <t>Neckar RIESEN Ludwigsburg - Phoenix Hagen</t>
  </si>
  <si>
    <t>Neckar RIESEN Ludwigsburg</t>
  </si>
  <si>
    <t>Montepaschi Siena (ITA) - Maccabi Tel Aviv (ISR)</t>
  </si>
  <si>
    <t>Montepaschi Siena (ITA)</t>
  </si>
  <si>
    <t>RSC Anderlecht - Lierse SK</t>
  </si>
  <si>
    <t>RSC Anderlecht gagne avec 2 buts d'avance ou plus</t>
  </si>
  <si>
    <t>YOAN</t>
  </si>
  <si>
    <t>Manchester Utd - West Bromwich</t>
  </si>
  <si>
    <t>4 buts</t>
  </si>
  <si>
    <t>Arsenal - Newcastle</t>
  </si>
  <si>
    <t>Newcastle</t>
  </si>
  <si>
    <t>GAIN YOAN</t>
  </si>
  <si>
    <t>à vide</t>
  </si>
  <si>
    <t>1,75</t>
  </si>
  <si>
    <t>1,7</t>
  </si>
  <si>
    <t>4,6</t>
  </si>
  <si>
    <t>1,42</t>
  </si>
  <si>
    <t>2,2</t>
  </si>
  <si>
    <t>1,45</t>
  </si>
  <si>
    <t>1,48</t>
  </si>
  <si>
    <t>1,44</t>
  </si>
  <si>
    <t>85,85</t>
  </si>
  <si>
    <t>4,1</t>
  </si>
  <si>
    <t>2,13</t>
  </si>
  <si>
    <t>6,93</t>
  </si>
  <si>
    <t>1,57</t>
  </si>
  <si>
    <t>3,85</t>
  </si>
  <si>
    <t>1,5</t>
  </si>
  <si>
    <t>2,45</t>
  </si>
  <si>
    <t>1,34</t>
  </si>
  <si>
    <t>3,5</t>
  </si>
  <si>
    <t>1,3</t>
  </si>
  <si>
    <t>1,28</t>
  </si>
  <si>
    <t>2,7</t>
  </si>
  <si>
    <t>1,72</t>
  </si>
  <si>
    <t>1,65</t>
  </si>
  <si>
    <t>2,95</t>
  </si>
  <si>
    <t>1,53</t>
  </si>
  <si>
    <t>1,67</t>
  </si>
  <si>
    <t>1,33</t>
  </si>
  <si>
    <t>2,75</t>
  </si>
  <si>
    <t>1,87</t>
  </si>
  <si>
    <t>1,35</t>
  </si>
  <si>
    <t>1,62</t>
  </si>
  <si>
    <t>1,95</t>
  </si>
  <si>
    <t>1,31</t>
  </si>
  <si>
    <t>1,6</t>
  </si>
  <si>
    <t>6,25</t>
  </si>
  <si>
    <t>2,25</t>
  </si>
  <si>
    <t>1,22</t>
  </si>
  <si>
    <t>4,5</t>
  </si>
  <si>
    <t>7,75</t>
  </si>
  <si>
    <t>1,91</t>
  </si>
  <si>
    <t>1,26</t>
  </si>
  <si>
    <t>1,36</t>
  </si>
  <si>
    <t>1,88</t>
  </si>
  <si>
    <t>4,25</t>
  </si>
  <si>
    <t>2,85</t>
  </si>
  <si>
    <t>3,2</t>
  </si>
  <si>
    <t>2,15</t>
  </si>
  <si>
    <t>1,83</t>
  </si>
  <si>
    <t>1,25</t>
  </si>
  <si>
    <t>1,4</t>
  </si>
  <si>
    <t>3,1</t>
  </si>
  <si>
    <t>4,2</t>
  </si>
  <si>
    <t>1,2</t>
  </si>
  <si>
    <t>2,3</t>
  </si>
  <si>
    <t>1,8</t>
  </si>
  <si>
    <t>1,9</t>
  </si>
  <si>
    <t>1,78</t>
  </si>
  <si>
    <t>2,1</t>
  </si>
  <si>
    <t>1,15</t>
  </si>
  <si>
    <t>2,9</t>
  </si>
  <si>
    <t>2,6</t>
  </si>
  <si>
    <t>2,8</t>
  </si>
  <si>
    <t>3,7</t>
  </si>
  <si>
    <t>2,26</t>
  </si>
  <si>
    <t>2,05</t>
  </si>
  <si>
    <t>4,4</t>
  </si>
  <si>
    <t>3,6</t>
  </si>
  <si>
    <t>1,85</t>
  </si>
  <si>
    <t>1,55</t>
  </si>
  <si>
    <t>Siena</t>
  </si>
  <si>
    <t>2,10</t>
  </si>
  <si>
    <t>5,00</t>
  </si>
  <si>
    <t>JEAN</t>
  </si>
  <si>
    <t>Wigan Athletic - Manchester Utd</t>
  </si>
  <si>
    <t>Manchester Utd</t>
  </si>
  <si>
    <r>
      <t xml:space="preserve">Dépôt via VISA / Dépôt via VISA </t>
    </r>
    <r>
      <rPr>
        <b/>
        <sz val="9"/>
        <color indexed="10"/>
        <rFont val="Verdana"/>
        <family val="2"/>
      </rPr>
      <t>JEAN</t>
    </r>
  </si>
  <si>
    <t>Queens Park Rangers - Liverpool</t>
  </si>
  <si>
    <t>ASVEL - Limoges</t>
  </si>
  <si>
    <t>Bordeaux - Aix-Maurienne</t>
  </si>
  <si>
    <t>Aix-Maurienne</t>
  </si>
  <si>
    <t>3,00</t>
  </si>
  <si>
    <t>Boulazac - Dijon</t>
  </si>
  <si>
    <t>Dijon</t>
  </si>
  <si>
    <t>2,50</t>
  </si>
  <si>
    <t>Chalon-sur-Saône - Strasbourg</t>
  </si>
  <si>
    <t>Chalon-sur-Saône gagne de 7 points ou plus</t>
  </si>
  <si>
    <t>Bangor City - Prestatyn Town</t>
  </si>
  <si>
    <t>Bangor City</t>
  </si>
  <si>
    <t>Bangor City / Bangor City</t>
  </si>
  <si>
    <t>2,20</t>
  </si>
  <si>
    <t>2,00</t>
  </si>
  <si>
    <t>GAIN JEAN</t>
  </si>
  <si>
    <t>Nombre de buts marqués par l'équipe 2</t>
  </si>
  <si>
    <t>Everton - Chelsea</t>
  </si>
  <si>
    <t>2,35</t>
  </si>
  <si>
    <t>Stoke City - Southampton</t>
  </si>
  <si>
    <t>Stoke City gagne avec 2 buts d'avance ou plus</t>
  </si>
  <si>
    <t>2,90</t>
  </si>
  <si>
    <t>Sale Sharks - Worcester Warriors</t>
  </si>
  <si>
    <t>Sale Sharks by 1-12</t>
  </si>
  <si>
    <t>Houston Rockets chez San Antonio Spurs</t>
  </si>
  <si>
    <t>Total (en pts, buts ou temps)</t>
  </si>
  <si>
    <t>Plus de 213,5</t>
  </si>
  <si>
    <t>1,80</t>
  </si>
  <si>
    <t>Atlanta Hawks chez Cleveland Cavaliers</t>
  </si>
  <si>
    <t>Atlanta Hawks gagne de 3 points ou plus</t>
  </si>
  <si>
    <t>1,70</t>
  </si>
  <si>
    <t>Harlequins - London Irish</t>
  </si>
  <si>
    <t>Harlequins par 11-15</t>
  </si>
  <si>
    <t>5,25</t>
  </si>
  <si>
    <t>Harlequins par 6-10</t>
  </si>
  <si>
    <t>4,75</t>
  </si>
  <si>
    <t>Tondela - CS Maritimo (B)</t>
  </si>
  <si>
    <t>Tondela</t>
  </si>
  <si>
    <t>Benfica (B) - Freamunde</t>
  </si>
  <si>
    <t>Benfica (B) gagne avec 2 buts d'avance ou plus</t>
  </si>
  <si>
    <t>London Welsh - London Wasps</t>
  </si>
  <si>
    <t>London Welsh par 1-12</t>
  </si>
  <si>
    <t>Leicester Tigers - Gloucester</t>
  </si>
  <si>
    <t>Leicester Tigers par 1-12</t>
  </si>
  <si>
    <t>Stoke City</t>
  </si>
  <si>
    <t>Chelsea - Queens Park Rangers</t>
  </si>
  <si>
    <t>1,60</t>
  </si>
  <si>
    <t>Denver Nuggets chez Memphis Grizzlies</t>
  </si>
  <si>
    <t>Denver Nuggets</t>
  </si>
  <si>
    <t>Petra Kvitova (CZE) - Carla Suarez Navarro (ESP)</t>
  </si>
  <si>
    <t>Combien de jeux vont être joués durant le match ?</t>
  </si>
  <si>
    <t>Moins de 19,5</t>
  </si>
  <si>
    <t>2,58</t>
  </si>
  <si>
    <t>TENNIS</t>
  </si>
  <si>
    <t>Plus de 4,5</t>
  </si>
  <si>
    <t>4,10</t>
  </si>
  <si>
    <t>Montpellier - Stade Français</t>
  </si>
  <si>
    <t>Montpellier par 16-20</t>
  </si>
  <si>
    <t>7,50</t>
  </si>
  <si>
    <t>Montpellier par 11-15</t>
  </si>
  <si>
    <t>Montpellier par 6-10</t>
  </si>
  <si>
    <t>San Antonio Spurs chez Dallas Mavericks</t>
  </si>
  <si>
    <t>Ksenia Pervak (KAZ) - Caroline Wozniacki (DEN)</t>
  </si>
  <si>
    <t>Moins de 18,5</t>
  </si>
  <si>
    <t>Marinko Matosevic (AUS) - Kei Nishikori (JPN)</t>
  </si>
  <si>
    <t>Moins de 21,5</t>
  </si>
  <si>
    <t>Julien Benneteau (FRA) - Jarkko Nieminen (FIN)</t>
  </si>
  <si>
    <t>1 2 - Qui va gagner ?</t>
  </si>
  <si>
    <t>Julien Benneteau (FRA)</t>
  </si>
  <si>
    <t>Southampton - Arsenal</t>
  </si>
  <si>
    <t>4,00</t>
  </si>
  <si>
    <t>Brooklyn Nets chez San Antonio Spurs</t>
  </si>
  <si>
    <t>Combien de jeux vont être joués dans le premier set?</t>
  </si>
  <si>
    <t>11 jeux ou plus</t>
  </si>
  <si>
    <t>2,55</t>
  </si>
  <si>
    <t>Lukasz Kubot (POL) - Feliciano Lopez (ESP)</t>
  </si>
  <si>
    <t>Feliciano Lopez (ESP)</t>
  </si>
  <si>
    <r>
      <t xml:space="preserve">Dépôt via VISA / Dépôt via VISA </t>
    </r>
    <r>
      <rPr>
        <b/>
        <sz val="9"/>
        <color indexed="10"/>
        <rFont val="Verdana"/>
        <family val="2"/>
      </rPr>
      <t>JOSE</t>
    </r>
  </si>
  <si>
    <t>Liverpool - Sunderland</t>
  </si>
  <si>
    <t>Real Madrid - Real Sociedad</t>
  </si>
  <si>
    <t>San Antonio Spurs chez Milwaukee Bucks</t>
  </si>
  <si>
    <t>Dallas Mavericks chez Washington Wizards</t>
  </si>
  <si>
    <t>Dallas Mavericks</t>
  </si>
  <si>
    <t>nb en attente</t>
  </si>
  <si>
    <t>Pari sur les sets</t>
  </si>
  <si>
    <t>2-0</t>
  </si>
  <si>
    <t>Udinese - Inter Milan</t>
  </si>
  <si>
    <t>FC Bayern Munich - Greuther Fürth</t>
  </si>
  <si>
    <t>Milan AC - AC Siena</t>
  </si>
  <si>
    <t>Milan AC gagne avec 2 buts d'avance ou plus</t>
  </si>
  <si>
    <t>Swansea City - Arsenal</t>
  </si>
  <si>
    <t>Andy Murray (GBR) - John Millman (AUS)</t>
  </si>
  <si>
    <t>9 - 10 jeux</t>
  </si>
  <si>
    <t>Marcos Baghdatis (CYP) - Gilles Simon (FRA)</t>
  </si>
  <si>
    <t>4,40</t>
  </si>
  <si>
    <t>BC Khimki (RUS) - FC Barcelona Regal (ESP)</t>
  </si>
  <si>
    <t>BC Khimki (RUS)</t>
  </si>
  <si>
    <t>"01-02</t>
  </si>
  <si>
    <t>Heart of Midlothian - Hibernian</t>
  </si>
  <si>
    <t>Heart of Midlothian</t>
  </si>
  <si>
    <t>Lleyton Hewitt (AUS) - Denis Istomin (UZB)</t>
  </si>
  <si>
    <t>Lleyton Hewitt (AUS)</t>
  </si>
  <si>
    <t>Anadolu Efes (TUR) - Panathinaïkos (GRE)</t>
  </si>
  <si>
    <t>1ère mi-temps - Vainqueur</t>
  </si>
  <si>
    <t>Anadolu Efes (TUR)</t>
  </si>
  <si>
    <t>1,40</t>
  </si>
  <si>
    <t>Anadolu Efes (TUR) de 11 à 15</t>
  </si>
  <si>
    <t>Freamunde - Belenenses</t>
  </si>
  <si>
    <t>Belenenses</t>
  </si>
  <si>
    <t>Yanina Wickmayer (BEL) - Mona Barthel (GER)</t>
  </si>
  <si>
    <t>Plus de 21,5</t>
  </si>
  <si>
    <t>Jurgen Melzer (AUT) - Grigor Dimitrov (BUL)</t>
  </si>
  <si>
    <t>0-2</t>
  </si>
  <si>
    <t>Minnesota Timberwolves chez Denver Nuggets</t>
  </si>
  <si>
    <t>Denver Nuggets gagne de 7 points ou plus</t>
  </si>
  <si>
    <t>Go Soeda (JPN) - Janko Tipsarevic (SRB)</t>
  </si>
  <si>
    <t>6 - 8 jeux</t>
  </si>
  <si>
    <t>2,80</t>
  </si>
  <si>
    <t>David Ferrer (ESP) - Nikolaï Davydenko (RUS)</t>
  </si>
  <si>
    <t>Qui va gagner le 1er set ?</t>
  </si>
  <si>
    <t>Grigor Dimitrov (BUL)</t>
  </si>
  <si>
    <t>Mona Barthel (GER)</t>
  </si>
  <si>
    <t>Yanina Wickmayer (BEL)</t>
  </si>
  <si>
    <t>FC Barcelone - Espanyol</t>
  </si>
  <si>
    <t>L'équipe 1 marquera-t-elle lors de chaque mi-temps ?</t>
  </si>
  <si>
    <t>20,00</t>
  </si>
  <si>
    <t>Real Saragosse - Betis Seville</t>
  </si>
  <si>
    <t>Real Saragosse</t>
  </si>
  <si>
    <t>Juventus - Sampdoria de Gênes</t>
  </si>
  <si>
    <t>1,17</t>
  </si>
  <si>
    <t>CAI Zaragoza - Mad-Croc Fuenlabrada</t>
  </si>
  <si>
    <t>CAI Zaragoza par 11-15</t>
  </si>
  <si>
    <t>4,20</t>
  </si>
  <si>
    <t>Worcester Warriors - Leicester Tigers</t>
  </si>
  <si>
    <t>Leicester Tigers par 1-5</t>
  </si>
  <si>
    <t>Leicester Tigers par 6-10</t>
  </si>
  <si>
    <t>5,50</t>
  </si>
  <si>
    <t>Leicester Tigers par 11-15</t>
  </si>
  <si>
    <t>7,00</t>
  </si>
  <si>
    <t>CAI Zaragoza par 16-20</t>
  </si>
  <si>
    <t>CAI Zaragoza par 21-25</t>
  </si>
  <si>
    <t>8,00</t>
  </si>
  <si>
    <t>COMBI</t>
  </si>
  <si>
    <t>Clermont - Montpellier</t>
  </si>
  <si>
    <t>Clermont par 11-15</t>
  </si>
  <si>
    <t>Clermont par 16-20</t>
  </si>
  <si>
    <t>6,50</t>
  </si>
  <si>
    <t>Clermont par 21-25</t>
  </si>
  <si>
    <t>8,75</t>
  </si>
  <si>
    <t>Leeds - Birmingham</t>
  </si>
  <si>
    <t>Leeds</t>
  </si>
  <si>
    <t>Macclesfield Town - Cardiff City</t>
  </si>
  <si>
    <t>Macclesfield Town</t>
  </si>
  <si>
    <t>4,60</t>
  </si>
  <si>
    <t>Türk Telekom - Mersin Büyükşehir Belediye</t>
  </si>
  <si>
    <t>Türk Telekom</t>
  </si>
  <si>
    <t>Roberto Bautista-Agut (ESP) - Benoit Paire (FRA)</t>
  </si>
  <si>
    <t>Roberto Bautista-Agut (ESP)</t>
  </si>
  <si>
    <t>Lazio Rome - Cagliari</t>
  </si>
  <si>
    <t>Lazio Rome</t>
  </si>
  <si>
    <t>FC Rouen - AC Ajaccio</t>
  </si>
  <si>
    <t>FC Rouen</t>
  </si>
  <si>
    <t>AC Ajaccio</t>
  </si>
  <si>
    <t>Perpignan - Union Bordeaux-Bègles</t>
  </si>
  <si>
    <t>Perpignan par 16-20</t>
  </si>
  <si>
    <t>10,50</t>
  </si>
  <si>
    <t>Perpignan par 21-25</t>
  </si>
  <si>
    <t>8,50</t>
  </si>
  <si>
    <t>Perpignan par 26-30</t>
  </si>
  <si>
    <t>Amneville CS - US Raon L Etape</t>
  </si>
  <si>
    <t>Amneville CS</t>
  </si>
  <si>
    <t>LOSC Lille Métropole - Nîmes Olympique</t>
  </si>
  <si>
    <t>USBCO Boulogne - Toulouse FC</t>
  </si>
  <si>
    <t>1,23</t>
  </si>
  <si>
    <t>Grenoble - Castres</t>
  </si>
  <si>
    <t>Castres</t>
  </si>
  <si>
    <t>2,65</t>
  </si>
  <si>
    <t>Cincinnati Bengals chez Houston Texans</t>
  </si>
  <si>
    <t>Houston Texans gagne de 5 points ou plus</t>
  </si>
  <si>
    <t>Golden State Warriors chez Los Angeles Clippers</t>
  </si>
  <si>
    <t>Golden State Warriors</t>
  </si>
  <si>
    <t>3,57</t>
  </si>
  <si>
    <t>Caroline Wozniacki (DEN) - Urszula Radwanska (POL)</t>
  </si>
  <si>
    <t>Andy Murray (GBR) - Grigor Dimitrov (BUL)</t>
  </si>
  <si>
    <t>3,30</t>
  </si>
  <si>
    <t>Celta Vigo - Real Valladolid</t>
  </si>
  <si>
    <t>Celta Vigo</t>
  </si>
  <si>
    <t>Real Madrid - FIATC Mutua Joventut</t>
  </si>
  <si>
    <t>Real Madrid de 11 à 15</t>
  </si>
  <si>
    <t>4,50</t>
  </si>
  <si>
    <t>Real Madrid de 16 à 20</t>
  </si>
  <si>
    <t>Real Madrid de 21 à 25</t>
  </si>
  <si>
    <t>Luçon - Stade Brestois</t>
  </si>
  <si>
    <t>Luçon</t>
  </si>
  <si>
    <t>San Antonio Spurs chez New Orleans Hornets</t>
  </si>
  <si>
    <t>3,50</t>
  </si>
  <si>
    <t>FC Bourg Peronnas - Montpellier HSC</t>
  </si>
  <si>
    <t>Blusens Monbus - Blancos de Rueda Valladolid</t>
  </si>
  <si>
    <t>Blusens Monbus par 26 ou plus</t>
  </si>
  <si>
    <t>10,00</t>
  </si>
  <si>
    <t>Toulon - Racing-Métro 92</t>
  </si>
  <si>
    <t>5,75</t>
  </si>
  <si>
    <t>Toulon par 16-20</t>
  </si>
  <si>
    <t>6,00</t>
  </si>
  <si>
    <t>Toulon par 21-25</t>
  </si>
  <si>
    <t>Real Majorque - Atletico Madrid</t>
  </si>
  <si>
    <t>SSC Naples - AS Rome</t>
  </si>
  <si>
    <t>L'équipe 2 gagne et il y a un total de plus de 3,5 buts dans le match</t>
  </si>
  <si>
    <t>Xanthi - OFI Crete</t>
  </si>
  <si>
    <t>3,40</t>
  </si>
  <si>
    <t>Cliftonville - Glentoran</t>
  </si>
  <si>
    <t>Cliftonville</t>
  </si>
  <si>
    <t>Anadolu Efes - Fenerbahce Ulker</t>
  </si>
  <si>
    <t>Anadolu Efes de 1 à 5</t>
  </si>
  <si>
    <t>Anadolu Efes de 6 à 10</t>
  </si>
  <si>
    <t>Kirsten Flipkens (BEL) - Francesca Schiavone (ITA)</t>
  </si>
  <si>
    <t>Kirsten Flipkens (BEL)</t>
  </si>
  <si>
    <t>Xanthi</t>
  </si>
  <si>
    <t>Feliciano Lopez (ESP) - Jeremy Chardy (FRA)</t>
  </si>
  <si>
    <t>2,40</t>
  </si>
  <si>
    <r>
      <t>&lt;------------ Cliquer sur la</t>
    </r>
    <r>
      <rPr>
        <b/>
        <sz val="8"/>
        <color indexed="30"/>
        <rFont val="Verdana"/>
        <family val="2"/>
      </rPr>
      <t xml:space="preserve"> loutre</t>
    </r>
    <r>
      <rPr>
        <b/>
        <sz val="8"/>
        <color indexed="10"/>
        <rFont val="Verdana"/>
        <family val="2"/>
      </rPr>
      <t xml:space="preserve"> qui valide les onglets</t>
    </r>
  </si>
  <si>
    <r>
      <t xml:space="preserve">&lt;------------ cliquer sur le </t>
    </r>
    <r>
      <rPr>
        <b/>
        <sz val="8"/>
        <color indexed="30"/>
        <rFont val="Verdana"/>
        <family val="2"/>
      </rPr>
      <t>paresseux</t>
    </r>
    <r>
      <rPr>
        <b/>
        <sz val="8"/>
        <color indexed="10"/>
        <rFont val="Verdana"/>
        <family val="2"/>
      </rPr>
      <t xml:space="preserve"> tri sur les matchs pas encore joués</t>
    </r>
  </si>
  <si>
    <r>
      <t xml:space="preserve">&lt;------------Cliquez sur le </t>
    </r>
    <r>
      <rPr>
        <b/>
        <sz val="8"/>
        <color indexed="30"/>
        <rFont val="Verdana"/>
        <family val="2"/>
      </rPr>
      <t>singe</t>
    </r>
    <r>
      <rPr>
        <b/>
        <sz val="8"/>
        <color indexed="10"/>
        <rFont val="Verdana"/>
        <family val="2"/>
      </rPr>
      <t xml:space="preserve"> qui Réaffiche TOUT</t>
    </r>
  </si>
  <si>
    <t>Boston Celtics chez New York Knicks</t>
  </si>
  <si>
    <t>New York Knicks gagne de 7 points ou plus</t>
  </si>
  <si>
    <t>Sloane Stephens (USA) - Simona Halep (ROU)</t>
  </si>
  <si>
    <t>Sloane Stephens (USA)</t>
  </si>
  <si>
    <t>Région Spartak Moscou (RUS) - Uni Seat Gyor (HUN)</t>
  </si>
  <si>
    <t>Spartak Moscou Région (RUS) par 26 ou more</t>
  </si>
  <si>
    <t>3,75</t>
  </si>
  <si>
    <t>Bradford City - Aston Villa</t>
  </si>
  <si>
    <t>Pari sur les buts (options supplémentaires)</t>
  </si>
  <si>
    <t>L'équipe 2 gagne avec n'importe quel autre résultat</t>
  </si>
  <si>
    <t>36,00</t>
  </si>
  <si>
    <t>Los Angeles Lakers chez Houston Rockets</t>
  </si>
  <si>
    <t>Houston Rockets par 26 ou plus</t>
  </si>
  <si>
    <t>1 2 spécial (mise remboursée si la rencontre se termine par un match nul dans le temps réglementaire)</t>
  </si>
  <si>
    <t>Bradford City</t>
  </si>
  <si>
    <t>2,70</t>
  </si>
  <si>
    <t>Narbonne Volley - Tourcoing VB Lille Metropole</t>
  </si>
  <si>
    <t>Tourcoing VB Lille Metropole</t>
  </si>
  <si>
    <t>3,10</t>
  </si>
  <si>
    <t>Lazio Rome - Catane</t>
  </si>
  <si>
    <t>Valence CF - Osasuna</t>
  </si>
  <si>
    <t>Valence CF</t>
  </si>
  <si>
    <t>Malaga - SD Eibar</t>
  </si>
  <si>
    <t>SD Eibar gagne ou fait match nul</t>
  </si>
  <si>
    <t>Brooklyn Nets chez Philadelphia 76ers</t>
  </si>
  <si>
    <t>1,90</t>
  </si>
  <si>
    <t>Real Madrid - Celta Vigo</t>
  </si>
  <si>
    <t>Florian Mayer (GER) - Bernard Tomic (AUS)</t>
  </si>
  <si>
    <t>Florian Mayer (GER)</t>
  </si>
  <si>
    <t>Kevin Anderson (RSA) - Feliciano Lopez (ESP)</t>
  </si>
  <si>
    <t>Plus de 23,5</t>
  </si>
  <si>
    <t>Alejandro Falla (COL) - Philipp Kohlschreiber (GER)</t>
  </si>
  <si>
    <t>Xavier Malisse (BEL) - Santiago Giraldo (COL)</t>
  </si>
  <si>
    <t>Santiago Giraldo (COL)</t>
  </si>
  <si>
    <t>Olivier Rochus (BEL) - Sam Querrey (USA)</t>
  </si>
  <si>
    <t>David Ferrer (ESP) - Yen-Hsun Lu (TPE)</t>
  </si>
  <si>
    <t>Tommy Haas (GER) - Igor Sijsling (NED)</t>
  </si>
  <si>
    <t>Shuai Peng (CHN) - Monica Niculescu (ROU)</t>
  </si>
  <si>
    <t>Plus de 20,5</t>
  </si>
  <si>
    <t>Lokomotiv-Kuban Krasnodar (RUS)</t>
  </si>
  <si>
    <t>2,30</t>
  </si>
  <si>
    <t>Spartak St, Pétersbourg (RUS) - Lokomotiv-Kuban Krasnodar (RUS)</t>
  </si>
  <si>
    <t>Maritimo Funchal - Rio Ave</t>
  </si>
  <si>
    <t>Rio Ave</t>
  </si>
  <si>
    <t>Lokomotiv-Kuban Krasnodar (RUS) par 26 ou plus</t>
  </si>
  <si>
    <t>Na Li (CHN) - Madison Keys (USA)</t>
  </si>
  <si>
    <t>Na Li (CHN)</t>
  </si>
  <si>
    <t>Fenerbahce (TUR) - Nadezhda Orenburg (RUS)</t>
  </si>
  <si>
    <t>Fenerbahce (TUR)</t>
  </si>
  <si>
    <t>1,20</t>
  </si>
  <si>
    <t>Sporting Lisbonne - Paços Ferreira</t>
  </si>
  <si>
    <t>Chelsea - Swansea City</t>
  </si>
  <si>
    <t>L'équipe 1 gagne et il y a un total de plus de 3,5 buts dans le match</t>
  </si>
  <si>
    <t>Inter Milan - Pescara</t>
  </si>
  <si>
    <t>Paris Saint-Germain - AC Ajaccio</t>
  </si>
  <si>
    <t>Bologne - Chievo Verona</t>
  </si>
  <si>
    <t>Betis Seville - UD Las Palmas</t>
  </si>
  <si>
    <t>1,37</t>
  </si>
  <si>
    <t>1,16</t>
  </si>
  <si>
    <t>Xavier Malisse (BEL) - Philipp Kohlschreiber (GER)</t>
  </si>
  <si>
    <t>3,90</t>
  </si>
  <si>
    <t>1-2</t>
  </si>
  <si>
    <t>Ryan Harrison (USA) - Julien Benneteau (FRA)</t>
  </si>
  <si>
    <t>Houston Rockets chez New Orleans Hornets</t>
  </si>
  <si>
    <t>New Orleans Hornets</t>
  </si>
  <si>
    <t>Marcel Granollers (ESP) - Andreas Seppi (ITA)</t>
  </si>
  <si>
    <t>CSKA Moscou (RUS) - Brose Baskets Bamberg (GER)</t>
  </si>
  <si>
    <t>CSKA Moscou (RUS) gagne de 16 points ou plus</t>
  </si>
  <si>
    <t>Marcel Granollers (ESP)</t>
  </si>
  <si>
    <t>3,70</t>
  </si>
  <si>
    <t>Angers SCO - Clermont Foot</t>
  </si>
  <si>
    <t>Clermont Foot</t>
  </si>
  <si>
    <t>Bayonne - Newport-Gwent Dragons</t>
  </si>
  <si>
    <t>Total de points</t>
  </si>
  <si>
    <t>Moins de 40,5</t>
  </si>
  <si>
    <t>Mi-temps (1X2)</t>
  </si>
  <si>
    <t>14,00</t>
  </si>
  <si>
    <t>Panathinaïkos (GRE) - Unicaja Malaga (ESP)</t>
  </si>
  <si>
    <t>Panathinaïkos (GRE) gagne de 9 points ou plus</t>
  </si>
  <si>
    <t>Getafe - Atletico Madrid</t>
  </si>
  <si>
    <t>Montpellier HSC - FC Lorient</t>
  </si>
  <si>
    <t>GFC Ajaccio - FC Istres</t>
  </si>
  <si>
    <t>GFC Ajaccio</t>
  </si>
  <si>
    <t>ORDRE</t>
  </si>
  <si>
    <t>cote</t>
  </si>
  <si>
    <t>moy 5 d</t>
  </si>
  <si>
    <t>gain</t>
  </si>
  <si>
    <t>gain cumulé</t>
  </si>
  <si>
    <t>T/F</t>
  </si>
  <si>
    <t>col L</t>
  </si>
  <si>
    <t>col H</t>
  </si>
  <si>
    <t>col Q</t>
  </si>
  <si>
    <t>coupon</t>
  </si>
  <si>
    <t>ercard    </t>
  </si>
  <si>
    <t>1SP4EW03WR</t>
  </si>
  <si>
    <t>1SP4EZ2ATU</t>
  </si>
  <si>
    <t>1SP4HL3A4D</t>
  </si>
  <si>
    <t>1SP4HP5RS5</t>
  </si>
  <si>
    <t>1SP4HS77JW</t>
  </si>
  <si>
    <t>a VISA    </t>
  </si>
  <si>
    <t>1SP7FBNBAM</t>
  </si>
  <si>
    <t>1SP7FGS2BE</t>
  </si>
  <si>
    <t>1SP7FJTBMY</t>
  </si>
  <si>
    <t>1SP8NBWJCF</t>
  </si>
  <si>
    <t>1SP8NFZFKN</t>
  </si>
  <si>
    <t>1SP91FGLXS</t>
  </si>
  <si>
    <t>1SP923P7Z8</t>
  </si>
  <si>
    <t>1SP925PTFG</t>
  </si>
  <si>
    <t>1SP92ETTLP</t>
  </si>
  <si>
    <t>1SP92JW09C</t>
  </si>
  <si>
    <t>1SPBAUYPD6</t>
  </si>
  <si>
    <t>1SPBAX0CMX</t>
  </si>
  <si>
    <t>1SPBAY1NF1</t>
  </si>
  <si>
    <t>1SPBAZ2R2W</t>
  </si>
  <si>
    <t>1SPBCC4Y9Z</t>
  </si>
  <si>
    <t>1SPBCE6LS4</t>
  </si>
  <si>
    <t>1SPD29ANA5</t>
  </si>
  <si>
    <t>1SPD2ABUAM</t>
  </si>
  <si>
    <t>1SPD2LJ930</t>
  </si>
  <si>
    <t>1SPE9ND3LB</t>
  </si>
  <si>
    <t>1SPEDFKKB6</t>
  </si>
  <si>
    <t>1SPFTSMU8M</t>
  </si>
  <si>
    <t>1SPH80X6G6</t>
  </si>
  <si>
    <t>1SPH8XSKK6</t>
  </si>
  <si>
    <t>1SPJH33AP3</t>
  </si>
  <si>
    <t>1SPJH55DK4</t>
  </si>
  <si>
    <t>1SPJHB9ULS</t>
  </si>
  <si>
    <t>1SPJHECCJ6</t>
  </si>
  <si>
    <t>1SPJHJFS6R</t>
  </si>
  <si>
    <t>1SPJJKCYZ6</t>
  </si>
  <si>
    <t>1SPJKD8JRK</t>
  </si>
  <si>
    <t>1SPKND3G9D</t>
  </si>
  <si>
    <t>1SPKNJ58UP</t>
  </si>
  <si>
    <t>1SPKNR7RX1</t>
  </si>
  <si>
    <t>1SPKXAGBHJ</t>
  </si>
  <si>
    <t>1SPL3HX0JG</t>
  </si>
  <si>
    <t>1SPM0WFYS4</t>
  </si>
  <si>
    <t>1SPM10J9B6</t>
  </si>
  <si>
    <t>1SPM2DW7KU</t>
  </si>
  <si>
    <t>1SPM2FXTBB</t>
  </si>
  <si>
    <t>1SPMF4L9YK</t>
  </si>
  <si>
    <t>1SPMFAS7YN</t>
  </si>
  <si>
    <t>1SPML4XN10</t>
  </si>
  <si>
    <t>1SPN9XWW02</t>
  </si>
  <si>
    <t>1SPNFS2AR4</t>
  </si>
  <si>
    <t>1SPNMKBYDR</t>
  </si>
  <si>
    <t>1SPNMLC9T8</t>
  </si>
  <si>
    <t>1SPNR0KCL9</t>
  </si>
  <si>
    <t>1SPNRWB0FU</t>
  </si>
  <si>
    <t>1SPNSDRKBT</t>
  </si>
  <si>
    <t>1SPPWWL02U</t>
  </si>
  <si>
    <t>1SPR50ZCFE</t>
  </si>
  <si>
    <t>1SPSHHZAPA</t>
  </si>
  <si>
    <t>1SPSHL14UP</t>
  </si>
  <si>
    <t>1SPSHP2JSB</t>
  </si>
  <si>
    <t>1SPSHR37T6</t>
  </si>
  <si>
    <t>1SPSHT4DHX</t>
  </si>
  <si>
    <t>1SPSHW5BHN</t>
  </si>
  <si>
    <t>1SPSHY688K</t>
  </si>
  <si>
    <t>1SPSJ07MNZ</t>
  </si>
  <si>
    <t>1SPSL1FC4U</t>
  </si>
  <si>
    <t>1SPSL3HBBL</t>
  </si>
  <si>
    <t>1SPSL4HYAH</t>
  </si>
  <si>
    <t>1SPSL8LJGB</t>
  </si>
  <si>
    <t>1SPSL9M1ED</t>
  </si>
  <si>
    <t>1SPSRBCKU6</t>
  </si>
  <si>
    <t>1SPSRNLHTD</t>
  </si>
  <si>
    <t>1SPSRWRT5G</t>
  </si>
  <si>
    <t>1SPSU504M6</t>
  </si>
  <si>
    <t>1SPSWHJ9PY</t>
  </si>
  <si>
    <t>1SPTYLKCAT</t>
  </si>
  <si>
    <t>1SPTYML95C</t>
  </si>
  <si>
    <t>1SPTYXRYA5</t>
  </si>
  <si>
    <t>1SPU5R5T5N</t>
  </si>
  <si>
    <t>1SPU8FLJB5</t>
  </si>
  <si>
    <t>1SPU8HM50X</t>
  </si>
  <si>
    <t>1SPU8KMUA1</t>
  </si>
  <si>
    <t>1SPU8LNC2P</t>
  </si>
  <si>
    <t>1SPW139J3C</t>
  </si>
  <si>
    <t>1SPW1GE2UR</t>
  </si>
  <si>
    <t>1SPW1KERZC</t>
  </si>
  <si>
    <t>1SPW1UHFA6</t>
  </si>
  <si>
    <t>1SPW81G9FN</t>
  </si>
  <si>
    <t>1SPW84HKPF</t>
  </si>
  <si>
    <t>1SPWGWE3ZW</t>
  </si>
  <si>
    <t>1SPWGXEF83</t>
  </si>
  <si>
    <t>1SPWP18T42</t>
  </si>
  <si>
    <t>1SPXSH3XGP</t>
  </si>
  <si>
    <t>1SPXSL6EFY</t>
  </si>
  <si>
    <t>1SPXSR9H87</t>
  </si>
  <si>
    <t>1SPXSWCUBJ</t>
  </si>
  <si>
    <t>1SPYTL2ETE</t>
  </si>
  <si>
    <t>1SPYTP44YK</t>
  </si>
  <si>
    <t>1SPYUCJ8F0</t>
  </si>
  <si>
    <t>1SPZ5YXMUX</t>
  </si>
  <si>
    <t>1SPZ6RPXFT</t>
  </si>
  <si>
    <t>1SPZ8RH47J</t>
  </si>
  <si>
    <t>1SPZ8TJARX</t>
  </si>
  <si>
    <t>1SPZAJ0JG3</t>
  </si>
  <si>
    <t>1SPZF0X0K1</t>
  </si>
  <si>
    <t>1SPZF2Y0W4</t>
  </si>
  <si>
    <t>1SPZL7MF71</t>
  </si>
  <si>
    <t>1SPZLCNDKM</t>
  </si>
  <si>
    <t>1SPZLFP00U</t>
  </si>
  <si>
    <t>1SPZLUSBSD</t>
  </si>
  <si>
    <t>1SR07J7TU9</t>
  </si>
  <si>
    <t>1SR081K08Z</t>
  </si>
  <si>
    <t>1SR085NE7M</t>
  </si>
  <si>
    <t>1SR087R42N</t>
  </si>
  <si>
    <t>1SR098J8JF</t>
  </si>
  <si>
    <t>1SR0FP8YZK</t>
  </si>
  <si>
    <t>1SR0N6KY9K</t>
  </si>
  <si>
    <t>1SR0NGTXXE</t>
  </si>
  <si>
    <t>1SR0PCEG3J</t>
  </si>
  <si>
    <t>1SR2123RXL</t>
  </si>
  <si>
    <t>1SR225819Z</t>
  </si>
  <si>
    <t>1SR22D91K1</t>
  </si>
  <si>
    <t>1SR22F95ZF</t>
  </si>
  <si>
    <t>1SR29B4L4P</t>
  </si>
  <si>
    <t>1SR29E4Z8N</t>
  </si>
  <si>
    <t>1SR3ER5BLE</t>
  </si>
  <si>
    <t>1SR3ES62XA</t>
  </si>
  <si>
    <t>1SR3EX7XFR</t>
  </si>
  <si>
    <t>1SR3GG4WLB</t>
  </si>
  <si>
    <t>1SR3GM7E3F</t>
  </si>
  <si>
    <t>1SR3M4F28F</t>
  </si>
  <si>
    <t>1SR3M5FYAL</t>
  </si>
  <si>
    <t>1SR4E1CB8Z</t>
  </si>
  <si>
    <t>1SR4W1Y2YZ</t>
  </si>
  <si>
    <t>1SR4WA3L5X</t>
  </si>
  <si>
    <t>1SR4XZ1A5Z</t>
  </si>
  <si>
    <t>1SR4Y01W5P</t>
  </si>
  <si>
    <t>1SR4Y75BJ6</t>
  </si>
  <si>
    <t>1SR4Y861CN</t>
  </si>
  <si>
    <t>1SR4YD8E9W</t>
  </si>
  <si>
    <t>1SR4ZN14DC</t>
  </si>
  <si>
    <t>1SR54D6KNW</t>
  </si>
  <si>
    <t>1SR684ANXU</t>
  </si>
  <si>
    <t>1SR6A34CX0</t>
  </si>
  <si>
    <t>1SR6A44WYF</t>
  </si>
  <si>
    <t>1SR6A96KY4</t>
  </si>
  <si>
    <t>1SR6CE5CH4</t>
  </si>
  <si>
    <t>1SR6CP90XJ</t>
  </si>
  <si>
    <t>1SR6CSA0XF</t>
  </si>
  <si>
    <t>1SR7L389RN</t>
  </si>
  <si>
    <t>1SR7L490W2</t>
  </si>
  <si>
    <t>1SR7L6AAR8</t>
  </si>
  <si>
    <t>1SR7L7ARDE</t>
  </si>
  <si>
    <t>1SR7L8BCWJ</t>
  </si>
  <si>
    <t>1SR7LACBJB</t>
  </si>
  <si>
    <t>1SR7USNDWG</t>
  </si>
  <si>
    <t>1SR7XTMJWZ</t>
  </si>
  <si>
    <t>1SR7XXP3JG</t>
  </si>
  <si>
    <t>1SR7Y0RG2B</t>
  </si>
  <si>
    <t>1SR7Y1RWLP</t>
  </si>
  <si>
    <t>1SR7ZWCW68</t>
  </si>
  <si>
    <t>1SR80ZP644</t>
  </si>
  <si>
    <t>1SR814R7GL</t>
  </si>
  <si>
    <t>1SR8P8PEDK</t>
  </si>
  <si>
    <t>1SR924115D</t>
  </si>
  <si>
    <t>1SR92A5RZN</t>
  </si>
  <si>
    <t>1SR98WETNZ</t>
  </si>
  <si>
    <t>1SRA40KZ8R</t>
  </si>
  <si>
    <t>1SRA41LDFL</t>
  </si>
  <si>
    <t>1SRA43MXXU</t>
  </si>
  <si>
    <t>1SRA44NA6E</t>
  </si>
  <si>
    <t>1SRACX1EL4</t>
  </si>
  <si>
    <t>1SRADKG7JS</t>
  </si>
  <si>
    <t>1SRADMHF5P</t>
  </si>
  <si>
    <t>1SRAF2AT5S</t>
  </si>
  <si>
    <t>1SRAFDFRJ3</t>
  </si>
  <si>
    <t>1SRAH3BK6M</t>
  </si>
  <si>
    <t>1SRD8MU4H0</t>
  </si>
  <si>
    <t>1SRD8PUJ7C</t>
  </si>
  <si>
    <t>1SREC606Z2</t>
  </si>
  <si>
    <t>1SRECA2PF1</t>
  </si>
  <si>
    <t>1SRENF55TP</t>
  </si>
  <si>
    <t>1SRES7A9Y0</t>
  </si>
  <si>
    <t>1SREUZC4SD</t>
  </si>
  <si>
    <t>1SRG33BKEG</t>
  </si>
  <si>
    <t>1SRG35C9C2</t>
  </si>
  <si>
    <t>1SRG3HGFJ5</t>
  </si>
  <si>
    <t>1SRG3NJ47X</t>
  </si>
  <si>
    <t>1SRG3RJW66</t>
  </si>
  <si>
    <t>1SRH6U1E9C</t>
  </si>
  <si>
    <t>1SRHDSCNHN</t>
  </si>
  <si>
    <t>1SRHF0UJXM</t>
  </si>
  <si>
    <t>1SRHG07SAE</t>
  </si>
  <si>
    <t>1SRHG28W1M</t>
  </si>
  <si>
    <t>1SRHG49JJR</t>
  </si>
  <si>
    <t>1SRHG6ALKC</t>
  </si>
  <si>
    <t>1SRHJE6H1B</t>
  </si>
  <si>
    <t>1SRHJF6SKG</t>
  </si>
  <si>
    <t>1SRHK1CTYB</t>
  </si>
  <si>
    <t>1SRHK2DEWC</t>
  </si>
  <si>
    <t>1SRHK4E4A2</t>
  </si>
  <si>
    <t>1SRHK7F0T8</t>
  </si>
  <si>
    <t>1SRHLGWZYT</t>
  </si>
  <si>
    <t>1SRHRXAF93</t>
  </si>
  <si>
    <t>1SRHS5CN0E</t>
  </si>
  <si>
    <t>1SRJH8T05F</t>
  </si>
  <si>
    <t>1SRJH9T75H</t>
  </si>
  <si>
    <t>1SRJHATXGG</t>
  </si>
  <si>
    <t>1SRJHCUJJJ</t>
  </si>
  <si>
    <t>1SRJLLFHDB</t>
  </si>
  <si>
    <t>1SRJMCY2JA</t>
  </si>
  <si>
    <t>1SRJPG7P46</t>
  </si>
  <si>
    <t>1SRJXA0SSG</t>
  </si>
  <si>
    <t>1SRK57HRDD</t>
  </si>
  <si>
    <t>1SRK5BJR14</t>
  </si>
  <si>
    <t>1SRKUL8K2M</t>
  </si>
  <si>
    <t>1SRKUP9SPM</t>
  </si>
  <si>
    <t>1SRKUR9Y1L</t>
  </si>
  <si>
    <t>1SRKUSA4XE</t>
  </si>
  <si>
    <t>1SRL5G1F4H</t>
  </si>
  <si>
    <t>1SRLE1N59D</t>
  </si>
  <si>
    <t>1SRLEY1LDA</t>
  </si>
  <si>
    <t>1SRLFD7FEN</t>
  </si>
  <si>
    <t>1SRLFYD9F3</t>
  </si>
  <si>
    <t>1SRLFZDGWK</t>
  </si>
  <si>
    <t>1SRLG0DM5B</t>
  </si>
  <si>
    <t>1SRME0FR1W</t>
  </si>
  <si>
    <t>1SRMJLMETW</t>
  </si>
  <si>
    <t>1SRP1A7322</t>
  </si>
  <si>
    <t>1SRP1YGB47</t>
  </si>
  <si>
    <t>1SRP8P8MKG</t>
  </si>
  <si>
    <t>1SRP91BFBL</t>
  </si>
  <si>
    <t>1SRP9CEHL1</t>
  </si>
  <si>
    <t>1SRPCH965A</t>
  </si>
  <si>
    <t>1SRRU2S7PM</t>
  </si>
  <si>
    <t>1SRRY47T97</t>
  </si>
  <si>
    <t>1SRRY88H4M</t>
  </si>
  <si>
    <t>1SRRYC8Y06</t>
  </si>
  <si>
    <t>1SRRYK9X2S</t>
  </si>
  <si>
    <t>1SRSGUMK29</t>
  </si>
  <si>
    <t>1SRSKA62AM</t>
  </si>
  <si>
    <t>1SRSL4CA53</t>
  </si>
  <si>
    <t>1SRSURPCB8</t>
  </si>
  <si>
    <t>1SRSZT7G39</t>
  </si>
  <si>
    <t>1SRSZU7M69</t>
  </si>
  <si>
    <t>1SRT0ZL5TA</t>
  </si>
  <si>
    <t>1SRT6D7FHT</t>
  </si>
  <si>
    <t>1SRT6E7LRF</t>
  </si>
  <si>
    <t>1SRT74E3K0</t>
  </si>
  <si>
    <t>1SRT7DFUWS</t>
  </si>
  <si>
    <t>1SRT7GGD90</t>
  </si>
  <si>
    <t>1SRT7WJ9L7</t>
  </si>
  <si>
    <t>1SRT86KN5W</t>
  </si>
  <si>
    <t>1SRTX1GGGE</t>
  </si>
  <si>
    <t>1SRU44NWJM</t>
  </si>
  <si>
    <t>1SRU45P5XU</t>
  </si>
  <si>
    <t>1SRUAXMJL2</t>
  </si>
  <si>
    <t>1SRUB2PUAA</t>
  </si>
  <si>
    <t>1SRUBL04UK</t>
  </si>
  <si>
    <t>1SRUBN0XKG</t>
  </si>
  <si>
    <t>1SRUBT2KHJ</t>
  </si>
  <si>
    <t>1SRUBW37JM</t>
  </si>
  <si>
    <t>1SRWA31GBK</t>
  </si>
  <si>
    <t>1SRWB8F948</t>
  </si>
  <si>
    <t>1SRWB9FFJL</t>
  </si>
  <si>
    <t>1SRWBBG9J6</t>
  </si>
  <si>
    <t>1SRWBEHFZW</t>
  </si>
  <si>
    <t>1SRWF8KCK9</t>
  </si>
  <si>
    <t>1SRWFFR4WT</t>
  </si>
  <si>
    <t>1SRWFGRSXL</t>
  </si>
  <si>
    <t>1SRWFHSTRD</t>
  </si>
  <si>
    <t>1SRWFLW2FH</t>
  </si>
  <si>
    <t>1SRWNLX54K</t>
  </si>
  <si>
    <t>1SRWNS0CMJ</t>
  </si>
  <si>
    <t>1SRWRD86K5</t>
  </si>
  <si>
    <t>1SRWWCTN6J</t>
  </si>
  <si>
    <t>1SRWWHXE5W</t>
  </si>
  <si>
    <t>1SRWWX4CXM</t>
  </si>
  <si>
    <t>1SRX13XUJR</t>
  </si>
  <si>
    <t>1SRX15YBGJ</t>
  </si>
  <si>
    <t>1SRXHR4ED4</t>
  </si>
  <si>
    <t>1SRXHX4YCS</t>
  </si>
  <si>
    <t>1SRXRT1D6H</t>
  </si>
  <si>
    <t>1SRXRX3D55</t>
  </si>
  <si>
    <t>1SRXSJEUFC</t>
  </si>
  <si>
    <t>1SRY4AYHPT</t>
  </si>
  <si>
    <t>1SRY4E0FA4</t>
  </si>
  <si>
    <t>1SRY7AUNAU</t>
  </si>
  <si>
    <t>1SRY7X7675</t>
  </si>
  <si>
    <t>1SRYZYDB10</t>
  </si>
  <si>
    <t>1SRZARBTER</t>
  </si>
  <si>
    <t>1SRZGDU7Y6</t>
  </si>
  <si>
    <t>1SRZH63PH0</t>
  </si>
  <si>
    <t>1SRZH84GT0</t>
  </si>
  <si>
    <t>1SRZTUN12N</t>
  </si>
  <si>
    <t>1SRZUFW7KK</t>
  </si>
  <si>
    <t>1SS0EEX2WY</t>
  </si>
  <si>
    <t>1SS0H5DENT</t>
  </si>
  <si>
    <t>1SS0LE5W7J</t>
  </si>
  <si>
    <t>1SS0PAYGLP</t>
  </si>
  <si>
    <t>1SS0XS4H6S</t>
  </si>
  <si>
    <t>1SS0XT549B</t>
  </si>
  <si>
    <t>1SS0YZM1N7</t>
  </si>
  <si>
    <t>1SS0ZY32L7</t>
  </si>
  <si>
    <t>1SS1014EF9</t>
  </si>
  <si>
    <t>1SS1066R6H</t>
  </si>
  <si>
    <t>1SS10DA5LP</t>
  </si>
  <si>
    <t>1SS12SFEN4</t>
  </si>
  <si>
    <t>1SS137N2PB</t>
  </si>
  <si>
    <t>1SS13FSTS0</t>
  </si>
  <si>
    <t>1SS1686UGT</t>
  </si>
  <si>
    <t>1SS16A7US9</t>
  </si>
  <si>
    <t>1SS16B89KY</t>
  </si>
  <si>
    <t>1SS16C8PWL</t>
  </si>
  <si>
    <t>1SS16D92E9</t>
  </si>
  <si>
    <t>1SS16SEJ9U</t>
  </si>
  <si>
    <t>1SS177LNZJ</t>
  </si>
  <si>
    <t>1SS178MG5G</t>
  </si>
  <si>
    <t>1SS179N05R</t>
  </si>
  <si>
    <t>1SS17ANAKR</t>
  </si>
  <si>
    <t>1SS18A2E6S</t>
  </si>
  <si>
    <t>1SS18C2W9C</t>
  </si>
  <si>
    <t>1SS1U84K9W</t>
  </si>
  <si>
    <t>1SS1YJWK2C</t>
  </si>
  <si>
    <t>1SS21RSS0B</t>
  </si>
  <si>
    <t>1SS234820K</t>
  </si>
  <si>
    <t>1SS2AL6NTY</t>
  </si>
  <si>
    <t>1SS2B8DEZE</t>
  </si>
  <si>
    <t>1SS2CC177R</t>
  </si>
  <si>
    <t>1SS2CXAD8H</t>
  </si>
  <si>
    <t>1SS2J17HNG</t>
  </si>
  <si>
    <t>1SS2JAC33K</t>
  </si>
  <si>
    <t>1SS2JSMMRK</t>
  </si>
  <si>
    <t>1SS2JWNWJG</t>
  </si>
  <si>
    <t>1SS2KN6KJU</t>
  </si>
  <si>
    <t>1SS2KE2L5F</t>
  </si>
  <si>
    <t>1SS2L0B8YY</t>
  </si>
  <si>
    <t>1SS2L8F8TY</t>
  </si>
  <si>
    <t>1SS2LCGPP3</t>
  </si>
  <si>
    <t>1SS3C9XA3Z</t>
  </si>
  <si>
    <t>1SS3CBXNHE</t>
  </si>
  <si>
    <t>1SS3F8HDAR</t>
  </si>
  <si>
    <t>1SS3JCADG1</t>
  </si>
  <si>
    <t>1SS3RFCNCL</t>
  </si>
  <si>
    <t>1SS3RHDDFD</t>
  </si>
  <si>
    <t>1SS3RKE83R</t>
  </si>
  <si>
    <t>x</t>
  </si>
  <si>
    <t>FC Barcelone - Cordoba</t>
  </si>
  <si>
    <t>Moins de 2,5</t>
  </si>
  <si>
    <t>Stoke City - Chelsea</t>
  </si>
  <si>
    <t>AS Saint-Etienne - Toulouse FC</t>
  </si>
  <si>
    <t>1SS4NX5XNB</t>
  </si>
  <si>
    <t>RC Lens - AC Arles-Avignon</t>
  </si>
  <si>
    <t>RC Lens</t>
  </si>
  <si>
    <t>1SS4RSLE3G</t>
  </si>
  <si>
    <t>Nantes Volley Feminin - ASPTT Mulhouse</t>
  </si>
  <si>
    <t>Nantes Volley Feminin</t>
  </si>
  <si>
    <t>1SS5BDAF9P</t>
  </si>
  <si>
    <t>Osasuna - Real Madrid</t>
  </si>
  <si>
    <t>1SS5BKDU72</t>
  </si>
  <si>
    <t>Lazio Rome - Atalanta Bergame</t>
  </si>
  <si>
    <t>1SS5GNTLAE</t>
  </si>
  <si>
    <t>1SS61D1R6M</t>
  </si>
  <si>
    <t>Racing-Métro 92 - Saracens</t>
  </si>
  <si>
    <t>Saracens</t>
  </si>
  <si>
    <t>1SS61F250Z</t>
  </si>
  <si>
    <t>Kavala - Aris</t>
  </si>
  <si>
    <t>Kavala par 1-5</t>
  </si>
  <si>
    <t>1SS61F25GU</t>
  </si>
  <si>
    <t>Kavala par 6-10</t>
  </si>
  <si>
    <t>1SS61F26LW</t>
  </si>
  <si>
    <t>Kavala par 11-15</t>
  </si>
  <si>
    <t>1SS63SN8G8</t>
  </si>
  <si>
    <t>Arago de Sete - Beauvais OUC</t>
  </si>
  <si>
    <t>Beauvais OUC</t>
  </si>
  <si>
    <t>France - Tunisie</t>
  </si>
  <si>
    <t>France</t>
  </si>
  <si>
    <t>1SS66W1MTK</t>
  </si>
  <si>
    <t>Serbie - Corée du Sud</t>
  </si>
  <si>
    <t>Serbie</t>
  </si>
  <si>
    <t>1SS66X2AF7</t>
  </si>
  <si>
    <t>1,30</t>
  </si>
  <si>
    <t>Udinese - Fiorentina</t>
  </si>
  <si>
    <t>1SS67CBG83</t>
  </si>
  <si>
    <t>Aston Villa - Southampton</t>
  </si>
  <si>
    <t>1SS67LGEFG</t>
  </si>
  <si>
    <t>3,20</t>
  </si>
  <si>
    <t>1SS67MGPJ4</t>
  </si>
  <si>
    <t>1SS6GXMYH3</t>
  </si>
  <si>
    <t>FC Barcelona B - Xerez</t>
  </si>
  <si>
    <t>FC Barcelona B gagne avec 2 buts d'avance ou plus</t>
  </si>
  <si>
    <t>1SS6S6KH7T</t>
  </si>
  <si>
    <t>Kerkyra (Corfu) - Asteras Tripolis</t>
  </si>
  <si>
    <t>Asteras Tripolis</t>
  </si>
  <si>
    <t>1SS6SAMYCX</t>
  </si>
  <si>
    <t>AS Monaco FC - Stade Lavallois</t>
  </si>
  <si>
    <t>1,50</t>
  </si>
  <si>
    <t>1SS7J5S9DW</t>
  </si>
  <si>
    <t>Asefa Estudiantes - FC Barcelone</t>
  </si>
  <si>
    <t>1SS7JCWDXP</t>
  </si>
  <si>
    <t>Brive - Carcassonne</t>
  </si>
  <si>
    <t>CA Brive Correze Limousin par 1-5</t>
  </si>
  <si>
    <t>1SS7JCWGNU</t>
  </si>
  <si>
    <t>CA Brive Correze Limousin par 6-10</t>
  </si>
  <si>
    <t>1SS7JCWJBC</t>
  </si>
  <si>
    <t>CA Brive Correze Limousin par 11-15</t>
  </si>
  <si>
    <t>1SS7JK070C</t>
  </si>
  <si>
    <t>Novak Djokovic (SRB) - Paul-Henri Mathieu (FRA)</t>
  </si>
  <si>
    <t>Y aura-t-il un tie-break durant le match ?</t>
  </si>
  <si>
    <t>Non</t>
  </si>
  <si>
    <t>1SS7JU3L7W</t>
  </si>
  <si>
    <t>Benoit Paire (FRA) - Roger Federer (SUI)</t>
  </si>
  <si>
    <t>1SS7JU436J</t>
  </si>
  <si>
    <t>Robin Haase (NED) - Andy Murray (GBR)</t>
  </si>
  <si>
    <t>1SS7JY5NAW</t>
  </si>
  <si>
    <t>Minnesota Timberwolves chez San Antonio Spurs</t>
  </si>
  <si>
    <t>San Antonio Spurs gagne de 11 points ou plus</t>
  </si>
  <si>
    <t>1SS7NGKXZC</t>
  </si>
  <si>
    <t>Manchester Utd - Liverpool</t>
  </si>
  <si>
    <t>1SS7PA7LM1</t>
  </si>
  <si>
    <t>Banvit - Aliaga Petkim</t>
  </si>
  <si>
    <t>Aliaga Petkim</t>
  </si>
  <si>
    <t>1SS7TN6PRN</t>
  </si>
  <si>
    <t>Ospreys - Leicester Tigers</t>
  </si>
  <si>
    <t>Ospreys de 1 à 12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</si>
</sst>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13">
    <font>
      <sz val="9"/>
      <color theme="1"/>
      <name val="Verdana"/>
      <family val="2"/>
    </font>
    <font>
      <b/>
      <sz val="11"/>
      <color indexed="8"/>
      <name val="Calibri"/>
      <family val="2"/>
    </font>
    <font>
      <b/>
      <sz val="9"/>
      <color indexed="10"/>
      <name val="Verdana"/>
      <family val="2"/>
    </font>
    <font>
      <b/>
      <sz val="9"/>
      <color indexed="8"/>
      <name val="Verdana"/>
      <family val="2"/>
    </font>
    <font>
      <sz val="8"/>
      <color indexed="8"/>
      <name val="Verdana"/>
      <family val="2"/>
    </font>
    <font>
      <b/>
      <sz val="8"/>
      <color indexed="10"/>
      <name val="Verdana"/>
      <family val="2"/>
    </font>
    <font>
      <sz val="9"/>
      <name val="Verdana"/>
      <family val="2"/>
    </font>
    <font>
      <sz val="9"/>
      <color indexed="10"/>
      <name val="Verdana"/>
      <family val="2"/>
    </font>
    <font>
      <sz val="10"/>
      <name val="Arial"/>
      <family val="2"/>
    </font>
    <font>
      <b/>
      <sz val="10"/>
      <color indexed="8"/>
      <name val="Verdana"/>
      <family val="2"/>
    </font>
    <font>
      <b/>
      <sz val="8"/>
      <color indexed="30"/>
      <name val="Verdana"/>
      <family val="2"/>
    </font>
    <font>
      <sz val="8"/>
      <name val="Verdana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2" fillId="0" borderId="0"/>
    <xf numFmtId="0" fontId="8" fillId="0" borderId="0"/>
  </cellStyleXfs>
  <cellXfs count="106">
    <xf numFmtId="0" fontId="0" fillId="0" borderId="0" xfId="0"/>
    <xf numFmtId="0" fontId="0" fillId="0" borderId="0" xfId="0" applyAlignment="1">
      <alignment horizontal="left"/>
    </xf>
    <xf numFmtId="164" fontId="3" fillId="0" borderId="0" xfId="0" applyNumberFormat="1" applyFont="1"/>
    <xf numFmtId="0" fontId="0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4" fontId="0" fillId="0" borderId="0" xfId="0" applyNumberFormat="1" applyFont="1" applyAlignment="1">
      <alignment horizontal="left"/>
    </xf>
    <xf numFmtId="0" fontId="0" fillId="0" borderId="1" xfId="0" applyBorder="1" applyAlignment="1">
      <alignment horizontal="left"/>
    </xf>
    <xf numFmtId="164" fontId="0" fillId="0" borderId="2" xfId="0" applyNumberFormat="1" applyBorder="1" applyAlignment="1">
      <alignment horizontal="left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" fontId="6" fillId="0" borderId="0" xfId="0" applyNumberFormat="1" applyFont="1" applyFill="1" applyAlignment="1">
      <alignment horizontal="left"/>
    </xf>
    <xf numFmtId="164" fontId="0" fillId="0" borderId="0" xfId="0" applyNumberFormat="1" applyAlignment="1">
      <alignment horizontal="right"/>
    </xf>
    <xf numFmtId="164" fontId="0" fillId="0" borderId="0" xfId="0" applyNumberFormat="1" applyFill="1" applyAlignment="1">
      <alignment horizontal="right"/>
    </xf>
    <xf numFmtId="164" fontId="0" fillId="0" borderId="1" xfId="0" applyNumberFormat="1" applyBorder="1" applyAlignment="1">
      <alignment horizontal="right"/>
    </xf>
    <xf numFmtId="4" fontId="0" fillId="0" borderId="0" xfId="0" applyNumberFormat="1" applyFont="1" applyFill="1" applyAlignment="1">
      <alignment horizontal="left"/>
    </xf>
    <xf numFmtId="4" fontId="0" fillId="2" borderId="0" xfId="0" applyNumberFormat="1" applyFont="1" applyFill="1" applyAlignment="1">
      <alignment horizontal="left"/>
    </xf>
    <xf numFmtId="4" fontId="3" fillId="2" borderId="3" xfId="0" applyNumberFormat="1" applyFont="1" applyFill="1" applyBorder="1" applyAlignment="1">
      <alignment horizontal="left"/>
    </xf>
    <xf numFmtId="4" fontId="3" fillId="2" borderId="0" xfId="0" applyNumberFormat="1" applyFont="1" applyFill="1" applyAlignment="1">
      <alignment horizontal="left"/>
    </xf>
    <xf numFmtId="164" fontId="1" fillId="0" borderId="0" xfId="0" applyNumberFormat="1" applyFont="1" applyFill="1" applyAlignment="1">
      <alignment horizontal="center"/>
    </xf>
    <xf numFmtId="164" fontId="0" fillId="0" borderId="1" xfId="0" applyNumberFormat="1" applyBorder="1" applyAlignment="1">
      <alignment horizontal="left"/>
    </xf>
    <xf numFmtId="4" fontId="7" fillId="0" borderId="0" xfId="0" applyNumberFormat="1" applyFont="1" applyAlignment="1">
      <alignment horizontal="left"/>
    </xf>
    <xf numFmtId="4" fontId="0" fillId="0" borderId="1" xfId="0" applyNumberFormat="1" applyFont="1" applyBorder="1" applyAlignment="1">
      <alignment horizontal="left"/>
    </xf>
    <xf numFmtId="4" fontId="3" fillId="0" borderId="0" xfId="0" applyNumberFormat="1" applyFont="1" applyAlignment="1">
      <alignment horizontal="left"/>
    </xf>
    <xf numFmtId="2" fontId="7" fillId="0" borderId="0" xfId="0" applyNumberFormat="1" applyFont="1" applyAlignment="1">
      <alignment horizontal="left"/>
    </xf>
    <xf numFmtId="2" fontId="0" fillId="0" borderId="0" xfId="0" applyNumberFormat="1" applyFont="1" applyAlignment="1">
      <alignment horizontal="left"/>
    </xf>
    <xf numFmtId="2" fontId="0" fillId="0" borderId="1" xfId="0" applyNumberFormat="1" applyFont="1" applyBorder="1" applyAlignment="1">
      <alignment horizontal="left"/>
    </xf>
    <xf numFmtId="2" fontId="3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Fill="1" applyAlignment="1">
      <alignment horizontal="right"/>
    </xf>
    <xf numFmtId="164" fontId="7" fillId="0" borderId="0" xfId="0" applyNumberFormat="1" applyFont="1" applyAlignment="1">
      <alignment horizontal="right"/>
    </xf>
    <xf numFmtId="4" fontId="0" fillId="0" borderId="0" xfId="0" applyNumberFormat="1" applyFont="1" applyAlignment="1">
      <alignment horizontal="left" wrapText="1"/>
    </xf>
    <xf numFmtId="4" fontId="0" fillId="0" borderId="0" xfId="0" applyNumberFormat="1" applyFont="1" applyBorder="1" applyAlignment="1">
      <alignment horizontal="left"/>
    </xf>
    <xf numFmtId="0" fontId="0" fillId="0" borderId="0" xfId="0" applyFont="1" applyBorder="1"/>
    <xf numFmtId="0" fontId="0" fillId="0" borderId="0" xfId="0" applyAlignment="1">
      <alignment horizontal="center"/>
    </xf>
    <xf numFmtId="164" fontId="3" fillId="0" borderId="4" xfId="0" applyNumberFormat="1" applyFont="1" applyBorder="1" applyAlignment="1">
      <alignment horizontal="left"/>
    </xf>
    <xf numFmtId="164" fontId="9" fillId="0" borderId="4" xfId="0" applyNumberFormat="1" applyFont="1" applyBorder="1" applyAlignment="1">
      <alignment horizontal="left"/>
    </xf>
    <xf numFmtId="4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4" fontId="0" fillId="0" borderId="0" xfId="0" applyNumberFormat="1" applyBorder="1" applyAlignment="1">
      <alignment horizontal="left"/>
    </xf>
    <xf numFmtId="22" fontId="0" fillId="0" borderId="0" xfId="0" applyNumberFormat="1" applyFont="1" applyBorder="1" applyAlignment="1">
      <alignment horizontal="left"/>
    </xf>
    <xf numFmtId="22" fontId="0" fillId="0" borderId="0" xfId="0" applyNumberFormat="1" applyBorder="1" applyAlignment="1">
      <alignment horizontal="left"/>
    </xf>
    <xf numFmtId="22" fontId="0" fillId="0" borderId="0" xfId="0" applyNumberFormat="1" applyFont="1" applyBorder="1" applyAlignment="1">
      <alignment wrapText="1"/>
    </xf>
    <xf numFmtId="22" fontId="0" fillId="0" borderId="0" xfId="0" applyNumberFormat="1" applyBorder="1" applyAlignment="1">
      <alignment wrapText="1"/>
    </xf>
    <xf numFmtId="0" fontId="0" fillId="0" borderId="0" xfId="0" applyFont="1" applyBorder="1" applyAlignment="1">
      <alignment wrapText="1"/>
    </xf>
    <xf numFmtId="22" fontId="0" fillId="0" borderId="0" xfId="0" applyNumberFormat="1" applyBorder="1"/>
    <xf numFmtId="22" fontId="0" fillId="0" borderId="0" xfId="0" applyNumberFormat="1" applyFont="1" applyBorder="1"/>
    <xf numFmtId="0" fontId="0" fillId="0" borderId="0" xfId="0" applyBorder="1"/>
    <xf numFmtId="0" fontId="0" fillId="0" borderId="0" xfId="0" applyBorder="1" applyAlignment="1">
      <alignment wrapText="1"/>
    </xf>
    <xf numFmtId="4" fontId="0" fillId="0" borderId="0" xfId="0" applyNumberFormat="1" applyBorder="1" applyAlignment="1">
      <alignment horizontal="left" wrapText="1"/>
    </xf>
    <xf numFmtId="0" fontId="0" fillId="0" borderId="1" xfId="0" applyFont="1" applyBorder="1" applyAlignment="1">
      <alignment horizontal="left"/>
    </xf>
    <xf numFmtId="4" fontId="0" fillId="0" borderId="1" xfId="0" applyNumberFormat="1" applyBorder="1" applyAlignment="1">
      <alignment horizontal="left"/>
    </xf>
    <xf numFmtId="164" fontId="3" fillId="0" borderId="5" xfId="0" applyNumberFormat="1" applyFont="1" applyBorder="1" applyAlignment="1">
      <alignment horizontal="left"/>
    </xf>
    <xf numFmtId="4" fontId="3" fillId="0" borderId="5" xfId="0" applyNumberFormat="1" applyFont="1" applyBorder="1" applyAlignment="1">
      <alignment horizontal="left" wrapText="1"/>
    </xf>
    <xf numFmtId="16" fontId="0" fillId="0" borderId="0" xfId="0" applyNumberFormat="1" applyBorder="1"/>
    <xf numFmtId="22" fontId="0" fillId="0" borderId="0" xfId="0" applyNumberFormat="1" applyBorder="1" applyAlignment="1">
      <alignment horizontal="right"/>
    </xf>
    <xf numFmtId="0" fontId="0" fillId="0" borderId="0" xfId="0" applyFont="1" applyFill="1" applyBorder="1"/>
    <xf numFmtId="0" fontId="7" fillId="0" borderId="0" xfId="0" applyFont="1" applyFill="1" applyBorder="1"/>
    <xf numFmtId="0" fontId="3" fillId="0" borderId="6" xfId="0" applyFont="1" applyBorder="1" applyAlignment="1">
      <alignment horizontal="left"/>
    </xf>
    <xf numFmtId="4" fontId="3" fillId="2" borderId="5" xfId="0" applyNumberFormat="1" applyFont="1" applyFill="1" applyBorder="1" applyAlignment="1">
      <alignment horizontal="left"/>
    </xf>
    <xf numFmtId="0" fontId="3" fillId="0" borderId="4" xfId="0" applyFont="1" applyBorder="1" applyAlignment="1">
      <alignment horizontal="left"/>
    </xf>
    <xf numFmtId="0" fontId="0" fillId="0" borderId="1" xfId="0" applyBorder="1"/>
    <xf numFmtId="49" fontId="0" fillId="0" borderId="0" xfId="0" applyNumberFormat="1" applyBorder="1"/>
    <xf numFmtId="0" fontId="0" fillId="0" borderId="0" xfId="0" applyFont="1" applyFill="1" applyBorder="1" applyAlignment="1">
      <alignment horizontal="left"/>
    </xf>
    <xf numFmtId="22" fontId="0" fillId="0" borderId="0" xfId="0" applyNumberFormat="1" applyFill="1" applyBorder="1"/>
    <xf numFmtId="0" fontId="0" fillId="0" borderId="0" xfId="0" applyFill="1" applyBorder="1"/>
    <xf numFmtId="4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4" fillId="0" borderId="0" xfId="0" applyFont="1" applyFill="1" applyAlignment="1">
      <alignment horizontal="left"/>
    </xf>
    <xf numFmtId="4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0" fontId="0" fillId="0" borderId="7" xfId="0" applyBorder="1"/>
    <xf numFmtId="0" fontId="0" fillId="3" borderId="1" xfId="0" applyFill="1" applyBorder="1"/>
    <xf numFmtId="4" fontId="0" fillId="3" borderId="1" xfId="0" applyNumberFormat="1" applyFill="1" applyBorder="1"/>
    <xf numFmtId="4" fontId="0" fillId="0" borderId="1" xfId="0" applyNumberFormat="1" applyBorder="1"/>
    <xf numFmtId="164" fontId="3" fillId="0" borderId="1" xfId="0" applyNumberFormat="1" applyFont="1" applyBorder="1"/>
    <xf numFmtId="0" fontId="0" fillId="0" borderId="8" xfId="0" applyBorder="1"/>
    <xf numFmtId="0" fontId="0" fillId="0" borderId="9" xfId="0" applyBorder="1"/>
    <xf numFmtId="0" fontId="0" fillId="3" borderId="0" xfId="0" applyFill="1" applyBorder="1"/>
    <xf numFmtId="4" fontId="0" fillId="3" borderId="0" xfId="0" applyNumberFormat="1" applyFill="1" applyBorder="1"/>
    <xf numFmtId="4" fontId="0" fillId="0" borderId="0" xfId="0" applyNumberFormat="1" applyBorder="1"/>
    <xf numFmtId="164" fontId="3" fillId="0" borderId="0" xfId="0" applyNumberFormat="1" applyFont="1" applyBorder="1"/>
    <xf numFmtId="0" fontId="0" fillId="0" borderId="10" xfId="0" applyBorder="1"/>
    <xf numFmtId="0" fontId="0" fillId="0" borderId="11" xfId="0" applyBorder="1"/>
    <xf numFmtId="0" fontId="0" fillId="3" borderId="12" xfId="0" applyFill="1" applyBorder="1"/>
    <xf numFmtId="4" fontId="0" fillId="3" borderId="12" xfId="0" applyNumberFormat="1" applyFill="1" applyBorder="1"/>
    <xf numFmtId="4" fontId="0" fillId="0" borderId="12" xfId="0" applyNumberFormat="1" applyBorder="1"/>
    <xf numFmtId="164" fontId="3" fillId="0" borderId="12" xfId="0" applyNumberFormat="1" applyFont="1" applyBorder="1"/>
    <xf numFmtId="0" fontId="0" fillId="0" borderId="12" xfId="0" applyBorder="1"/>
    <xf numFmtId="0" fontId="0" fillId="0" borderId="13" xfId="0" applyBorder="1"/>
    <xf numFmtId="0" fontId="0" fillId="4" borderId="0" xfId="0" applyFill="1"/>
    <xf numFmtId="4" fontId="0" fillId="3" borderId="0" xfId="0" applyNumberFormat="1" applyFill="1" applyBorder="1" applyAlignment="1">
      <alignment horizontal="left"/>
    </xf>
    <xf numFmtId="4" fontId="0" fillId="3" borderId="0" xfId="0" applyNumberFormat="1" applyFont="1" applyFill="1" applyBorder="1" applyAlignment="1">
      <alignment horizontal="left"/>
    </xf>
    <xf numFmtId="4" fontId="0" fillId="3" borderId="0" xfId="0" applyNumberFormat="1" applyFill="1" applyBorder="1" applyAlignment="1">
      <alignment horizontal="left" wrapText="1"/>
    </xf>
    <xf numFmtId="4" fontId="0" fillId="3" borderId="1" xfId="0" applyNumberFormat="1" applyFill="1" applyBorder="1" applyAlignment="1">
      <alignment horizontal="left"/>
    </xf>
    <xf numFmtId="22" fontId="0" fillId="3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right"/>
    </xf>
    <xf numFmtId="22" fontId="0" fillId="0" borderId="0" xfId="0" applyNumberFormat="1" applyFill="1" applyBorder="1" applyAlignment="1">
      <alignment horizontal="right"/>
    </xf>
    <xf numFmtId="22" fontId="0" fillId="3" borderId="0" xfId="0" applyNumberFormat="1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17"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hyperlink" Target="http://forum.excel-pratique.com/excel/recuperer-les-5-dernieres-valeurs-d-une-liste-t35805.html#http://forum.excel-pratique.com/excel/recuperer-les-5-dernieres-valeurs-d-une-liste-t35805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771525</xdr:colOff>
      <xdr:row>0</xdr:row>
      <xdr:rowOff>0</xdr:rowOff>
    </xdr:from>
    <xdr:to>
      <xdr:col>3</xdr:col>
      <xdr:colOff>1362075</xdr:colOff>
      <xdr:row>0</xdr:row>
      <xdr:rowOff>581025</xdr:rowOff>
    </xdr:to>
    <xdr:pic macro="[0]!tof">
      <xdr:nvPicPr>
        <xdr:cNvPr id="1025" name="Image 5" descr="lout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0"/>
          <a:ext cx="590550" cy="581025"/>
        </a:xfrm>
        <a:prstGeom prst="rect">
          <a:avLst/>
        </a:prstGeom>
        <a:noFill/>
        <a:ln w="25400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4</xdr:col>
      <xdr:colOff>314325</xdr:colOff>
      <xdr:row>0</xdr:row>
      <xdr:rowOff>0</xdr:rowOff>
    </xdr:from>
    <xdr:to>
      <xdr:col>4</xdr:col>
      <xdr:colOff>885825</xdr:colOff>
      <xdr:row>0</xdr:row>
      <xdr:rowOff>600075</xdr:rowOff>
    </xdr:to>
    <xdr:pic macro="[0]!rasta2">
      <xdr:nvPicPr>
        <xdr:cNvPr id="1026" name="Image 7" descr="paresseux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52950" y="0"/>
          <a:ext cx="571500" cy="600075"/>
        </a:xfrm>
        <a:prstGeom prst="rect">
          <a:avLst/>
        </a:prstGeom>
        <a:noFill/>
        <a:ln w="25400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5</xdr:col>
      <xdr:colOff>742950</xdr:colOff>
      <xdr:row>0</xdr:row>
      <xdr:rowOff>0</xdr:rowOff>
    </xdr:from>
    <xdr:to>
      <xdr:col>5</xdr:col>
      <xdr:colOff>1304925</xdr:colOff>
      <xdr:row>0</xdr:row>
      <xdr:rowOff>628650</xdr:rowOff>
    </xdr:to>
    <xdr:pic macro="[0]!rasta3">
      <xdr:nvPicPr>
        <xdr:cNvPr id="1027" name="Image 9" descr="macaque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24600" y="0"/>
          <a:ext cx="561975" cy="628650"/>
        </a:xfrm>
        <a:prstGeom prst="rect">
          <a:avLst/>
        </a:prstGeom>
        <a:noFill/>
        <a:ln w="25400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7</xdr:col>
      <xdr:colOff>76200</xdr:colOff>
      <xdr:row>0</xdr:row>
      <xdr:rowOff>57150</xdr:rowOff>
    </xdr:from>
    <xdr:to>
      <xdr:col>23</xdr:col>
      <xdr:colOff>676275</xdr:colOff>
      <xdr:row>0</xdr:row>
      <xdr:rowOff>333375</xdr:rowOff>
    </xdr:to>
    <xdr:sp macro="" textlink="">
      <xdr:nvSpPr>
        <xdr:cNvPr id="1057" name="Text Box 33">
          <a:hlinkClick xmlns:r="http://schemas.openxmlformats.org/officeDocument/2006/relationships" r:id="rId4"/>
        </xdr:cNvPr>
        <xdr:cNvSpPr txBox="1">
          <a:spLocks noChangeArrowheads="1"/>
        </xdr:cNvSpPr>
      </xdr:nvSpPr>
      <xdr:spPr bwMode="auto">
        <a:xfrm>
          <a:off x="7753350" y="57150"/>
          <a:ext cx="7258050" cy="276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</a:rPr>
            <a:t>http://forum.excel-pratique.com/excel/recuperer-les-5-dernieres-valeurs-d-une-liste-t35805.html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742950</xdr:colOff>
      <xdr:row>18</xdr:row>
      <xdr:rowOff>19050</xdr:rowOff>
    </xdr:from>
    <xdr:to>
      <xdr:col>19</xdr:col>
      <xdr:colOff>381000</xdr:colOff>
      <xdr:row>26</xdr:row>
      <xdr:rowOff>28575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7077075" y="2628900"/>
          <a:ext cx="6343650" cy="1162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</a:rPr>
            <a:t>Cette page sera actualisée à chaque fois que tu y reviendra</a:t>
          </a:r>
        </a:p>
        <a:p>
          <a:pPr algn="l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</a:rPr>
            <a:t>Code dans le module de cette page et dans la Module1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</a:rPr>
            <a:t>Des cellules fusionnées : Pas Glop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</a:rPr>
            <a:t>Des cellules non vides fusionnées : Pas glop pas glop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519"/>
  <sheetViews>
    <sheetView workbookViewId="0">
      <pane ySplit="1" topLeftCell="A2" activePane="bottomLeft" state="frozen"/>
      <selection pane="bottomLeft" activeCell="V528" sqref="V528"/>
    </sheetView>
  </sheetViews>
  <sheetFormatPr baseColWidth="10" defaultRowHeight="11.25" outlineLevelCol="1"/>
  <cols>
    <col min="1" max="1" width="10.125" style="39" bestFit="1" customWidth="1"/>
    <col min="2" max="2" width="15.75" style="40" bestFit="1" customWidth="1"/>
    <col min="3" max="3" width="7.875" style="39" hidden="1" customWidth="1"/>
    <col min="4" max="4" width="29.75" style="39" customWidth="1"/>
    <col min="5" max="5" width="17.625" style="40" customWidth="1"/>
    <col min="6" max="6" width="27.5" style="40" customWidth="1"/>
    <col min="7" max="7" width="11.625" style="40" hidden="1" customWidth="1"/>
    <col min="8" max="8" width="6.5" style="41" bestFit="1" customWidth="1"/>
    <col min="9" max="9" width="16" style="98" bestFit="1" customWidth="1"/>
    <col min="10" max="10" width="10.875" style="40" bestFit="1" customWidth="1"/>
    <col min="11" max="11" width="7" style="6" customWidth="1"/>
    <col min="12" max="13" width="12.875" style="93" hidden="1" customWidth="1" outlineLevel="1"/>
    <col min="14" max="14" width="9.375" style="10" bestFit="1" customWidth="1" collapsed="1"/>
    <col min="15" max="15" width="7.625" style="6" hidden="1" customWidth="1" outlineLevel="1"/>
    <col min="16" max="16" width="6.25" style="6" hidden="1" customWidth="1" outlineLevel="1"/>
    <col min="17" max="17" width="8.125" style="6" hidden="1" customWidth="1" outlineLevel="1"/>
    <col min="18" max="18" width="13.75" style="6" hidden="1" customWidth="1" outlineLevel="1"/>
    <col min="19" max="19" width="9.625" style="6" hidden="1" customWidth="1" outlineLevel="1"/>
    <col min="20" max="20" width="11.125" style="26" hidden="1" customWidth="1" outlineLevel="1"/>
    <col min="21" max="21" width="11.25" style="4" customWidth="1" collapsed="1"/>
    <col min="22" max="22" width="14" style="13" bestFit="1" customWidth="1"/>
    <col min="23" max="23" width="12.375" style="13" bestFit="1" customWidth="1"/>
    <col min="24" max="24" width="14.75" style="13" bestFit="1" customWidth="1"/>
    <col min="25" max="25" width="12.375" style="13" bestFit="1" customWidth="1"/>
    <col min="26" max="26" width="14" style="13" bestFit="1" customWidth="1"/>
    <col min="27" max="27" width="13.25" style="13" bestFit="1" customWidth="1"/>
    <col min="28" max="28" width="14.25" style="13" bestFit="1" customWidth="1"/>
    <col min="29" max="16384" width="11" style="1"/>
  </cols>
  <sheetData>
    <row r="1" spans="1:28" ht="54" customHeight="1">
      <c r="A1" s="39" t="s">
        <v>0</v>
      </c>
      <c r="B1" s="40" t="s">
        <v>24</v>
      </c>
      <c r="C1" s="40" t="s">
        <v>384</v>
      </c>
      <c r="D1" s="39" t="s">
        <v>19</v>
      </c>
      <c r="E1" s="40" t="s">
        <v>20</v>
      </c>
      <c r="F1" s="40" t="s">
        <v>21</v>
      </c>
      <c r="G1" s="40" t="s">
        <v>384</v>
      </c>
      <c r="H1" s="41" t="s">
        <v>22</v>
      </c>
      <c r="I1" s="98" t="s">
        <v>36</v>
      </c>
      <c r="J1" s="40" t="s">
        <v>26</v>
      </c>
      <c r="K1" s="32" t="s">
        <v>23</v>
      </c>
      <c r="L1" s="93" t="s">
        <v>776</v>
      </c>
      <c r="M1" s="93" t="s">
        <v>1125</v>
      </c>
      <c r="N1" s="9" t="s">
        <v>32</v>
      </c>
      <c r="O1" s="6" t="s">
        <v>33</v>
      </c>
      <c r="P1" s="4" t="s">
        <v>7</v>
      </c>
      <c r="Q1" s="4" t="s">
        <v>5</v>
      </c>
      <c r="R1" s="4" t="s">
        <v>544</v>
      </c>
      <c r="S1" s="6" t="s">
        <v>216</v>
      </c>
      <c r="T1" s="26" t="s">
        <v>16</v>
      </c>
      <c r="U1" s="4" t="s">
        <v>1</v>
      </c>
      <c r="V1" s="20" t="s">
        <v>95</v>
      </c>
      <c r="W1" s="20" t="s">
        <v>96</v>
      </c>
      <c r="X1" s="20" t="s">
        <v>97</v>
      </c>
      <c r="Y1" s="20" t="s">
        <v>98</v>
      </c>
      <c r="Z1" s="20" t="s">
        <v>383</v>
      </c>
      <c r="AA1" s="20" t="s">
        <v>476</v>
      </c>
      <c r="AB1" s="20" t="s">
        <v>99</v>
      </c>
    </row>
    <row r="2" spans="1:28" ht="11.25" customHeight="1">
      <c r="A2" s="42"/>
      <c r="D2" s="39" t="s">
        <v>60</v>
      </c>
      <c r="I2" s="99">
        <v>41240.59375</v>
      </c>
      <c r="L2" s="93" t="e">
        <f ca="1">VLOOKUP(M2,base,5,FALSE)</f>
        <v>#REF!</v>
      </c>
      <c r="P2" s="6">
        <f>IF(N2="BON",1,0)</f>
        <v>0</v>
      </c>
      <c r="Q2" s="6">
        <f>IF(N2="PERDU",1,0)</f>
        <v>0</v>
      </c>
      <c r="R2" s="6">
        <f t="shared" ref="R2:R65" si="0">IF(O2&gt;N2,1,0)</f>
        <v>0</v>
      </c>
      <c r="U2" s="4">
        <v>50</v>
      </c>
      <c r="V2" s="13">
        <v>0</v>
      </c>
      <c r="W2" s="13">
        <v>0</v>
      </c>
      <c r="X2" s="13">
        <v>0</v>
      </c>
      <c r="Y2" s="13">
        <v>0</v>
      </c>
      <c r="Z2" s="13">
        <v>0</v>
      </c>
      <c r="AA2" s="13">
        <v>0</v>
      </c>
      <c r="AB2" s="13">
        <v>0</v>
      </c>
    </row>
    <row r="3" spans="1:28" ht="11.25" customHeight="1">
      <c r="A3" s="42" t="s">
        <v>8</v>
      </c>
      <c r="B3" s="43">
        <v>41240.864583333336</v>
      </c>
      <c r="D3" s="39" t="s">
        <v>12</v>
      </c>
      <c r="E3" s="40" t="s">
        <v>17</v>
      </c>
      <c r="F3" s="40" t="s">
        <v>18</v>
      </c>
      <c r="H3" s="41" t="s">
        <v>385</v>
      </c>
      <c r="I3" s="99">
        <v>41240.727777777778</v>
      </c>
      <c r="J3" s="40" t="s">
        <v>3</v>
      </c>
      <c r="K3" s="6">
        <v>10</v>
      </c>
      <c r="L3" s="93" t="s">
        <v>778</v>
      </c>
      <c r="M3" s="93" t="str">
        <f t="shared" ref="M3:M66" si="1">IF(I3&gt;I2,"OK","VOIR ?")</f>
        <v>OK</v>
      </c>
      <c r="N3" s="10" t="s">
        <v>7</v>
      </c>
      <c r="O3" s="6">
        <f t="shared" ref="O3:O66" si="2">IF(N3="PERDU",0,K3*H3)</f>
        <v>17.5</v>
      </c>
      <c r="P3" s="6">
        <f t="shared" ref="P3:P66" si="3">IF(N3="BON",1,0)</f>
        <v>1</v>
      </c>
      <c r="Q3" s="6">
        <f t="shared" ref="Q3:Q66" si="4">IF(N3="PERDU",1,0)</f>
        <v>0</v>
      </c>
      <c r="R3" s="6">
        <f t="shared" si="0"/>
        <v>0</v>
      </c>
      <c r="S3" s="6">
        <f>IF(N3="","non réalisé",T3)</f>
        <v>7.5</v>
      </c>
      <c r="T3" s="26">
        <f t="shared" ref="T3:T66" si="5">IF(N3=0,K3*-1,O3-K3)</f>
        <v>7.5</v>
      </c>
      <c r="U3" s="4">
        <f t="shared" ref="U3:U8" si="6">U2+O3-K3</f>
        <v>57.5</v>
      </c>
      <c r="V3" s="13">
        <v>7.5</v>
      </c>
      <c r="W3" s="13">
        <v>0</v>
      </c>
      <c r="X3" s="13">
        <v>0</v>
      </c>
      <c r="Y3" s="13">
        <v>0</v>
      </c>
      <c r="Z3" s="13">
        <v>0</v>
      </c>
      <c r="AA3" s="13">
        <v>0</v>
      </c>
      <c r="AB3" s="13">
        <f>+T3</f>
        <v>7.5</v>
      </c>
    </row>
    <row r="4" spans="1:28" ht="11.25" customHeight="1">
      <c r="A4" s="44" t="s">
        <v>8</v>
      </c>
      <c r="B4" s="45">
        <v>41240.875</v>
      </c>
      <c r="C4" s="46"/>
      <c r="D4" s="46" t="s">
        <v>14</v>
      </c>
      <c r="E4" s="40" t="s">
        <v>25</v>
      </c>
      <c r="F4" s="40" t="s">
        <v>15</v>
      </c>
      <c r="H4" s="41" t="s">
        <v>386</v>
      </c>
      <c r="I4" s="99">
        <v>41240.727777777778</v>
      </c>
      <c r="J4" s="40" t="s">
        <v>3</v>
      </c>
      <c r="K4" s="6">
        <v>10</v>
      </c>
      <c r="L4" s="93" t="s">
        <v>778</v>
      </c>
      <c r="M4" s="93" t="str">
        <f t="shared" si="1"/>
        <v>VOIR ?</v>
      </c>
      <c r="N4" s="10" t="s">
        <v>5</v>
      </c>
      <c r="O4" s="6">
        <f t="shared" si="2"/>
        <v>0</v>
      </c>
      <c r="P4" s="6">
        <f t="shared" si="3"/>
        <v>0</v>
      </c>
      <c r="Q4" s="6">
        <f t="shared" si="4"/>
        <v>1</v>
      </c>
      <c r="R4" s="6">
        <f t="shared" si="0"/>
        <v>0</v>
      </c>
      <c r="S4" s="6">
        <f t="shared" ref="S4:S67" si="7">IF(N4="",0,T4)</f>
        <v>-10</v>
      </c>
      <c r="T4" s="26">
        <f t="shared" si="5"/>
        <v>-10</v>
      </c>
      <c r="U4" s="4">
        <f t="shared" si="6"/>
        <v>47.5</v>
      </c>
      <c r="V4" s="14">
        <f t="shared" ref="V4:V67" si="8">IF(A4="YANN",V3+T4,V3)</f>
        <v>-2.5</v>
      </c>
      <c r="W4" s="13">
        <v>0</v>
      </c>
      <c r="X4" s="13">
        <v>0</v>
      </c>
      <c r="Y4" s="13">
        <v>0</v>
      </c>
      <c r="Z4" s="13">
        <v>0</v>
      </c>
      <c r="AA4" s="13">
        <v>0</v>
      </c>
      <c r="AB4" s="13">
        <f t="shared" ref="AB4:AB67" si="9">+AB3+T4</f>
        <v>-2.5</v>
      </c>
    </row>
    <row r="5" spans="1:28" ht="11.25" customHeight="1">
      <c r="A5" s="42" t="s">
        <v>8</v>
      </c>
      <c r="B5" s="43">
        <v>41240.854166666664</v>
      </c>
      <c r="D5" s="39" t="s">
        <v>10</v>
      </c>
      <c r="E5" s="40" t="s">
        <v>27</v>
      </c>
      <c r="F5" s="40" t="s">
        <v>11</v>
      </c>
      <c r="H5" s="41" t="s">
        <v>387</v>
      </c>
      <c r="I5" s="99">
        <v>41240.729861111111</v>
      </c>
      <c r="J5" s="40" t="s">
        <v>9</v>
      </c>
      <c r="K5" s="6">
        <v>5</v>
      </c>
      <c r="L5" s="93" t="s">
        <v>779</v>
      </c>
      <c r="M5" s="93" t="str">
        <f t="shared" si="1"/>
        <v>OK</v>
      </c>
      <c r="N5" s="10" t="s">
        <v>5</v>
      </c>
      <c r="O5" s="6">
        <f t="shared" si="2"/>
        <v>0</v>
      </c>
      <c r="P5" s="6">
        <f t="shared" si="3"/>
        <v>0</v>
      </c>
      <c r="Q5" s="6">
        <f t="shared" si="4"/>
        <v>1</v>
      </c>
      <c r="R5" s="6">
        <f t="shared" si="0"/>
        <v>0</v>
      </c>
      <c r="S5" s="6">
        <f t="shared" si="7"/>
        <v>-5</v>
      </c>
      <c r="T5" s="26">
        <f t="shared" si="5"/>
        <v>-5</v>
      </c>
      <c r="U5" s="4">
        <f t="shared" si="6"/>
        <v>42.5</v>
      </c>
      <c r="V5" s="14">
        <f t="shared" si="8"/>
        <v>-7.5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f t="shared" si="9"/>
        <v>-7.5</v>
      </c>
    </row>
    <row r="6" spans="1:28" ht="11.25" customHeight="1">
      <c r="A6" s="42" t="s">
        <v>2</v>
      </c>
      <c r="B6" s="43">
        <v>41240.833333333336</v>
      </c>
      <c r="D6" s="39" t="s">
        <v>28</v>
      </c>
      <c r="E6" s="40" t="s">
        <v>29</v>
      </c>
      <c r="F6" s="40" t="s">
        <v>6</v>
      </c>
      <c r="H6" s="41" t="s">
        <v>386</v>
      </c>
      <c r="I6" s="99">
        <v>41240.788888888892</v>
      </c>
      <c r="J6" s="40" t="s">
        <v>3</v>
      </c>
      <c r="K6" s="6">
        <v>10</v>
      </c>
      <c r="L6" s="93" t="s">
        <v>780</v>
      </c>
      <c r="M6" s="93" t="str">
        <f t="shared" si="1"/>
        <v>OK</v>
      </c>
      <c r="N6" s="10" t="s">
        <v>7</v>
      </c>
      <c r="O6" s="6">
        <f t="shared" si="2"/>
        <v>17</v>
      </c>
      <c r="P6" s="6">
        <f t="shared" si="3"/>
        <v>1</v>
      </c>
      <c r="Q6" s="6">
        <f t="shared" si="4"/>
        <v>0</v>
      </c>
      <c r="R6" s="6">
        <f t="shared" si="0"/>
        <v>0</v>
      </c>
      <c r="S6" s="6">
        <f t="shared" si="7"/>
        <v>7</v>
      </c>
      <c r="T6" s="26">
        <f t="shared" si="5"/>
        <v>7</v>
      </c>
      <c r="U6" s="4">
        <f t="shared" si="6"/>
        <v>49.5</v>
      </c>
      <c r="V6" s="14">
        <f t="shared" si="8"/>
        <v>-7.5</v>
      </c>
      <c r="W6" s="13">
        <v>7</v>
      </c>
      <c r="X6" s="13">
        <v>0</v>
      </c>
      <c r="Y6" s="13">
        <v>0</v>
      </c>
      <c r="Z6" s="13">
        <v>0</v>
      </c>
      <c r="AA6" s="13">
        <v>0</v>
      </c>
      <c r="AB6" s="13">
        <f t="shared" si="9"/>
        <v>-0.5</v>
      </c>
    </row>
    <row r="7" spans="1:28" ht="11.25" customHeight="1">
      <c r="A7" s="42" t="s">
        <v>2</v>
      </c>
      <c r="B7" s="43">
        <v>41240.8125</v>
      </c>
      <c r="D7" s="39" t="s">
        <v>30</v>
      </c>
      <c r="E7" s="40" t="s">
        <v>29</v>
      </c>
      <c r="F7" s="40" t="s">
        <v>4</v>
      </c>
      <c r="H7" s="41" t="s">
        <v>388</v>
      </c>
      <c r="I7" s="99">
        <v>41240.790972222225</v>
      </c>
      <c r="J7" s="40" t="s">
        <v>3</v>
      </c>
      <c r="K7" s="6">
        <v>10</v>
      </c>
      <c r="L7" s="93" t="s">
        <v>781</v>
      </c>
      <c r="M7" s="93" t="str">
        <f t="shared" si="1"/>
        <v>OK</v>
      </c>
      <c r="N7" s="10" t="s">
        <v>5</v>
      </c>
      <c r="O7" s="6">
        <f t="shared" si="2"/>
        <v>0</v>
      </c>
      <c r="P7" s="6">
        <f t="shared" si="3"/>
        <v>0</v>
      </c>
      <c r="Q7" s="6">
        <f t="shared" si="4"/>
        <v>1</v>
      </c>
      <c r="R7" s="6">
        <f t="shared" si="0"/>
        <v>0</v>
      </c>
      <c r="S7" s="6">
        <f t="shared" si="7"/>
        <v>-10</v>
      </c>
      <c r="T7" s="26">
        <f t="shared" si="5"/>
        <v>-10</v>
      </c>
      <c r="U7" s="4">
        <f t="shared" si="6"/>
        <v>39.5</v>
      </c>
      <c r="V7" s="14">
        <f t="shared" si="8"/>
        <v>-7.5</v>
      </c>
      <c r="W7" s="14">
        <f t="shared" ref="W7:W70" si="10">IF(A7="DJO",W6+T7,W6)</f>
        <v>-3</v>
      </c>
      <c r="X7" s="13">
        <v>0</v>
      </c>
      <c r="Y7" s="13">
        <v>0</v>
      </c>
      <c r="Z7" s="13">
        <v>0</v>
      </c>
      <c r="AA7" s="13">
        <v>0</v>
      </c>
      <c r="AB7" s="13">
        <f t="shared" si="9"/>
        <v>-10.5</v>
      </c>
    </row>
    <row r="8" spans="1:28" ht="11.25" customHeight="1">
      <c r="A8" s="42" t="s">
        <v>2</v>
      </c>
      <c r="B8" s="43">
        <v>41240.885416666664</v>
      </c>
      <c r="D8" s="39" t="s">
        <v>31</v>
      </c>
      <c r="E8" s="40" t="s">
        <v>29</v>
      </c>
      <c r="F8" s="40" t="s">
        <v>13</v>
      </c>
      <c r="H8" s="41" t="s">
        <v>389</v>
      </c>
      <c r="I8" s="99">
        <v>41240.792361111111</v>
      </c>
      <c r="J8" s="40" t="s">
        <v>3</v>
      </c>
      <c r="K8" s="6">
        <v>5</v>
      </c>
      <c r="L8" s="93" t="s">
        <v>782</v>
      </c>
      <c r="M8" s="93" t="str">
        <f t="shared" si="1"/>
        <v>OK</v>
      </c>
      <c r="N8" s="10" t="s">
        <v>5</v>
      </c>
      <c r="O8" s="6">
        <f t="shared" si="2"/>
        <v>0</v>
      </c>
      <c r="P8" s="6">
        <f t="shared" si="3"/>
        <v>0</v>
      </c>
      <c r="Q8" s="6">
        <f t="shared" si="4"/>
        <v>1</v>
      </c>
      <c r="R8" s="6">
        <f t="shared" si="0"/>
        <v>0</v>
      </c>
      <c r="S8" s="6">
        <f t="shared" si="7"/>
        <v>-5</v>
      </c>
      <c r="T8" s="26">
        <f t="shared" si="5"/>
        <v>-5</v>
      </c>
      <c r="U8" s="4">
        <f t="shared" si="6"/>
        <v>34.5</v>
      </c>
      <c r="V8" s="14">
        <f t="shared" si="8"/>
        <v>-7.5</v>
      </c>
      <c r="W8" s="14">
        <f t="shared" si="10"/>
        <v>-8</v>
      </c>
      <c r="X8" s="13">
        <v>0</v>
      </c>
      <c r="Y8" s="13">
        <v>0</v>
      </c>
      <c r="Z8" s="13">
        <v>0</v>
      </c>
      <c r="AA8" s="13">
        <v>0</v>
      </c>
      <c r="AB8" s="13">
        <f t="shared" si="9"/>
        <v>-15.5</v>
      </c>
    </row>
    <row r="9" spans="1:28" ht="11.25" customHeight="1">
      <c r="A9" s="42"/>
      <c r="B9" s="43"/>
      <c r="D9" s="39" t="s">
        <v>61</v>
      </c>
      <c r="I9" s="99">
        <v>41242.854861111111</v>
      </c>
      <c r="L9" s="93" t="s">
        <v>783</v>
      </c>
      <c r="M9" s="93" t="str">
        <f t="shared" si="1"/>
        <v>OK</v>
      </c>
      <c r="O9" s="6">
        <f t="shared" si="2"/>
        <v>0</v>
      </c>
      <c r="P9" s="6">
        <f t="shared" si="3"/>
        <v>0</v>
      </c>
      <c r="Q9" s="6">
        <f t="shared" si="4"/>
        <v>0</v>
      </c>
      <c r="R9" s="6">
        <f t="shared" si="0"/>
        <v>0</v>
      </c>
      <c r="S9" s="6">
        <f t="shared" si="7"/>
        <v>0</v>
      </c>
      <c r="T9" s="26">
        <f t="shared" si="5"/>
        <v>0</v>
      </c>
      <c r="U9" s="4">
        <f>U8+O9-K9+50</f>
        <v>84.5</v>
      </c>
      <c r="V9" s="14">
        <f t="shared" si="8"/>
        <v>-7.5</v>
      </c>
      <c r="W9" s="14">
        <f t="shared" si="10"/>
        <v>-8</v>
      </c>
      <c r="X9" s="13">
        <v>0</v>
      </c>
      <c r="Y9" s="13">
        <v>0</v>
      </c>
      <c r="Z9" s="13">
        <v>0</v>
      </c>
      <c r="AA9" s="13">
        <v>0</v>
      </c>
      <c r="AB9" s="13">
        <f t="shared" si="9"/>
        <v>-15.5</v>
      </c>
    </row>
    <row r="10" spans="1:28" ht="11.25" customHeight="1">
      <c r="A10" s="42" t="s">
        <v>2</v>
      </c>
      <c r="B10" s="43">
        <v>41243.78125</v>
      </c>
      <c r="D10" s="39" t="s">
        <v>37</v>
      </c>
      <c r="E10" s="40" t="s">
        <v>29</v>
      </c>
      <c r="F10" s="40" t="s">
        <v>38</v>
      </c>
      <c r="H10" s="41" t="s">
        <v>390</v>
      </c>
      <c r="I10" s="99">
        <v>41242.871527777781</v>
      </c>
      <c r="J10" s="40" t="s">
        <v>3</v>
      </c>
      <c r="K10" s="6">
        <v>10</v>
      </c>
      <c r="L10" s="93" t="s">
        <v>784</v>
      </c>
      <c r="M10" s="93" t="str">
        <f t="shared" si="1"/>
        <v>OK</v>
      </c>
      <c r="N10" s="10" t="s">
        <v>7</v>
      </c>
      <c r="O10" s="6">
        <f t="shared" si="2"/>
        <v>14.5</v>
      </c>
      <c r="P10" s="6">
        <f t="shared" si="3"/>
        <v>1</v>
      </c>
      <c r="Q10" s="6">
        <f t="shared" si="4"/>
        <v>0</v>
      </c>
      <c r="R10" s="6">
        <f t="shared" si="0"/>
        <v>0</v>
      </c>
      <c r="S10" s="6">
        <f t="shared" si="7"/>
        <v>4.5</v>
      </c>
      <c r="T10" s="26">
        <f t="shared" si="5"/>
        <v>4.5</v>
      </c>
      <c r="U10" s="4">
        <f t="shared" ref="U10:U18" si="11">IF(N10=0,U9-K10,U9+O10-K10)</f>
        <v>89</v>
      </c>
      <c r="V10" s="14">
        <f t="shared" si="8"/>
        <v>-7.5</v>
      </c>
      <c r="W10" s="14">
        <f t="shared" si="10"/>
        <v>-3.5</v>
      </c>
      <c r="X10" s="13">
        <v>0</v>
      </c>
      <c r="Y10" s="13">
        <v>0</v>
      </c>
      <c r="Z10" s="13">
        <v>0</v>
      </c>
      <c r="AA10" s="13">
        <v>0</v>
      </c>
      <c r="AB10" s="13">
        <f t="shared" si="9"/>
        <v>-11</v>
      </c>
    </row>
    <row r="11" spans="1:28" ht="11.25" customHeight="1">
      <c r="A11" s="42" t="s">
        <v>2</v>
      </c>
      <c r="B11" s="43">
        <v>41244.833333333336</v>
      </c>
      <c r="D11" s="39" t="s">
        <v>39</v>
      </c>
      <c r="E11" s="40" t="s">
        <v>29</v>
      </c>
      <c r="F11" s="40" t="s">
        <v>40</v>
      </c>
      <c r="H11" s="41" t="s">
        <v>391</v>
      </c>
      <c r="I11" s="99">
        <v>41242.875</v>
      </c>
      <c r="J11" s="40" t="s">
        <v>3</v>
      </c>
      <c r="K11" s="6">
        <v>10</v>
      </c>
      <c r="L11" s="93" t="s">
        <v>785</v>
      </c>
      <c r="M11" s="93" t="str">
        <f t="shared" si="1"/>
        <v>OK</v>
      </c>
      <c r="N11" s="10" t="s">
        <v>5</v>
      </c>
      <c r="O11" s="6">
        <f t="shared" si="2"/>
        <v>0</v>
      </c>
      <c r="P11" s="6">
        <f t="shared" si="3"/>
        <v>0</v>
      </c>
      <c r="Q11" s="6">
        <f t="shared" si="4"/>
        <v>1</v>
      </c>
      <c r="R11" s="6">
        <f t="shared" si="0"/>
        <v>0</v>
      </c>
      <c r="S11" s="6">
        <f t="shared" si="7"/>
        <v>-10</v>
      </c>
      <c r="T11" s="26">
        <f t="shared" si="5"/>
        <v>-10</v>
      </c>
      <c r="U11" s="4">
        <f t="shared" si="11"/>
        <v>79</v>
      </c>
      <c r="V11" s="14">
        <f t="shared" si="8"/>
        <v>-7.5</v>
      </c>
      <c r="W11" s="14">
        <f t="shared" si="10"/>
        <v>-13.5</v>
      </c>
      <c r="X11" s="13">
        <v>0</v>
      </c>
      <c r="Y11" s="13">
        <v>0</v>
      </c>
      <c r="Z11" s="13">
        <v>0</v>
      </c>
      <c r="AA11" s="13">
        <v>0</v>
      </c>
      <c r="AB11" s="13">
        <f t="shared" si="9"/>
        <v>-21</v>
      </c>
    </row>
    <row r="12" spans="1:28" ht="12" customHeight="1">
      <c r="A12" s="42" t="s">
        <v>2</v>
      </c>
      <c r="B12" s="43">
        <v>41244.833333333336</v>
      </c>
      <c r="D12" s="39" t="s">
        <v>41</v>
      </c>
      <c r="E12" s="40" t="s">
        <v>29</v>
      </c>
      <c r="F12" s="40" t="s">
        <v>42</v>
      </c>
      <c r="H12" s="41" t="s">
        <v>392</v>
      </c>
      <c r="I12" s="99">
        <v>41242.876388888886</v>
      </c>
      <c r="J12" s="40" t="s">
        <v>3</v>
      </c>
      <c r="K12" s="6">
        <v>10</v>
      </c>
      <c r="L12" s="93" t="s">
        <v>786</v>
      </c>
      <c r="M12" s="93" t="str">
        <f t="shared" si="1"/>
        <v>OK</v>
      </c>
      <c r="N12" s="10" t="s">
        <v>5</v>
      </c>
      <c r="O12" s="6">
        <f t="shared" si="2"/>
        <v>0</v>
      </c>
      <c r="P12" s="6">
        <f t="shared" si="3"/>
        <v>0</v>
      </c>
      <c r="Q12" s="6">
        <f t="shared" si="4"/>
        <v>1</v>
      </c>
      <c r="R12" s="6">
        <f t="shared" si="0"/>
        <v>0</v>
      </c>
      <c r="S12" s="6">
        <f t="shared" si="7"/>
        <v>-10</v>
      </c>
      <c r="T12" s="26">
        <f t="shared" si="5"/>
        <v>-10</v>
      </c>
      <c r="U12" s="4">
        <f t="shared" si="11"/>
        <v>69</v>
      </c>
      <c r="V12" s="14">
        <f t="shared" si="8"/>
        <v>-7.5</v>
      </c>
      <c r="W12" s="14">
        <f t="shared" si="10"/>
        <v>-23.5</v>
      </c>
      <c r="X12" s="13">
        <v>0</v>
      </c>
      <c r="Y12" s="13">
        <v>0</v>
      </c>
      <c r="Z12" s="13">
        <v>0</v>
      </c>
      <c r="AA12" s="13">
        <v>0</v>
      </c>
      <c r="AB12" s="13">
        <f t="shared" si="9"/>
        <v>-31</v>
      </c>
    </row>
    <row r="13" spans="1:28" ht="11.25" customHeight="1">
      <c r="A13" s="42" t="s">
        <v>8</v>
      </c>
      <c r="B13" s="43">
        <v>41244.833333333336</v>
      </c>
      <c r="D13" s="39" t="s">
        <v>43</v>
      </c>
      <c r="E13" s="40" t="s">
        <v>29</v>
      </c>
      <c r="F13" s="40">
        <v>1</v>
      </c>
      <c r="H13" s="41" t="s">
        <v>393</v>
      </c>
      <c r="I13" s="99">
        <v>41243.738194444442</v>
      </c>
      <c r="J13" s="40" t="s">
        <v>44</v>
      </c>
      <c r="K13" s="6">
        <v>5</v>
      </c>
      <c r="L13" s="93" t="s">
        <v>787</v>
      </c>
      <c r="M13" s="93" t="str">
        <f t="shared" si="1"/>
        <v>OK</v>
      </c>
      <c r="N13" s="10" t="s">
        <v>5</v>
      </c>
      <c r="O13" s="6">
        <f t="shared" si="2"/>
        <v>0</v>
      </c>
      <c r="P13" s="6">
        <f t="shared" si="3"/>
        <v>0</v>
      </c>
      <c r="Q13" s="6">
        <f t="shared" si="4"/>
        <v>1</v>
      </c>
      <c r="R13" s="6">
        <f t="shared" si="0"/>
        <v>0</v>
      </c>
      <c r="S13" s="6">
        <f t="shared" si="7"/>
        <v>-5</v>
      </c>
      <c r="T13" s="26">
        <f t="shared" si="5"/>
        <v>-5</v>
      </c>
      <c r="U13" s="4">
        <f t="shared" si="11"/>
        <v>64</v>
      </c>
      <c r="V13" s="14">
        <f t="shared" si="8"/>
        <v>-12.5</v>
      </c>
      <c r="W13" s="14">
        <f t="shared" si="10"/>
        <v>-23.5</v>
      </c>
      <c r="X13" s="13">
        <v>0</v>
      </c>
      <c r="Y13" s="13">
        <v>0</v>
      </c>
      <c r="Z13" s="13">
        <v>0</v>
      </c>
      <c r="AA13" s="13">
        <v>0</v>
      </c>
      <c r="AB13" s="13">
        <f t="shared" si="9"/>
        <v>-36</v>
      </c>
    </row>
    <row r="14" spans="1:28" ht="11.25" customHeight="1">
      <c r="A14" s="42" t="s">
        <v>8</v>
      </c>
      <c r="B14" s="43">
        <v>41244.833333333336</v>
      </c>
      <c r="D14" s="39" t="s">
        <v>45</v>
      </c>
      <c r="E14" s="40" t="s">
        <v>29</v>
      </c>
      <c r="F14" s="40" t="s">
        <v>40</v>
      </c>
      <c r="H14" s="41" t="s">
        <v>391</v>
      </c>
      <c r="I14" s="99">
        <v>41243.740972222222</v>
      </c>
      <c r="J14" s="40" t="s">
        <v>3</v>
      </c>
      <c r="K14" s="6">
        <v>5</v>
      </c>
      <c r="L14" s="93" t="s">
        <v>788</v>
      </c>
      <c r="M14" s="93" t="str">
        <f t="shared" si="1"/>
        <v>OK</v>
      </c>
      <c r="N14" s="10" t="s">
        <v>5</v>
      </c>
      <c r="O14" s="6">
        <f t="shared" si="2"/>
        <v>0</v>
      </c>
      <c r="P14" s="6">
        <f t="shared" si="3"/>
        <v>0</v>
      </c>
      <c r="Q14" s="6">
        <f t="shared" si="4"/>
        <v>1</v>
      </c>
      <c r="R14" s="6">
        <f t="shared" si="0"/>
        <v>0</v>
      </c>
      <c r="S14" s="6">
        <f t="shared" si="7"/>
        <v>-5</v>
      </c>
      <c r="T14" s="26">
        <f t="shared" si="5"/>
        <v>-5</v>
      </c>
      <c r="U14" s="4">
        <f t="shared" si="11"/>
        <v>59</v>
      </c>
      <c r="V14" s="14">
        <f t="shared" si="8"/>
        <v>-17.5</v>
      </c>
      <c r="W14" s="14">
        <f t="shared" si="10"/>
        <v>-23.5</v>
      </c>
      <c r="X14" s="13">
        <v>0</v>
      </c>
      <c r="Y14" s="13">
        <v>0</v>
      </c>
      <c r="Z14" s="13">
        <v>0</v>
      </c>
      <c r="AA14" s="13">
        <v>0</v>
      </c>
      <c r="AB14" s="13">
        <f t="shared" si="9"/>
        <v>-41</v>
      </c>
    </row>
    <row r="15" spans="1:28" ht="11.25" customHeight="1">
      <c r="A15" s="42" t="s">
        <v>8</v>
      </c>
      <c r="B15" s="43">
        <v>41244.833333333336</v>
      </c>
      <c r="D15" s="39" t="s">
        <v>46</v>
      </c>
      <c r="E15" s="40" t="s">
        <v>29</v>
      </c>
      <c r="F15" s="40" t="s">
        <v>42</v>
      </c>
      <c r="H15" s="41" t="s">
        <v>392</v>
      </c>
      <c r="I15" s="99">
        <v>41243.740972222222</v>
      </c>
      <c r="J15" s="40" t="s">
        <v>3</v>
      </c>
      <c r="K15" s="6">
        <v>5</v>
      </c>
      <c r="L15" s="93" t="s">
        <v>788</v>
      </c>
      <c r="M15" s="93" t="str">
        <f t="shared" si="1"/>
        <v>VOIR ?</v>
      </c>
      <c r="N15" s="10" t="s">
        <v>5</v>
      </c>
      <c r="O15" s="6">
        <f t="shared" si="2"/>
        <v>0</v>
      </c>
      <c r="P15" s="6">
        <f t="shared" si="3"/>
        <v>0</v>
      </c>
      <c r="Q15" s="6">
        <f t="shared" si="4"/>
        <v>1</v>
      </c>
      <c r="R15" s="6">
        <f t="shared" si="0"/>
        <v>0</v>
      </c>
      <c r="S15" s="6">
        <f t="shared" si="7"/>
        <v>-5</v>
      </c>
      <c r="T15" s="26">
        <f t="shared" si="5"/>
        <v>-5</v>
      </c>
      <c r="U15" s="4">
        <f t="shared" si="11"/>
        <v>54</v>
      </c>
      <c r="V15" s="14">
        <f t="shared" si="8"/>
        <v>-22.5</v>
      </c>
      <c r="W15" s="14">
        <f t="shared" si="10"/>
        <v>-23.5</v>
      </c>
      <c r="X15" s="13">
        <v>0</v>
      </c>
      <c r="Y15" s="13">
        <v>0</v>
      </c>
      <c r="Z15" s="13">
        <v>0</v>
      </c>
      <c r="AA15" s="13">
        <v>0</v>
      </c>
      <c r="AB15" s="13">
        <f t="shared" si="9"/>
        <v>-46</v>
      </c>
    </row>
    <row r="16" spans="1:28" ht="11.25" customHeight="1">
      <c r="A16" s="42" t="s">
        <v>8</v>
      </c>
      <c r="B16" s="43">
        <v>41243.78125</v>
      </c>
      <c r="D16" s="39" t="s">
        <v>47</v>
      </c>
      <c r="E16" s="40" t="s">
        <v>29</v>
      </c>
      <c r="F16" s="40" t="s">
        <v>38</v>
      </c>
      <c r="H16" s="41" t="s">
        <v>388</v>
      </c>
      <c r="I16" s="99">
        <v>41243.740972222222</v>
      </c>
      <c r="J16" s="40" t="s">
        <v>3</v>
      </c>
      <c r="K16" s="6">
        <v>5</v>
      </c>
      <c r="L16" s="93" t="s">
        <v>788</v>
      </c>
      <c r="M16" s="93" t="str">
        <f t="shared" si="1"/>
        <v>VOIR ?</v>
      </c>
      <c r="N16" s="10" t="s">
        <v>7</v>
      </c>
      <c r="O16" s="6">
        <f t="shared" si="2"/>
        <v>7.1</v>
      </c>
      <c r="P16" s="6">
        <f t="shared" si="3"/>
        <v>1</v>
      </c>
      <c r="Q16" s="6">
        <f t="shared" si="4"/>
        <v>0</v>
      </c>
      <c r="R16" s="6">
        <f t="shared" si="0"/>
        <v>0</v>
      </c>
      <c r="S16" s="6">
        <f t="shared" si="7"/>
        <v>2.0999999999999996</v>
      </c>
      <c r="T16" s="26">
        <f t="shared" si="5"/>
        <v>2.0999999999999996</v>
      </c>
      <c r="U16" s="4">
        <f t="shared" si="11"/>
        <v>56.1</v>
      </c>
      <c r="V16" s="14">
        <f t="shared" si="8"/>
        <v>-20.399999999999999</v>
      </c>
      <c r="W16" s="14">
        <f t="shared" si="10"/>
        <v>-23.5</v>
      </c>
      <c r="X16" s="13">
        <v>0</v>
      </c>
      <c r="Y16" s="13">
        <v>0</v>
      </c>
      <c r="Z16" s="13">
        <v>0</v>
      </c>
      <c r="AA16" s="13">
        <v>0</v>
      </c>
      <c r="AB16" s="13">
        <f t="shared" si="9"/>
        <v>-43.9</v>
      </c>
    </row>
    <row r="17" spans="1:28" ht="11.25" customHeight="1">
      <c r="A17" s="42" t="s">
        <v>8</v>
      </c>
      <c r="B17" s="43">
        <v>41243.836805555555</v>
      </c>
      <c r="D17" s="39" t="s">
        <v>48</v>
      </c>
      <c r="E17" s="40" t="s">
        <v>29</v>
      </c>
      <c r="F17" s="40" t="s">
        <v>50</v>
      </c>
      <c r="H17" s="41" t="s">
        <v>394</v>
      </c>
      <c r="I17" s="99">
        <v>41243.740972222222</v>
      </c>
      <c r="J17" s="40" t="s">
        <v>49</v>
      </c>
      <c r="K17" s="6">
        <v>5</v>
      </c>
      <c r="L17" s="93" t="s">
        <v>788</v>
      </c>
      <c r="M17" s="93" t="str">
        <f t="shared" si="1"/>
        <v>VOIR ?</v>
      </c>
      <c r="N17" s="10" t="s">
        <v>5</v>
      </c>
      <c r="O17" s="6">
        <f t="shared" si="2"/>
        <v>0</v>
      </c>
      <c r="P17" s="6">
        <f t="shared" si="3"/>
        <v>0</v>
      </c>
      <c r="Q17" s="6">
        <f t="shared" si="4"/>
        <v>1</v>
      </c>
      <c r="R17" s="6">
        <f t="shared" si="0"/>
        <v>0</v>
      </c>
      <c r="S17" s="6">
        <f t="shared" si="7"/>
        <v>-5</v>
      </c>
      <c r="T17" s="26">
        <f t="shared" si="5"/>
        <v>-5</v>
      </c>
      <c r="U17" s="4">
        <f t="shared" si="11"/>
        <v>51.1</v>
      </c>
      <c r="V17" s="14">
        <f t="shared" si="8"/>
        <v>-25.4</v>
      </c>
      <c r="W17" s="14">
        <f t="shared" si="10"/>
        <v>-23.5</v>
      </c>
      <c r="X17" s="13">
        <v>0</v>
      </c>
      <c r="Y17" s="13">
        <v>0</v>
      </c>
      <c r="Z17" s="13">
        <v>0</v>
      </c>
      <c r="AA17" s="13">
        <v>0</v>
      </c>
      <c r="AB17" s="13">
        <f t="shared" si="9"/>
        <v>-48.9</v>
      </c>
    </row>
    <row r="18" spans="1:28" ht="11.25" customHeight="1">
      <c r="A18" s="42" t="s">
        <v>8</v>
      </c>
      <c r="B18" s="43">
        <v>41243.868055555555</v>
      </c>
      <c r="D18" s="39" t="s">
        <v>51</v>
      </c>
      <c r="E18" s="40" t="s">
        <v>52</v>
      </c>
      <c r="F18" s="40" t="s">
        <v>53</v>
      </c>
      <c r="H18" s="41">
        <v>7</v>
      </c>
      <c r="I18" s="99">
        <v>41243.740972222222</v>
      </c>
      <c r="J18" s="40" t="s">
        <v>49</v>
      </c>
      <c r="K18" s="6">
        <v>5</v>
      </c>
      <c r="L18" s="93" t="s">
        <v>788</v>
      </c>
      <c r="M18" s="93" t="str">
        <f t="shared" si="1"/>
        <v>VOIR ?</v>
      </c>
      <c r="N18" s="10" t="s">
        <v>5</v>
      </c>
      <c r="O18" s="6">
        <f t="shared" si="2"/>
        <v>0</v>
      </c>
      <c r="P18" s="6">
        <f t="shared" si="3"/>
        <v>0</v>
      </c>
      <c r="Q18" s="6">
        <f t="shared" si="4"/>
        <v>1</v>
      </c>
      <c r="R18" s="6">
        <f t="shared" si="0"/>
        <v>0</v>
      </c>
      <c r="S18" s="6">
        <f t="shared" si="7"/>
        <v>-5</v>
      </c>
      <c r="T18" s="26">
        <f t="shared" si="5"/>
        <v>-5</v>
      </c>
      <c r="U18" s="4">
        <f t="shared" si="11"/>
        <v>46.1</v>
      </c>
      <c r="V18" s="14">
        <f t="shared" si="8"/>
        <v>-30.4</v>
      </c>
      <c r="W18" s="14">
        <f t="shared" si="10"/>
        <v>-23.5</v>
      </c>
      <c r="X18" s="13">
        <v>0</v>
      </c>
      <c r="Y18" s="13">
        <v>0</v>
      </c>
      <c r="Z18" s="13">
        <v>0</v>
      </c>
      <c r="AA18" s="13">
        <v>0</v>
      </c>
      <c r="AB18" s="13">
        <f t="shared" si="9"/>
        <v>-53.9</v>
      </c>
    </row>
    <row r="19" spans="1:28" ht="12" customHeight="1">
      <c r="A19" s="42"/>
      <c r="B19" s="43"/>
      <c r="D19" s="39" t="s">
        <v>62</v>
      </c>
      <c r="I19" s="99">
        <v>41243.978472222225</v>
      </c>
      <c r="L19" s="93" t="s">
        <v>783</v>
      </c>
      <c r="M19" s="93" t="str">
        <f t="shared" si="1"/>
        <v>OK</v>
      </c>
      <c r="O19" s="6">
        <f t="shared" si="2"/>
        <v>0</v>
      </c>
      <c r="P19" s="6">
        <f t="shared" si="3"/>
        <v>0</v>
      </c>
      <c r="Q19" s="6">
        <f t="shared" si="4"/>
        <v>0</v>
      </c>
      <c r="R19" s="6">
        <f t="shared" si="0"/>
        <v>0</v>
      </c>
      <c r="S19" s="6">
        <f t="shared" si="7"/>
        <v>0</v>
      </c>
      <c r="T19" s="26">
        <f t="shared" si="5"/>
        <v>0</v>
      </c>
      <c r="U19" s="4">
        <f>IF(N19=0,U18-K19,U18+O19-K19)+50</f>
        <v>96.1</v>
      </c>
      <c r="V19" s="14">
        <f t="shared" si="8"/>
        <v>-30.4</v>
      </c>
      <c r="W19" s="14">
        <f t="shared" si="10"/>
        <v>-23.5</v>
      </c>
      <c r="X19" s="13">
        <v>0</v>
      </c>
      <c r="Y19" s="13">
        <v>0</v>
      </c>
      <c r="Z19" s="13">
        <v>0</v>
      </c>
      <c r="AA19" s="13">
        <v>0</v>
      </c>
      <c r="AB19" s="13">
        <f t="shared" si="9"/>
        <v>-53.9</v>
      </c>
    </row>
    <row r="20" spans="1:28" ht="11.25" customHeight="1">
      <c r="A20" s="42" t="s">
        <v>54</v>
      </c>
      <c r="B20" s="43">
        <v>41248.864583333336</v>
      </c>
      <c r="D20" s="39" t="s">
        <v>55</v>
      </c>
      <c r="E20" s="40" t="s">
        <v>29</v>
      </c>
      <c r="F20" s="40" t="s">
        <v>56</v>
      </c>
      <c r="H20" s="41" t="s">
        <v>392</v>
      </c>
      <c r="I20" s="99">
        <v>41243.98541666667</v>
      </c>
      <c r="J20" s="40" t="s">
        <v>3</v>
      </c>
      <c r="K20" s="6">
        <v>5</v>
      </c>
      <c r="L20" s="93" t="s">
        <v>789</v>
      </c>
      <c r="M20" s="93" t="str">
        <f t="shared" si="1"/>
        <v>OK</v>
      </c>
      <c r="N20" s="10" t="s">
        <v>5</v>
      </c>
      <c r="O20" s="6">
        <f t="shared" si="2"/>
        <v>0</v>
      </c>
      <c r="P20" s="6">
        <f t="shared" si="3"/>
        <v>0</v>
      </c>
      <c r="Q20" s="6">
        <f t="shared" si="4"/>
        <v>1</v>
      </c>
      <c r="R20" s="6">
        <f t="shared" si="0"/>
        <v>0</v>
      </c>
      <c r="S20" s="6">
        <f t="shared" si="7"/>
        <v>-5</v>
      </c>
      <c r="T20" s="26">
        <f t="shared" si="5"/>
        <v>-5</v>
      </c>
      <c r="U20" s="4">
        <f>IF(N20=0,U19-K20,U19+O20-K20)</f>
        <v>91.1</v>
      </c>
      <c r="V20" s="14">
        <f t="shared" si="8"/>
        <v>-30.4</v>
      </c>
      <c r="W20" s="14">
        <f t="shared" si="10"/>
        <v>-23.5</v>
      </c>
      <c r="X20" s="13">
        <v>-5</v>
      </c>
      <c r="Y20" s="13">
        <v>0</v>
      </c>
      <c r="Z20" s="13">
        <v>0</v>
      </c>
      <c r="AA20" s="13">
        <v>0</v>
      </c>
      <c r="AB20" s="13">
        <f t="shared" si="9"/>
        <v>-58.9</v>
      </c>
    </row>
    <row r="21" spans="1:28" ht="11.25" customHeight="1">
      <c r="A21" s="42" t="s">
        <v>54</v>
      </c>
      <c r="B21" s="43">
        <v>41248.864583333336</v>
      </c>
      <c r="D21" s="39" t="s">
        <v>57</v>
      </c>
      <c r="E21" s="40" t="s">
        <v>29</v>
      </c>
      <c r="F21" s="40">
        <v>1</v>
      </c>
      <c r="H21" s="41" t="s">
        <v>395</v>
      </c>
      <c r="I21" s="99">
        <v>41243.999305555553</v>
      </c>
      <c r="J21" s="40" t="s">
        <v>3</v>
      </c>
      <c r="K21" s="6">
        <v>5</v>
      </c>
      <c r="L21" s="93" t="s">
        <v>790</v>
      </c>
      <c r="M21" s="93" t="str">
        <f t="shared" si="1"/>
        <v>OK</v>
      </c>
      <c r="N21" s="10" t="s">
        <v>5</v>
      </c>
      <c r="O21" s="6">
        <f t="shared" si="2"/>
        <v>0</v>
      </c>
      <c r="P21" s="6">
        <f t="shared" si="3"/>
        <v>0</v>
      </c>
      <c r="Q21" s="6">
        <f t="shared" si="4"/>
        <v>1</v>
      </c>
      <c r="R21" s="6">
        <f t="shared" si="0"/>
        <v>0</v>
      </c>
      <c r="S21" s="6">
        <f t="shared" si="7"/>
        <v>-5</v>
      </c>
      <c r="T21" s="26">
        <f t="shared" si="5"/>
        <v>-5</v>
      </c>
      <c r="U21" s="4">
        <f>IF(N21=0,U20-K21,U20+O21-K21)</f>
        <v>86.1</v>
      </c>
      <c r="V21" s="14">
        <f t="shared" si="8"/>
        <v>-30.4</v>
      </c>
      <c r="W21" s="14">
        <f t="shared" si="10"/>
        <v>-23.5</v>
      </c>
      <c r="X21" s="14">
        <f t="shared" ref="X21:X84" si="12">IF(A21="PHANE",X20+T21,X20)</f>
        <v>-10</v>
      </c>
      <c r="Y21" s="13">
        <v>0</v>
      </c>
      <c r="Z21" s="13">
        <v>0</v>
      </c>
      <c r="AA21" s="13">
        <v>0</v>
      </c>
      <c r="AB21" s="13">
        <f t="shared" si="9"/>
        <v>-63.9</v>
      </c>
    </row>
    <row r="22" spans="1:28" ht="12" customHeight="1">
      <c r="A22" s="42" t="s">
        <v>54</v>
      </c>
      <c r="B22" s="43">
        <v>41248.864583333336</v>
      </c>
      <c r="D22" s="39" t="s">
        <v>57</v>
      </c>
      <c r="E22" s="40" t="s">
        <v>29</v>
      </c>
      <c r="F22" s="40">
        <v>1</v>
      </c>
      <c r="H22" s="41" t="s">
        <v>396</v>
      </c>
      <c r="I22" s="99">
        <v>41244.000694444447</v>
      </c>
      <c r="J22" s="40" t="s">
        <v>3</v>
      </c>
      <c r="K22" s="6">
        <v>5</v>
      </c>
      <c r="L22" s="93" t="s">
        <v>791</v>
      </c>
      <c r="M22" s="93" t="str">
        <f t="shared" si="1"/>
        <v>OK</v>
      </c>
      <c r="N22" s="10" t="s">
        <v>5</v>
      </c>
      <c r="O22" s="6">
        <f t="shared" si="2"/>
        <v>0</v>
      </c>
      <c r="P22" s="6">
        <f t="shared" si="3"/>
        <v>0</v>
      </c>
      <c r="Q22" s="6">
        <f t="shared" si="4"/>
        <v>1</v>
      </c>
      <c r="R22" s="6">
        <f t="shared" si="0"/>
        <v>0</v>
      </c>
      <c r="S22" s="6">
        <f t="shared" si="7"/>
        <v>-5</v>
      </c>
      <c r="T22" s="26">
        <f t="shared" si="5"/>
        <v>-5</v>
      </c>
      <c r="U22" s="4">
        <f>IF(N22=0,U21-K22,U21+O22-K22)</f>
        <v>81.099999999999994</v>
      </c>
      <c r="V22" s="14">
        <f t="shared" si="8"/>
        <v>-30.4</v>
      </c>
      <c r="W22" s="14">
        <f t="shared" si="10"/>
        <v>-23.5</v>
      </c>
      <c r="X22" s="14">
        <f t="shared" si="12"/>
        <v>-15</v>
      </c>
      <c r="Y22" s="13">
        <v>0</v>
      </c>
      <c r="Z22" s="13">
        <v>0</v>
      </c>
      <c r="AA22" s="13">
        <v>0</v>
      </c>
      <c r="AB22" s="13">
        <f t="shared" si="9"/>
        <v>-68.900000000000006</v>
      </c>
    </row>
    <row r="23" spans="1:28" ht="11.25" customHeight="1">
      <c r="A23" s="42" t="s">
        <v>54</v>
      </c>
      <c r="B23" s="43">
        <v>41244.833333333336</v>
      </c>
      <c r="D23" s="39" t="s">
        <v>58</v>
      </c>
      <c r="E23" s="40" t="s">
        <v>29</v>
      </c>
      <c r="F23" s="40" t="s">
        <v>59</v>
      </c>
      <c r="H23" s="41" t="s">
        <v>397</v>
      </c>
      <c r="I23" s="99">
        <v>41244.006944444445</v>
      </c>
      <c r="J23" s="40" t="s">
        <v>3</v>
      </c>
      <c r="K23" s="6">
        <v>5</v>
      </c>
      <c r="L23" s="93" t="s">
        <v>792</v>
      </c>
      <c r="M23" s="93" t="str">
        <f t="shared" si="1"/>
        <v>OK</v>
      </c>
      <c r="N23" s="10" t="s">
        <v>7</v>
      </c>
      <c r="O23" s="6">
        <f t="shared" si="2"/>
        <v>7.8500000000000005</v>
      </c>
      <c r="P23" s="6">
        <f t="shared" si="3"/>
        <v>1</v>
      </c>
      <c r="Q23" s="6">
        <f t="shared" si="4"/>
        <v>0</v>
      </c>
      <c r="R23" s="6">
        <f t="shared" si="0"/>
        <v>0</v>
      </c>
      <c r="S23" s="6">
        <f t="shared" si="7"/>
        <v>2.8500000000000005</v>
      </c>
      <c r="T23" s="26">
        <f t="shared" si="5"/>
        <v>2.8500000000000005</v>
      </c>
      <c r="U23" s="4">
        <f>IF(N23=0,U22-K23,U22+O23-K23)</f>
        <v>83.949999999999989</v>
      </c>
      <c r="V23" s="14">
        <f t="shared" si="8"/>
        <v>-30.4</v>
      </c>
      <c r="W23" s="14">
        <f t="shared" si="10"/>
        <v>-23.5</v>
      </c>
      <c r="X23" s="14">
        <f t="shared" si="12"/>
        <v>-12.149999999999999</v>
      </c>
      <c r="Y23" s="13">
        <v>0</v>
      </c>
      <c r="Z23" s="13">
        <v>0</v>
      </c>
      <c r="AA23" s="13">
        <v>0</v>
      </c>
      <c r="AB23" s="13">
        <f t="shared" si="9"/>
        <v>-66.050000000000011</v>
      </c>
    </row>
    <row r="24" spans="1:28" ht="11.25" customHeight="1">
      <c r="A24" s="42" t="s">
        <v>54</v>
      </c>
      <c r="B24" s="43">
        <v>41247.864583333336</v>
      </c>
      <c r="D24" s="39" t="s">
        <v>57</v>
      </c>
      <c r="E24" s="40" t="s">
        <v>29</v>
      </c>
      <c r="F24" s="40">
        <v>1</v>
      </c>
      <c r="H24" s="41" t="s">
        <v>398</v>
      </c>
      <c r="I24" s="99">
        <v>41244.009722222225</v>
      </c>
      <c r="J24" s="40" t="s">
        <v>3</v>
      </c>
      <c r="K24" s="6">
        <v>5</v>
      </c>
      <c r="L24" s="93" t="s">
        <v>793</v>
      </c>
      <c r="M24" s="93" t="str">
        <f t="shared" si="1"/>
        <v>OK</v>
      </c>
      <c r="N24" s="10" t="s">
        <v>5</v>
      </c>
      <c r="O24" s="6">
        <f t="shared" si="2"/>
        <v>0</v>
      </c>
      <c r="P24" s="6">
        <f t="shared" si="3"/>
        <v>0</v>
      </c>
      <c r="Q24" s="6">
        <f t="shared" si="4"/>
        <v>1</v>
      </c>
      <c r="R24" s="6">
        <f t="shared" si="0"/>
        <v>0</v>
      </c>
      <c r="S24" s="6">
        <f t="shared" si="7"/>
        <v>-5</v>
      </c>
      <c r="T24" s="26">
        <f t="shared" si="5"/>
        <v>-5</v>
      </c>
      <c r="U24" s="4">
        <f>IF(N24=0,U23-K24,U23+O24-K24)</f>
        <v>78.949999999999989</v>
      </c>
      <c r="V24" s="14">
        <f t="shared" si="8"/>
        <v>-30.4</v>
      </c>
      <c r="W24" s="14">
        <f t="shared" si="10"/>
        <v>-23.5</v>
      </c>
      <c r="X24" s="14">
        <f t="shared" si="12"/>
        <v>-17.149999999999999</v>
      </c>
      <c r="Y24" s="13">
        <v>0</v>
      </c>
      <c r="Z24" s="13">
        <v>0</v>
      </c>
      <c r="AA24" s="13">
        <v>0</v>
      </c>
      <c r="AB24" s="13">
        <f t="shared" si="9"/>
        <v>-71.050000000000011</v>
      </c>
    </row>
    <row r="25" spans="1:28" ht="11.25" customHeight="1">
      <c r="A25" s="42"/>
      <c r="B25" s="43"/>
      <c r="D25" s="39" t="s">
        <v>67</v>
      </c>
      <c r="I25" s="99">
        <v>41244.614583333336</v>
      </c>
      <c r="L25" s="93" t="s">
        <v>777</v>
      </c>
      <c r="M25" s="93" t="str">
        <f t="shared" si="1"/>
        <v>OK</v>
      </c>
      <c r="O25" s="6">
        <f t="shared" si="2"/>
        <v>0</v>
      </c>
      <c r="P25" s="6">
        <f t="shared" si="3"/>
        <v>0</v>
      </c>
      <c r="Q25" s="6">
        <f t="shared" si="4"/>
        <v>0</v>
      </c>
      <c r="R25" s="6">
        <f t="shared" si="0"/>
        <v>0</v>
      </c>
      <c r="S25" s="6">
        <f t="shared" si="7"/>
        <v>0</v>
      </c>
      <c r="T25" s="26">
        <f t="shared" si="5"/>
        <v>0</v>
      </c>
      <c r="U25" s="4">
        <f>IF(N25=0,U24-K25,U24+O25-K25)+50</f>
        <v>128.94999999999999</v>
      </c>
      <c r="V25" s="14">
        <f t="shared" si="8"/>
        <v>-30.4</v>
      </c>
      <c r="W25" s="14">
        <f t="shared" si="10"/>
        <v>-23.5</v>
      </c>
      <c r="X25" s="14">
        <f t="shared" si="12"/>
        <v>-17.149999999999999</v>
      </c>
      <c r="Y25" s="13">
        <v>0</v>
      </c>
      <c r="Z25" s="13">
        <v>0</v>
      </c>
      <c r="AA25" s="13">
        <v>0</v>
      </c>
      <c r="AB25" s="13">
        <f t="shared" si="9"/>
        <v>-71.050000000000011</v>
      </c>
    </row>
    <row r="26" spans="1:28" ht="11.25" customHeight="1">
      <c r="A26" s="42" t="s">
        <v>63</v>
      </c>
      <c r="B26" s="43">
        <v>41244.833333333336</v>
      </c>
      <c r="D26" s="39" t="s">
        <v>58</v>
      </c>
      <c r="E26" s="40" t="s">
        <v>29</v>
      </c>
      <c r="F26" s="40" t="s">
        <v>59</v>
      </c>
      <c r="H26" s="41" t="s">
        <v>399</v>
      </c>
      <c r="I26" s="99">
        <v>41244.615972222222</v>
      </c>
      <c r="J26" s="40" t="s">
        <v>3</v>
      </c>
      <c r="K26" s="6">
        <v>5</v>
      </c>
      <c r="L26" s="93" t="s">
        <v>794</v>
      </c>
      <c r="M26" s="93" t="str">
        <f t="shared" si="1"/>
        <v>OK</v>
      </c>
      <c r="N26" s="10" t="s">
        <v>7</v>
      </c>
      <c r="O26" s="6">
        <f t="shared" si="2"/>
        <v>7.5</v>
      </c>
      <c r="P26" s="6">
        <f t="shared" si="3"/>
        <v>1</v>
      </c>
      <c r="Q26" s="6">
        <f t="shared" si="4"/>
        <v>0</v>
      </c>
      <c r="R26" s="6">
        <f t="shared" si="0"/>
        <v>0</v>
      </c>
      <c r="S26" s="6">
        <f t="shared" si="7"/>
        <v>2.5</v>
      </c>
      <c r="T26" s="26">
        <f t="shared" si="5"/>
        <v>2.5</v>
      </c>
      <c r="U26" s="16">
        <f t="shared" ref="U26:U57" si="13">IF(N26=0,U25-K26,U25+O26-K26)</f>
        <v>131.44999999999999</v>
      </c>
      <c r="V26" s="14">
        <f t="shared" si="8"/>
        <v>-30.4</v>
      </c>
      <c r="W26" s="14">
        <f t="shared" si="10"/>
        <v>-23.5</v>
      </c>
      <c r="X26" s="14">
        <f t="shared" si="12"/>
        <v>-17.149999999999999</v>
      </c>
      <c r="Y26" s="13">
        <v>2.5</v>
      </c>
      <c r="Z26" s="13">
        <v>0</v>
      </c>
      <c r="AA26" s="13">
        <v>0</v>
      </c>
      <c r="AB26" s="13">
        <f t="shared" si="9"/>
        <v>-68.550000000000011</v>
      </c>
    </row>
    <row r="27" spans="1:28" ht="11.25" customHeight="1">
      <c r="A27" s="42" t="s">
        <v>63</v>
      </c>
      <c r="B27" s="43">
        <v>41247.864583333336</v>
      </c>
      <c r="D27" s="39" t="s">
        <v>64</v>
      </c>
      <c r="E27" s="40" t="s">
        <v>29</v>
      </c>
      <c r="F27" s="40" t="s">
        <v>65</v>
      </c>
      <c r="H27" s="41" t="s">
        <v>400</v>
      </c>
      <c r="I27" s="99">
        <v>41244.615972222222</v>
      </c>
      <c r="J27" s="40" t="s">
        <v>3</v>
      </c>
      <c r="K27" s="6">
        <v>5</v>
      </c>
      <c r="L27" s="93" t="s">
        <v>794</v>
      </c>
      <c r="M27" s="93" t="str">
        <f t="shared" si="1"/>
        <v>VOIR ?</v>
      </c>
      <c r="N27" s="10" t="s">
        <v>5</v>
      </c>
      <c r="O27" s="6">
        <f t="shared" si="2"/>
        <v>0</v>
      </c>
      <c r="P27" s="6">
        <f t="shared" si="3"/>
        <v>0</v>
      </c>
      <c r="Q27" s="6">
        <f t="shared" si="4"/>
        <v>1</v>
      </c>
      <c r="R27" s="6">
        <f t="shared" si="0"/>
        <v>0</v>
      </c>
      <c r="S27" s="6">
        <f t="shared" si="7"/>
        <v>-5</v>
      </c>
      <c r="T27" s="26">
        <f t="shared" si="5"/>
        <v>-5</v>
      </c>
      <c r="U27" s="4">
        <f t="shared" si="13"/>
        <v>126.44999999999999</v>
      </c>
      <c r="V27" s="14">
        <f t="shared" si="8"/>
        <v>-30.4</v>
      </c>
      <c r="W27" s="14">
        <f t="shared" si="10"/>
        <v>-23.5</v>
      </c>
      <c r="X27" s="14">
        <f t="shared" si="12"/>
        <v>-17.149999999999999</v>
      </c>
      <c r="Y27" s="14">
        <f t="shared" ref="Y27:Y90" si="14">IF(A27="TOF",Y26+T27,Y26)</f>
        <v>-2.5</v>
      </c>
      <c r="Z27" s="13">
        <v>0</v>
      </c>
      <c r="AA27" s="13">
        <v>0</v>
      </c>
      <c r="AB27" s="13">
        <f t="shared" si="9"/>
        <v>-73.550000000000011</v>
      </c>
    </row>
    <row r="28" spans="1:28" ht="11.25" customHeight="1">
      <c r="A28" s="42" t="s">
        <v>63</v>
      </c>
      <c r="B28" s="43">
        <v>41244.833333333336</v>
      </c>
      <c r="D28" s="39" t="s">
        <v>66</v>
      </c>
      <c r="E28" s="40" t="s">
        <v>29</v>
      </c>
      <c r="F28" s="40" t="s">
        <v>15</v>
      </c>
      <c r="H28" s="41" t="s">
        <v>385</v>
      </c>
      <c r="I28" s="99">
        <v>41244.615972222222</v>
      </c>
      <c r="J28" s="40" t="s">
        <v>3</v>
      </c>
      <c r="K28" s="6">
        <v>5</v>
      </c>
      <c r="L28" s="93" t="s">
        <v>794</v>
      </c>
      <c r="M28" s="93" t="str">
        <f t="shared" si="1"/>
        <v>VOIR ?</v>
      </c>
      <c r="N28" s="10" t="s">
        <v>5</v>
      </c>
      <c r="O28" s="6">
        <f t="shared" si="2"/>
        <v>0</v>
      </c>
      <c r="P28" s="6">
        <f t="shared" si="3"/>
        <v>0</v>
      </c>
      <c r="Q28" s="6">
        <f t="shared" si="4"/>
        <v>1</v>
      </c>
      <c r="R28" s="6">
        <f t="shared" si="0"/>
        <v>0</v>
      </c>
      <c r="S28" s="6">
        <f t="shared" si="7"/>
        <v>-5</v>
      </c>
      <c r="T28" s="26">
        <f t="shared" si="5"/>
        <v>-5</v>
      </c>
      <c r="U28" s="4">
        <f t="shared" si="13"/>
        <v>121.44999999999999</v>
      </c>
      <c r="V28" s="14">
        <f t="shared" si="8"/>
        <v>-30.4</v>
      </c>
      <c r="W28" s="14">
        <f t="shared" si="10"/>
        <v>-23.5</v>
      </c>
      <c r="X28" s="14">
        <f t="shared" si="12"/>
        <v>-17.149999999999999</v>
      </c>
      <c r="Y28" s="14">
        <f t="shared" si="14"/>
        <v>-7.5</v>
      </c>
      <c r="Z28" s="13">
        <v>0</v>
      </c>
      <c r="AA28" s="13">
        <v>0</v>
      </c>
      <c r="AB28" s="13">
        <f t="shared" si="9"/>
        <v>-78.550000000000011</v>
      </c>
    </row>
    <row r="29" spans="1:28" ht="11.25" customHeight="1">
      <c r="A29" s="42" t="s">
        <v>63</v>
      </c>
      <c r="B29" s="43">
        <v>41244.833333333336</v>
      </c>
      <c r="D29" s="39" t="s">
        <v>58</v>
      </c>
      <c r="E29" s="40" t="s">
        <v>29</v>
      </c>
      <c r="F29" s="40" t="s">
        <v>59</v>
      </c>
      <c r="H29" s="41" t="s">
        <v>399</v>
      </c>
      <c r="I29" s="99">
        <v>41244.617361111108</v>
      </c>
      <c r="J29" s="40" t="s">
        <v>3</v>
      </c>
      <c r="K29" s="6">
        <v>5</v>
      </c>
      <c r="L29" s="93" t="s">
        <v>795</v>
      </c>
      <c r="M29" s="93" t="str">
        <f t="shared" si="1"/>
        <v>OK</v>
      </c>
      <c r="N29" s="10" t="s">
        <v>7</v>
      </c>
      <c r="O29" s="6">
        <f t="shared" si="2"/>
        <v>7.5</v>
      </c>
      <c r="P29" s="6">
        <f t="shared" si="3"/>
        <v>1</v>
      </c>
      <c r="Q29" s="6">
        <f t="shared" si="4"/>
        <v>0</v>
      </c>
      <c r="R29" s="6">
        <f t="shared" si="0"/>
        <v>0</v>
      </c>
      <c r="S29" s="6">
        <f t="shared" si="7"/>
        <v>2.5</v>
      </c>
      <c r="T29" s="26">
        <f t="shared" si="5"/>
        <v>2.5</v>
      </c>
      <c r="U29" s="4">
        <f t="shared" si="13"/>
        <v>123.94999999999999</v>
      </c>
      <c r="V29" s="14">
        <f t="shared" si="8"/>
        <v>-30.4</v>
      </c>
      <c r="W29" s="14">
        <f t="shared" si="10"/>
        <v>-23.5</v>
      </c>
      <c r="X29" s="14">
        <f t="shared" si="12"/>
        <v>-17.149999999999999</v>
      </c>
      <c r="Y29" s="14">
        <f t="shared" si="14"/>
        <v>-5</v>
      </c>
      <c r="Z29" s="13">
        <v>0</v>
      </c>
      <c r="AA29" s="13">
        <v>0</v>
      </c>
      <c r="AB29" s="13">
        <f t="shared" si="9"/>
        <v>-76.050000000000011</v>
      </c>
    </row>
    <row r="30" spans="1:28" ht="11.25" customHeight="1">
      <c r="A30" s="42" t="s">
        <v>63</v>
      </c>
      <c r="B30" s="43">
        <v>41247.864583333336</v>
      </c>
      <c r="D30" s="39" t="s">
        <v>64</v>
      </c>
      <c r="E30" s="40" t="s">
        <v>29</v>
      </c>
      <c r="F30" s="40" t="s">
        <v>65</v>
      </c>
      <c r="H30" s="41" t="s">
        <v>400</v>
      </c>
      <c r="I30" s="99">
        <v>41244.617361111108</v>
      </c>
      <c r="J30" s="40" t="s">
        <v>3</v>
      </c>
      <c r="K30" s="6">
        <v>5</v>
      </c>
      <c r="L30" s="93" t="s">
        <v>795</v>
      </c>
      <c r="M30" s="93" t="str">
        <f t="shared" si="1"/>
        <v>VOIR ?</v>
      </c>
      <c r="N30" s="10" t="s">
        <v>5</v>
      </c>
      <c r="O30" s="6">
        <f t="shared" si="2"/>
        <v>0</v>
      </c>
      <c r="P30" s="6">
        <f t="shared" si="3"/>
        <v>0</v>
      </c>
      <c r="Q30" s="6">
        <f t="shared" si="4"/>
        <v>1</v>
      </c>
      <c r="R30" s="6">
        <f t="shared" si="0"/>
        <v>0</v>
      </c>
      <c r="S30" s="6">
        <f t="shared" si="7"/>
        <v>-5</v>
      </c>
      <c r="T30" s="26">
        <f t="shared" si="5"/>
        <v>-5</v>
      </c>
      <c r="U30" s="4">
        <f t="shared" si="13"/>
        <v>118.94999999999999</v>
      </c>
      <c r="V30" s="14">
        <f t="shared" si="8"/>
        <v>-30.4</v>
      </c>
      <c r="W30" s="14">
        <f t="shared" si="10"/>
        <v>-23.5</v>
      </c>
      <c r="X30" s="14">
        <f t="shared" si="12"/>
        <v>-17.149999999999999</v>
      </c>
      <c r="Y30" s="14">
        <f t="shared" si="14"/>
        <v>-10</v>
      </c>
      <c r="Z30" s="13">
        <v>0</v>
      </c>
      <c r="AA30" s="13">
        <v>0</v>
      </c>
      <c r="AB30" s="13">
        <f t="shared" si="9"/>
        <v>-81.050000000000011</v>
      </c>
    </row>
    <row r="31" spans="1:28" ht="11.25" customHeight="1">
      <c r="A31" s="42" t="s">
        <v>63</v>
      </c>
      <c r="B31" s="43">
        <v>41244.833333333336</v>
      </c>
      <c r="D31" s="39" t="s">
        <v>66</v>
      </c>
      <c r="E31" s="40" t="s">
        <v>29</v>
      </c>
      <c r="F31" s="40" t="s">
        <v>15</v>
      </c>
      <c r="H31" s="41" t="s">
        <v>385</v>
      </c>
      <c r="I31" s="99">
        <v>41244.617361111108</v>
      </c>
      <c r="J31" s="40" t="s">
        <v>3</v>
      </c>
      <c r="K31" s="6">
        <v>5</v>
      </c>
      <c r="L31" s="93" t="s">
        <v>795</v>
      </c>
      <c r="M31" s="93" t="str">
        <f t="shared" si="1"/>
        <v>VOIR ?</v>
      </c>
      <c r="N31" s="10" t="s">
        <v>5</v>
      </c>
      <c r="O31" s="6">
        <f t="shared" si="2"/>
        <v>0</v>
      </c>
      <c r="P31" s="6">
        <f t="shared" si="3"/>
        <v>0</v>
      </c>
      <c r="Q31" s="6">
        <f t="shared" si="4"/>
        <v>1</v>
      </c>
      <c r="R31" s="6">
        <f t="shared" si="0"/>
        <v>0</v>
      </c>
      <c r="S31" s="6">
        <f t="shared" si="7"/>
        <v>-5</v>
      </c>
      <c r="T31" s="26">
        <f t="shared" si="5"/>
        <v>-5</v>
      </c>
      <c r="U31" s="4">
        <f t="shared" si="13"/>
        <v>113.94999999999999</v>
      </c>
      <c r="V31" s="14">
        <f t="shared" si="8"/>
        <v>-30.4</v>
      </c>
      <c r="W31" s="14">
        <f t="shared" si="10"/>
        <v>-23.5</v>
      </c>
      <c r="X31" s="14">
        <f t="shared" si="12"/>
        <v>-17.149999999999999</v>
      </c>
      <c r="Y31" s="14">
        <f t="shared" si="14"/>
        <v>-15</v>
      </c>
      <c r="Z31" s="13">
        <v>0</v>
      </c>
      <c r="AA31" s="13">
        <v>0</v>
      </c>
      <c r="AB31" s="13">
        <f t="shared" si="9"/>
        <v>-86.050000000000011</v>
      </c>
    </row>
    <row r="32" spans="1:28" ht="11.25" customHeight="1">
      <c r="A32" s="42" t="s">
        <v>63</v>
      </c>
      <c r="B32" s="43">
        <v>41244.833333333336</v>
      </c>
      <c r="D32" s="39" t="s">
        <v>46</v>
      </c>
      <c r="E32" s="40" t="s">
        <v>29</v>
      </c>
      <c r="F32" s="40" t="s">
        <v>42</v>
      </c>
      <c r="H32" s="41" t="s">
        <v>401</v>
      </c>
      <c r="I32" s="99">
        <v>41244.617361111108</v>
      </c>
      <c r="J32" s="40" t="s">
        <v>3</v>
      </c>
      <c r="K32" s="6">
        <v>5</v>
      </c>
      <c r="L32" s="93" t="s">
        <v>795</v>
      </c>
      <c r="M32" s="93" t="str">
        <f t="shared" si="1"/>
        <v>VOIR ?</v>
      </c>
      <c r="N32" s="10" t="s">
        <v>5</v>
      </c>
      <c r="O32" s="6">
        <f t="shared" si="2"/>
        <v>0</v>
      </c>
      <c r="P32" s="6">
        <f t="shared" si="3"/>
        <v>0</v>
      </c>
      <c r="Q32" s="6">
        <f t="shared" si="4"/>
        <v>1</v>
      </c>
      <c r="R32" s="6">
        <f t="shared" si="0"/>
        <v>0</v>
      </c>
      <c r="S32" s="6">
        <f t="shared" si="7"/>
        <v>-5</v>
      </c>
      <c r="T32" s="26">
        <f t="shared" si="5"/>
        <v>-5</v>
      </c>
      <c r="U32" s="4">
        <f t="shared" si="13"/>
        <v>108.94999999999999</v>
      </c>
      <c r="V32" s="14">
        <f t="shared" si="8"/>
        <v>-30.4</v>
      </c>
      <c r="W32" s="14">
        <f t="shared" si="10"/>
        <v>-23.5</v>
      </c>
      <c r="X32" s="14">
        <f t="shared" si="12"/>
        <v>-17.149999999999999</v>
      </c>
      <c r="Y32" s="14">
        <f t="shared" si="14"/>
        <v>-20</v>
      </c>
      <c r="Z32" s="13">
        <v>0</v>
      </c>
      <c r="AA32" s="13">
        <v>0</v>
      </c>
      <c r="AB32" s="13">
        <f t="shared" si="9"/>
        <v>-91.050000000000011</v>
      </c>
    </row>
    <row r="33" spans="1:28" ht="11.25" customHeight="1">
      <c r="A33" s="42" t="s">
        <v>63</v>
      </c>
      <c r="B33" s="43">
        <v>41244.833333333336</v>
      </c>
      <c r="D33" s="39" t="s">
        <v>58</v>
      </c>
      <c r="E33" s="40" t="s">
        <v>29</v>
      </c>
      <c r="F33" s="40" t="s">
        <v>59</v>
      </c>
      <c r="H33" s="41" t="s">
        <v>399</v>
      </c>
      <c r="I33" s="99">
        <v>41244.618055555555</v>
      </c>
      <c r="J33" s="40" t="s">
        <v>3</v>
      </c>
      <c r="K33" s="6">
        <v>5</v>
      </c>
      <c r="L33" s="93" t="s">
        <v>796</v>
      </c>
      <c r="M33" s="93" t="str">
        <f t="shared" si="1"/>
        <v>OK</v>
      </c>
      <c r="N33" s="10" t="s">
        <v>7</v>
      </c>
      <c r="O33" s="6">
        <f t="shared" si="2"/>
        <v>7.5</v>
      </c>
      <c r="P33" s="6">
        <f t="shared" si="3"/>
        <v>1</v>
      </c>
      <c r="Q33" s="6">
        <f t="shared" si="4"/>
        <v>0</v>
      </c>
      <c r="R33" s="6">
        <f t="shared" si="0"/>
        <v>0</v>
      </c>
      <c r="S33" s="6">
        <f t="shared" si="7"/>
        <v>2.5</v>
      </c>
      <c r="T33" s="26">
        <f t="shared" si="5"/>
        <v>2.5</v>
      </c>
      <c r="U33" s="4">
        <f t="shared" si="13"/>
        <v>111.44999999999999</v>
      </c>
      <c r="V33" s="14">
        <f t="shared" si="8"/>
        <v>-30.4</v>
      </c>
      <c r="W33" s="14">
        <f t="shared" si="10"/>
        <v>-23.5</v>
      </c>
      <c r="X33" s="14">
        <f t="shared" si="12"/>
        <v>-17.149999999999999</v>
      </c>
      <c r="Y33" s="14">
        <f t="shared" si="14"/>
        <v>-17.5</v>
      </c>
      <c r="Z33" s="13">
        <v>0</v>
      </c>
      <c r="AA33" s="13">
        <v>0</v>
      </c>
      <c r="AB33" s="13">
        <f t="shared" si="9"/>
        <v>-88.550000000000011</v>
      </c>
    </row>
    <row r="34" spans="1:28" ht="11.25" customHeight="1">
      <c r="A34" s="42" t="s">
        <v>63</v>
      </c>
      <c r="B34" s="43">
        <v>41247.864583333336</v>
      </c>
      <c r="D34" s="39" t="s">
        <v>64</v>
      </c>
      <c r="E34" s="40" t="s">
        <v>29</v>
      </c>
      <c r="F34" s="40" t="s">
        <v>65</v>
      </c>
      <c r="H34" s="41" t="s">
        <v>400</v>
      </c>
      <c r="I34" s="99">
        <v>41244.618055555555</v>
      </c>
      <c r="J34" s="40" t="s">
        <v>3</v>
      </c>
      <c r="K34" s="6">
        <v>5</v>
      </c>
      <c r="L34" s="93" t="s">
        <v>796</v>
      </c>
      <c r="M34" s="93" t="str">
        <f t="shared" si="1"/>
        <v>VOIR ?</v>
      </c>
      <c r="N34" s="10" t="s">
        <v>5</v>
      </c>
      <c r="O34" s="6">
        <f t="shared" si="2"/>
        <v>0</v>
      </c>
      <c r="P34" s="6">
        <f t="shared" si="3"/>
        <v>0</v>
      </c>
      <c r="Q34" s="6">
        <f t="shared" si="4"/>
        <v>1</v>
      </c>
      <c r="R34" s="6">
        <f t="shared" si="0"/>
        <v>0</v>
      </c>
      <c r="S34" s="6">
        <f t="shared" si="7"/>
        <v>-5</v>
      </c>
      <c r="T34" s="26">
        <f t="shared" si="5"/>
        <v>-5</v>
      </c>
      <c r="U34" s="4">
        <f t="shared" si="13"/>
        <v>106.44999999999999</v>
      </c>
      <c r="V34" s="14">
        <f t="shared" si="8"/>
        <v>-30.4</v>
      </c>
      <c r="W34" s="14">
        <f t="shared" si="10"/>
        <v>-23.5</v>
      </c>
      <c r="X34" s="14">
        <f t="shared" si="12"/>
        <v>-17.149999999999999</v>
      </c>
      <c r="Y34" s="14">
        <f t="shared" si="14"/>
        <v>-22.5</v>
      </c>
      <c r="Z34" s="13">
        <v>0</v>
      </c>
      <c r="AA34" s="13">
        <v>0</v>
      </c>
      <c r="AB34" s="13">
        <f t="shared" si="9"/>
        <v>-93.550000000000011</v>
      </c>
    </row>
    <row r="35" spans="1:28" ht="11.25" customHeight="1">
      <c r="A35" s="42" t="s">
        <v>63</v>
      </c>
      <c r="B35" s="43">
        <v>41244.833333333336</v>
      </c>
      <c r="D35" s="39" t="s">
        <v>66</v>
      </c>
      <c r="E35" s="40" t="s">
        <v>29</v>
      </c>
      <c r="F35" s="40" t="s">
        <v>15</v>
      </c>
      <c r="H35" s="41" t="s">
        <v>385</v>
      </c>
      <c r="I35" s="99">
        <v>41244.618055555555</v>
      </c>
      <c r="J35" s="40" t="s">
        <v>3</v>
      </c>
      <c r="K35" s="6">
        <v>5</v>
      </c>
      <c r="L35" s="93" t="s">
        <v>796</v>
      </c>
      <c r="M35" s="93" t="str">
        <f t="shared" si="1"/>
        <v>VOIR ?</v>
      </c>
      <c r="N35" s="10" t="s">
        <v>5</v>
      </c>
      <c r="O35" s="6">
        <f t="shared" si="2"/>
        <v>0</v>
      </c>
      <c r="P35" s="6">
        <f t="shared" si="3"/>
        <v>0</v>
      </c>
      <c r="Q35" s="6">
        <f t="shared" si="4"/>
        <v>1</v>
      </c>
      <c r="R35" s="6">
        <f t="shared" si="0"/>
        <v>0</v>
      </c>
      <c r="S35" s="6">
        <f t="shared" si="7"/>
        <v>-5</v>
      </c>
      <c r="T35" s="26">
        <f t="shared" si="5"/>
        <v>-5</v>
      </c>
      <c r="U35" s="4">
        <f t="shared" si="13"/>
        <v>101.44999999999999</v>
      </c>
      <c r="V35" s="14">
        <f t="shared" si="8"/>
        <v>-30.4</v>
      </c>
      <c r="W35" s="14">
        <f t="shared" si="10"/>
        <v>-23.5</v>
      </c>
      <c r="X35" s="14">
        <f t="shared" si="12"/>
        <v>-17.149999999999999</v>
      </c>
      <c r="Y35" s="14">
        <f t="shared" si="14"/>
        <v>-27.5</v>
      </c>
      <c r="Z35" s="13">
        <v>0</v>
      </c>
      <c r="AA35" s="13">
        <v>0</v>
      </c>
      <c r="AB35" s="13">
        <f t="shared" si="9"/>
        <v>-98.550000000000011</v>
      </c>
    </row>
    <row r="36" spans="1:28" ht="11.25" customHeight="1">
      <c r="A36" s="42" t="s">
        <v>63</v>
      </c>
      <c r="B36" s="43">
        <v>41244.833333333336</v>
      </c>
      <c r="D36" s="39" t="s">
        <v>46</v>
      </c>
      <c r="E36" s="40" t="s">
        <v>29</v>
      </c>
      <c r="F36" s="40" t="s">
        <v>42</v>
      </c>
      <c r="H36" s="41" t="s">
        <v>401</v>
      </c>
      <c r="I36" s="99">
        <v>41244.618055555555</v>
      </c>
      <c r="J36" s="40" t="s">
        <v>3</v>
      </c>
      <c r="K36" s="6">
        <v>5</v>
      </c>
      <c r="L36" s="93" t="s">
        <v>796</v>
      </c>
      <c r="M36" s="93" t="str">
        <f t="shared" si="1"/>
        <v>VOIR ?</v>
      </c>
      <c r="N36" s="10" t="s">
        <v>5</v>
      </c>
      <c r="O36" s="6">
        <f t="shared" si="2"/>
        <v>0</v>
      </c>
      <c r="P36" s="6">
        <f t="shared" si="3"/>
        <v>0</v>
      </c>
      <c r="Q36" s="6">
        <f t="shared" si="4"/>
        <v>1</v>
      </c>
      <c r="R36" s="6">
        <f t="shared" si="0"/>
        <v>0</v>
      </c>
      <c r="S36" s="6">
        <f t="shared" si="7"/>
        <v>-5</v>
      </c>
      <c r="T36" s="26">
        <f t="shared" si="5"/>
        <v>-5</v>
      </c>
      <c r="U36" s="4">
        <f t="shared" si="13"/>
        <v>96.449999999999989</v>
      </c>
      <c r="V36" s="14">
        <f t="shared" si="8"/>
        <v>-30.4</v>
      </c>
      <c r="W36" s="14">
        <f t="shared" si="10"/>
        <v>-23.5</v>
      </c>
      <c r="X36" s="14">
        <f t="shared" si="12"/>
        <v>-17.149999999999999</v>
      </c>
      <c r="Y36" s="14">
        <f t="shared" si="14"/>
        <v>-32.5</v>
      </c>
      <c r="Z36" s="13">
        <v>0</v>
      </c>
      <c r="AA36" s="13">
        <v>0</v>
      </c>
      <c r="AB36" s="13">
        <f t="shared" si="9"/>
        <v>-103.55000000000001</v>
      </c>
    </row>
    <row r="37" spans="1:28" ht="11.25" customHeight="1">
      <c r="A37" s="42" t="s">
        <v>63</v>
      </c>
      <c r="B37" s="43">
        <v>41244.916666666664</v>
      </c>
      <c r="D37" s="39" t="s">
        <v>68</v>
      </c>
      <c r="E37" s="40" t="s">
        <v>29</v>
      </c>
      <c r="F37" s="40" t="s">
        <v>69</v>
      </c>
      <c r="H37" s="41" t="s">
        <v>392</v>
      </c>
      <c r="I37" s="99">
        <v>41244.618055555555</v>
      </c>
      <c r="J37" s="40" t="s">
        <v>3</v>
      </c>
      <c r="K37" s="6">
        <v>5</v>
      </c>
      <c r="L37" s="93" t="s">
        <v>796</v>
      </c>
      <c r="M37" s="93" t="str">
        <f t="shared" si="1"/>
        <v>VOIR ?</v>
      </c>
      <c r="N37" s="10" t="s">
        <v>7</v>
      </c>
      <c r="O37" s="6">
        <f t="shared" si="2"/>
        <v>7.1999999999999993</v>
      </c>
      <c r="P37" s="6">
        <f t="shared" si="3"/>
        <v>1</v>
      </c>
      <c r="Q37" s="6">
        <f t="shared" si="4"/>
        <v>0</v>
      </c>
      <c r="R37" s="6">
        <f t="shared" si="0"/>
        <v>0</v>
      </c>
      <c r="S37" s="6">
        <f t="shared" si="7"/>
        <v>2.1999999999999993</v>
      </c>
      <c r="T37" s="26">
        <f t="shared" si="5"/>
        <v>2.1999999999999993</v>
      </c>
      <c r="U37" s="4">
        <f t="shared" si="13"/>
        <v>98.649999999999991</v>
      </c>
      <c r="V37" s="14">
        <f t="shared" si="8"/>
        <v>-30.4</v>
      </c>
      <c r="W37" s="14">
        <f t="shared" si="10"/>
        <v>-23.5</v>
      </c>
      <c r="X37" s="14">
        <f t="shared" si="12"/>
        <v>-17.149999999999999</v>
      </c>
      <c r="Y37" s="14">
        <f t="shared" si="14"/>
        <v>-30.3</v>
      </c>
      <c r="Z37" s="13">
        <v>0</v>
      </c>
      <c r="AA37" s="13">
        <v>0</v>
      </c>
      <c r="AB37" s="13">
        <f t="shared" si="9"/>
        <v>-101.35000000000001</v>
      </c>
    </row>
    <row r="38" spans="1:28" ht="11.25" customHeight="1">
      <c r="A38" s="42" t="s">
        <v>63</v>
      </c>
      <c r="B38" s="43">
        <v>41244.916666666664</v>
      </c>
      <c r="D38" s="39" t="s">
        <v>58</v>
      </c>
      <c r="E38" s="40" t="s">
        <v>29</v>
      </c>
      <c r="F38" s="40" t="s">
        <v>59</v>
      </c>
      <c r="H38" s="41" t="s">
        <v>399</v>
      </c>
      <c r="I38" s="99">
        <v>41244.618750000001</v>
      </c>
      <c r="J38" s="40" t="s">
        <v>3</v>
      </c>
      <c r="K38" s="6">
        <v>5</v>
      </c>
      <c r="L38" s="93" t="s">
        <v>797</v>
      </c>
      <c r="M38" s="93" t="str">
        <f t="shared" si="1"/>
        <v>OK</v>
      </c>
      <c r="N38" s="10" t="s">
        <v>7</v>
      </c>
      <c r="O38" s="6">
        <f t="shared" si="2"/>
        <v>7.5</v>
      </c>
      <c r="P38" s="6">
        <f t="shared" si="3"/>
        <v>1</v>
      </c>
      <c r="Q38" s="6">
        <f t="shared" si="4"/>
        <v>0</v>
      </c>
      <c r="R38" s="6">
        <f t="shared" si="0"/>
        <v>0</v>
      </c>
      <c r="S38" s="6">
        <f t="shared" si="7"/>
        <v>2.5</v>
      </c>
      <c r="T38" s="26">
        <f t="shared" si="5"/>
        <v>2.5</v>
      </c>
      <c r="U38" s="4">
        <f t="shared" si="13"/>
        <v>101.14999999999999</v>
      </c>
      <c r="V38" s="14">
        <f t="shared" si="8"/>
        <v>-30.4</v>
      </c>
      <c r="W38" s="14">
        <f t="shared" si="10"/>
        <v>-23.5</v>
      </c>
      <c r="X38" s="14">
        <f t="shared" si="12"/>
        <v>-17.149999999999999</v>
      </c>
      <c r="Y38" s="14">
        <f t="shared" si="14"/>
        <v>-27.8</v>
      </c>
      <c r="Z38" s="13">
        <v>0</v>
      </c>
      <c r="AA38" s="13">
        <v>0</v>
      </c>
      <c r="AB38" s="13">
        <f t="shared" si="9"/>
        <v>-98.850000000000009</v>
      </c>
    </row>
    <row r="39" spans="1:28" ht="11.25" customHeight="1">
      <c r="A39" s="42" t="s">
        <v>63</v>
      </c>
      <c r="B39" s="43">
        <v>41247.864583333336</v>
      </c>
      <c r="D39" s="39" t="s">
        <v>64</v>
      </c>
      <c r="E39" s="40" t="s">
        <v>29</v>
      </c>
      <c r="F39" s="40" t="s">
        <v>65</v>
      </c>
      <c r="H39" s="41" t="s">
        <v>400</v>
      </c>
      <c r="I39" s="99">
        <v>41244.618750000001</v>
      </c>
      <c r="J39" s="40" t="s">
        <v>3</v>
      </c>
      <c r="K39" s="6">
        <v>5</v>
      </c>
      <c r="L39" s="93" t="s">
        <v>797</v>
      </c>
      <c r="M39" s="93" t="str">
        <f t="shared" si="1"/>
        <v>VOIR ?</v>
      </c>
      <c r="N39" s="10" t="s">
        <v>5</v>
      </c>
      <c r="O39" s="6">
        <f t="shared" si="2"/>
        <v>0</v>
      </c>
      <c r="P39" s="6">
        <f t="shared" si="3"/>
        <v>0</v>
      </c>
      <c r="Q39" s="6">
        <f t="shared" si="4"/>
        <v>1</v>
      </c>
      <c r="R39" s="6">
        <f t="shared" si="0"/>
        <v>0</v>
      </c>
      <c r="S39" s="6">
        <f t="shared" si="7"/>
        <v>-5</v>
      </c>
      <c r="T39" s="26">
        <f t="shared" si="5"/>
        <v>-5</v>
      </c>
      <c r="U39" s="4">
        <f t="shared" si="13"/>
        <v>96.149999999999991</v>
      </c>
      <c r="V39" s="14">
        <f t="shared" si="8"/>
        <v>-30.4</v>
      </c>
      <c r="W39" s="14">
        <f t="shared" si="10"/>
        <v>-23.5</v>
      </c>
      <c r="X39" s="14">
        <f t="shared" si="12"/>
        <v>-17.149999999999999</v>
      </c>
      <c r="Y39" s="14">
        <f t="shared" si="14"/>
        <v>-32.799999999999997</v>
      </c>
      <c r="Z39" s="13">
        <v>0</v>
      </c>
      <c r="AA39" s="13">
        <v>0</v>
      </c>
      <c r="AB39" s="13">
        <f t="shared" si="9"/>
        <v>-103.85000000000001</v>
      </c>
    </row>
    <row r="40" spans="1:28" ht="11.25" customHeight="1">
      <c r="A40" s="42" t="s">
        <v>63</v>
      </c>
      <c r="B40" s="43">
        <v>41244.833333333336</v>
      </c>
      <c r="D40" s="39" t="s">
        <v>66</v>
      </c>
      <c r="E40" s="40" t="s">
        <v>29</v>
      </c>
      <c r="F40" s="40" t="s">
        <v>15</v>
      </c>
      <c r="H40" s="41" t="s">
        <v>385</v>
      </c>
      <c r="I40" s="99">
        <v>41244.618750000001</v>
      </c>
      <c r="J40" s="40" t="s">
        <v>3</v>
      </c>
      <c r="K40" s="6">
        <v>5</v>
      </c>
      <c r="L40" s="93" t="s">
        <v>797</v>
      </c>
      <c r="M40" s="93" t="str">
        <f t="shared" si="1"/>
        <v>VOIR ?</v>
      </c>
      <c r="N40" s="10" t="s">
        <v>5</v>
      </c>
      <c r="O40" s="6">
        <f t="shared" si="2"/>
        <v>0</v>
      </c>
      <c r="P40" s="6">
        <f t="shared" si="3"/>
        <v>0</v>
      </c>
      <c r="Q40" s="6">
        <f t="shared" si="4"/>
        <v>1</v>
      </c>
      <c r="R40" s="6">
        <f t="shared" si="0"/>
        <v>0</v>
      </c>
      <c r="S40" s="6">
        <f t="shared" si="7"/>
        <v>-5</v>
      </c>
      <c r="T40" s="26">
        <f t="shared" si="5"/>
        <v>-5</v>
      </c>
      <c r="U40" s="4">
        <f t="shared" si="13"/>
        <v>91.149999999999991</v>
      </c>
      <c r="V40" s="14">
        <f t="shared" si="8"/>
        <v>-30.4</v>
      </c>
      <c r="W40" s="14">
        <f t="shared" si="10"/>
        <v>-23.5</v>
      </c>
      <c r="X40" s="14">
        <f t="shared" si="12"/>
        <v>-17.149999999999999</v>
      </c>
      <c r="Y40" s="14">
        <f t="shared" si="14"/>
        <v>-37.799999999999997</v>
      </c>
      <c r="Z40" s="13">
        <v>0</v>
      </c>
      <c r="AA40" s="13">
        <v>0</v>
      </c>
      <c r="AB40" s="13">
        <f t="shared" si="9"/>
        <v>-108.85000000000001</v>
      </c>
    </row>
    <row r="41" spans="1:28" ht="11.25" customHeight="1">
      <c r="A41" s="42" t="s">
        <v>63</v>
      </c>
      <c r="B41" s="43">
        <v>41244.833333333336</v>
      </c>
      <c r="D41" s="39" t="s">
        <v>46</v>
      </c>
      <c r="E41" s="40" t="s">
        <v>29</v>
      </c>
      <c r="F41" s="40" t="s">
        <v>42</v>
      </c>
      <c r="H41" s="41" t="s">
        <v>401</v>
      </c>
      <c r="I41" s="99">
        <v>41244.618750000001</v>
      </c>
      <c r="J41" s="40" t="s">
        <v>3</v>
      </c>
      <c r="K41" s="6">
        <v>5</v>
      </c>
      <c r="L41" s="93" t="s">
        <v>797</v>
      </c>
      <c r="M41" s="93" t="str">
        <f t="shared" si="1"/>
        <v>VOIR ?</v>
      </c>
      <c r="N41" s="10" t="s">
        <v>5</v>
      </c>
      <c r="O41" s="6">
        <f t="shared" si="2"/>
        <v>0</v>
      </c>
      <c r="P41" s="6">
        <f t="shared" si="3"/>
        <v>0</v>
      </c>
      <c r="Q41" s="6">
        <f t="shared" si="4"/>
        <v>1</v>
      </c>
      <c r="R41" s="6">
        <f t="shared" si="0"/>
        <v>0</v>
      </c>
      <c r="S41" s="6">
        <f t="shared" si="7"/>
        <v>-5</v>
      </c>
      <c r="T41" s="26">
        <f t="shared" si="5"/>
        <v>-5</v>
      </c>
      <c r="U41" s="4">
        <f t="shared" si="13"/>
        <v>86.149999999999991</v>
      </c>
      <c r="V41" s="14">
        <f t="shared" si="8"/>
        <v>-30.4</v>
      </c>
      <c r="W41" s="14">
        <f t="shared" si="10"/>
        <v>-23.5</v>
      </c>
      <c r="X41" s="14">
        <f t="shared" si="12"/>
        <v>-17.149999999999999</v>
      </c>
      <c r="Y41" s="14">
        <f t="shared" si="14"/>
        <v>-42.8</v>
      </c>
      <c r="Z41" s="13">
        <v>0</v>
      </c>
      <c r="AA41" s="13">
        <v>0</v>
      </c>
      <c r="AB41" s="13">
        <f t="shared" si="9"/>
        <v>-113.85000000000001</v>
      </c>
    </row>
    <row r="42" spans="1:28" ht="11.25" customHeight="1">
      <c r="A42" s="42" t="s">
        <v>63</v>
      </c>
      <c r="B42" s="43">
        <v>41244.916666666664</v>
      </c>
      <c r="D42" s="39" t="s">
        <v>68</v>
      </c>
      <c r="E42" s="40" t="s">
        <v>29</v>
      </c>
      <c r="F42" s="40" t="s">
        <v>69</v>
      </c>
      <c r="H42" s="41" t="s">
        <v>392</v>
      </c>
      <c r="I42" s="99">
        <v>41244.618750000001</v>
      </c>
      <c r="J42" s="40" t="s">
        <v>3</v>
      </c>
      <c r="K42" s="6">
        <v>5</v>
      </c>
      <c r="L42" s="93" t="s">
        <v>797</v>
      </c>
      <c r="M42" s="93" t="str">
        <f t="shared" si="1"/>
        <v>VOIR ?</v>
      </c>
      <c r="N42" s="10" t="s">
        <v>7</v>
      </c>
      <c r="O42" s="6">
        <f t="shared" si="2"/>
        <v>7.1999999999999993</v>
      </c>
      <c r="P42" s="6">
        <f t="shared" si="3"/>
        <v>1</v>
      </c>
      <c r="Q42" s="6">
        <f t="shared" si="4"/>
        <v>0</v>
      </c>
      <c r="R42" s="6">
        <f t="shared" si="0"/>
        <v>0</v>
      </c>
      <c r="S42" s="6">
        <f t="shared" si="7"/>
        <v>2.1999999999999993</v>
      </c>
      <c r="T42" s="26">
        <f t="shared" si="5"/>
        <v>2.1999999999999993</v>
      </c>
      <c r="U42" s="4">
        <f t="shared" si="13"/>
        <v>88.35</v>
      </c>
      <c r="V42" s="14">
        <f t="shared" si="8"/>
        <v>-30.4</v>
      </c>
      <c r="W42" s="14">
        <f t="shared" si="10"/>
        <v>-23.5</v>
      </c>
      <c r="X42" s="14">
        <f t="shared" si="12"/>
        <v>-17.149999999999999</v>
      </c>
      <c r="Y42" s="14">
        <f t="shared" si="14"/>
        <v>-40.599999999999994</v>
      </c>
      <c r="Z42" s="13">
        <v>0</v>
      </c>
      <c r="AA42" s="13">
        <v>0</v>
      </c>
      <c r="AB42" s="13">
        <f t="shared" si="9"/>
        <v>-111.65</v>
      </c>
    </row>
    <row r="43" spans="1:28" ht="11.25" customHeight="1">
      <c r="A43" s="42" t="s">
        <v>54</v>
      </c>
      <c r="B43" s="43">
        <v>41244.708333333336</v>
      </c>
      <c r="D43" s="39" t="s">
        <v>72</v>
      </c>
      <c r="E43" s="40" t="s">
        <v>29</v>
      </c>
      <c r="F43" s="40" t="s">
        <v>73</v>
      </c>
      <c r="H43" s="41" t="s">
        <v>402</v>
      </c>
      <c r="I43" s="99">
        <v>41244.65</v>
      </c>
      <c r="J43" s="40" t="s">
        <v>3</v>
      </c>
      <c r="K43" s="6">
        <v>5</v>
      </c>
      <c r="L43" s="93" t="s">
        <v>798</v>
      </c>
      <c r="M43" s="93" t="str">
        <f t="shared" si="1"/>
        <v>OK</v>
      </c>
      <c r="N43" s="10" t="s">
        <v>5</v>
      </c>
      <c r="O43" s="6">
        <f t="shared" si="2"/>
        <v>0</v>
      </c>
      <c r="P43" s="6">
        <f t="shared" si="3"/>
        <v>0</v>
      </c>
      <c r="Q43" s="6">
        <f t="shared" si="4"/>
        <v>1</v>
      </c>
      <c r="R43" s="6">
        <f t="shared" si="0"/>
        <v>0</v>
      </c>
      <c r="S43" s="6">
        <f t="shared" si="7"/>
        <v>-5</v>
      </c>
      <c r="T43" s="26">
        <f t="shared" si="5"/>
        <v>-5</v>
      </c>
      <c r="U43" s="4">
        <f t="shared" si="13"/>
        <v>83.35</v>
      </c>
      <c r="V43" s="14">
        <f t="shared" si="8"/>
        <v>-30.4</v>
      </c>
      <c r="W43" s="14">
        <f t="shared" si="10"/>
        <v>-23.5</v>
      </c>
      <c r="X43" s="14">
        <f t="shared" si="12"/>
        <v>-22.15</v>
      </c>
      <c r="Y43" s="14">
        <f t="shared" si="14"/>
        <v>-40.599999999999994</v>
      </c>
      <c r="Z43" s="13">
        <v>0</v>
      </c>
      <c r="AA43" s="13">
        <v>0</v>
      </c>
      <c r="AB43" s="13">
        <f t="shared" si="9"/>
        <v>-116.65</v>
      </c>
    </row>
    <row r="44" spans="1:28" ht="11.25" customHeight="1">
      <c r="A44" s="42" t="s">
        <v>54</v>
      </c>
      <c r="B44" s="43">
        <v>41244.708333333336</v>
      </c>
      <c r="D44" s="39" t="s">
        <v>72</v>
      </c>
      <c r="E44" s="40" t="s">
        <v>29</v>
      </c>
      <c r="F44" s="40" t="s">
        <v>73</v>
      </c>
      <c r="H44" s="41" t="s">
        <v>402</v>
      </c>
      <c r="I44" s="99">
        <v>41244.651388888888</v>
      </c>
      <c r="J44" s="40" t="s">
        <v>3</v>
      </c>
      <c r="K44" s="6">
        <v>5</v>
      </c>
      <c r="L44" s="93" t="s">
        <v>799</v>
      </c>
      <c r="M44" s="93" t="str">
        <f t="shared" si="1"/>
        <v>OK</v>
      </c>
      <c r="N44" s="10" t="s">
        <v>5</v>
      </c>
      <c r="O44" s="6">
        <f t="shared" si="2"/>
        <v>0</v>
      </c>
      <c r="P44" s="6">
        <f t="shared" si="3"/>
        <v>0</v>
      </c>
      <c r="Q44" s="6">
        <f t="shared" si="4"/>
        <v>1</v>
      </c>
      <c r="R44" s="6">
        <f t="shared" si="0"/>
        <v>0</v>
      </c>
      <c r="S44" s="6">
        <f t="shared" si="7"/>
        <v>-5</v>
      </c>
      <c r="T44" s="26">
        <f t="shared" si="5"/>
        <v>-5</v>
      </c>
      <c r="U44" s="4">
        <f t="shared" si="13"/>
        <v>78.349999999999994</v>
      </c>
      <c r="V44" s="14">
        <f t="shared" si="8"/>
        <v>-30.4</v>
      </c>
      <c r="W44" s="14">
        <f t="shared" si="10"/>
        <v>-23.5</v>
      </c>
      <c r="X44" s="14">
        <f t="shared" si="12"/>
        <v>-27.15</v>
      </c>
      <c r="Y44" s="14">
        <f t="shared" si="14"/>
        <v>-40.599999999999994</v>
      </c>
      <c r="Z44" s="13">
        <v>0</v>
      </c>
      <c r="AA44" s="13">
        <v>0</v>
      </c>
      <c r="AB44" s="13">
        <f t="shared" si="9"/>
        <v>-121.65</v>
      </c>
    </row>
    <row r="45" spans="1:28" ht="11.25" customHeight="1">
      <c r="A45" s="42" t="s">
        <v>63</v>
      </c>
      <c r="B45" s="97">
        <v>41244.833333333336</v>
      </c>
      <c r="D45" s="39" t="s">
        <v>70</v>
      </c>
      <c r="E45" s="40" t="s">
        <v>29</v>
      </c>
      <c r="F45" s="40" t="s">
        <v>71</v>
      </c>
      <c r="H45" s="41" t="s">
        <v>403</v>
      </c>
      <c r="I45" s="100">
        <v>41244.833333333336</v>
      </c>
      <c r="J45" s="40" t="s">
        <v>9</v>
      </c>
      <c r="K45" s="6">
        <v>5</v>
      </c>
      <c r="L45" s="93" t="e">
        <v>#N/A</v>
      </c>
      <c r="M45" s="93" t="str">
        <f t="shared" si="1"/>
        <v>OK</v>
      </c>
      <c r="N45" s="10" t="s">
        <v>5</v>
      </c>
      <c r="O45" s="6">
        <f t="shared" si="2"/>
        <v>0</v>
      </c>
      <c r="P45" s="6">
        <f t="shared" si="3"/>
        <v>0</v>
      </c>
      <c r="Q45" s="6">
        <f t="shared" si="4"/>
        <v>1</v>
      </c>
      <c r="R45" s="6">
        <f t="shared" si="0"/>
        <v>0</v>
      </c>
      <c r="S45" s="6">
        <f t="shared" si="7"/>
        <v>-5</v>
      </c>
      <c r="T45" s="26">
        <f t="shared" si="5"/>
        <v>-5</v>
      </c>
      <c r="U45" s="4">
        <f t="shared" si="13"/>
        <v>73.349999999999994</v>
      </c>
      <c r="V45" s="14">
        <f t="shared" si="8"/>
        <v>-30.4</v>
      </c>
      <c r="W45" s="14">
        <f t="shared" si="10"/>
        <v>-23.5</v>
      </c>
      <c r="X45" s="14">
        <f t="shared" si="12"/>
        <v>-27.15</v>
      </c>
      <c r="Y45" s="14">
        <f t="shared" si="14"/>
        <v>-45.599999999999994</v>
      </c>
      <c r="Z45" s="13">
        <v>0</v>
      </c>
      <c r="AA45" s="13">
        <v>0</v>
      </c>
      <c r="AB45" s="13">
        <f t="shared" si="9"/>
        <v>-126.65</v>
      </c>
    </row>
    <row r="46" spans="1:28" ht="11.25" customHeight="1">
      <c r="A46" s="42" t="s">
        <v>54</v>
      </c>
      <c r="B46" s="43">
        <v>41247.864583333336</v>
      </c>
      <c r="D46" s="39" t="s">
        <v>74</v>
      </c>
      <c r="E46" s="40" t="s">
        <v>29</v>
      </c>
      <c r="F46" s="40" t="s">
        <v>15</v>
      </c>
      <c r="H46" s="41">
        <v>2</v>
      </c>
      <c r="I46" s="99">
        <v>41245.847916666666</v>
      </c>
      <c r="J46" s="40" t="s">
        <v>3</v>
      </c>
      <c r="K46" s="6">
        <v>5</v>
      </c>
      <c r="L46" s="93" t="s">
        <v>800</v>
      </c>
      <c r="M46" s="93" t="str">
        <f t="shared" si="1"/>
        <v>OK</v>
      </c>
      <c r="N46" s="10" t="s">
        <v>7</v>
      </c>
      <c r="O46" s="6">
        <f t="shared" si="2"/>
        <v>10</v>
      </c>
      <c r="P46" s="6">
        <f t="shared" si="3"/>
        <v>1</v>
      </c>
      <c r="Q46" s="6">
        <f t="shared" si="4"/>
        <v>0</v>
      </c>
      <c r="R46" s="6">
        <f t="shared" si="0"/>
        <v>0</v>
      </c>
      <c r="S46" s="6">
        <f t="shared" si="7"/>
        <v>5</v>
      </c>
      <c r="T46" s="26">
        <f t="shared" si="5"/>
        <v>5</v>
      </c>
      <c r="U46" s="4">
        <f t="shared" si="13"/>
        <v>78.349999999999994</v>
      </c>
      <c r="V46" s="14">
        <f t="shared" si="8"/>
        <v>-30.4</v>
      </c>
      <c r="W46" s="14">
        <f t="shared" si="10"/>
        <v>-23.5</v>
      </c>
      <c r="X46" s="14">
        <f t="shared" si="12"/>
        <v>-22.15</v>
      </c>
      <c r="Y46" s="14">
        <f t="shared" si="14"/>
        <v>-45.599999999999994</v>
      </c>
      <c r="Z46" s="13">
        <v>0</v>
      </c>
      <c r="AA46" s="13">
        <v>0</v>
      </c>
      <c r="AB46" s="13">
        <f t="shared" si="9"/>
        <v>-121.65</v>
      </c>
    </row>
    <row r="47" spans="1:28" ht="11.25" customHeight="1">
      <c r="A47" s="42" t="s">
        <v>54</v>
      </c>
      <c r="B47" s="43">
        <v>41247.864583333336</v>
      </c>
      <c r="D47" s="39" t="s">
        <v>75</v>
      </c>
      <c r="E47" s="40" t="s">
        <v>29</v>
      </c>
      <c r="F47" s="40" t="s">
        <v>69</v>
      </c>
      <c r="H47" s="41" t="s">
        <v>404</v>
      </c>
      <c r="I47" s="99">
        <v>41245.848611111112</v>
      </c>
      <c r="J47" s="40" t="s">
        <v>3</v>
      </c>
      <c r="K47" s="6">
        <v>5</v>
      </c>
      <c r="L47" s="93" t="s">
        <v>801</v>
      </c>
      <c r="M47" s="93" t="str">
        <f t="shared" si="1"/>
        <v>OK</v>
      </c>
      <c r="N47" s="10" t="s">
        <v>7</v>
      </c>
      <c r="O47" s="6">
        <f t="shared" si="2"/>
        <v>6.4</v>
      </c>
      <c r="P47" s="6">
        <f t="shared" si="3"/>
        <v>1</v>
      </c>
      <c r="Q47" s="6">
        <f t="shared" si="4"/>
        <v>0</v>
      </c>
      <c r="R47" s="6">
        <f t="shared" si="0"/>
        <v>0</v>
      </c>
      <c r="S47" s="6">
        <f t="shared" si="7"/>
        <v>1.4000000000000004</v>
      </c>
      <c r="T47" s="26">
        <f t="shared" si="5"/>
        <v>1.4000000000000004</v>
      </c>
      <c r="U47" s="4">
        <f t="shared" si="13"/>
        <v>79.75</v>
      </c>
      <c r="V47" s="14">
        <f t="shared" si="8"/>
        <v>-30.4</v>
      </c>
      <c r="W47" s="14">
        <f t="shared" si="10"/>
        <v>-23.5</v>
      </c>
      <c r="X47" s="14">
        <f t="shared" si="12"/>
        <v>-20.75</v>
      </c>
      <c r="Y47" s="14">
        <f t="shared" si="14"/>
        <v>-45.599999999999994</v>
      </c>
      <c r="Z47" s="13">
        <v>0</v>
      </c>
      <c r="AA47" s="13">
        <v>0</v>
      </c>
      <c r="AB47" s="13">
        <f t="shared" si="9"/>
        <v>-120.25</v>
      </c>
    </row>
    <row r="48" spans="1:28" ht="11.25" customHeight="1">
      <c r="A48" s="42" t="s">
        <v>54</v>
      </c>
      <c r="B48" s="43">
        <v>41245.875</v>
      </c>
      <c r="D48" s="39" t="s">
        <v>76</v>
      </c>
      <c r="E48" s="40" t="s">
        <v>29</v>
      </c>
      <c r="F48" s="40" t="s">
        <v>77</v>
      </c>
      <c r="H48" s="41" t="s">
        <v>405</v>
      </c>
      <c r="I48" s="99">
        <v>41245.855555555558</v>
      </c>
      <c r="J48" s="40" t="s">
        <v>3</v>
      </c>
      <c r="K48" s="6">
        <v>5</v>
      </c>
      <c r="L48" s="93" t="s">
        <v>802</v>
      </c>
      <c r="M48" s="93" t="str">
        <f t="shared" si="1"/>
        <v>OK</v>
      </c>
      <c r="N48" s="10" t="s">
        <v>7</v>
      </c>
      <c r="O48" s="6">
        <f t="shared" si="2"/>
        <v>13.5</v>
      </c>
      <c r="P48" s="6">
        <f t="shared" si="3"/>
        <v>1</v>
      </c>
      <c r="Q48" s="6">
        <f t="shared" si="4"/>
        <v>0</v>
      </c>
      <c r="R48" s="6">
        <f t="shared" si="0"/>
        <v>0</v>
      </c>
      <c r="S48" s="6">
        <f t="shared" si="7"/>
        <v>8.5</v>
      </c>
      <c r="T48" s="26">
        <f t="shared" si="5"/>
        <v>8.5</v>
      </c>
      <c r="U48" s="4">
        <f t="shared" si="13"/>
        <v>88.25</v>
      </c>
      <c r="V48" s="14">
        <f t="shared" si="8"/>
        <v>-30.4</v>
      </c>
      <c r="W48" s="14">
        <f t="shared" si="10"/>
        <v>-23.5</v>
      </c>
      <c r="X48" s="14">
        <f t="shared" si="12"/>
        <v>-12.25</v>
      </c>
      <c r="Y48" s="14">
        <f t="shared" si="14"/>
        <v>-45.599999999999994</v>
      </c>
      <c r="Z48" s="13">
        <v>0</v>
      </c>
      <c r="AA48" s="13">
        <v>0</v>
      </c>
      <c r="AB48" s="13">
        <f t="shared" si="9"/>
        <v>-111.75</v>
      </c>
    </row>
    <row r="49" spans="1:28" ht="11.25" customHeight="1">
      <c r="A49" s="42" t="s">
        <v>8</v>
      </c>
      <c r="B49" s="43">
        <v>41246.75</v>
      </c>
      <c r="D49" s="39" t="s">
        <v>78</v>
      </c>
      <c r="E49" s="40" t="s">
        <v>79</v>
      </c>
      <c r="H49" s="41" t="s">
        <v>406</v>
      </c>
      <c r="I49" s="99">
        <v>41246.723611111112</v>
      </c>
      <c r="J49" s="40" t="s">
        <v>3</v>
      </c>
      <c r="K49" s="6">
        <v>5</v>
      </c>
      <c r="L49" s="93" t="s">
        <v>803</v>
      </c>
      <c r="M49" s="93" t="str">
        <f t="shared" si="1"/>
        <v>OK</v>
      </c>
      <c r="N49" s="10" t="s">
        <v>7</v>
      </c>
      <c r="O49" s="6">
        <f t="shared" si="2"/>
        <v>8.6</v>
      </c>
      <c r="P49" s="6">
        <f t="shared" si="3"/>
        <v>1</v>
      </c>
      <c r="Q49" s="6">
        <f t="shared" si="4"/>
        <v>0</v>
      </c>
      <c r="R49" s="6">
        <f t="shared" si="0"/>
        <v>0</v>
      </c>
      <c r="S49" s="6">
        <f t="shared" si="7"/>
        <v>3.5999999999999996</v>
      </c>
      <c r="T49" s="26">
        <f t="shared" si="5"/>
        <v>3.5999999999999996</v>
      </c>
      <c r="U49" s="4">
        <f t="shared" si="13"/>
        <v>91.85</v>
      </c>
      <c r="V49" s="14">
        <f t="shared" si="8"/>
        <v>-26.799999999999997</v>
      </c>
      <c r="W49" s="14">
        <f t="shared" si="10"/>
        <v>-23.5</v>
      </c>
      <c r="X49" s="14">
        <f t="shared" si="12"/>
        <v>-12.25</v>
      </c>
      <c r="Y49" s="14">
        <f t="shared" si="14"/>
        <v>-45.599999999999994</v>
      </c>
      <c r="Z49" s="13">
        <v>0</v>
      </c>
      <c r="AA49" s="13">
        <v>0</v>
      </c>
      <c r="AB49" s="13">
        <f t="shared" si="9"/>
        <v>-108.15</v>
      </c>
    </row>
    <row r="50" spans="1:28" ht="11.25" customHeight="1">
      <c r="A50" s="42" t="s">
        <v>2</v>
      </c>
      <c r="B50" s="43">
        <v>41246.895833333336</v>
      </c>
      <c r="D50" s="39" t="s">
        <v>80</v>
      </c>
      <c r="E50" s="40" t="s">
        <v>29</v>
      </c>
      <c r="F50" s="40" t="s">
        <v>81</v>
      </c>
      <c r="H50" s="41" t="s">
        <v>407</v>
      </c>
      <c r="I50" s="99">
        <v>41246.807638888888</v>
      </c>
      <c r="J50" s="40" t="s">
        <v>3</v>
      </c>
      <c r="K50" s="6">
        <v>5</v>
      </c>
      <c r="L50" s="93" t="s">
        <v>804</v>
      </c>
      <c r="M50" s="93" t="str">
        <f t="shared" si="1"/>
        <v>OK</v>
      </c>
      <c r="N50" s="10" t="s">
        <v>5</v>
      </c>
      <c r="O50" s="6">
        <f t="shared" si="2"/>
        <v>0</v>
      </c>
      <c r="P50" s="6">
        <f t="shared" si="3"/>
        <v>0</v>
      </c>
      <c r="Q50" s="6">
        <f t="shared" si="4"/>
        <v>1</v>
      </c>
      <c r="R50" s="6">
        <f t="shared" si="0"/>
        <v>0</v>
      </c>
      <c r="S50" s="6">
        <f t="shared" si="7"/>
        <v>-5</v>
      </c>
      <c r="T50" s="26">
        <f t="shared" si="5"/>
        <v>-5</v>
      </c>
      <c r="U50" s="4">
        <f t="shared" si="13"/>
        <v>86.85</v>
      </c>
      <c r="V50" s="14">
        <f t="shared" si="8"/>
        <v>-26.799999999999997</v>
      </c>
      <c r="W50" s="14">
        <f t="shared" si="10"/>
        <v>-28.5</v>
      </c>
      <c r="X50" s="14">
        <f t="shared" si="12"/>
        <v>-12.25</v>
      </c>
      <c r="Y50" s="14">
        <f t="shared" si="14"/>
        <v>-45.599999999999994</v>
      </c>
      <c r="Z50" s="13">
        <v>0</v>
      </c>
      <c r="AA50" s="13">
        <v>0</v>
      </c>
      <c r="AB50" s="13">
        <f t="shared" si="9"/>
        <v>-113.15</v>
      </c>
    </row>
    <row r="51" spans="1:28" ht="11.25" customHeight="1">
      <c r="A51" s="42" t="s">
        <v>8</v>
      </c>
      <c r="B51" s="43">
        <v>41246.84375</v>
      </c>
      <c r="D51" s="39" t="s">
        <v>82</v>
      </c>
      <c r="E51" s="40" t="s">
        <v>29</v>
      </c>
      <c r="F51" s="40" t="s">
        <v>73</v>
      </c>
      <c r="H51" s="41" t="s">
        <v>408</v>
      </c>
      <c r="I51" s="99">
        <v>41246.807638888888</v>
      </c>
      <c r="J51" s="40" t="s">
        <v>3</v>
      </c>
      <c r="K51" s="6">
        <v>5</v>
      </c>
      <c r="L51" s="93" t="s">
        <v>804</v>
      </c>
      <c r="M51" s="93" t="str">
        <f t="shared" si="1"/>
        <v>VOIR ?</v>
      </c>
      <c r="N51" s="10" t="s">
        <v>5</v>
      </c>
      <c r="O51" s="6">
        <f t="shared" si="2"/>
        <v>0</v>
      </c>
      <c r="P51" s="6">
        <f t="shared" si="3"/>
        <v>0</v>
      </c>
      <c r="Q51" s="6">
        <f t="shared" si="4"/>
        <v>1</v>
      </c>
      <c r="R51" s="6">
        <f t="shared" si="0"/>
        <v>0</v>
      </c>
      <c r="S51" s="6">
        <f t="shared" si="7"/>
        <v>-5</v>
      </c>
      <c r="T51" s="26">
        <f t="shared" si="5"/>
        <v>-5</v>
      </c>
      <c r="U51" s="4">
        <f t="shared" si="13"/>
        <v>81.849999999999994</v>
      </c>
      <c r="V51" s="14">
        <f t="shared" si="8"/>
        <v>-31.799999999999997</v>
      </c>
      <c r="W51" s="14">
        <f t="shared" si="10"/>
        <v>-28.5</v>
      </c>
      <c r="X51" s="14">
        <f t="shared" si="12"/>
        <v>-12.25</v>
      </c>
      <c r="Y51" s="14">
        <f t="shared" si="14"/>
        <v>-45.599999999999994</v>
      </c>
      <c r="Z51" s="13">
        <v>0</v>
      </c>
      <c r="AA51" s="13">
        <v>0</v>
      </c>
      <c r="AB51" s="13">
        <f t="shared" si="9"/>
        <v>-118.15</v>
      </c>
    </row>
    <row r="52" spans="1:28" ht="11.25" customHeight="1">
      <c r="A52" s="42" t="s">
        <v>2</v>
      </c>
      <c r="B52" s="43">
        <v>41248.864583333336</v>
      </c>
      <c r="D52" s="39" t="s">
        <v>83</v>
      </c>
      <c r="E52" s="40" t="s">
        <v>29</v>
      </c>
      <c r="F52" s="40" t="s">
        <v>84</v>
      </c>
      <c r="H52" s="41" t="s">
        <v>409</v>
      </c>
      <c r="I52" s="99">
        <v>41247.814583333333</v>
      </c>
      <c r="J52" s="40" t="s">
        <v>3</v>
      </c>
      <c r="K52" s="6">
        <v>5</v>
      </c>
      <c r="L52" s="93" t="s">
        <v>805</v>
      </c>
      <c r="M52" s="93" t="str">
        <f t="shared" si="1"/>
        <v>OK</v>
      </c>
      <c r="N52" s="10" t="s">
        <v>7</v>
      </c>
      <c r="O52" s="6">
        <f t="shared" si="2"/>
        <v>7.65</v>
      </c>
      <c r="P52" s="6">
        <f t="shared" si="3"/>
        <v>1</v>
      </c>
      <c r="Q52" s="6">
        <f t="shared" si="4"/>
        <v>0</v>
      </c>
      <c r="R52" s="6">
        <f t="shared" si="0"/>
        <v>0</v>
      </c>
      <c r="S52" s="6">
        <f t="shared" si="7"/>
        <v>2.6500000000000004</v>
      </c>
      <c r="T52" s="26">
        <f t="shared" si="5"/>
        <v>2.6500000000000004</v>
      </c>
      <c r="U52" s="4">
        <f t="shared" si="13"/>
        <v>84.5</v>
      </c>
      <c r="V52" s="14">
        <f t="shared" si="8"/>
        <v>-31.799999999999997</v>
      </c>
      <c r="W52" s="14">
        <f t="shared" si="10"/>
        <v>-25.85</v>
      </c>
      <c r="X52" s="14">
        <f t="shared" si="12"/>
        <v>-12.25</v>
      </c>
      <c r="Y52" s="14">
        <f t="shared" si="14"/>
        <v>-45.599999999999994</v>
      </c>
      <c r="Z52" s="13">
        <v>0</v>
      </c>
      <c r="AA52" s="13">
        <v>0</v>
      </c>
      <c r="AB52" s="13">
        <f t="shared" si="9"/>
        <v>-115.5</v>
      </c>
    </row>
    <row r="53" spans="1:28" ht="11.25" customHeight="1">
      <c r="A53" s="42" t="s">
        <v>8</v>
      </c>
      <c r="B53" s="97">
        <v>41248.864583333336</v>
      </c>
      <c r="D53" s="39" t="s">
        <v>85</v>
      </c>
      <c r="E53" s="40" t="s">
        <v>86</v>
      </c>
      <c r="F53" s="40" t="s">
        <v>87</v>
      </c>
      <c r="H53" s="41" t="s">
        <v>410</v>
      </c>
      <c r="I53" s="100">
        <v>41248.71875</v>
      </c>
      <c r="J53" s="40" t="s">
        <v>3</v>
      </c>
      <c r="K53" s="6">
        <v>5</v>
      </c>
      <c r="L53" s="93" t="e">
        <v>#N/A</v>
      </c>
      <c r="M53" s="93" t="str">
        <f t="shared" si="1"/>
        <v>OK</v>
      </c>
      <c r="N53" s="10" t="s">
        <v>7</v>
      </c>
      <c r="O53" s="6">
        <f t="shared" si="2"/>
        <v>8.35</v>
      </c>
      <c r="P53" s="6">
        <f t="shared" si="3"/>
        <v>1</v>
      </c>
      <c r="Q53" s="6">
        <f t="shared" si="4"/>
        <v>0</v>
      </c>
      <c r="R53" s="6">
        <f t="shared" si="0"/>
        <v>0</v>
      </c>
      <c r="S53" s="6">
        <f t="shared" si="7"/>
        <v>3.3499999999999996</v>
      </c>
      <c r="T53" s="26">
        <f t="shared" si="5"/>
        <v>3.3499999999999996</v>
      </c>
      <c r="U53" s="4">
        <f t="shared" si="13"/>
        <v>87.85</v>
      </c>
      <c r="V53" s="14">
        <f t="shared" si="8"/>
        <v>-28.449999999999996</v>
      </c>
      <c r="W53" s="14">
        <f t="shared" si="10"/>
        <v>-25.85</v>
      </c>
      <c r="X53" s="14">
        <f t="shared" si="12"/>
        <v>-12.25</v>
      </c>
      <c r="Y53" s="14">
        <f t="shared" si="14"/>
        <v>-45.599999999999994</v>
      </c>
      <c r="Z53" s="13">
        <v>0</v>
      </c>
      <c r="AA53" s="13">
        <v>0</v>
      </c>
      <c r="AB53" s="13">
        <f t="shared" si="9"/>
        <v>-112.15</v>
      </c>
    </row>
    <row r="54" spans="1:28" ht="11.25" customHeight="1">
      <c r="A54" s="42" t="s">
        <v>2</v>
      </c>
      <c r="B54" s="43">
        <v>41248.864583333336</v>
      </c>
      <c r="D54" s="39" t="s">
        <v>88</v>
      </c>
      <c r="E54" s="40" t="s">
        <v>89</v>
      </c>
      <c r="F54" s="40" t="s">
        <v>90</v>
      </c>
      <c r="H54" s="41" t="s">
        <v>411</v>
      </c>
      <c r="I54" s="99">
        <v>41248.819444444445</v>
      </c>
      <c r="J54" s="40" t="s">
        <v>3</v>
      </c>
      <c r="K54" s="6">
        <v>5</v>
      </c>
      <c r="L54" s="93" t="s">
        <v>806</v>
      </c>
      <c r="M54" s="93" t="str">
        <f t="shared" si="1"/>
        <v>OK</v>
      </c>
      <c r="N54" s="10" t="s">
        <v>7</v>
      </c>
      <c r="O54" s="6">
        <f t="shared" si="2"/>
        <v>6.65</v>
      </c>
      <c r="P54" s="6">
        <f t="shared" si="3"/>
        <v>1</v>
      </c>
      <c r="Q54" s="6">
        <f t="shared" si="4"/>
        <v>0</v>
      </c>
      <c r="R54" s="6">
        <f t="shared" si="0"/>
        <v>0</v>
      </c>
      <c r="S54" s="6">
        <f t="shared" si="7"/>
        <v>1.6500000000000004</v>
      </c>
      <c r="T54" s="26">
        <f t="shared" si="5"/>
        <v>1.6500000000000004</v>
      </c>
      <c r="U54" s="4">
        <f t="shared" si="13"/>
        <v>89.5</v>
      </c>
      <c r="V54" s="14">
        <f t="shared" si="8"/>
        <v>-28.449999999999996</v>
      </c>
      <c r="W54" s="14">
        <f t="shared" si="10"/>
        <v>-24.200000000000003</v>
      </c>
      <c r="X54" s="14">
        <f t="shared" si="12"/>
        <v>-12.25</v>
      </c>
      <c r="Y54" s="14">
        <f t="shared" si="14"/>
        <v>-45.599999999999994</v>
      </c>
      <c r="Z54" s="13">
        <v>0</v>
      </c>
      <c r="AA54" s="13">
        <v>0</v>
      </c>
      <c r="AB54" s="13">
        <f t="shared" si="9"/>
        <v>-110.5</v>
      </c>
    </row>
    <row r="55" spans="1:28" ht="11.25" customHeight="1">
      <c r="A55" s="42" t="s">
        <v>8</v>
      </c>
      <c r="B55" s="43">
        <v>41248.854166666664</v>
      </c>
      <c r="D55" s="39" t="s">
        <v>91</v>
      </c>
      <c r="E55" s="40" t="s">
        <v>93</v>
      </c>
      <c r="F55" s="40" t="s">
        <v>94</v>
      </c>
      <c r="H55" s="41" t="s">
        <v>412</v>
      </c>
      <c r="I55" s="99">
        <v>41248.839583333334</v>
      </c>
      <c r="J55" s="40" t="s">
        <v>92</v>
      </c>
      <c r="K55" s="6">
        <v>5</v>
      </c>
      <c r="L55" s="93" t="s">
        <v>807</v>
      </c>
      <c r="M55" s="93" t="str">
        <f t="shared" si="1"/>
        <v>OK</v>
      </c>
      <c r="N55" s="10" t="s">
        <v>5</v>
      </c>
      <c r="O55" s="6">
        <f t="shared" si="2"/>
        <v>0</v>
      </c>
      <c r="P55" s="6">
        <f t="shared" si="3"/>
        <v>0</v>
      </c>
      <c r="Q55" s="6">
        <f t="shared" si="4"/>
        <v>1</v>
      </c>
      <c r="R55" s="6">
        <f t="shared" si="0"/>
        <v>0</v>
      </c>
      <c r="S55" s="6">
        <f t="shared" si="7"/>
        <v>-5</v>
      </c>
      <c r="T55" s="26">
        <f t="shared" si="5"/>
        <v>-5</v>
      </c>
      <c r="U55" s="4">
        <f t="shared" si="13"/>
        <v>84.5</v>
      </c>
      <c r="V55" s="14">
        <f t="shared" si="8"/>
        <v>-33.449999999999996</v>
      </c>
      <c r="W55" s="14">
        <f t="shared" si="10"/>
        <v>-24.200000000000003</v>
      </c>
      <c r="X55" s="14">
        <f t="shared" si="12"/>
        <v>-12.25</v>
      </c>
      <c r="Y55" s="14">
        <f t="shared" si="14"/>
        <v>-45.599999999999994</v>
      </c>
      <c r="Z55" s="13">
        <v>0</v>
      </c>
      <c r="AA55" s="13">
        <v>0</v>
      </c>
      <c r="AB55" s="13">
        <f t="shared" si="9"/>
        <v>-115.5</v>
      </c>
    </row>
    <row r="56" spans="1:28" ht="11.25" customHeight="1">
      <c r="A56" s="42" t="s">
        <v>2</v>
      </c>
      <c r="B56" s="43">
        <v>41249.791666666664</v>
      </c>
      <c r="D56" s="39" t="s">
        <v>100</v>
      </c>
      <c r="E56" s="40" t="s">
        <v>29</v>
      </c>
      <c r="F56" s="40" t="s">
        <v>101</v>
      </c>
      <c r="H56" s="41" t="s">
        <v>413</v>
      </c>
      <c r="I56" s="99">
        <v>41249.732638888891</v>
      </c>
      <c r="J56" s="40" t="s">
        <v>3</v>
      </c>
      <c r="K56" s="6">
        <v>5</v>
      </c>
      <c r="L56" s="93" t="s">
        <v>808</v>
      </c>
      <c r="M56" s="93" t="str">
        <f t="shared" si="1"/>
        <v>OK</v>
      </c>
      <c r="N56" s="10" t="s">
        <v>7</v>
      </c>
      <c r="O56" s="6">
        <f t="shared" si="2"/>
        <v>9.3500000000000014</v>
      </c>
      <c r="P56" s="6">
        <f t="shared" si="3"/>
        <v>1</v>
      </c>
      <c r="Q56" s="6">
        <f t="shared" si="4"/>
        <v>0</v>
      </c>
      <c r="R56" s="6">
        <f t="shared" si="0"/>
        <v>0</v>
      </c>
      <c r="S56" s="6">
        <f t="shared" si="7"/>
        <v>4.3500000000000014</v>
      </c>
      <c r="T56" s="26">
        <f t="shared" si="5"/>
        <v>4.3500000000000014</v>
      </c>
      <c r="U56" s="4">
        <f t="shared" si="13"/>
        <v>88.85</v>
      </c>
      <c r="V56" s="14">
        <f t="shared" si="8"/>
        <v>-33.449999999999996</v>
      </c>
      <c r="W56" s="14">
        <f t="shared" si="10"/>
        <v>-19.850000000000001</v>
      </c>
      <c r="X56" s="14">
        <f t="shared" si="12"/>
        <v>-12.25</v>
      </c>
      <c r="Y56" s="14">
        <f t="shared" si="14"/>
        <v>-45.599999999999994</v>
      </c>
      <c r="Z56" s="13">
        <v>0</v>
      </c>
      <c r="AA56" s="13">
        <v>0</v>
      </c>
      <c r="AB56" s="13">
        <f t="shared" si="9"/>
        <v>-111.15</v>
      </c>
    </row>
    <row r="57" spans="1:28" ht="11.25" customHeight="1">
      <c r="A57" s="42" t="s">
        <v>2</v>
      </c>
      <c r="B57" s="43">
        <v>41249.878472222219</v>
      </c>
      <c r="D57" s="39" t="s">
        <v>102</v>
      </c>
      <c r="E57" s="40" t="s">
        <v>29</v>
      </c>
      <c r="F57" s="40" t="s">
        <v>103</v>
      </c>
      <c r="H57" s="41" t="s">
        <v>414</v>
      </c>
      <c r="I57" s="99">
        <v>41249.734027777777</v>
      </c>
      <c r="J57" s="40" t="s">
        <v>3</v>
      </c>
      <c r="K57" s="6">
        <v>5</v>
      </c>
      <c r="L57" s="93" t="s">
        <v>809</v>
      </c>
      <c r="M57" s="93" t="str">
        <f t="shared" si="1"/>
        <v>OK</v>
      </c>
      <c r="N57" s="10" t="s">
        <v>7</v>
      </c>
      <c r="O57" s="6">
        <f t="shared" si="2"/>
        <v>6.75</v>
      </c>
      <c r="P57" s="6">
        <f t="shared" si="3"/>
        <v>1</v>
      </c>
      <c r="Q57" s="6">
        <f t="shared" si="4"/>
        <v>0</v>
      </c>
      <c r="R57" s="6">
        <f t="shared" si="0"/>
        <v>0</v>
      </c>
      <c r="S57" s="6">
        <f t="shared" si="7"/>
        <v>1.75</v>
      </c>
      <c r="T57" s="26">
        <f t="shared" si="5"/>
        <v>1.75</v>
      </c>
      <c r="U57" s="4">
        <f t="shared" si="13"/>
        <v>90.6</v>
      </c>
      <c r="V57" s="14">
        <f t="shared" si="8"/>
        <v>-33.449999999999996</v>
      </c>
      <c r="W57" s="14">
        <f t="shared" si="10"/>
        <v>-18.100000000000001</v>
      </c>
      <c r="X57" s="14">
        <f t="shared" si="12"/>
        <v>-12.25</v>
      </c>
      <c r="Y57" s="14">
        <f t="shared" si="14"/>
        <v>-45.599999999999994</v>
      </c>
      <c r="Z57" s="13">
        <v>0</v>
      </c>
      <c r="AA57" s="13">
        <v>0</v>
      </c>
      <c r="AB57" s="13">
        <f t="shared" si="9"/>
        <v>-109.4</v>
      </c>
    </row>
    <row r="58" spans="1:28" ht="11.25" customHeight="1">
      <c r="A58" s="42" t="s">
        <v>2</v>
      </c>
      <c r="B58" s="43">
        <v>41250.864583333336</v>
      </c>
      <c r="D58" s="39" t="s">
        <v>104</v>
      </c>
      <c r="E58" s="40" t="s">
        <v>29</v>
      </c>
      <c r="F58" s="40" t="s">
        <v>105</v>
      </c>
      <c r="H58" s="41" t="s">
        <v>415</v>
      </c>
      <c r="I58" s="99">
        <v>41249.738194444442</v>
      </c>
      <c r="J58" s="40" t="s">
        <v>3</v>
      </c>
      <c r="K58" s="6">
        <v>5</v>
      </c>
      <c r="L58" s="93" t="s">
        <v>810</v>
      </c>
      <c r="M58" s="93" t="str">
        <f t="shared" si="1"/>
        <v>OK</v>
      </c>
      <c r="N58" s="10" t="s">
        <v>5</v>
      </c>
      <c r="O58" s="6">
        <f t="shared" si="2"/>
        <v>0</v>
      </c>
      <c r="P58" s="6">
        <f t="shared" si="3"/>
        <v>0</v>
      </c>
      <c r="Q58" s="6">
        <f t="shared" si="4"/>
        <v>1</v>
      </c>
      <c r="R58" s="6">
        <f t="shared" si="0"/>
        <v>0</v>
      </c>
      <c r="S58" s="6">
        <f t="shared" si="7"/>
        <v>-5</v>
      </c>
      <c r="T58" s="26">
        <f t="shared" si="5"/>
        <v>-5</v>
      </c>
      <c r="U58" s="4">
        <f t="shared" ref="U58:U89" si="15">IF(N58=0,U57-K58,U57+O58-K58)</f>
        <v>85.6</v>
      </c>
      <c r="V58" s="14">
        <f t="shared" si="8"/>
        <v>-33.449999999999996</v>
      </c>
      <c r="W58" s="14">
        <f t="shared" si="10"/>
        <v>-23.1</v>
      </c>
      <c r="X58" s="14">
        <f t="shared" si="12"/>
        <v>-12.25</v>
      </c>
      <c r="Y58" s="14">
        <f t="shared" si="14"/>
        <v>-45.599999999999994</v>
      </c>
      <c r="Z58" s="13">
        <v>0</v>
      </c>
      <c r="AA58" s="13">
        <v>0</v>
      </c>
      <c r="AB58" s="13">
        <f t="shared" si="9"/>
        <v>-114.4</v>
      </c>
    </row>
    <row r="59" spans="1:28" ht="11.25" customHeight="1">
      <c r="A59" s="42" t="s">
        <v>2</v>
      </c>
      <c r="B59" s="43">
        <v>41250.854166666664</v>
      </c>
      <c r="D59" s="39" t="s">
        <v>106</v>
      </c>
      <c r="E59" s="40" t="s">
        <v>29</v>
      </c>
      <c r="F59" s="40" t="s">
        <v>107</v>
      </c>
      <c r="H59" s="41" t="s">
        <v>416</v>
      </c>
      <c r="I59" s="99">
        <v>41249.740277777775</v>
      </c>
      <c r="J59" s="40" t="s">
        <v>3</v>
      </c>
      <c r="K59" s="6">
        <v>5</v>
      </c>
      <c r="L59" s="93" t="s">
        <v>811</v>
      </c>
      <c r="M59" s="93" t="str">
        <f t="shared" si="1"/>
        <v>OK</v>
      </c>
      <c r="N59" s="10" t="s">
        <v>7</v>
      </c>
      <c r="O59" s="6">
        <f t="shared" si="2"/>
        <v>9.75</v>
      </c>
      <c r="P59" s="6">
        <f t="shared" si="3"/>
        <v>1</v>
      </c>
      <c r="Q59" s="6">
        <f t="shared" si="4"/>
        <v>0</v>
      </c>
      <c r="R59" s="6">
        <f t="shared" si="0"/>
        <v>0</v>
      </c>
      <c r="S59" s="6">
        <f t="shared" si="7"/>
        <v>4.75</v>
      </c>
      <c r="T59" s="26">
        <f t="shared" si="5"/>
        <v>4.75</v>
      </c>
      <c r="U59" s="4">
        <f t="shared" si="15"/>
        <v>90.35</v>
      </c>
      <c r="V59" s="14">
        <f t="shared" si="8"/>
        <v>-33.449999999999996</v>
      </c>
      <c r="W59" s="14">
        <f t="shared" si="10"/>
        <v>-18.350000000000001</v>
      </c>
      <c r="X59" s="14">
        <f t="shared" si="12"/>
        <v>-12.25</v>
      </c>
      <c r="Y59" s="14">
        <f t="shared" si="14"/>
        <v>-45.599999999999994</v>
      </c>
      <c r="Z59" s="13">
        <v>0</v>
      </c>
      <c r="AA59" s="13">
        <v>0</v>
      </c>
      <c r="AB59" s="13">
        <f t="shared" si="9"/>
        <v>-109.65</v>
      </c>
    </row>
    <row r="60" spans="1:28" ht="11.25" customHeight="1">
      <c r="A60" s="42" t="s">
        <v>2</v>
      </c>
      <c r="B60" s="43">
        <v>41250.854166666664</v>
      </c>
      <c r="D60" s="39" t="s">
        <v>108</v>
      </c>
      <c r="E60" s="40" t="s">
        <v>29</v>
      </c>
      <c r="F60" s="40" t="s">
        <v>109</v>
      </c>
      <c r="H60" s="41" t="s">
        <v>417</v>
      </c>
      <c r="I60" s="99">
        <v>41249.743055555555</v>
      </c>
      <c r="J60" s="40" t="s">
        <v>3</v>
      </c>
      <c r="K60" s="6">
        <v>5</v>
      </c>
      <c r="L60" s="93" t="s">
        <v>812</v>
      </c>
      <c r="M60" s="93" t="str">
        <f t="shared" si="1"/>
        <v>OK</v>
      </c>
      <c r="N60" s="10" t="s">
        <v>7</v>
      </c>
      <c r="O60" s="6">
        <f t="shared" si="2"/>
        <v>6.5500000000000007</v>
      </c>
      <c r="P60" s="6">
        <f t="shared" si="3"/>
        <v>1</v>
      </c>
      <c r="Q60" s="6">
        <f t="shared" si="4"/>
        <v>0</v>
      </c>
      <c r="R60" s="6">
        <f t="shared" si="0"/>
        <v>0</v>
      </c>
      <c r="S60" s="6">
        <f t="shared" si="7"/>
        <v>1.5500000000000007</v>
      </c>
      <c r="T60" s="26">
        <f t="shared" si="5"/>
        <v>1.5500000000000007</v>
      </c>
      <c r="U60" s="4">
        <f t="shared" si="15"/>
        <v>91.899999999999991</v>
      </c>
      <c r="V60" s="14">
        <f t="shared" si="8"/>
        <v>-33.449999999999996</v>
      </c>
      <c r="W60" s="14">
        <f t="shared" si="10"/>
        <v>-16.8</v>
      </c>
      <c r="X60" s="14">
        <f t="shared" si="12"/>
        <v>-12.25</v>
      </c>
      <c r="Y60" s="14">
        <f t="shared" si="14"/>
        <v>-45.599999999999994</v>
      </c>
      <c r="Z60" s="13">
        <v>0</v>
      </c>
      <c r="AA60" s="13">
        <v>0</v>
      </c>
      <c r="AB60" s="13">
        <f t="shared" si="9"/>
        <v>-108.10000000000001</v>
      </c>
    </row>
    <row r="61" spans="1:28" ht="11.25" customHeight="1">
      <c r="A61" s="42" t="s">
        <v>8</v>
      </c>
      <c r="B61" s="43">
        <v>41249.864583333336</v>
      </c>
      <c r="D61" s="39" t="s">
        <v>111</v>
      </c>
      <c r="E61" s="40" t="s">
        <v>29</v>
      </c>
      <c r="F61" s="40" t="s">
        <v>110</v>
      </c>
      <c r="H61" s="41" t="s">
        <v>416</v>
      </c>
      <c r="I61" s="99">
        <v>41249.765972222223</v>
      </c>
      <c r="J61" s="40" t="s">
        <v>49</v>
      </c>
      <c r="K61" s="6">
        <v>5</v>
      </c>
      <c r="L61" s="93" t="s">
        <v>813</v>
      </c>
      <c r="M61" s="93" t="str">
        <f t="shared" si="1"/>
        <v>OK</v>
      </c>
      <c r="N61" s="10" t="s">
        <v>5</v>
      </c>
      <c r="O61" s="6">
        <f t="shared" si="2"/>
        <v>0</v>
      </c>
      <c r="P61" s="6">
        <f t="shared" si="3"/>
        <v>0</v>
      </c>
      <c r="Q61" s="6">
        <f t="shared" si="4"/>
        <v>1</v>
      </c>
      <c r="R61" s="6">
        <f t="shared" si="0"/>
        <v>0</v>
      </c>
      <c r="S61" s="6">
        <f t="shared" si="7"/>
        <v>-5</v>
      </c>
      <c r="T61" s="26">
        <f t="shared" si="5"/>
        <v>-5</v>
      </c>
      <c r="U61" s="4">
        <f t="shared" si="15"/>
        <v>86.899999999999991</v>
      </c>
      <c r="V61" s="14">
        <f t="shared" si="8"/>
        <v>-38.449999999999996</v>
      </c>
      <c r="W61" s="14">
        <f t="shared" si="10"/>
        <v>-16.8</v>
      </c>
      <c r="X61" s="14">
        <f t="shared" si="12"/>
        <v>-12.25</v>
      </c>
      <c r="Y61" s="14">
        <f t="shared" si="14"/>
        <v>-45.599999999999994</v>
      </c>
      <c r="Z61" s="13">
        <v>0</v>
      </c>
      <c r="AA61" s="13">
        <v>0</v>
      </c>
      <c r="AB61" s="13">
        <f t="shared" si="9"/>
        <v>-113.10000000000001</v>
      </c>
    </row>
    <row r="62" spans="1:28" ht="11.25" customHeight="1">
      <c r="A62" s="42" t="s">
        <v>8</v>
      </c>
      <c r="B62" s="43">
        <v>41249.791666666664</v>
      </c>
      <c r="D62" s="39" t="s">
        <v>112</v>
      </c>
      <c r="E62" s="40" t="s">
        <v>113</v>
      </c>
      <c r="H62" s="41" t="s">
        <v>407</v>
      </c>
      <c r="I62" s="99">
        <v>41249.78402777778</v>
      </c>
      <c r="J62" s="40" t="s">
        <v>3</v>
      </c>
      <c r="K62" s="6">
        <v>5</v>
      </c>
      <c r="L62" s="93" t="s">
        <v>814</v>
      </c>
      <c r="M62" s="93" t="str">
        <f t="shared" si="1"/>
        <v>OK</v>
      </c>
      <c r="N62" s="10" t="s">
        <v>5</v>
      </c>
      <c r="O62" s="6">
        <f t="shared" si="2"/>
        <v>0</v>
      </c>
      <c r="P62" s="6">
        <f t="shared" si="3"/>
        <v>0</v>
      </c>
      <c r="Q62" s="6">
        <f t="shared" si="4"/>
        <v>1</v>
      </c>
      <c r="R62" s="6">
        <f t="shared" si="0"/>
        <v>0</v>
      </c>
      <c r="S62" s="6">
        <f t="shared" si="7"/>
        <v>-5</v>
      </c>
      <c r="T62" s="26">
        <f t="shared" si="5"/>
        <v>-5</v>
      </c>
      <c r="U62" s="4">
        <f t="shared" si="15"/>
        <v>81.899999999999991</v>
      </c>
      <c r="V62" s="14">
        <f t="shared" si="8"/>
        <v>-43.449999999999996</v>
      </c>
      <c r="W62" s="14">
        <f t="shared" si="10"/>
        <v>-16.8</v>
      </c>
      <c r="X62" s="14">
        <f t="shared" si="12"/>
        <v>-12.25</v>
      </c>
      <c r="Y62" s="14">
        <f t="shared" si="14"/>
        <v>-45.599999999999994</v>
      </c>
      <c r="Z62" s="13">
        <v>0</v>
      </c>
      <c r="AA62" s="13">
        <v>0</v>
      </c>
      <c r="AB62" s="13">
        <f t="shared" si="9"/>
        <v>-118.10000000000001</v>
      </c>
    </row>
    <row r="63" spans="1:28" ht="11.25" customHeight="1">
      <c r="A63" s="42" t="s">
        <v>54</v>
      </c>
      <c r="B63" s="43">
        <v>41251.583333333336</v>
      </c>
      <c r="D63" s="39" t="s">
        <v>114</v>
      </c>
      <c r="E63" s="40" t="s">
        <v>29</v>
      </c>
      <c r="F63" s="40" t="s">
        <v>116</v>
      </c>
      <c r="H63" s="41">
        <v>2</v>
      </c>
      <c r="I63" s="99">
        <v>41250.561805555553</v>
      </c>
      <c r="J63" s="40" t="s">
        <v>115</v>
      </c>
      <c r="K63" s="6">
        <v>5</v>
      </c>
      <c r="L63" s="93" t="s">
        <v>815</v>
      </c>
      <c r="M63" s="93" t="str">
        <f t="shared" si="1"/>
        <v>OK</v>
      </c>
      <c r="N63" s="10" t="s">
        <v>5</v>
      </c>
      <c r="O63" s="6">
        <f t="shared" si="2"/>
        <v>0</v>
      </c>
      <c r="P63" s="6">
        <f t="shared" si="3"/>
        <v>0</v>
      </c>
      <c r="Q63" s="6">
        <f t="shared" si="4"/>
        <v>1</v>
      </c>
      <c r="R63" s="6">
        <f t="shared" si="0"/>
        <v>0</v>
      </c>
      <c r="S63" s="6">
        <f t="shared" si="7"/>
        <v>-5</v>
      </c>
      <c r="T63" s="26">
        <f t="shared" si="5"/>
        <v>-5</v>
      </c>
      <c r="U63" s="4">
        <f t="shared" si="15"/>
        <v>76.899999999999991</v>
      </c>
      <c r="V63" s="14">
        <f t="shared" si="8"/>
        <v>-43.449999999999996</v>
      </c>
      <c r="W63" s="14">
        <f t="shared" si="10"/>
        <v>-16.8</v>
      </c>
      <c r="X63" s="14">
        <f t="shared" si="12"/>
        <v>-17.25</v>
      </c>
      <c r="Y63" s="14">
        <f t="shared" si="14"/>
        <v>-45.599999999999994</v>
      </c>
      <c r="Z63" s="13">
        <v>0</v>
      </c>
      <c r="AA63" s="13">
        <v>0</v>
      </c>
      <c r="AB63" s="13">
        <f t="shared" si="9"/>
        <v>-123.10000000000001</v>
      </c>
    </row>
    <row r="64" spans="1:28" ht="11.25" customHeight="1">
      <c r="A64" s="42" t="s">
        <v>54</v>
      </c>
      <c r="B64" s="43">
        <v>41251.833333333336</v>
      </c>
      <c r="D64" s="39" t="s">
        <v>117</v>
      </c>
      <c r="E64" s="40" t="s">
        <v>29</v>
      </c>
      <c r="F64" s="40" t="s">
        <v>118</v>
      </c>
      <c r="H64" s="41" t="s">
        <v>418</v>
      </c>
      <c r="I64" s="99">
        <v>41250.56527777778</v>
      </c>
      <c r="J64" s="40" t="s">
        <v>3</v>
      </c>
      <c r="K64" s="6">
        <v>5</v>
      </c>
      <c r="L64" s="93" t="s">
        <v>816</v>
      </c>
      <c r="M64" s="93" t="str">
        <f t="shared" si="1"/>
        <v>OK</v>
      </c>
      <c r="N64" s="10" t="s">
        <v>7</v>
      </c>
      <c r="O64" s="6">
        <f t="shared" si="2"/>
        <v>8</v>
      </c>
      <c r="P64" s="6">
        <f t="shared" si="3"/>
        <v>1</v>
      </c>
      <c r="Q64" s="6">
        <f t="shared" si="4"/>
        <v>0</v>
      </c>
      <c r="R64" s="6">
        <f t="shared" si="0"/>
        <v>0</v>
      </c>
      <c r="S64" s="6">
        <f t="shared" si="7"/>
        <v>3</v>
      </c>
      <c r="T64" s="26">
        <f t="shared" si="5"/>
        <v>3</v>
      </c>
      <c r="U64" s="4">
        <f t="shared" si="15"/>
        <v>79.899999999999991</v>
      </c>
      <c r="V64" s="14">
        <f t="shared" si="8"/>
        <v>-43.449999999999996</v>
      </c>
      <c r="W64" s="14">
        <f t="shared" si="10"/>
        <v>-16.8</v>
      </c>
      <c r="X64" s="14">
        <f t="shared" si="12"/>
        <v>-14.25</v>
      </c>
      <c r="Y64" s="14">
        <f t="shared" si="14"/>
        <v>-45.599999999999994</v>
      </c>
      <c r="Z64" s="13">
        <v>0</v>
      </c>
      <c r="AA64" s="13">
        <v>0</v>
      </c>
      <c r="AB64" s="13">
        <f t="shared" si="9"/>
        <v>-120.10000000000001</v>
      </c>
    </row>
    <row r="65" spans="1:28" ht="11.25" customHeight="1">
      <c r="A65" s="42" t="s">
        <v>54</v>
      </c>
      <c r="B65" s="43">
        <v>41251.833333333336</v>
      </c>
      <c r="D65" s="39" t="s">
        <v>119</v>
      </c>
      <c r="E65" s="40" t="s">
        <v>29</v>
      </c>
      <c r="F65" s="40" t="s">
        <v>59</v>
      </c>
      <c r="H65" s="41" t="s">
        <v>400</v>
      </c>
      <c r="I65" s="99">
        <v>41250.569444444445</v>
      </c>
      <c r="J65" s="40" t="s">
        <v>3</v>
      </c>
      <c r="K65" s="6">
        <v>5</v>
      </c>
      <c r="L65" s="93" t="s">
        <v>817</v>
      </c>
      <c r="M65" s="93" t="str">
        <f t="shared" si="1"/>
        <v>OK</v>
      </c>
      <c r="N65" s="10" t="s">
        <v>5</v>
      </c>
      <c r="O65" s="6">
        <f t="shared" si="2"/>
        <v>0</v>
      </c>
      <c r="P65" s="6">
        <f t="shared" si="3"/>
        <v>0</v>
      </c>
      <c r="Q65" s="6">
        <f t="shared" si="4"/>
        <v>1</v>
      </c>
      <c r="R65" s="6">
        <f t="shared" si="0"/>
        <v>0</v>
      </c>
      <c r="S65" s="6">
        <f t="shared" si="7"/>
        <v>-5</v>
      </c>
      <c r="T65" s="26">
        <f t="shared" si="5"/>
        <v>-5</v>
      </c>
      <c r="U65" s="4">
        <f t="shared" si="15"/>
        <v>74.899999999999991</v>
      </c>
      <c r="V65" s="14">
        <f t="shared" si="8"/>
        <v>-43.449999999999996</v>
      </c>
      <c r="W65" s="14">
        <f t="shared" si="10"/>
        <v>-16.8</v>
      </c>
      <c r="X65" s="14">
        <f t="shared" si="12"/>
        <v>-19.25</v>
      </c>
      <c r="Y65" s="14">
        <f t="shared" si="14"/>
        <v>-45.599999999999994</v>
      </c>
      <c r="Z65" s="13">
        <v>0</v>
      </c>
      <c r="AA65" s="13">
        <v>0</v>
      </c>
      <c r="AB65" s="13">
        <f t="shared" si="9"/>
        <v>-125.10000000000001</v>
      </c>
    </row>
    <row r="66" spans="1:28" ht="11.25" customHeight="1">
      <c r="A66" s="42" t="s">
        <v>8</v>
      </c>
      <c r="B66" s="43">
        <v>41250.75</v>
      </c>
      <c r="D66" s="39" t="s">
        <v>120</v>
      </c>
      <c r="E66" s="40" t="s">
        <v>121</v>
      </c>
      <c r="F66" s="40" t="s">
        <v>18</v>
      </c>
      <c r="H66" s="41" t="s">
        <v>385</v>
      </c>
      <c r="I66" s="99">
        <v>41250.715277777781</v>
      </c>
      <c r="J66" s="40" t="s">
        <v>3</v>
      </c>
      <c r="K66" s="6">
        <v>6.55</v>
      </c>
      <c r="L66" s="93" t="s">
        <v>818</v>
      </c>
      <c r="M66" s="93" t="str">
        <f t="shared" si="1"/>
        <v>OK</v>
      </c>
      <c r="N66" s="10" t="s">
        <v>7</v>
      </c>
      <c r="O66" s="6">
        <f t="shared" si="2"/>
        <v>11.4625</v>
      </c>
      <c r="P66" s="6">
        <f t="shared" si="3"/>
        <v>1</v>
      </c>
      <c r="Q66" s="6">
        <f t="shared" si="4"/>
        <v>0</v>
      </c>
      <c r="R66" s="6">
        <f t="shared" ref="R66:R129" si="16">IF(O66&gt;N66,1,0)</f>
        <v>0</v>
      </c>
      <c r="S66" s="6">
        <f t="shared" si="7"/>
        <v>4.9125000000000005</v>
      </c>
      <c r="T66" s="26">
        <f t="shared" si="5"/>
        <v>4.9125000000000005</v>
      </c>
      <c r="U66" s="4">
        <f t="shared" si="15"/>
        <v>79.8125</v>
      </c>
      <c r="V66" s="14">
        <f t="shared" si="8"/>
        <v>-38.537499999999994</v>
      </c>
      <c r="W66" s="14">
        <f t="shared" si="10"/>
        <v>-16.8</v>
      </c>
      <c r="X66" s="14">
        <f t="shared" si="12"/>
        <v>-19.25</v>
      </c>
      <c r="Y66" s="14">
        <f t="shared" si="14"/>
        <v>-45.599999999999994</v>
      </c>
      <c r="Z66" s="13">
        <v>0</v>
      </c>
      <c r="AA66" s="13">
        <v>0</v>
      </c>
      <c r="AB66" s="13">
        <f t="shared" si="9"/>
        <v>-120.18750000000001</v>
      </c>
    </row>
    <row r="67" spans="1:28" ht="11.25" customHeight="1">
      <c r="A67" s="42" t="s">
        <v>63</v>
      </c>
      <c r="B67" s="43">
        <v>41251.833333333336</v>
      </c>
      <c r="D67" s="39" t="s">
        <v>122</v>
      </c>
      <c r="E67" s="40" t="s">
        <v>29</v>
      </c>
      <c r="F67" s="40" t="s">
        <v>123</v>
      </c>
      <c r="H67" s="41">
        <v>10</v>
      </c>
      <c r="I67" s="99">
        <v>41250.853472222225</v>
      </c>
      <c r="J67" s="40" t="s">
        <v>3</v>
      </c>
      <c r="K67" s="6">
        <v>5</v>
      </c>
      <c r="L67" s="93" t="s">
        <v>819</v>
      </c>
      <c r="M67" s="93" t="str">
        <f t="shared" ref="M67:M130" si="17">IF(I67&gt;I66,"OK","VOIR ?")</f>
        <v>OK</v>
      </c>
      <c r="N67" s="10" t="s">
        <v>5</v>
      </c>
      <c r="O67" s="6">
        <f t="shared" ref="O67:O130" si="18">IF(N67="PERDU",0,K67*H67)</f>
        <v>0</v>
      </c>
      <c r="P67" s="6">
        <f t="shared" ref="P67:P130" si="19">IF(N67="BON",1,0)</f>
        <v>0</v>
      </c>
      <c r="Q67" s="6">
        <f t="shared" ref="Q67:Q130" si="20">IF(N67="PERDU",1,0)</f>
        <v>1</v>
      </c>
      <c r="R67" s="6">
        <f t="shared" si="16"/>
        <v>0</v>
      </c>
      <c r="S67" s="6">
        <f t="shared" si="7"/>
        <v>-5</v>
      </c>
      <c r="T67" s="26">
        <f t="shared" ref="T67:T130" si="21">IF(N67=0,K67*-1,O67-K67)</f>
        <v>-5</v>
      </c>
      <c r="U67" s="4">
        <f t="shared" si="15"/>
        <v>74.8125</v>
      </c>
      <c r="V67" s="14">
        <f t="shared" si="8"/>
        <v>-38.537499999999994</v>
      </c>
      <c r="W67" s="14">
        <f t="shared" si="10"/>
        <v>-16.8</v>
      </c>
      <c r="X67" s="14">
        <f t="shared" si="12"/>
        <v>-19.25</v>
      </c>
      <c r="Y67" s="14">
        <f t="shared" si="14"/>
        <v>-50.599999999999994</v>
      </c>
      <c r="Z67" s="13">
        <v>0</v>
      </c>
      <c r="AA67" s="13">
        <v>0</v>
      </c>
      <c r="AB67" s="13">
        <f t="shared" si="9"/>
        <v>-125.18750000000001</v>
      </c>
    </row>
    <row r="68" spans="1:28" ht="11.25" customHeight="1">
      <c r="A68" s="42" t="s">
        <v>8</v>
      </c>
      <c r="B68" s="43">
        <v>41251.708333333336</v>
      </c>
      <c r="D68" s="39" t="s">
        <v>124</v>
      </c>
      <c r="E68" s="40" t="s">
        <v>125</v>
      </c>
      <c r="F68" s="40" t="s">
        <v>126</v>
      </c>
      <c r="H68" s="41" t="s">
        <v>415</v>
      </c>
      <c r="I68" s="99">
        <v>41251.505555555559</v>
      </c>
      <c r="J68" s="40" t="s">
        <v>3</v>
      </c>
      <c r="K68" s="6">
        <v>5</v>
      </c>
      <c r="L68" s="93" t="s">
        <v>820</v>
      </c>
      <c r="M68" s="93" t="str">
        <f t="shared" si="17"/>
        <v>OK</v>
      </c>
      <c r="N68" s="10" t="s">
        <v>7</v>
      </c>
      <c r="O68" s="6">
        <f t="shared" si="18"/>
        <v>8.1000000000000014</v>
      </c>
      <c r="P68" s="6">
        <f t="shared" si="19"/>
        <v>1</v>
      </c>
      <c r="Q68" s="6">
        <f t="shared" si="20"/>
        <v>0</v>
      </c>
      <c r="R68" s="6">
        <f t="shared" si="16"/>
        <v>0</v>
      </c>
      <c r="S68" s="6">
        <f t="shared" ref="S68:S131" si="22">IF(N68="",0,T68)</f>
        <v>3.1000000000000014</v>
      </c>
      <c r="T68" s="26">
        <f t="shared" si="21"/>
        <v>3.1000000000000014</v>
      </c>
      <c r="U68" s="4">
        <f t="shared" si="15"/>
        <v>77.912499999999994</v>
      </c>
      <c r="V68" s="14">
        <f t="shared" ref="V68:V131" si="23">IF(A68="YANN",V67+T68,V67)</f>
        <v>-35.437499999999993</v>
      </c>
      <c r="W68" s="14">
        <f t="shared" si="10"/>
        <v>-16.8</v>
      </c>
      <c r="X68" s="14">
        <f t="shared" si="12"/>
        <v>-19.25</v>
      </c>
      <c r="Y68" s="14">
        <f t="shared" si="14"/>
        <v>-50.599999999999994</v>
      </c>
      <c r="Z68" s="13">
        <v>0</v>
      </c>
      <c r="AA68" s="13">
        <v>0</v>
      </c>
      <c r="AB68" s="13">
        <f t="shared" ref="AB68:AB131" si="24">+AB67+T68</f>
        <v>-122.08750000000001</v>
      </c>
    </row>
    <row r="69" spans="1:28" ht="11.25" customHeight="1">
      <c r="A69" s="42" t="s">
        <v>8</v>
      </c>
      <c r="B69" s="43">
        <v>41251.694444444445</v>
      </c>
      <c r="D69" s="39" t="s">
        <v>127</v>
      </c>
      <c r="E69" s="40" t="s">
        <v>27</v>
      </c>
      <c r="F69" s="40" t="s">
        <v>128</v>
      </c>
      <c r="H69" s="41" t="s">
        <v>419</v>
      </c>
      <c r="I69" s="99">
        <v>41251.508333333331</v>
      </c>
      <c r="J69" s="40" t="s">
        <v>49</v>
      </c>
      <c r="K69" s="6">
        <v>5</v>
      </c>
      <c r="L69" s="93" t="s">
        <v>821</v>
      </c>
      <c r="M69" s="93" t="str">
        <f t="shared" si="17"/>
        <v>OK</v>
      </c>
      <c r="N69" s="10" t="s">
        <v>7</v>
      </c>
      <c r="O69" s="6">
        <f t="shared" si="18"/>
        <v>31.25</v>
      </c>
      <c r="P69" s="6">
        <f t="shared" si="19"/>
        <v>1</v>
      </c>
      <c r="Q69" s="6">
        <f t="shared" si="20"/>
        <v>0</v>
      </c>
      <c r="R69" s="6">
        <f t="shared" si="16"/>
        <v>0</v>
      </c>
      <c r="S69" s="6">
        <f t="shared" si="22"/>
        <v>26.25</v>
      </c>
      <c r="T69" s="26">
        <f t="shared" si="21"/>
        <v>26.25</v>
      </c>
      <c r="U69" s="4">
        <f t="shared" si="15"/>
        <v>104.16249999999999</v>
      </c>
      <c r="V69" s="14">
        <f t="shared" si="23"/>
        <v>-9.1874999999999929</v>
      </c>
      <c r="W69" s="14">
        <f t="shared" si="10"/>
        <v>-16.8</v>
      </c>
      <c r="X69" s="14">
        <f t="shared" si="12"/>
        <v>-19.25</v>
      </c>
      <c r="Y69" s="14">
        <f t="shared" si="14"/>
        <v>-50.599999999999994</v>
      </c>
      <c r="Z69" s="13">
        <v>0</v>
      </c>
      <c r="AA69" s="13">
        <v>0</v>
      </c>
      <c r="AB69" s="13">
        <f t="shared" si="24"/>
        <v>-95.837500000000006</v>
      </c>
    </row>
    <row r="70" spans="1:28" ht="11.25" customHeight="1">
      <c r="A70" s="42" t="s">
        <v>54</v>
      </c>
      <c r="B70" s="43">
        <v>41251.864583333336</v>
      </c>
      <c r="D70" s="39" t="s">
        <v>129</v>
      </c>
      <c r="E70" s="40" t="s">
        <v>29</v>
      </c>
      <c r="F70" s="40" t="s">
        <v>130</v>
      </c>
      <c r="H70" s="41" t="s">
        <v>413</v>
      </c>
      <c r="I70" s="99">
        <v>41251.539583333331</v>
      </c>
      <c r="J70" s="40" t="s">
        <v>3</v>
      </c>
      <c r="K70" s="6">
        <v>5</v>
      </c>
      <c r="L70" s="93" t="s">
        <v>822</v>
      </c>
      <c r="M70" s="93" t="str">
        <f t="shared" si="17"/>
        <v>OK</v>
      </c>
      <c r="N70" s="10" t="s">
        <v>7</v>
      </c>
      <c r="O70" s="6">
        <f t="shared" si="18"/>
        <v>9.3500000000000014</v>
      </c>
      <c r="P70" s="6">
        <f t="shared" si="19"/>
        <v>1</v>
      </c>
      <c r="Q70" s="6">
        <f t="shared" si="20"/>
        <v>0</v>
      </c>
      <c r="R70" s="6">
        <f t="shared" si="16"/>
        <v>0</v>
      </c>
      <c r="S70" s="6">
        <f t="shared" si="22"/>
        <v>4.3500000000000014</v>
      </c>
      <c r="T70" s="26">
        <f t="shared" si="21"/>
        <v>4.3500000000000014</v>
      </c>
      <c r="U70" s="4">
        <f t="shared" si="15"/>
        <v>108.51249999999999</v>
      </c>
      <c r="V70" s="14">
        <f t="shared" si="23"/>
        <v>-9.1874999999999929</v>
      </c>
      <c r="W70" s="14">
        <f t="shared" si="10"/>
        <v>-16.8</v>
      </c>
      <c r="X70" s="14">
        <f t="shared" si="12"/>
        <v>-14.899999999999999</v>
      </c>
      <c r="Y70" s="14">
        <f t="shared" si="14"/>
        <v>-50.599999999999994</v>
      </c>
      <c r="Z70" s="13">
        <v>0</v>
      </c>
      <c r="AA70" s="13">
        <v>0</v>
      </c>
      <c r="AB70" s="13">
        <f t="shared" si="24"/>
        <v>-91.487500000000011</v>
      </c>
    </row>
    <row r="71" spans="1:28" ht="11.25" customHeight="1">
      <c r="A71" s="42" t="s">
        <v>54</v>
      </c>
      <c r="B71" s="43">
        <v>41252.864583333336</v>
      </c>
      <c r="D71" s="39" t="s">
        <v>131</v>
      </c>
      <c r="E71" s="40" t="s">
        <v>29</v>
      </c>
      <c r="F71" s="40" t="s">
        <v>132</v>
      </c>
      <c r="H71" s="41" t="s">
        <v>420</v>
      </c>
      <c r="I71" s="99">
        <v>41251.540972222225</v>
      </c>
      <c r="J71" s="40" t="s">
        <v>3</v>
      </c>
      <c r="K71" s="6">
        <v>5</v>
      </c>
      <c r="L71" s="93" t="s">
        <v>823</v>
      </c>
      <c r="M71" s="93" t="str">
        <f t="shared" si="17"/>
        <v>OK</v>
      </c>
      <c r="N71" s="10" t="s">
        <v>7</v>
      </c>
      <c r="O71" s="6">
        <f t="shared" si="18"/>
        <v>11.25</v>
      </c>
      <c r="P71" s="6">
        <f t="shared" si="19"/>
        <v>1</v>
      </c>
      <c r="Q71" s="6">
        <f t="shared" si="20"/>
        <v>0</v>
      </c>
      <c r="R71" s="6">
        <f t="shared" si="16"/>
        <v>0</v>
      </c>
      <c r="S71" s="6">
        <f t="shared" si="22"/>
        <v>6.25</v>
      </c>
      <c r="T71" s="26">
        <f t="shared" si="21"/>
        <v>6.25</v>
      </c>
      <c r="U71" s="4">
        <f t="shared" si="15"/>
        <v>114.76249999999999</v>
      </c>
      <c r="V71" s="14">
        <f t="shared" si="23"/>
        <v>-9.1874999999999929</v>
      </c>
      <c r="W71" s="14">
        <f t="shared" ref="W71:W134" si="25">IF(A71="DJO",W70+T71,W70)</f>
        <v>-16.8</v>
      </c>
      <c r="X71" s="14">
        <f t="shared" si="12"/>
        <v>-8.6499999999999986</v>
      </c>
      <c r="Y71" s="14">
        <f t="shared" si="14"/>
        <v>-50.599999999999994</v>
      </c>
      <c r="Z71" s="13">
        <v>0</v>
      </c>
      <c r="AA71" s="13">
        <v>0</v>
      </c>
      <c r="AB71" s="13">
        <f t="shared" si="24"/>
        <v>-85.237500000000011</v>
      </c>
    </row>
    <row r="72" spans="1:28" ht="11.25" customHeight="1">
      <c r="A72" s="42" t="s">
        <v>2</v>
      </c>
      <c r="B72" s="43">
        <v>41252.791666666664</v>
      </c>
      <c r="D72" s="39" t="s">
        <v>133</v>
      </c>
      <c r="E72" s="40" t="s">
        <v>29</v>
      </c>
      <c r="F72" s="40" t="s">
        <v>134</v>
      </c>
      <c r="H72" s="41" t="s">
        <v>421</v>
      </c>
      <c r="I72" s="99">
        <v>41251.822222222225</v>
      </c>
      <c r="J72" s="40" t="s">
        <v>3</v>
      </c>
      <c r="K72" s="6">
        <v>5</v>
      </c>
      <c r="L72" s="93" t="s">
        <v>824</v>
      </c>
      <c r="M72" s="93" t="str">
        <f t="shared" si="17"/>
        <v>OK</v>
      </c>
      <c r="N72" s="10" t="s">
        <v>7</v>
      </c>
      <c r="O72" s="6">
        <f t="shared" si="18"/>
        <v>6.1</v>
      </c>
      <c r="P72" s="6">
        <f t="shared" si="19"/>
        <v>1</v>
      </c>
      <c r="Q72" s="6">
        <f t="shared" si="20"/>
        <v>0</v>
      </c>
      <c r="R72" s="6">
        <f t="shared" si="16"/>
        <v>0</v>
      </c>
      <c r="S72" s="6">
        <f t="shared" si="22"/>
        <v>1.0999999999999996</v>
      </c>
      <c r="T72" s="26">
        <f t="shared" si="21"/>
        <v>1.0999999999999996</v>
      </c>
      <c r="U72" s="4">
        <f t="shared" si="15"/>
        <v>115.86249999999998</v>
      </c>
      <c r="V72" s="14">
        <f t="shared" si="23"/>
        <v>-9.1874999999999929</v>
      </c>
      <c r="W72" s="14">
        <f t="shared" si="25"/>
        <v>-15.700000000000001</v>
      </c>
      <c r="X72" s="14">
        <f t="shared" si="12"/>
        <v>-8.6499999999999986</v>
      </c>
      <c r="Y72" s="14">
        <f t="shared" si="14"/>
        <v>-50.599999999999994</v>
      </c>
      <c r="Z72" s="13">
        <v>0</v>
      </c>
      <c r="AA72" s="13">
        <v>0</v>
      </c>
      <c r="AB72" s="13">
        <f t="shared" si="24"/>
        <v>-84.137500000000017</v>
      </c>
    </row>
    <row r="73" spans="1:28" ht="11.25" customHeight="1">
      <c r="A73" s="42" t="s">
        <v>2</v>
      </c>
      <c r="B73" s="43">
        <v>41253.875</v>
      </c>
      <c r="D73" s="39" t="s">
        <v>135</v>
      </c>
      <c r="E73" s="40" t="s">
        <v>29</v>
      </c>
      <c r="F73" s="40" t="s">
        <v>136</v>
      </c>
      <c r="H73" s="41">
        <v>2</v>
      </c>
      <c r="I73" s="99">
        <v>41251.826388888891</v>
      </c>
      <c r="J73" s="40" t="s">
        <v>3</v>
      </c>
      <c r="K73" s="6">
        <v>5</v>
      </c>
      <c r="L73" s="93" t="s">
        <v>825</v>
      </c>
      <c r="M73" s="93" t="str">
        <f t="shared" si="17"/>
        <v>OK</v>
      </c>
      <c r="N73" s="10" t="s">
        <v>5</v>
      </c>
      <c r="O73" s="6">
        <f t="shared" si="18"/>
        <v>0</v>
      </c>
      <c r="P73" s="6">
        <f t="shared" si="19"/>
        <v>0</v>
      </c>
      <c r="Q73" s="6">
        <f t="shared" si="20"/>
        <v>1</v>
      </c>
      <c r="R73" s="6">
        <f t="shared" si="16"/>
        <v>0</v>
      </c>
      <c r="S73" s="6">
        <f t="shared" si="22"/>
        <v>-5</v>
      </c>
      <c r="T73" s="26">
        <f t="shared" si="21"/>
        <v>-5</v>
      </c>
      <c r="U73" s="4">
        <f t="shared" si="15"/>
        <v>110.86249999999998</v>
      </c>
      <c r="V73" s="14">
        <f t="shared" si="23"/>
        <v>-9.1874999999999929</v>
      </c>
      <c r="W73" s="14">
        <f t="shared" si="25"/>
        <v>-20.700000000000003</v>
      </c>
      <c r="X73" s="14">
        <f t="shared" si="12"/>
        <v>-8.6499999999999986</v>
      </c>
      <c r="Y73" s="14">
        <f t="shared" si="14"/>
        <v>-50.599999999999994</v>
      </c>
      <c r="Z73" s="13">
        <v>0</v>
      </c>
      <c r="AA73" s="13">
        <v>0</v>
      </c>
      <c r="AB73" s="13">
        <f t="shared" si="24"/>
        <v>-89.137500000000017</v>
      </c>
    </row>
    <row r="74" spans="1:28" ht="11.25" customHeight="1">
      <c r="A74" s="42" t="s">
        <v>8</v>
      </c>
      <c r="B74" s="43">
        <v>41252.666666666664</v>
      </c>
      <c r="D74" s="39" t="s">
        <v>141</v>
      </c>
      <c r="E74" s="40" t="s">
        <v>27</v>
      </c>
      <c r="F74" s="40" t="s">
        <v>137</v>
      </c>
      <c r="H74" s="41" t="s">
        <v>422</v>
      </c>
      <c r="I74" s="99">
        <v>41251.933333333334</v>
      </c>
      <c r="J74" s="40" t="s">
        <v>49</v>
      </c>
      <c r="K74" s="6">
        <v>5</v>
      </c>
      <c r="L74" s="93" t="s">
        <v>826</v>
      </c>
      <c r="M74" s="93" t="str">
        <f t="shared" si="17"/>
        <v>OK</v>
      </c>
      <c r="N74" s="10" t="s">
        <v>5</v>
      </c>
      <c r="O74" s="6">
        <f t="shared" si="18"/>
        <v>0</v>
      </c>
      <c r="P74" s="6">
        <f t="shared" si="19"/>
        <v>0</v>
      </c>
      <c r="Q74" s="6">
        <f t="shared" si="20"/>
        <v>1</v>
      </c>
      <c r="R74" s="6">
        <f t="shared" si="16"/>
        <v>0</v>
      </c>
      <c r="S74" s="6">
        <f t="shared" si="22"/>
        <v>-5</v>
      </c>
      <c r="T74" s="26">
        <f t="shared" si="21"/>
        <v>-5</v>
      </c>
      <c r="U74" s="4">
        <f t="shared" si="15"/>
        <v>105.86249999999998</v>
      </c>
      <c r="V74" s="14">
        <f t="shared" si="23"/>
        <v>-14.187499999999993</v>
      </c>
      <c r="W74" s="14">
        <f t="shared" si="25"/>
        <v>-20.700000000000003</v>
      </c>
      <c r="X74" s="14">
        <f t="shared" si="12"/>
        <v>-8.6499999999999986</v>
      </c>
      <c r="Y74" s="14">
        <f t="shared" si="14"/>
        <v>-50.599999999999994</v>
      </c>
      <c r="Z74" s="13">
        <v>0</v>
      </c>
      <c r="AA74" s="13">
        <v>0</v>
      </c>
      <c r="AB74" s="13">
        <f t="shared" si="24"/>
        <v>-94.137500000000017</v>
      </c>
    </row>
    <row r="75" spans="1:28" ht="11.25" customHeight="1">
      <c r="A75" s="42" t="s">
        <v>8</v>
      </c>
      <c r="B75" s="43">
        <v>41252.666666666664</v>
      </c>
      <c r="D75" s="39" t="s">
        <v>141</v>
      </c>
      <c r="E75" s="40" t="s">
        <v>27</v>
      </c>
      <c r="F75" s="40" t="s">
        <v>137</v>
      </c>
      <c r="H75" s="41" t="s">
        <v>422</v>
      </c>
      <c r="I75" s="99">
        <v>41252.417361111111</v>
      </c>
      <c r="J75" s="40" t="s">
        <v>49</v>
      </c>
      <c r="K75" s="6">
        <v>5</v>
      </c>
      <c r="L75" s="93" t="s">
        <v>827</v>
      </c>
      <c r="M75" s="93" t="str">
        <f t="shared" si="17"/>
        <v>OK</v>
      </c>
      <c r="N75" s="10" t="s">
        <v>5</v>
      </c>
      <c r="O75" s="6">
        <f t="shared" si="18"/>
        <v>0</v>
      </c>
      <c r="P75" s="6">
        <f t="shared" si="19"/>
        <v>0</v>
      </c>
      <c r="Q75" s="6">
        <f t="shared" si="20"/>
        <v>1</v>
      </c>
      <c r="R75" s="6">
        <f t="shared" si="16"/>
        <v>0</v>
      </c>
      <c r="S75" s="6">
        <f t="shared" si="22"/>
        <v>-5</v>
      </c>
      <c r="T75" s="26">
        <f t="shared" si="21"/>
        <v>-5</v>
      </c>
      <c r="U75" s="4">
        <f t="shared" si="15"/>
        <v>100.86249999999998</v>
      </c>
      <c r="V75" s="14">
        <f t="shared" si="23"/>
        <v>-19.187499999999993</v>
      </c>
      <c r="W75" s="14">
        <f t="shared" si="25"/>
        <v>-20.700000000000003</v>
      </c>
      <c r="X75" s="14">
        <f t="shared" si="12"/>
        <v>-8.6499999999999986</v>
      </c>
      <c r="Y75" s="14">
        <f t="shared" si="14"/>
        <v>-50.599999999999994</v>
      </c>
      <c r="Z75" s="13">
        <v>0</v>
      </c>
      <c r="AA75" s="13">
        <v>0</v>
      </c>
      <c r="AB75" s="13">
        <f t="shared" si="24"/>
        <v>-99.137500000000017</v>
      </c>
    </row>
    <row r="76" spans="1:28" ht="11.25" customHeight="1">
      <c r="A76" s="42" t="s">
        <v>8</v>
      </c>
      <c r="B76" s="43">
        <v>41252.604166666664</v>
      </c>
      <c r="D76" s="39" t="s">
        <v>142</v>
      </c>
      <c r="E76" s="40" t="s">
        <v>121</v>
      </c>
      <c r="F76" s="40" t="s">
        <v>138</v>
      </c>
      <c r="H76" s="41" t="s">
        <v>400</v>
      </c>
      <c r="I76" s="99">
        <v>41252.54791666667</v>
      </c>
      <c r="J76" s="40" t="s">
        <v>3</v>
      </c>
      <c r="K76" s="6">
        <v>5</v>
      </c>
      <c r="L76" s="93" t="s">
        <v>828</v>
      </c>
      <c r="M76" s="93" t="str">
        <f t="shared" si="17"/>
        <v>OK</v>
      </c>
      <c r="N76" s="10" t="s">
        <v>7</v>
      </c>
      <c r="O76" s="6">
        <f t="shared" si="18"/>
        <v>12.25</v>
      </c>
      <c r="P76" s="6">
        <f t="shared" si="19"/>
        <v>1</v>
      </c>
      <c r="Q76" s="6">
        <f t="shared" si="20"/>
        <v>0</v>
      </c>
      <c r="R76" s="6">
        <f t="shared" si="16"/>
        <v>0</v>
      </c>
      <c r="S76" s="6">
        <f t="shared" si="22"/>
        <v>7.25</v>
      </c>
      <c r="T76" s="26">
        <f t="shared" si="21"/>
        <v>7.25</v>
      </c>
      <c r="U76" s="4">
        <f t="shared" si="15"/>
        <v>108.11249999999998</v>
      </c>
      <c r="V76" s="14">
        <f t="shared" si="23"/>
        <v>-11.937499999999993</v>
      </c>
      <c r="W76" s="14">
        <f t="shared" si="25"/>
        <v>-20.700000000000003</v>
      </c>
      <c r="X76" s="14">
        <f t="shared" si="12"/>
        <v>-8.6499999999999986</v>
      </c>
      <c r="Y76" s="14">
        <f t="shared" si="14"/>
        <v>-50.599999999999994</v>
      </c>
      <c r="Z76" s="13">
        <v>0</v>
      </c>
      <c r="AA76" s="13">
        <v>0</v>
      </c>
      <c r="AB76" s="13">
        <f t="shared" si="24"/>
        <v>-91.887500000000017</v>
      </c>
    </row>
    <row r="77" spans="1:28" ht="11.25" customHeight="1">
      <c r="A77" s="42" t="s">
        <v>63</v>
      </c>
      <c r="B77" s="43">
        <v>41252.875</v>
      </c>
      <c r="D77" s="39" t="s">
        <v>143</v>
      </c>
      <c r="E77" s="40" t="s">
        <v>29</v>
      </c>
      <c r="F77" s="40" t="s">
        <v>139</v>
      </c>
      <c r="H77" s="41" t="s">
        <v>423</v>
      </c>
      <c r="I77" s="99">
        <v>41252.677083333336</v>
      </c>
      <c r="J77" s="40" t="s">
        <v>3</v>
      </c>
      <c r="K77" s="6">
        <v>5</v>
      </c>
      <c r="L77" s="93" t="s">
        <v>829</v>
      </c>
      <c r="M77" s="93" t="str">
        <f t="shared" si="17"/>
        <v>OK</v>
      </c>
      <c r="N77" s="10" t="s">
        <v>5</v>
      </c>
      <c r="O77" s="6">
        <f t="shared" si="18"/>
        <v>0</v>
      </c>
      <c r="P77" s="6">
        <f t="shared" si="19"/>
        <v>0</v>
      </c>
      <c r="Q77" s="6">
        <f t="shared" si="20"/>
        <v>1</v>
      </c>
      <c r="R77" s="6">
        <f t="shared" si="16"/>
        <v>0</v>
      </c>
      <c r="S77" s="6">
        <f t="shared" si="22"/>
        <v>-5</v>
      </c>
      <c r="T77" s="26">
        <f t="shared" si="21"/>
        <v>-5</v>
      </c>
      <c r="U77" s="4">
        <f t="shared" si="15"/>
        <v>103.11249999999998</v>
      </c>
      <c r="V77" s="14">
        <f t="shared" si="23"/>
        <v>-11.937499999999993</v>
      </c>
      <c r="W77" s="14">
        <f t="shared" si="25"/>
        <v>-20.700000000000003</v>
      </c>
      <c r="X77" s="14">
        <f t="shared" si="12"/>
        <v>-8.6499999999999986</v>
      </c>
      <c r="Y77" s="14">
        <f t="shared" si="14"/>
        <v>-55.599999999999994</v>
      </c>
      <c r="Z77" s="13">
        <v>0</v>
      </c>
      <c r="AA77" s="13">
        <v>0</v>
      </c>
      <c r="AB77" s="13">
        <f t="shared" si="24"/>
        <v>-96.887500000000017</v>
      </c>
    </row>
    <row r="78" spans="1:28" ht="11.25" customHeight="1">
      <c r="A78" s="42" t="s">
        <v>63</v>
      </c>
      <c r="B78" s="43">
        <v>41252.6875</v>
      </c>
      <c r="D78" s="39" t="s">
        <v>144</v>
      </c>
      <c r="E78" s="40" t="s">
        <v>29</v>
      </c>
      <c r="F78" s="40" t="s">
        <v>140</v>
      </c>
      <c r="H78" s="41" t="s">
        <v>410</v>
      </c>
      <c r="I78" s="99">
        <v>41252.677777777775</v>
      </c>
      <c r="J78" s="40" t="s">
        <v>3</v>
      </c>
      <c r="K78" s="6">
        <v>5</v>
      </c>
      <c r="L78" s="93" t="s">
        <v>830</v>
      </c>
      <c r="M78" s="93" t="str">
        <f t="shared" si="17"/>
        <v>OK</v>
      </c>
      <c r="N78" s="10" t="s">
        <v>7</v>
      </c>
      <c r="O78" s="6">
        <f t="shared" si="18"/>
        <v>8.35</v>
      </c>
      <c r="P78" s="6">
        <f t="shared" si="19"/>
        <v>1</v>
      </c>
      <c r="Q78" s="6">
        <f t="shared" si="20"/>
        <v>0</v>
      </c>
      <c r="R78" s="6">
        <f t="shared" si="16"/>
        <v>0</v>
      </c>
      <c r="S78" s="6">
        <f t="shared" si="22"/>
        <v>3.3499999999999996</v>
      </c>
      <c r="T78" s="26">
        <f t="shared" si="21"/>
        <v>3.3499999999999996</v>
      </c>
      <c r="U78" s="4">
        <f t="shared" si="15"/>
        <v>106.46249999999998</v>
      </c>
      <c r="V78" s="14">
        <f t="shared" si="23"/>
        <v>-11.937499999999993</v>
      </c>
      <c r="W78" s="14">
        <f t="shared" si="25"/>
        <v>-20.700000000000003</v>
      </c>
      <c r="X78" s="14">
        <f t="shared" si="12"/>
        <v>-8.6499999999999986</v>
      </c>
      <c r="Y78" s="14">
        <f t="shared" si="14"/>
        <v>-52.249999999999993</v>
      </c>
      <c r="Z78" s="13">
        <v>0</v>
      </c>
      <c r="AA78" s="13">
        <v>0</v>
      </c>
      <c r="AB78" s="13">
        <f t="shared" si="24"/>
        <v>-93.537500000000023</v>
      </c>
    </row>
    <row r="79" spans="1:28" ht="11.25" customHeight="1">
      <c r="A79" s="42" t="s">
        <v>8</v>
      </c>
      <c r="B79" s="43">
        <v>41252.75</v>
      </c>
      <c r="D79" s="39" t="s">
        <v>145</v>
      </c>
      <c r="E79" s="40" t="s">
        <v>146</v>
      </c>
      <c r="F79" s="40" t="s">
        <v>147</v>
      </c>
      <c r="H79" s="41" t="s">
        <v>424</v>
      </c>
      <c r="I79" s="99">
        <v>41252.730555555558</v>
      </c>
      <c r="J79" s="40" t="s">
        <v>3</v>
      </c>
      <c r="K79" s="6">
        <v>5</v>
      </c>
      <c r="L79" s="93" t="s">
        <v>831</v>
      </c>
      <c r="M79" s="93" t="str">
        <f t="shared" si="17"/>
        <v>OK</v>
      </c>
      <c r="N79" s="10" t="s">
        <v>7</v>
      </c>
      <c r="O79" s="6">
        <f t="shared" si="18"/>
        <v>9.5499999999999989</v>
      </c>
      <c r="P79" s="6">
        <f t="shared" si="19"/>
        <v>1</v>
      </c>
      <c r="Q79" s="6">
        <f t="shared" si="20"/>
        <v>0</v>
      </c>
      <c r="R79" s="6">
        <f t="shared" si="16"/>
        <v>0</v>
      </c>
      <c r="S79" s="6">
        <f t="shared" si="22"/>
        <v>4.5499999999999989</v>
      </c>
      <c r="T79" s="26">
        <f t="shared" si="21"/>
        <v>4.5499999999999989</v>
      </c>
      <c r="U79" s="4">
        <f t="shared" si="15"/>
        <v>111.01249999999997</v>
      </c>
      <c r="V79" s="14">
        <f t="shared" si="23"/>
        <v>-7.387499999999994</v>
      </c>
      <c r="W79" s="14">
        <f t="shared" si="25"/>
        <v>-20.700000000000003</v>
      </c>
      <c r="X79" s="14">
        <f t="shared" si="12"/>
        <v>-8.6499999999999986</v>
      </c>
      <c r="Y79" s="14">
        <f t="shared" si="14"/>
        <v>-52.249999999999993</v>
      </c>
      <c r="Z79" s="13">
        <v>0</v>
      </c>
      <c r="AA79" s="13">
        <v>0</v>
      </c>
      <c r="AB79" s="13">
        <f t="shared" si="24"/>
        <v>-88.987500000000026</v>
      </c>
    </row>
    <row r="80" spans="1:28" ht="11.25" customHeight="1">
      <c r="A80" s="42" t="s">
        <v>8</v>
      </c>
      <c r="B80" s="43">
        <v>41252.791666666664</v>
      </c>
      <c r="D80" s="39" t="s">
        <v>148</v>
      </c>
      <c r="E80" s="40" t="s">
        <v>150</v>
      </c>
      <c r="F80" s="40" t="s">
        <v>151</v>
      </c>
      <c r="H80" s="41" t="s">
        <v>386</v>
      </c>
      <c r="I80" s="99">
        <v>41252.75</v>
      </c>
      <c r="J80" s="40" t="s">
        <v>149</v>
      </c>
      <c r="K80" s="6">
        <v>5</v>
      </c>
      <c r="L80" s="93" t="s">
        <v>832</v>
      </c>
      <c r="M80" s="93" t="str">
        <f t="shared" si="17"/>
        <v>OK</v>
      </c>
      <c r="N80" s="10" t="s">
        <v>7</v>
      </c>
      <c r="O80" s="6">
        <f t="shared" si="18"/>
        <v>8.5</v>
      </c>
      <c r="P80" s="6">
        <f t="shared" si="19"/>
        <v>1</v>
      </c>
      <c r="Q80" s="6">
        <f t="shared" si="20"/>
        <v>0</v>
      </c>
      <c r="R80" s="6">
        <f t="shared" si="16"/>
        <v>0</v>
      </c>
      <c r="S80" s="6">
        <f t="shared" si="22"/>
        <v>3.5</v>
      </c>
      <c r="T80" s="26">
        <f t="shared" si="21"/>
        <v>3.5</v>
      </c>
      <c r="U80" s="4">
        <f t="shared" si="15"/>
        <v>114.51249999999997</v>
      </c>
      <c r="V80" s="14">
        <f t="shared" si="23"/>
        <v>-3.887499999999994</v>
      </c>
      <c r="W80" s="14">
        <f t="shared" si="25"/>
        <v>-20.700000000000003</v>
      </c>
      <c r="X80" s="14">
        <f t="shared" si="12"/>
        <v>-8.6499999999999986</v>
      </c>
      <c r="Y80" s="14">
        <f t="shared" si="14"/>
        <v>-52.249999999999993</v>
      </c>
      <c r="Z80" s="13">
        <v>0</v>
      </c>
      <c r="AA80" s="13">
        <v>0</v>
      </c>
      <c r="AB80" s="13">
        <f t="shared" si="24"/>
        <v>-85.487500000000026</v>
      </c>
    </row>
    <row r="81" spans="1:28" ht="11.25" customHeight="1">
      <c r="A81" s="42" t="s">
        <v>2</v>
      </c>
      <c r="B81" s="43">
        <v>41254.086805555555</v>
      </c>
      <c r="D81" s="39" t="s">
        <v>152</v>
      </c>
      <c r="E81" s="40" t="s">
        <v>153</v>
      </c>
      <c r="F81" s="40" t="s">
        <v>154</v>
      </c>
      <c r="H81" s="41" t="s">
        <v>409</v>
      </c>
      <c r="I81" s="99">
        <v>41252.761805555558</v>
      </c>
      <c r="J81" s="40" t="s">
        <v>9</v>
      </c>
      <c r="K81" s="6">
        <v>5</v>
      </c>
      <c r="L81" s="93" t="s">
        <v>833</v>
      </c>
      <c r="M81" s="93" t="str">
        <f t="shared" si="17"/>
        <v>OK</v>
      </c>
      <c r="N81" s="10" t="s">
        <v>7</v>
      </c>
      <c r="O81" s="6">
        <f t="shared" si="18"/>
        <v>7.65</v>
      </c>
      <c r="P81" s="6">
        <f t="shared" si="19"/>
        <v>1</v>
      </c>
      <c r="Q81" s="6">
        <f t="shared" si="20"/>
        <v>0</v>
      </c>
      <c r="R81" s="6">
        <f t="shared" si="16"/>
        <v>0</v>
      </c>
      <c r="S81" s="6">
        <f t="shared" si="22"/>
        <v>2.6500000000000004</v>
      </c>
      <c r="T81" s="26">
        <f t="shared" si="21"/>
        <v>2.6500000000000004</v>
      </c>
      <c r="U81" s="4">
        <f t="shared" si="15"/>
        <v>117.16249999999998</v>
      </c>
      <c r="V81" s="14">
        <f t="shared" si="23"/>
        <v>-3.887499999999994</v>
      </c>
      <c r="W81" s="14">
        <f t="shared" si="25"/>
        <v>-18.050000000000004</v>
      </c>
      <c r="X81" s="14">
        <f t="shared" si="12"/>
        <v>-8.6499999999999986</v>
      </c>
      <c r="Y81" s="14">
        <f t="shared" si="14"/>
        <v>-52.249999999999993</v>
      </c>
      <c r="Z81" s="13">
        <v>0</v>
      </c>
      <c r="AA81" s="13">
        <v>0</v>
      </c>
      <c r="AB81" s="13">
        <f t="shared" si="24"/>
        <v>-82.83750000000002</v>
      </c>
    </row>
    <row r="82" spans="1:28" ht="11.25" customHeight="1">
      <c r="A82" s="42" t="s">
        <v>8</v>
      </c>
      <c r="B82" s="43">
        <v>41253.614583333336</v>
      </c>
      <c r="D82" s="39" t="s">
        <v>157</v>
      </c>
      <c r="E82" s="40" t="s">
        <v>29</v>
      </c>
      <c r="F82" s="40" t="s">
        <v>158</v>
      </c>
      <c r="H82" s="41" t="s">
        <v>413</v>
      </c>
      <c r="I82" s="99">
        <v>41253.550000000003</v>
      </c>
      <c r="J82" s="40" t="s">
        <v>3</v>
      </c>
      <c r="K82" s="6">
        <v>5</v>
      </c>
      <c r="L82" s="93" t="s">
        <v>834</v>
      </c>
      <c r="M82" s="93" t="str">
        <f t="shared" si="17"/>
        <v>OK</v>
      </c>
      <c r="N82" s="10" t="s">
        <v>5</v>
      </c>
      <c r="O82" s="6">
        <f t="shared" si="18"/>
        <v>0</v>
      </c>
      <c r="P82" s="6">
        <f t="shared" si="19"/>
        <v>0</v>
      </c>
      <c r="Q82" s="6">
        <f t="shared" si="20"/>
        <v>1</v>
      </c>
      <c r="R82" s="6">
        <f t="shared" si="16"/>
        <v>0</v>
      </c>
      <c r="S82" s="6">
        <f t="shared" si="22"/>
        <v>-5</v>
      </c>
      <c r="T82" s="26">
        <f t="shared" si="21"/>
        <v>-5</v>
      </c>
      <c r="U82" s="4">
        <f t="shared" si="15"/>
        <v>112.16249999999998</v>
      </c>
      <c r="V82" s="14">
        <f t="shared" si="23"/>
        <v>-8.887499999999994</v>
      </c>
      <c r="W82" s="14">
        <f t="shared" si="25"/>
        <v>-18.050000000000004</v>
      </c>
      <c r="X82" s="14">
        <f t="shared" si="12"/>
        <v>-8.6499999999999986</v>
      </c>
      <c r="Y82" s="14">
        <f t="shared" si="14"/>
        <v>-52.249999999999993</v>
      </c>
      <c r="Z82" s="13">
        <v>0</v>
      </c>
      <c r="AA82" s="13">
        <v>0</v>
      </c>
      <c r="AB82" s="13">
        <f t="shared" si="24"/>
        <v>-87.83750000000002</v>
      </c>
    </row>
    <row r="83" spans="1:28" ht="11.25" customHeight="1">
      <c r="A83" s="42" t="s">
        <v>8</v>
      </c>
      <c r="B83" s="43">
        <v>41253.864583333336</v>
      </c>
      <c r="D83" s="39" t="s">
        <v>159</v>
      </c>
      <c r="E83" s="40" t="s">
        <v>29</v>
      </c>
      <c r="F83" s="40" t="s">
        <v>160</v>
      </c>
      <c r="H83" s="41" t="s">
        <v>412</v>
      </c>
      <c r="I83" s="99">
        <v>41253.730555555558</v>
      </c>
      <c r="J83" s="40" t="s">
        <v>3</v>
      </c>
      <c r="K83" s="6">
        <v>5</v>
      </c>
      <c r="L83" s="93" t="s">
        <v>835</v>
      </c>
      <c r="M83" s="93" t="str">
        <f t="shared" si="17"/>
        <v>OK</v>
      </c>
      <c r="N83" s="10" t="s">
        <v>7</v>
      </c>
      <c r="O83" s="6">
        <f t="shared" si="18"/>
        <v>13.75</v>
      </c>
      <c r="P83" s="6">
        <f t="shared" si="19"/>
        <v>1</v>
      </c>
      <c r="Q83" s="6">
        <f t="shared" si="20"/>
        <v>0</v>
      </c>
      <c r="R83" s="6">
        <f t="shared" si="16"/>
        <v>0</v>
      </c>
      <c r="S83" s="6">
        <f t="shared" si="22"/>
        <v>8.75</v>
      </c>
      <c r="T83" s="26">
        <f t="shared" si="21"/>
        <v>8.75</v>
      </c>
      <c r="U83" s="4">
        <f t="shared" si="15"/>
        <v>120.91249999999998</v>
      </c>
      <c r="V83" s="14">
        <f t="shared" si="23"/>
        <v>-0.13749999999999396</v>
      </c>
      <c r="W83" s="14">
        <f t="shared" si="25"/>
        <v>-18.050000000000004</v>
      </c>
      <c r="X83" s="14">
        <f t="shared" si="12"/>
        <v>-8.6499999999999986</v>
      </c>
      <c r="Y83" s="14">
        <f t="shared" si="14"/>
        <v>-52.249999999999993</v>
      </c>
      <c r="Z83" s="13">
        <v>0</v>
      </c>
      <c r="AA83" s="13">
        <v>0</v>
      </c>
      <c r="AB83" s="13">
        <f t="shared" si="24"/>
        <v>-79.08750000000002</v>
      </c>
    </row>
    <row r="84" spans="1:28" ht="11.25" customHeight="1">
      <c r="A84" s="42" t="s">
        <v>2</v>
      </c>
      <c r="B84" s="43">
        <v>41254.791666666664</v>
      </c>
      <c r="D84" s="39" t="s">
        <v>161</v>
      </c>
      <c r="E84" s="40" t="s">
        <v>113</v>
      </c>
      <c r="H84" s="41" t="s">
        <v>386</v>
      </c>
      <c r="I84" s="99">
        <v>41254.720138888886</v>
      </c>
      <c r="J84" s="40" t="s">
        <v>3</v>
      </c>
      <c r="K84" s="6">
        <v>5</v>
      </c>
      <c r="L84" s="93" t="s">
        <v>836</v>
      </c>
      <c r="M84" s="93" t="str">
        <f t="shared" si="17"/>
        <v>OK</v>
      </c>
      <c r="N84" s="10" t="s">
        <v>5</v>
      </c>
      <c r="O84" s="6">
        <f t="shared" si="18"/>
        <v>0</v>
      </c>
      <c r="P84" s="6">
        <f t="shared" si="19"/>
        <v>0</v>
      </c>
      <c r="Q84" s="6">
        <f t="shared" si="20"/>
        <v>1</v>
      </c>
      <c r="R84" s="6">
        <f t="shared" si="16"/>
        <v>0</v>
      </c>
      <c r="S84" s="6">
        <f t="shared" si="22"/>
        <v>-5</v>
      </c>
      <c r="T84" s="26">
        <f t="shared" si="21"/>
        <v>-5</v>
      </c>
      <c r="U84" s="4">
        <f t="shared" si="15"/>
        <v>115.91249999999998</v>
      </c>
      <c r="V84" s="14">
        <f t="shared" si="23"/>
        <v>-0.13749999999999396</v>
      </c>
      <c r="W84" s="14">
        <f t="shared" si="25"/>
        <v>-23.050000000000004</v>
      </c>
      <c r="X84" s="14">
        <f t="shared" si="12"/>
        <v>-8.6499999999999986</v>
      </c>
      <c r="Y84" s="14">
        <f t="shared" si="14"/>
        <v>-52.249999999999993</v>
      </c>
      <c r="Z84" s="13">
        <v>0</v>
      </c>
      <c r="AA84" s="13">
        <v>0</v>
      </c>
      <c r="AB84" s="13">
        <f t="shared" si="24"/>
        <v>-84.08750000000002</v>
      </c>
    </row>
    <row r="85" spans="1:28" ht="11.25" customHeight="1">
      <c r="A85" s="42" t="s">
        <v>2</v>
      </c>
      <c r="B85" s="43">
        <v>41254.833333333336</v>
      </c>
      <c r="D85" s="39" t="s">
        <v>162</v>
      </c>
      <c r="E85" s="40" t="s">
        <v>163</v>
      </c>
      <c r="F85" s="40" t="s">
        <v>164</v>
      </c>
      <c r="H85" s="41" t="s">
        <v>425</v>
      </c>
      <c r="I85" s="99">
        <v>41254.722222222219</v>
      </c>
      <c r="J85" s="40" t="s">
        <v>3</v>
      </c>
      <c r="K85" s="6">
        <v>5</v>
      </c>
      <c r="L85" s="93" t="s">
        <v>837</v>
      </c>
      <c r="M85" s="93" t="str">
        <f t="shared" si="17"/>
        <v>OK</v>
      </c>
      <c r="N85" s="10" t="s">
        <v>7</v>
      </c>
      <c r="O85" s="6">
        <f t="shared" si="18"/>
        <v>6.3</v>
      </c>
      <c r="P85" s="6">
        <f t="shared" si="19"/>
        <v>1</v>
      </c>
      <c r="Q85" s="6">
        <f t="shared" si="20"/>
        <v>0</v>
      </c>
      <c r="R85" s="6">
        <f t="shared" si="16"/>
        <v>0</v>
      </c>
      <c r="S85" s="6">
        <f t="shared" si="22"/>
        <v>1.2999999999999998</v>
      </c>
      <c r="T85" s="26">
        <f t="shared" si="21"/>
        <v>1.2999999999999998</v>
      </c>
      <c r="U85" s="4">
        <f t="shared" si="15"/>
        <v>117.21249999999998</v>
      </c>
      <c r="V85" s="14">
        <f t="shared" si="23"/>
        <v>-0.13749999999999396</v>
      </c>
      <c r="W85" s="14">
        <f t="shared" si="25"/>
        <v>-21.750000000000004</v>
      </c>
      <c r="X85" s="14">
        <f t="shared" ref="X85:X148" si="26">IF(A85="PHANE",X84+T85,X84)</f>
        <v>-8.6499999999999986</v>
      </c>
      <c r="Y85" s="14">
        <f t="shared" si="14"/>
        <v>-52.249999999999993</v>
      </c>
      <c r="Z85" s="13">
        <v>0</v>
      </c>
      <c r="AA85" s="13">
        <v>0</v>
      </c>
      <c r="AB85" s="13">
        <f t="shared" si="24"/>
        <v>-82.787500000000023</v>
      </c>
    </row>
    <row r="86" spans="1:28" ht="11.25" customHeight="1">
      <c r="A86" s="42" t="s">
        <v>2</v>
      </c>
      <c r="B86" s="43">
        <v>41254.875</v>
      </c>
      <c r="D86" s="39" t="s">
        <v>165</v>
      </c>
      <c r="E86" s="40" t="s">
        <v>29</v>
      </c>
      <c r="F86" s="40" t="s">
        <v>130</v>
      </c>
      <c r="H86" s="41" t="s">
        <v>426</v>
      </c>
      <c r="I86" s="99">
        <v>41254.724305555559</v>
      </c>
      <c r="J86" s="40" t="s">
        <v>3</v>
      </c>
      <c r="K86" s="6">
        <v>5</v>
      </c>
      <c r="L86" s="93" t="s">
        <v>838</v>
      </c>
      <c r="M86" s="93" t="str">
        <f t="shared" si="17"/>
        <v>OK</v>
      </c>
      <c r="N86" s="10" t="s">
        <v>7</v>
      </c>
      <c r="O86" s="6">
        <f t="shared" si="18"/>
        <v>6.8000000000000007</v>
      </c>
      <c r="P86" s="6">
        <f t="shared" si="19"/>
        <v>1</v>
      </c>
      <c r="Q86" s="6">
        <f t="shared" si="20"/>
        <v>0</v>
      </c>
      <c r="R86" s="6">
        <f t="shared" si="16"/>
        <v>0</v>
      </c>
      <c r="S86" s="6">
        <f t="shared" si="22"/>
        <v>1.8000000000000007</v>
      </c>
      <c r="T86" s="26">
        <f t="shared" si="21"/>
        <v>1.8000000000000007</v>
      </c>
      <c r="U86" s="4">
        <f t="shared" si="15"/>
        <v>119.01249999999997</v>
      </c>
      <c r="V86" s="14">
        <f t="shared" si="23"/>
        <v>-0.13749999999999396</v>
      </c>
      <c r="W86" s="14">
        <f t="shared" si="25"/>
        <v>-19.950000000000003</v>
      </c>
      <c r="X86" s="14">
        <f t="shared" si="26"/>
        <v>-8.6499999999999986</v>
      </c>
      <c r="Y86" s="14">
        <f t="shared" si="14"/>
        <v>-52.249999999999993</v>
      </c>
      <c r="Z86" s="13">
        <v>0</v>
      </c>
      <c r="AA86" s="13">
        <v>0</v>
      </c>
      <c r="AB86" s="13">
        <f t="shared" si="24"/>
        <v>-80.987500000000026</v>
      </c>
    </row>
    <row r="87" spans="1:28" ht="11.25" customHeight="1">
      <c r="A87" s="42" t="s">
        <v>2</v>
      </c>
      <c r="B87" s="43">
        <v>41254.864583333336</v>
      </c>
      <c r="D87" s="39" t="s">
        <v>166</v>
      </c>
      <c r="E87" s="40" t="s">
        <v>29</v>
      </c>
      <c r="F87" s="40" t="s">
        <v>167</v>
      </c>
      <c r="H87" s="41" t="s">
        <v>426</v>
      </c>
      <c r="I87" s="99">
        <v>41254.724999999999</v>
      </c>
      <c r="J87" s="40" t="s">
        <v>3</v>
      </c>
      <c r="K87" s="6">
        <v>5</v>
      </c>
      <c r="L87" s="93" t="s">
        <v>839</v>
      </c>
      <c r="M87" s="93" t="str">
        <f t="shared" si="17"/>
        <v>OK</v>
      </c>
      <c r="N87" s="10" t="s">
        <v>5</v>
      </c>
      <c r="O87" s="6">
        <f t="shared" si="18"/>
        <v>0</v>
      </c>
      <c r="P87" s="6">
        <f t="shared" si="19"/>
        <v>0</v>
      </c>
      <c r="Q87" s="6">
        <f t="shared" si="20"/>
        <v>1</v>
      </c>
      <c r="R87" s="6">
        <f t="shared" si="16"/>
        <v>0</v>
      </c>
      <c r="S87" s="6">
        <f t="shared" si="22"/>
        <v>-5</v>
      </c>
      <c r="T87" s="26">
        <f t="shared" si="21"/>
        <v>-5</v>
      </c>
      <c r="U87" s="4">
        <f t="shared" si="15"/>
        <v>114.01249999999997</v>
      </c>
      <c r="V87" s="14">
        <f t="shared" si="23"/>
        <v>-0.13749999999999396</v>
      </c>
      <c r="W87" s="14">
        <f t="shared" si="25"/>
        <v>-24.950000000000003</v>
      </c>
      <c r="X87" s="14">
        <f t="shared" si="26"/>
        <v>-8.6499999999999986</v>
      </c>
      <c r="Y87" s="14">
        <f t="shared" si="14"/>
        <v>-52.249999999999993</v>
      </c>
      <c r="Z87" s="13">
        <v>0</v>
      </c>
      <c r="AA87" s="13">
        <v>0</v>
      </c>
      <c r="AB87" s="13">
        <f t="shared" si="24"/>
        <v>-85.987500000000026</v>
      </c>
    </row>
    <row r="88" spans="1:28" ht="11.25" customHeight="1">
      <c r="A88" s="42" t="s">
        <v>2</v>
      </c>
      <c r="B88" s="43">
        <v>41255.791666666664</v>
      </c>
      <c r="D88" s="39" t="s">
        <v>168</v>
      </c>
      <c r="E88" s="40" t="s">
        <v>29</v>
      </c>
      <c r="F88" s="40" t="s">
        <v>169</v>
      </c>
      <c r="H88" s="41" t="s">
        <v>411</v>
      </c>
      <c r="I88" s="99">
        <v>41254.726388888892</v>
      </c>
      <c r="J88" s="40" t="s">
        <v>3</v>
      </c>
      <c r="K88" s="6">
        <v>5</v>
      </c>
      <c r="L88" s="93" t="s">
        <v>840</v>
      </c>
      <c r="M88" s="93" t="str">
        <f t="shared" si="17"/>
        <v>OK</v>
      </c>
      <c r="N88" s="10" t="s">
        <v>5</v>
      </c>
      <c r="O88" s="6">
        <f t="shared" si="18"/>
        <v>0</v>
      </c>
      <c r="P88" s="6">
        <f t="shared" si="19"/>
        <v>0</v>
      </c>
      <c r="Q88" s="6">
        <f t="shared" si="20"/>
        <v>1</v>
      </c>
      <c r="R88" s="6">
        <f t="shared" si="16"/>
        <v>0</v>
      </c>
      <c r="S88" s="6">
        <f t="shared" si="22"/>
        <v>-5</v>
      </c>
      <c r="T88" s="26">
        <f t="shared" si="21"/>
        <v>-5</v>
      </c>
      <c r="U88" s="4">
        <f t="shared" si="15"/>
        <v>109.01249999999997</v>
      </c>
      <c r="V88" s="14">
        <f t="shared" si="23"/>
        <v>-0.13749999999999396</v>
      </c>
      <c r="W88" s="14">
        <f t="shared" si="25"/>
        <v>-29.950000000000003</v>
      </c>
      <c r="X88" s="14">
        <f t="shared" si="26"/>
        <v>-8.6499999999999986</v>
      </c>
      <c r="Y88" s="14">
        <f t="shared" si="14"/>
        <v>-52.249999999999993</v>
      </c>
      <c r="Z88" s="13">
        <v>0</v>
      </c>
      <c r="AA88" s="13">
        <v>0</v>
      </c>
      <c r="AB88" s="13">
        <f t="shared" si="24"/>
        <v>-90.987500000000026</v>
      </c>
    </row>
    <row r="89" spans="1:28" ht="11.25" customHeight="1">
      <c r="A89" s="42" t="s">
        <v>2</v>
      </c>
      <c r="B89" s="43">
        <v>41255.916666666664</v>
      </c>
      <c r="D89" s="39" t="s">
        <v>170</v>
      </c>
      <c r="E89" s="40" t="s">
        <v>29</v>
      </c>
      <c r="F89" s="40" t="s">
        <v>69</v>
      </c>
      <c r="H89" s="41" t="s">
        <v>426</v>
      </c>
      <c r="I89" s="99">
        <v>41254.727777777778</v>
      </c>
      <c r="J89" s="40" t="s">
        <v>3</v>
      </c>
      <c r="K89" s="6">
        <v>5</v>
      </c>
      <c r="L89" s="93" t="s">
        <v>841</v>
      </c>
      <c r="M89" s="93" t="str">
        <f t="shared" si="17"/>
        <v>OK</v>
      </c>
      <c r="N89" s="10" t="s">
        <v>5</v>
      </c>
      <c r="O89" s="6">
        <f t="shared" si="18"/>
        <v>0</v>
      </c>
      <c r="P89" s="6">
        <f t="shared" si="19"/>
        <v>0</v>
      </c>
      <c r="Q89" s="6">
        <f t="shared" si="20"/>
        <v>1</v>
      </c>
      <c r="R89" s="6">
        <f t="shared" si="16"/>
        <v>0</v>
      </c>
      <c r="S89" s="6">
        <f t="shared" si="22"/>
        <v>-5</v>
      </c>
      <c r="T89" s="26">
        <f t="shared" si="21"/>
        <v>-5</v>
      </c>
      <c r="U89" s="4">
        <f t="shared" si="15"/>
        <v>104.01249999999997</v>
      </c>
      <c r="V89" s="14">
        <f t="shared" si="23"/>
        <v>-0.13749999999999396</v>
      </c>
      <c r="W89" s="14">
        <f t="shared" si="25"/>
        <v>-34.950000000000003</v>
      </c>
      <c r="X89" s="14">
        <f t="shared" si="26"/>
        <v>-8.6499999999999986</v>
      </c>
      <c r="Y89" s="14">
        <f t="shared" si="14"/>
        <v>-52.249999999999993</v>
      </c>
      <c r="Z89" s="13">
        <v>0</v>
      </c>
      <c r="AA89" s="13">
        <v>0</v>
      </c>
      <c r="AB89" s="13">
        <f t="shared" si="24"/>
        <v>-95.987500000000026</v>
      </c>
    </row>
    <row r="90" spans="1:28" ht="11.25" customHeight="1">
      <c r="A90" s="42" t="s">
        <v>2</v>
      </c>
      <c r="B90" s="42">
        <v>41255.833333333336</v>
      </c>
      <c r="D90" s="39" t="s">
        <v>171</v>
      </c>
      <c r="E90" s="40" t="s">
        <v>146</v>
      </c>
      <c r="F90" s="40" t="s">
        <v>172</v>
      </c>
      <c r="H90" s="41" t="s">
        <v>415</v>
      </c>
      <c r="I90" s="99">
        <v>41254.729166666664</v>
      </c>
      <c r="J90" s="39" t="s">
        <v>3</v>
      </c>
      <c r="K90" s="6">
        <v>5</v>
      </c>
      <c r="L90" s="93" t="s">
        <v>842</v>
      </c>
      <c r="M90" s="93" t="str">
        <f t="shared" si="17"/>
        <v>OK</v>
      </c>
      <c r="N90" s="10" t="s">
        <v>7</v>
      </c>
      <c r="O90" s="6">
        <f t="shared" si="18"/>
        <v>8.1000000000000014</v>
      </c>
      <c r="P90" s="6">
        <f t="shared" si="19"/>
        <v>1</v>
      </c>
      <c r="Q90" s="6">
        <f t="shared" si="20"/>
        <v>0</v>
      </c>
      <c r="R90" s="6">
        <f t="shared" si="16"/>
        <v>0</v>
      </c>
      <c r="S90" s="6">
        <f t="shared" si="22"/>
        <v>3.1000000000000014</v>
      </c>
      <c r="T90" s="26">
        <f t="shared" si="21"/>
        <v>3.1000000000000014</v>
      </c>
      <c r="U90" s="4">
        <f t="shared" ref="U90:U121" si="27">IF(N90=0,U89-K90,U89+O90-K90)</f>
        <v>107.11249999999998</v>
      </c>
      <c r="V90" s="14">
        <f t="shared" si="23"/>
        <v>-0.13749999999999396</v>
      </c>
      <c r="W90" s="14">
        <f t="shared" si="25"/>
        <v>-31.85</v>
      </c>
      <c r="X90" s="14">
        <f t="shared" si="26"/>
        <v>-8.6499999999999986</v>
      </c>
      <c r="Y90" s="14">
        <f t="shared" si="14"/>
        <v>-52.249999999999993</v>
      </c>
      <c r="Z90" s="13">
        <v>0</v>
      </c>
      <c r="AA90" s="13">
        <v>0</v>
      </c>
      <c r="AB90" s="13">
        <f t="shared" si="24"/>
        <v>-92.887500000000017</v>
      </c>
    </row>
    <row r="91" spans="1:28" ht="11.25" customHeight="1">
      <c r="A91" s="42" t="s">
        <v>2</v>
      </c>
      <c r="B91" s="42">
        <v>41255.875</v>
      </c>
      <c r="D91" s="39" t="s">
        <v>173</v>
      </c>
      <c r="E91" s="40" t="s">
        <v>174</v>
      </c>
      <c r="F91" s="40" t="s">
        <v>175</v>
      </c>
      <c r="H91" s="41" t="s">
        <v>407</v>
      </c>
      <c r="I91" s="99">
        <v>41254.730555555558</v>
      </c>
      <c r="J91" s="39" t="s">
        <v>3</v>
      </c>
      <c r="K91" s="6">
        <v>5</v>
      </c>
      <c r="L91" s="93" t="s">
        <v>843</v>
      </c>
      <c r="M91" s="93" t="str">
        <f t="shared" si="17"/>
        <v>OK</v>
      </c>
      <c r="N91" s="10" t="s">
        <v>5</v>
      </c>
      <c r="O91" s="6">
        <f t="shared" si="18"/>
        <v>0</v>
      </c>
      <c r="P91" s="6">
        <f t="shared" si="19"/>
        <v>0</v>
      </c>
      <c r="Q91" s="6">
        <f t="shared" si="20"/>
        <v>1</v>
      </c>
      <c r="R91" s="6">
        <f t="shared" si="16"/>
        <v>0</v>
      </c>
      <c r="S91" s="6">
        <f t="shared" si="22"/>
        <v>-5</v>
      </c>
      <c r="T91" s="26">
        <f t="shared" si="21"/>
        <v>-5</v>
      </c>
      <c r="U91" s="4">
        <f t="shared" si="27"/>
        <v>102.11249999999998</v>
      </c>
      <c r="V91" s="14">
        <f t="shared" si="23"/>
        <v>-0.13749999999999396</v>
      </c>
      <c r="W91" s="14">
        <f t="shared" si="25"/>
        <v>-36.85</v>
      </c>
      <c r="X91" s="14">
        <f t="shared" si="26"/>
        <v>-8.6499999999999986</v>
      </c>
      <c r="Y91" s="14">
        <f t="shared" ref="Y91:Y154" si="28">IF(A91="TOF",Y90+T91,Y90)</f>
        <v>-52.249999999999993</v>
      </c>
      <c r="Z91" s="13">
        <v>0</v>
      </c>
      <c r="AA91" s="13">
        <v>0</v>
      </c>
      <c r="AB91" s="13">
        <f t="shared" si="24"/>
        <v>-97.887500000000017</v>
      </c>
    </row>
    <row r="92" spans="1:28" ht="11.25" customHeight="1">
      <c r="A92" s="42" t="s">
        <v>8</v>
      </c>
      <c r="B92" s="42">
        <v>41254.864583333336</v>
      </c>
      <c r="D92" s="39" t="s">
        <v>177</v>
      </c>
      <c r="E92" s="40" t="s">
        <v>29</v>
      </c>
      <c r="F92" s="40" t="s">
        <v>178</v>
      </c>
      <c r="H92" s="41" t="s">
        <v>427</v>
      </c>
      <c r="I92" s="99">
        <v>41254.775694444441</v>
      </c>
      <c r="J92" s="39" t="s">
        <v>3</v>
      </c>
      <c r="K92" s="6">
        <v>5</v>
      </c>
      <c r="L92" s="93" t="s">
        <v>844</v>
      </c>
      <c r="M92" s="93" t="str">
        <f t="shared" si="17"/>
        <v>OK</v>
      </c>
      <c r="N92" s="10" t="s">
        <v>7</v>
      </c>
      <c r="O92" s="6">
        <f t="shared" si="18"/>
        <v>9.3999999999999986</v>
      </c>
      <c r="P92" s="6">
        <f t="shared" si="19"/>
        <v>1</v>
      </c>
      <c r="Q92" s="6">
        <f t="shared" si="20"/>
        <v>0</v>
      </c>
      <c r="R92" s="6">
        <f t="shared" si="16"/>
        <v>0</v>
      </c>
      <c r="S92" s="6">
        <f t="shared" si="22"/>
        <v>4.3999999999999986</v>
      </c>
      <c r="T92" s="26">
        <f t="shared" si="21"/>
        <v>4.3999999999999986</v>
      </c>
      <c r="U92" s="4">
        <f t="shared" si="27"/>
        <v>106.51249999999999</v>
      </c>
      <c r="V92" s="14">
        <f t="shared" si="23"/>
        <v>4.2625000000000046</v>
      </c>
      <c r="W92" s="14">
        <f t="shared" si="25"/>
        <v>-36.85</v>
      </c>
      <c r="X92" s="14">
        <f t="shared" si="26"/>
        <v>-8.6499999999999986</v>
      </c>
      <c r="Y92" s="14">
        <f t="shared" si="28"/>
        <v>-52.249999999999993</v>
      </c>
      <c r="Z92" s="13">
        <v>0</v>
      </c>
      <c r="AA92" s="13">
        <v>0</v>
      </c>
      <c r="AB92" s="13">
        <f t="shared" si="24"/>
        <v>-93.487500000000011</v>
      </c>
    </row>
    <row r="93" spans="1:28" ht="11.25" customHeight="1">
      <c r="A93" s="42" t="s">
        <v>8</v>
      </c>
      <c r="B93" s="42">
        <v>41254.791666666664</v>
      </c>
      <c r="D93" s="39" t="s">
        <v>161</v>
      </c>
      <c r="E93" s="40" t="s">
        <v>29</v>
      </c>
      <c r="F93" s="40" t="s">
        <v>59</v>
      </c>
      <c r="H93" s="41" t="s">
        <v>428</v>
      </c>
      <c r="I93" s="99">
        <v>41254.777083333334</v>
      </c>
      <c r="J93" s="39" t="s">
        <v>3</v>
      </c>
      <c r="K93" s="6">
        <v>5</v>
      </c>
      <c r="L93" s="93" t="s">
        <v>845</v>
      </c>
      <c r="M93" s="93" t="str">
        <f t="shared" si="17"/>
        <v>OK</v>
      </c>
      <c r="N93" s="10" t="s">
        <v>5</v>
      </c>
      <c r="O93" s="6">
        <f t="shared" si="18"/>
        <v>0</v>
      </c>
      <c r="P93" s="6">
        <f t="shared" si="19"/>
        <v>0</v>
      </c>
      <c r="Q93" s="6">
        <f t="shared" si="20"/>
        <v>1</v>
      </c>
      <c r="R93" s="6">
        <f t="shared" si="16"/>
        <v>0</v>
      </c>
      <c r="S93" s="6">
        <f t="shared" si="22"/>
        <v>-5</v>
      </c>
      <c r="T93" s="26">
        <f t="shared" si="21"/>
        <v>-5</v>
      </c>
      <c r="U93" s="4">
        <f t="shared" si="27"/>
        <v>101.51249999999999</v>
      </c>
      <c r="V93" s="14">
        <f t="shared" si="23"/>
        <v>-0.73749999999999538</v>
      </c>
      <c r="W93" s="14">
        <f t="shared" si="25"/>
        <v>-36.85</v>
      </c>
      <c r="X93" s="14">
        <f t="shared" si="26"/>
        <v>-8.6499999999999986</v>
      </c>
      <c r="Y93" s="14">
        <f t="shared" si="28"/>
        <v>-52.249999999999993</v>
      </c>
      <c r="Z93" s="13">
        <v>0</v>
      </c>
      <c r="AA93" s="13">
        <v>0</v>
      </c>
      <c r="AB93" s="13">
        <f t="shared" si="24"/>
        <v>-98.487500000000011</v>
      </c>
    </row>
    <row r="94" spans="1:28" ht="11.25" customHeight="1">
      <c r="A94" s="42" t="s">
        <v>8</v>
      </c>
      <c r="B94" s="42">
        <v>41254.875</v>
      </c>
      <c r="D94" s="39" t="s">
        <v>176</v>
      </c>
      <c r="E94" s="40" t="s">
        <v>29</v>
      </c>
      <c r="F94" s="40" t="s">
        <v>73</v>
      </c>
      <c r="H94" s="41" t="s">
        <v>429</v>
      </c>
      <c r="I94" s="99">
        <v>41254.777777777781</v>
      </c>
      <c r="J94" s="39" t="s">
        <v>3</v>
      </c>
      <c r="K94" s="6">
        <v>5</v>
      </c>
      <c r="L94" s="93" t="s">
        <v>846</v>
      </c>
      <c r="M94" s="93" t="str">
        <f t="shared" si="17"/>
        <v>OK</v>
      </c>
      <c r="N94" s="10" t="s">
        <v>5</v>
      </c>
      <c r="O94" s="6">
        <f t="shared" si="18"/>
        <v>0</v>
      </c>
      <c r="P94" s="6">
        <f t="shared" si="19"/>
        <v>0</v>
      </c>
      <c r="Q94" s="6">
        <f t="shared" si="20"/>
        <v>1</v>
      </c>
      <c r="R94" s="6">
        <f t="shared" si="16"/>
        <v>0</v>
      </c>
      <c r="S94" s="6">
        <f t="shared" si="22"/>
        <v>-5</v>
      </c>
      <c r="T94" s="26">
        <f t="shared" si="21"/>
        <v>-5</v>
      </c>
      <c r="U94" s="4">
        <f t="shared" si="27"/>
        <v>96.512499999999989</v>
      </c>
      <c r="V94" s="14">
        <f t="shared" si="23"/>
        <v>-5.7374999999999954</v>
      </c>
      <c r="W94" s="14">
        <f t="shared" si="25"/>
        <v>-36.85</v>
      </c>
      <c r="X94" s="14">
        <f t="shared" si="26"/>
        <v>-8.6499999999999986</v>
      </c>
      <c r="Y94" s="14">
        <f t="shared" si="28"/>
        <v>-52.249999999999993</v>
      </c>
      <c r="Z94" s="13">
        <v>0</v>
      </c>
      <c r="AA94" s="13">
        <v>0</v>
      </c>
      <c r="AB94" s="13">
        <f t="shared" si="24"/>
        <v>-103.48750000000001</v>
      </c>
    </row>
    <row r="95" spans="1:28" ht="11.25" customHeight="1">
      <c r="A95" s="42" t="s">
        <v>63</v>
      </c>
      <c r="B95" s="42">
        <v>41254.864583333336</v>
      </c>
      <c r="D95" s="39" t="s">
        <v>180</v>
      </c>
      <c r="E95" s="40" t="s">
        <v>29</v>
      </c>
      <c r="F95" s="40" t="s">
        <v>167</v>
      </c>
      <c r="H95" s="41" t="s">
        <v>411</v>
      </c>
      <c r="I95" s="99">
        <v>41254.780555555553</v>
      </c>
      <c r="J95" s="39" t="s">
        <v>3</v>
      </c>
      <c r="K95" s="6">
        <v>5</v>
      </c>
      <c r="L95" s="93" t="s">
        <v>847</v>
      </c>
      <c r="M95" s="93" t="str">
        <f t="shared" si="17"/>
        <v>OK</v>
      </c>
      <c r="N95" s="10" t="s">
        <v>5</v>
      </c>
      <c r="O95" s="6">
        <f t="shared" si="18"/>
        <v>0</v>
      </c>
      <c r="P95" s="6">
        <f t="shared" si="19"/>
        <v>0</v>
      </c>
      <c r="Q95" s="6">
        <f t="shared" si="20"/>
        <v>1</v>
      </c>
      <c r="R95" s="6">
        <f t="shared" si="16"/>
        <v>0</v>
      </c>
      <c r="S95" s="6">
        <f t="shared" si="22"/>
        <v>-5</v>
      </c>
      <c r="T95" s="26">
        <f t="shared" si="21"/>
        <v>-5</v>
      </c>
      <c r="U95" s="4">
        <f t="shared" si="27"/>
        <v>91.512499999999989</v>
      </c>
      <c r="V95" s="14">
        <f t="shared" si="23"/>
        <v>-5.7374999999999954</v>
      </c>
      <c r="W95" s="14">
        <f t="shared" si="25"/>
        <v>-36.85</v>
      </c>
      <c r="X95" s="14">
        <f t="shared" si="26"/>
        <v>-8.6499999999999986</v>
      </c>
      <c r="Y95" s="14">
        <f t="shared" si="28"/>
        <v>-57.249999999999993</v>
      </c>
      <c r="Z95" s="13">
        <v>0</v>
      </c>
      <c r="AA95" s="13">
        <v>0</v>
      </c>
      <c r="AB95" s="13">
        <f t="shared" si="24"/>
        <v>-108.48750000000001</v>
      </c>
    </row>
    <row r="96" spans="1:28" ht="11.25" customHeight="1">
      <c r="A96" s="42" t="s">
        <v>63</v>
      </c>
      <c r="B96" s="42">
        <v>41254.875</v>
      </c>
      <c r="D96" s="39" t="s">
        <v>179</v>
      </c>
      <c r="E96" s="40" t="s">
        <v>29</v>
      </c>
      <c r="F96" s="40" t="s">
        <v>130</v>
      </c>
      <c r="H96" s="41" t="s">
        <v>426</v>
      </c>
      <c r="I96" s="99">
        <v>41254.78125</v>
      </c>
      <c r="J96" s="39" t="s">
        <v>3</v>
      </c>
      <c r="K96" s="6">
        <v>5</v>
      </c>
      <c r="L96" s="93" t="s">
        <v>848</v>
      </c>
      <c r="M96" s="93" t="str">
        <f t="shared" si="17"/>
        <v>OK</v>
      </c>
      <c r="N96" s="10" t="s">
        <v>7</v>
      </c>
      <c r="O96" s="6">
        <f t="shared" si="18"/>
        <v>6.8000000000000007</v>
      </c>
      <c r="P96" s="6">
        <f t="shared" si="19"/>
        <v>1</v>
      </c>
      <c r="Q96" s="6">
        <f t="shared" si="20"/>
        <v>0</v>
      </c>
      <c r="R96" s="6">
        <f t="shared" si="16"/>
        <v>0</v>
      </c>
      <c r="S96" s="6">
        <f t="shared" si="22"/>
        <v>1.8000000000000007</v>
      </c>
      <c r="T96" s="26">
        <f t="shared" si="21"/>
        <v>1.8000000000000007</v>
      </c>
      <c r="U96" s="4">
        <f t="shared" si="27"/>
        <v>93.312499999999986</v>
      </c>
      <c r="V96" s="14">
        <f t="shared" si="23"/>
        <v>-5.7374999999999954</v>
      </c>
      <c r="W96" s="14">
        <f t="shared" si="25"/>
        <v>-36.85</v>
      </c>
      <c r="X96" s="14">
        <f t="shared" si="26"/>
        <v>-8.6499999999999986</v>
      </c>
      <c r="Y96" s="14">
        <f t="shared" si="28"/>
        <v>-55.449999999999989</v>
      </c>
      <c r="Z96" s="13">
        <v>0</v>
      </c>
      <c r="AA96" s="13">
        <v>0</v>
      </c>
      <c r="AB96" s="13">
        <f t="shared" si="24"/>
        <v>-106.68750000000001</v>
      </c>
    </row>
    <row r="97" spans="1:28" ht="11.25" customHeight="1">
      <c r="A97" s="42" t="s">
        <v>54</v>
      </c>
      <c r="B97" s="42">
        <v>41255.791666666664</v>
      </c>
      <c r="D97" s="39" t="s">
        <v>181</v>
      </c>
      <c r="E97" s="40" t="s">
        <v>29</v>
      </c>
      <c r="F97" s="40" t="s">
        <v>77</v>
      </c>
      <c r="H97" s="41" t="s">
        <v>415</v>
      </c>
      <c r="I97" s="99">
        <v>41254.871527777781</v>
      </c>
      <c r="J97" s="39" t="s">
        <v>3</v>
      </c>
      <c r="K97" s="6">
        <v>5</v>
      </c>
      <c r="L97" s="93" t="s">
        <v>849</v>
      </c>
      <c r="M97" s="93" t="str">
        <f t="shared" si="17"/>
        <v>OK</v>
      </c>
      <c r="N97" s="10" t="s">
        <v>7</v>
      </c>
      <c r="O97" s="6">
        <f t="shared" si="18"/>
        <v>8.1000000000000014</v>
      </c>
      <c r="P97" s="6">
        <f t="shared" si="19"/>
        <v>1</v>
      </c>
      <c r="Q97" s="6">
        <f t="shared" si="20"/>
        <v>0</v>
      </c>
      <c r="R97" s="6">
        <f t="shared" si="16"/>
        <v>0</v>
      </c>
      <c r="S97" s="6">
        <f t="shared" si="22"/>
        <v>3.1000000000000014</v>
      </c>
      <c r="T97" s="26">
        <f t="shared" si="21"/>
        <v>3.1000000000000014</v>
      </c>
      <c r="U97" s="4">
        <f t="shared" si="27"/>
        <v>96.412499999999994</v>
      </c>
      <c r="V97" s="14">
        <f t="shared" si="23"/>
        <v>-5.7374999999999954</v>
      </c>
      <c r="W97" s="14">
        <f t="shared" si="25"/>
        <v>-36.85</v>
      </c>
      <c r="X97" s="14">
        <f t="shared" si="26"/>
        <v>-5.5499999999999972</v>
      </c>
      <c r="Y97" s="14">
        <f t="shared" si="28"/>
        <v>-55.449999999999989</v>
      </c>
      <c r="Z97" s="13">
        <v>0</v>
      </c>
      <c r="AA97" s="13">
        <v>0</v>
      </c>
      <c r="AB97" s="13">
        <f t="shared" si="24"/>
        <v>-103.58750000000001</v>
      </c>
    </row>
    <row r="98" spans="1:28" ht="11.25" customHeight="1">
      <c r="A98" s="42" t="s">
        <v>54</v>
      </c>
      <c r="B98" s="42">
        <v>41255.833333333336</v>
      </c>
      <c r="D98" s="39" t="s">
        <v>171</v>
      </c>
      <c r="E98" s="40" t="s">
        <v>146</v>
      </c>
      <c r="F98" s="40" t="s">
        <v>172</v>
      </c>
      <c r="H98" s="41" t="s">
        <v>415</v>
      </c>
      <c r="I98" s="99">
        <v>41254.879166666666</v>
      </c>
      <c r="J98" s="39" t="s">
        <v>3</v>
      </c>
      <c r="K98" s="6">
        <v>5</v>
      </c>
      <c r="L98" s="93" t="s">
        <v>850</v>
      </c>
      <c r="M98" s="93" t="str">
        <f t="shared" si="17"/>
        <v>OK</v>
      </c>
      <c r="N98" s="10" t="s">
        <v>7</v>
      </c>
      <c r="O98" s="6">
        <f t="shared" si="18"/>
        <v>8.1000000000000014</v>
      </c>
      <c r="P98" s="6">
        <f t="shared" si="19"/>
        <v>1</v>
      </c>
      <c r="Q98" s="6">
        <f t="shared" si="20"/>
        <v>0</v>
      </c>
      <c r="R98" s="6">
        <f t="shared" si="16"/>
        <v>0</v>
      </c>
      <c r="S98" s="6">
        <f t="shared" si="22"/>
        <v>3.1000000000000014</v>
      </c>
      <c r="T98" s="26">
        <f t="shared" si="21"/>
        <v>3.1000000000000014</v>
      </c>
      <c r="U98" s="4">
        <f t="shared" si="27"/>
        <v>99.512499999999989</v>
      </c>
      <c r="V98" s="14">
        <f t="shared" si="23"/>
        <v>-5.7374999999999954</v>
      </c>
      <c r="W98" s="14">
        <f t="shared" si="25"/>
        <v>-36.85</v>
      </c>
      <c r="X98" s="14">
        <f t="shared" si="26"/>
        <v>-2.4499999999999957</v>
      </c>
      <c r="Y98" s="14">
        <f t="shared" si="28"/>
        <v>-55.449999999999989</v>
      </c>
      <c r="Z98" s="13">
        <v>0</v>
      </c>
      <c r="AA98" s="13">
        <v>0</v>
      </c>
      <c r="AB98" s="13">
        <f t="shared" si="24"/>
        <v>-100.48750000000001</v>
      </c>
    </row>
    <row r="99" spans="1:28" ht="11.25" customHeight="1">
      <c r="A99" s="42" t="s">
        <v>54</v>
      </c>
      <c r="B99" s="42">
        <v>41258.833333333336</v>
      </c>
      <c r="D99" s="39" t="s">
        <v>182</v>
      </c>
      <c r="E99" s="40" t="s">
        <v>29</v>
      </c>
      <c r="F99" s="40" t="s">
        <v>118</v>
      </c>
      <c r="H99" s="41" t="s">
        <v>415</v>
      </c>
      <c r="I99" s="99">
        <v>41254.883333333331</v>
      </c>
      <c r="J99" s="39" t="s">
        <v>3</v>
      </c>
      <c r="K99" s="6">
        <v>5</v>
      </c>
      <c r="L99" s="93" t="s">
        <v>851</v>
      </c>
      <c r="M99" s="93" t="str">
        <f t="shared" si="17"/>
        <v>OK</v>
      </c>
      <c r="N99" s="10" t="s">
        <v>7</v>
      </c>
      <c r="O99" s="6">
        <f t="shared" si="18"/>
        <v>8.1000000000000014</v>
      </c>
      <c r="P99" s="6">
        <f t="shared" si="19"/>
        <v>1</v>
      </c>
      <c r="Q99" s="6">
        <f t="shared" si="20"/>
        <v>0</v>
      </c>
      <c r="R99" s="6">
        <f t="shared" si="16"/>
        <v>0</v>
      </c>
      <c r="S99" s="6">
        <f t="shared" si="22"/>
        <v>3.1000000000000014</v>
      </c>
      <c r="T99" s="26">
        <f t="shared" si="21"/>
        <v>3.1000000000000014</v>
      </c>
      <c r="U99" s="4">
        <f t="shared" si="27"/>
        <v>102.61249999999998</v>
      </c>
      <c r="V99" s="14">
        <f t="shared" si="23"/>
        <v>-5.7374999999999954</v>
      </c>
      <c r="W99" s="14">
        <f t="shared" si="25"/>
        <v>-36.85</v>
      </c>
      <c r="X99" s="14">
        <f t="shared" si="26"/>
        <v>0.65000000000000568</v>
      </c>
      <c r="Y99" s="14">
        <f t="shared" si="28"/>
        <v>-55.449999999999989</v>
      </c>
      <c r="Z99" s="13">
        <v>0</v>
      </c>
      <c r="AA99" s="13">
        <v>0</v>
      </c>
      <c r="AB99" s="13">
        <f t="shared" si="24"/>
        <v>-97.387500000000017</v>
      </c>
    </row>
    <row r="100" spans="1:28" ht="11.25" customHeight="1">
      <c r="A100" s="42" t="s">
        <v>54</v>
      </c>
      <c r="B100" s="42">
        <v>41259.875</v>
      </c>
      <c r="D100" s="39" t="s">
        <v>183</v>
      </c>
      <c r="E100" s="40" t="s">
        <v>29</v>
      </c>
      <c r="F100" s="40" t="s">
        <v>73</v>
      </c>
      <c r="H100" s="41" t="s">
        <v>430</v>
      </c>
      <c r="I100" s="99">
        <v>41254.934027777781</v>
      </c>
      <c r="J100" s="39" t="s">
        <v>3</v>
      </c>
      <c r="K100" s="6">
        <v>5</v>
      </c>
      <c r="L100" s="93" t="s">
        <v>852</v>
      </c>
      <c r="M100" s="93" t="str">
        <f t="shared" si="17"/>
        <v>OK</v>
      </c>
      <c r="N100" s="10" t="s">
        <v>5</v>
      </c>
      <c r="O100" s="6">
        <f t="shared" si="18"/>
        <v>0</v>
      </c>
      <c r="P100" s="6">
        <f t="shared" si="19"/>
        <v>0</v>
      </c>
      <c r="Q100" s="6">
        <f t="shared" si="20"/>
        <v>1</v>
      </c>
      <c r="R100" s="6">
        <f t="shared" si="16"/>
        <v>0</v>
      </c>
      <c r="S100" s="6">
        <f t="shared" si="22"/>
        <v>-5</v>
      </c>
      <c r="T100" s="26">
        <f t="shared" si="21"/>
        <v>-5</v>
      </c>
      <c r="U100" s="4">
        <f t="shared" si="27"/>
        <v>97.612499999999983</v>
      </c>
      <c r="V100" s="14">
        <f t="shared" si="23"/>
        <v>-5.7374999999999954</v>
      </c>
      <c r="W100" s="14">
        <f t="shared" si="25"/>
        <v>-36.85</v>
      </c>
      <c r="X100" s="14">
        <f t="shared" si="26"/>
        <v>-4.3499999999999943</v>
      </c>
      <c r="Y100" s="14">
        <f t="shared" si="28"/>
        <v>-55.449999999999989</v>
      </c>
      <c r="Z100" s="13">
        <v>0</v>
      </c>
      <c r="AA100" s="13">
        <v>0</v>
      </c>
      <c r="AB100" s="13">
        <f t="shared" si="24"/>
        <v>-102.38750000000002</v>
      </c>
    </row>
    <row r="101" spans="1:28" ht="11.25" customHeight="1">
      <c r="A101" s="42" t="s">
        <v>54</v>
      </c>
      <c r="B101" s="42">
        <v>41255.875</v>
      </c>
      <c r="D101" s="39" t="s">
        <v>189</v>
      </c>
      <c r="E101" s="40" t="s">
        <v>29</v>
      </c>
      <c r="F101" s="40" t="s">
        <v>190</v>
      </c>
      <c r="H101" s="41" t="s">
        <v>431</v>
      </c>
      <c r="I101" s="99">
        <v>41254.964583333334</v>
      </c>
      <c r="J101" s="39" t="s">
        <v>3</v>
      </c>
      <c r="K101" s="6">
        <v>5</v>
      </c>
      <c r="L101" s="93" t="s">
        <v>853</v>
      </c>
      <c r="M101" s="93" t="str">
        <f t="shared" si="17"/>
        <v>OK</v>
      </c>
      <c r="N101" s="10" t="s">
        <v>7</v>
      </c>
      <c r="O101" s="6">
        <f t="shared" si="18"/>
        <v>10.75</v>
      </c>
      <c r="P101" s="6">
        <f t="shared" si="19"/>
        <v>1</v>
      </c>
      <c r="Q101" s="6">
        <f t="shared" si="20"/>
        <v>0</v>
      </c>
      <c r="R101" s="6">
        <f t="shared" si="16"/>
        <v>0</v>
      </c>
      <c r="S101" s="6">
        <f t="shared" si="22"/>
        <v>5.75</v>
      </c>
      <c r="T101" s="26">
        <f t="shared" si="21"/>
        <v>5.75</v>
      </c>
      <c r="U101" s="4">
        <f t="shared" si="27"/>
        <v>103.36249999999998</v>
      </c>
      <c r="V101" s="14">
        <f t="shared" si="23"/>
        <v>-5.7374999999999954</v>
      </c>
      <c r="W101" s="14">
        <f t="shared" si="25"/>
        <v>-36.85</v>
      </c>
      <c r="X101" s="14">
        <f t="shared" si="26"/>
        <v>1.4000000000000057</v>
      </c>
      <c r="Y101" s="14">
        <f t="shared" si="28"/>
        <v>-55.449999999999989</v>
      </c>
      <c r="Z101" s="13">
        <v>0</v>
      </c>
      <c r="AA101" s="13">
        <v>0</v>
      </c>
      <c r="AB101" s="13">
        <f t="shared" si="24"/>
        <v>-96.637500000000017</v>
      </c>
    </row>
    <row r="102" spans="1:28" ht="11.25" customHeight="1">
      <c r="A102" s="42" t="s">
        <v>8</v>
      </c>
      <c r="B102" s="43">
        <v>41255.833333333336</v>
      </c>
      <c r="D102" s="39" t="s">
        <v>184</v>
      </c>
      <c r="E102" s="40" t="s">
        <v>27</v>
      </c>
      <c r="F102" s="40" t="s">
        <v>185</v>
      </c>
      <c r="H102" s="41" t="s">
        <v>428</v>
      </c>
      <c r="I102" s="99">
        <v>41255.722222222219</v>
      </c>
      <c r="J102" s="40" t="s">
        <v>9</v>
      </c>
      <c r="K102" s="6">
        <v>5</v>
      </c>
      <c r="L102" s="93" t="s">
        <v>854</v>
      </c>
      <c r="M102" s="93" t="str">
        <f t="shared" si="17"/>
        <v>OK</v>
      </c>
      <c r="N102" s="10" t="s">
        <v>5</v>
      </c>
      <c r="O102" s="6">
        <f t="shared" si="18"/>
        <v>0</v>
      </c>
      <c r="P102" s="6">
        <f t="shared" si="19"/>
        <v>0</v>
      </c>
      <c r="Q102" s="6">
        <f t="shared" si="20"/>
        <v>1</v>
      </c>
      <c r="R102" s="6">
        <f t="shared" si="16"/>
        <v>0</v>
      </c>
      <c r="S102" s="6">
        <f t="shared" si="22"/>
        <v>-5</v>
      </c>
      <c r="T102" s="26">
        <f t="shared" si="21"/>
        <v>-5</v>
      </c>
      <c r="U102" s="4">
        <f t="shared" si="27"/>
        <v>98.362499999999983</v>
      </c>
      <c r="V102" s="14">
        <f t="shared" si="23"/>
        <v>-10.737499999999995</v>
      </c>
      <c r="W102" s="14">
        <f t="shared" si="25"/>
        <v>-36.85</v>
      </c>
      <c r="X102" s="14">
        <f t="shared" si="26"/>
        <v>1.4000000000000057</v>
      </c>
      <c r="Y102" s="14">
        <f t="shared" si="28"/>
        <v>-55.449999999999989</v>
      </c>
      <c r="Z102" s="13">
        <v>0</v>
      </c>
      <c r="AA102" s="13">
        <v>0</v>
      </c>
      <c r="AB102" s="13">
        <f t="shared" si="24"/>
        <v>-101.63750000000002</v>
      </c>
    </row>
    <row r="103" spans="1:28" ht="11.25" customHeight="1">
      <c r="A103" s="42" t="s">
        <v>8</v>
      </c>
      <c r="B103" s="43">
        <v>41255.791666666664</v>
      </c>
      <c r="D103" s="39" t="s">
        <v>186</v>
      </c>
      <c r="E103" s="40" t="s">
        <v>187</v>
      </c>
      <c r="F103" s="40" t="s">
        <v>188</v>
      </c>
      <c r="H103" s="41" t="s">
        <v>389</v>
      </c>
      <c r="I103" s="99">
        <v>41255.722916666666</v>
      </c>
      <c r="J103" s="40" t="s">
        <v>3</v>
      </c>
      <c r="K103" s="6">
        <v>5</v>
      </c>
      <c r="L103" s="93" t="s">
        <v>855</v>
      </c>
      <c r="M103" s="93" t="str">
        <f t="shared" si="17"/>
        <v>OK</v>
      </c>
      <c r="N103" s="10" t="s">
        <v>5</v>
      </c>
      <c r="O103" s="6">
        <f t="shared" si="18"/>
        <v>0</v>
      </c>
      <c r="P103" s="6">
        <f t="shared" si="19"/>
        <v>0</v>
      </c>
      <c r="Q103" s="6">
        <f t="shared" si="20"/>
        <v>1</v>
      </c>
      <c r="R103" s="6">
        <f t="shared" si="16"/>
        <v>0</v>
      </c>
      <c r="S103" s="6">
        <f t="shared" si="22"/>
        <v>-5</v>
      </c>
      <c r="T103" s="26">
        <f t="shared" si="21"/>
        <v>-5</v>
      </c>
      <c r="U103" s="4">
        <f t="shared" si="27"/>
        <v>93.362499999999983</v>
      </c>
      <c r="V103" s="14">
        <f t="shared" si="23"/>
        <v>-15.737499999999995</v>
      </c>
      <c r="W103" s="14">
        <f t="shared" si="25"/>
        <v>-36.85</v>
      </c>
      <c r="X103" s="14">
        <f t="shared" si="26"/>
        <v>1.4000000000000057</v>
      </c>
      <c r="Y103" s="14">
        <f t="shared" si="28"/>
        <v>-55.449999999999989</v>
      </c>
      <c r="Z103" s="13">
        <v>0</v>
      </c>
      <c r="AA103" s="13">
        <v>0</v>
      </c>
      <c r="AB103" s="13">
        <f t="shared" si="24"/>
        <v>-106.63750000000002</v>
      </c>
    </row>
    <row r="104" spans="1:28" ht="11.25" customHeight="1">
      <c r="A104" s="42" t="s">
        <v>8</v>
      </c>
      <c r="B104" s="43">
        <v>41255.791666666664</v>
      </c>
      <c r="D104" s="39" t="s">
        <v>181</v>
      </c>
      <c r="E104" s="40" t="s">
        <v>121</v>
      </c>
      <c r="F104" s="40" t="s">
        <v>18</v>
      </c>
      <c r="H104" s="41" t="s">
        <v>432</v>
      </c>
      <c r="I104" s="99">
        <v>41255.728472222225</v>
      </c>
      <c r="J104" s="40" t="s">
        <v>3</v>
      </c>
      <c r="K104" s="6">
        <v>5</v>
      </c>
      <c r="L104" s="93" t="s">
        <v>856</v>
      </c>
      <c r="M104" s="93" t="str">
        <f t="shared" si="17"/>
        <v>OK</v>
      </c>
      <c r="N104" s="10" t="s">
        <v>5</v>
      </c>
      <c r="O104" s="6">
        <f t="shared" si="18"/>
        <v>0</v>
      </c>
      <c r="P104" s="6">
        <f t="shared" si="19"/>
        <v>0</v>
      </c>
      <c r="Q104" s="6">
        <f t="shared" si="20"/>
        <v>1</v>
      </c>
      <c r="R104" s="6">
        <f t="shared" si="16"/>
        <v>0</v>
      </c>
      <c r="S104" s="6">
        <f t="shared" si="22"/>
        <v>-5</v>
      </c>
      <c r="T104" s="26">
        <f t="shared" si="21"/>
        <v>-5</v>
      </c>
      <c r="U104" s="4">
        <f t="shared" si="27"/>
        <v>88.362499999999983</v>
      </c>
      <c r="V104" s="14">
        <f t="shared" si="23"/>
        <v>-20.737499999999997</v>
      </c>
      <c r="W104" s="14">
        <f t="shared" si="25"/>
        <v>-36.85</v>
      </c>
      <c r="X104" s="14">
        <f t="shared" si="26"/>
        <v>1.4000000000000057</v>
      </c>
      <c r="Y104" s="14">
        <f t="shared" si="28"/>
        <v>-55.449999999999989</v>
      </c>
      <c r="Z104" s="13">
        <v>0</v>
      </c>
      <c r="AA104" s="13">
        <v>0</v>
      </c>
      <c r="AB104" s="13">
        <f t="shared" si="24"/>
        <v>-111.63750000000002</v>
      </c>
    </row>
    <row r="105" spans="1:28" ht="11.25" customHeight="1">
      <c r="A105" s="42" t="s">
        <v>63</v>
      </c>
      <c r="B105" s="43">
        <v>41255.045138888891</v>
      </c>
      <c r="D105" s="39" t="s">
        <v>191</v>
      </c>
      <c r="E105" s="40" t="s">
        <v>153</v>
      </c>
      <c r="F105" s="40" t="s">
        <v>154</v>
      </c>
      <c r="H105" s="41" t="s">
        <v>409</v>
      </c>
      <c r="I105" s="99">
        <v>41255.880555555559</v>
      </c>
      <c r="J105" s="40" t="s">
        <v>9</v>
      </c>
      <c r="K105" s="6">
        <v>5</v>
      </c>
      <c r="L105" s="93" t="s">
        <v>857</v>
      </c>
      <c r="M105" s="93" t="str">
        <f t="shared" si="17"/>
        <v>OK</v>
      </c>
      <c r="N105" s="10" t="s">
        <v>5</v>
      </c>
      <c r="O105" s="6">
        <f t="shared" si="18"/>
        <v>0</v>
      </c>
      <c r="P105" s="6">
        <f t="shared" si="19"/>
        <v>0</v>
      </c>
      <c r="Q105" s="6">
        <f t="shared" si="20"/>
        <v>1</v>
      </c>
      <c r="R105" s="6">
        <f t="shared" si="16"/>
        <v>0</v>
      </c>
      <c r="S105" s="6">
        <f t="shared" si="22"/>
        <v>-5</v>
      </c>
      <c r="T105" s="26">
        <f t="shared" si="21"/>
        <v>-5</v>
      </c>
      <c r="U105" s="4">
        <f t="shared" si="27"/>
        <v>83.362499999999983</v>
      </c>
      <c r="V105" s="14">
        <f t="shared" si="23"/>
        <v>-20.737499999999997</v>
      </c>
      <c r="W105" s="14">
        <f t="shared" si="25"/>
        <v>-36.85</v>
      </c>
      <c r="X105" s="14">
        <f t="shared" si="26"/>
        <v>1.4000000000000057</v>
      </c>
      <c r="Y105" s="14">
        <f t="shared" si="28"/>
        <v>-60.449999999999989</v>
      </c>
      <c r="Z105" s="13">
        <v>0</v>
      </c>
      <c r="AA105" s="13">
        <v>0</v>
      </c>
      <c r="AB105" s="13">
        <f t="shared" si="24"/>
        <v>-116.63750000000002</v>
      </c>
    </row>
    <row r="106" spans="1:28" ht="11.25" customHeight="1">
      <c r="A106" s="42" t="s">
        <v>63</v>
      </c>
      <c r="B106" s="43">
        <v>41255.190972222219</v>
      </c>
      <c r="D106" s="39" t="s">
        <v>192</v>
      </c>
      <c r="E106" s="40" t="s">
        <v>153</v>
      </c>
      <c r="F106" s="40" t="s">
        <v>193</v>
      </c>
      <c r="H106" s="41" t="s">
        <v>433</v>
      </c>
      <c r="I106" s="99">
        <v>41255.880555555559</v>
      </c>
      <c r="J106" s="40" t="s">
        <v>9</v>
      </c>
      <c r="K106" s="6">
        <v>5</v>
      </c>
      <c r="L106" s="93" t="s">
        <v>857</v>
      </c>
      <c r="M106" s="93" t="str">
        <f t="shared" si="17"/>
        <v>VOIR ?</v>
      </c>
      <c r="N106" s="10" t="s">
        <v>7</v>
      </c>
      <c r="O106" s="6">
        <f t="shared" si="18"/>
        <v>6.25</v>
      </c>
      <c r="P106" s="6">
        <f t="shared" si="19"/>
        <v>1</v>
      </c>
      <c r="Q106" s="6">
        <f t="shared" si="20"/>
        <v>0</v>
      </c>
      <c r="R106" s="6">
        <f t="shared" si="16"/>
        <v>0</v>
      </c>
      <c r="S106" s="6">
        <f t="shared" si="22"/>
        <v>1.25</v>
      </c>
      <c r="T106" s="26">
        <f t="shared" si="21"/>
        <v>1.25</v>
      </c>
      <c r="U106" s="4">
        <f t="shared" si="27"/>
        <v>84.612499999999983</v>
      </c>
      <c r="V106" s="14">
        <f t="shared" si="23"/>
        <v>-20.737499999999997</v>
      </c>
      <c r="W106" s="14">
        <f t="shared" si="25"/>
        <v>-36.85</v>
      </c>
      <c r="X106" s="14">
        <f t="shared" si="26"/>
        <v>1.4000000000000057</v>
      </c>
      <c r="Y106" s="14">
        <f t="shared" si="28"/>
        <v>-59.199999999999989</v>
      </c>
      <c r="Z106" s="13">
        <v>0</v>
      </c>
      <c r="AA106" s="13">
        <v>0</v>
      </c>
      <c r="AB106" s="13">
        <f t="shared" si="24"/>
        <v>-115.38750000000002</v>
      </c>
    </row>
    <row r="107" spans="1:28" ht="4.5" customHeight="1">
      <c r="A107" s="42" t="s">
        <v>2</v>
      </c>
      <c r="B107" s="43">
        <v>41256.479166666664</v>
      </c>
      <c r="D107" s="39" t="s">
        <v>194</v>
      </c>
      <c r="E107" s="40" t="s">
        <v>29</v>
      </c>
      <c r="F107" s="40" t="s">
        <v>195</v>
      </c>
      <c r="H107" s="41" t="s">
        <v>434</v>
      </c>
      <c r="I107" s="99">
        <v>41255.940972222219</v>
      </c>
      <c r="J107" s="40" t="s">
        <v>3</v>
      </c>
      <c r="K107" s="6">
        <v>5</v>
      </c>
      <c r="L107" s="93" t="s">
        <v>858</v>
      </c>
      <c r="M107" s="93" t="str">
        <f t="shared" si="17"/>
        <v>OK</v>
      </c>
      <c r="N107" s="10" t="s">
        <v>7</v>
      </c>
      <c r="O107" s="6">
        <f t="shared" si="18"/>
        <v>7</v>
      </c>
      <c r="P107" s="6">
        <f t="shared" si="19"/>
        <v>1</v>
      </c>
      <c r="Q107" s="6">
        <f t="shared" si="20"/>
        <v>0</v>
      </c>
      <c r="R107" s="6">
        <f t="shared" si="16"/>
        <v>0</v>
      </c>
      <c r="S107" s="6">
        <f t="shared" si="22"/>
        <v>2</v>
      </c>
      <c r="T107" s="26">
        <f t="shared" si="21"/>
        <v>2</v>
      </c>
      <c r="U107" s="4">
        <f t="shared" si="27"/>
        <v>86.612499999999983</v>
      </c>
      <c r="V107" s="14">
        <f t="shared" si="23"/>
        <v>-20.737499999999997</v>
      </c>
      <c r="W107" s="14">
        <f t="shared" si="25"/>
        <v>-34.85</v>
      </c>
      <c r="X107" s="14">
        <f t="shared" si="26"/>
        <v>1.4000000000000057</v>
      </c>
      <c r="Y107" s="14">
        <f t="shared" si="28"/>
        <v>-59.199999999999989</v>
      </c>
      <c r="Z107" s="13">
        <v>0</v>
      </c>
      <c r="AA107" s="13">
        <v>0</v>
      </c>
      <c r="AB107" s="13">
        <f t="shared" si="24"/>
        <v>-113.38750000000002</v>
      </c>
    </row>
    <row r="108" spans="1:28" ht="11.25" customHeight="1">
      <c r="A108" s="42" t="s">
        <v>2</v>
      </c>
      <c r="B108" s="43">
        <v>41256.833333333336</v>
      </c>
      <c r="D108" s="39" t="s">
        <v>196</v>
      </c>
      <c r="E108" s="40" t="s">
        <v>29</v>
      </c>
      <c r="F108" s="40" t="s">
        <v>197</v>
      </c>
      <c r="H108" s="41" t="s">
        <v>385</v>
      </c>
      <c r="I108" s="99">
        <v>41255.942361111112</v>
      </c>
      <c r="J108" s="40" t="s">
        <v>3</v>
      </c>
      <c r="K108" s="6">
        <v>5</v>
      </c>
      <c r="L108" s="93" t="s">
        <v>859</v>
      </c>
      <c r="M108" s="93" t="str">
        <f t="shared" si="17"/>
        <v>OK</v>
      </c>
      <c r="N108" s="10" t="s">
        <v>5</v>
      </c>
      <c r="O108" s="6">
        <f t="shared" si="18"/>
        <v>0</v>
      </c>
      <c r="P108" s="6">
        <f t="shared" si="19"/>
        <v>0</v>
      </c>
      <c r="Q108" s="6">
        <f t="shared" si="20"/>
        <v>1</v>
      </c>
      <c r="R108" s="6">
        <f t="shared" si="16"/>
        <v>0</v>
      </c>
      <c r="S108" s="6">
        <f t="shared" si="22"/>
        <v>-5</v>
      </c>
      <c r="T108" s="26">
        <f t="shared" si="21"/>
        <v>-5</v>
      </c>
      <c r="U108" s="4">
        <f t="shared" si="27"/>
        <v>81.612499999999983</v>
      </c>
      <c r="V108" s="14">
        <f t="shared" si="23"/>
        <v>-20.737499999999997</v>
      </c>
      <c r="W108" s="14">
        <f t="shared" si="25"/>
        <v>-39.85</v>
      </c>
      <c r="X108" s="14">
        <f t="shared" si="26"/>
        <v>1.4000000000000057</v>
      </c>
      <c r="Y108" s="14">
        <f t="shared" si="28"/>
        <v>-59.199999999999989</v>
      </c>
      <c r="Z108" s="13">
        <v>0</v>
      </c>
      <c r="AA108" s="13">
        <v>0</v>
      </c>
      <c r="AB108" s="13">
        <f t="shared" si="24"/>
        <v>-118.38750000000002</v>
      </c>
    </row>
    <row r="109" spans="1:28" ht="6" customHeight="1">
      <c r="A109" s="42" t="s">
        <v>2</v>
      </c>
      <c r="B109" s="43">
        <v>41257.78125</v>
      </c>
      <c r="D109" s="39" t="s">
        <v>198</v>
      </c>
      <c r="E109" s="40" t="s">
        <v>29</v>
      </c>
      <c r="F109" s="40" t="s">
        <v>199</v>
      </c>
      <c r="H109" s="41">
        <v>2</v>
      </c>
      <c r="I109" s="99">
        <v>41255.943749999999</v>
      </c>
      <c r="J109" s="40" t="s">
        <v>3</v>
      </c>
      <c r="K109" s="6">
        <v>5</v>
      </c>
      <c r="L109" s="93" t="s">
        <v>860</v>
      </c>
      <c r="M109" s="93" t="str">
        <f t="shared" si="17"/>
        <v>OK</v>
      </c>
      <c r="N109" s="10" t="s">
        <v>5</v>
      </c>
      <c r="O109" s="6">
        <f t="shared" si="18"/>
        <v>0</v>
      </c>
      <c r="P109" s="6">
        <f t="shared" si="19"/>
        <v>0</v>
      </c>
      <c r="Q109" s="6">
        <f t="shared" si="20"/>
        <v>1</v>
      </c>
      <c r="R109" s="6">
        <f t="shared" si="16"/>
        <v>0</v>
      </c>
      <c r="S109" s="6">
        <f t="shared" si="22"/>
        <v>-5</v>
      </c>
      <c r="T109" s="26">
        <f t="shared" si="21"/>
        <v>-5</v>
      </c>
      <c r="U109" s="4">
        <f t="shared" si="27"/>
        <v>76.612499999999983</v>
      </c>
      <c r="V109" s="14">
        <f t="shared" si="23"/>
        <v>-20.737499999999997</v>
      </c>
      <c r="W109" s="14">
        <f t="shared" si="25"/>
        <v>-44.85</v>
      </c>
      <c r="X109" s="14">
        <f t="shared" si="26"/>
        <v>1.4000000000000057</v>
      </c>
      <c r="Y109" s="14">
        <f t="shared" si="28"/>
        <v>-59.199999999999989</v>
      </c>
      <c r="Z109" s="13">
        <v>0</v>
      </c>
      <c r="AA109" s="13">
        <v>0</v>
      </c>
      <c r="AB109" s="13">
        <f t="shared" si="24"/>
        <v>-123.38750000000002</v>
      </c>
    </row>
    <row r="110" spans="1:28" ht="11.25" customHeight="1">
      <c r="A110" s="42" t="s">
        <v>2</v>
      </c>
      <c r="B110" s="43">
        <v>41257.885416666664</v>
      </c>
      <c r="D110" s="39" t="s">
        <v>200</v>
      </c>
      <c r="E110" s="40" t="s">
        <v>29</v>
      </c>
      <c r="F110" s="40" t="s">
        <v>201</v>
      </c>
      <c r="H110" s="41">
        <v>1</v>
      </c>
      <c r="I110" s="99">
        <v>41255.944444444445</v>
      </c>
      <c r="J110" s="40" t="s">
        <v>3</v>
      </c>
      <c r="K110" s="6">
        <v>5</v>
      </c>
      <c r="L110" s="93" t="s">
        <v>861</v>
      </c>
      <c r="M110" s="93" t="str">
        <f t="shared" si="17"/>
        <v>OK</v>
      </c>
      <c r="N110" s="10" t="s">
        <v>7</v>
      </c>
      <c r="O110" s="6">
        <f t="shared" si="18"/>
        <v>5</v>
      </c>
      <c r="P110" s="6">
        <f t="shared" si="19"/>
        <v>1</v>
      </c>
      <c r="Q110" s="6">
        <f t="shared" si="20"/>
        <v>0</v>
      </c>
      <c r="R110" s="6">
        <f t="shared" si="16"/>
        <v>0</v>
      </c>
      <c r="S110" s="6">
        <f t="shared" si="22"/>
        <v>0</v>
      </c>
      <c r="T110" s="26">
        <f t="shared" si="21"/>
        <v>0</v>
      </c>
      <c r="U110" s="4">
        <f t="shared" si="27"/>
        <v>76.612499999999983</v>
      </c>
      <c r="V110" s="14">
        <f t="shared" si="23"/>
        <v>-20.737499999999997</v>
      </c>
      <c r="W110" s="14">
        <f t="shared" si="25"/>
        <v>-44.85</v>
      </c>
      <c r="X110" s="14">
        <f t="shared" si="26"/>
        <v>1.4000000000000057</v>
      </c>
      <c r="Y110" s="14">
        <f t="shared" si="28"/>
        <v>-59.199999999999989</v>
      </c>
      <c r="Z110" s="13">
        <v>0</v>
      </c>
      <c r="AA110" s="13">
        <v>0</v>
      </c>
      <c r="AB110" s="13">
        <f t="shared" si="24"/>
        <v>-123.38750000000002</v>
      </c>
    </row>
    <row r="111" spans="1:28" ht="11.25" customHeight="1">
      <c r="A111" s="42" t="s">
        <v>54</v>
      </c>
      <c r="B111" s="43">
        <v>41257.78125</v>
      </c>
      <c r="D111" s="39" t="s">
        <v>202</v>
      </c>
      <c r="E111" s="40" t="s">
        <v>29</v>
      </c>
      <c r="F111" s="40" t="s">
        <v>38</v>
      </c>
      <c r="H111" s="41" t="s">
        <v>409</v>
      </c>
      <c r="I111" s="99">
        <v>41256.488194444442</v>
      </c>
      <c r="J111" s="40" t="s">
        <v>3</v>
      </c>
      <c r="K111" s="6">
        <v>5</v>
      </c>
      <c r="L111" s="93" t="s">
        <v>862</v>
      </c>
      <c r="M111" s="93" t="str">
        <f t="shared" si="17"/>
        <v>OK</v>
      </c>
      <c r="N111" s="10" t="s">
        <v>5</v>
      </c>
      <c r="O111" s="6">
        <f t="shared" si="18"/>
        <v>0</v>
      </c>
      <c r="P111" s="6">
        <f t="shared" si="19"/>
        <v>0</v>
      </c>
      <c r="Q111" s="6">
        <f t="shared" si="20"/>
        <v>1</v>
      </c>
      <c r="R111" s="6">
        <f t="shared" si="16"/>
        <v>0</v>
      </c>
      <c r="S111" s="6">
        <f t="shared" si="22"/>
        <v>-5</v>
      </c>
      <c r="T111" s="26">
        <f t="shared" si="21"/>
        <v>-5</v>
      </c>
      <c r="U111" s="4">
        <f t="shared" si="27"/>
        <v>71.612499999999983</v>
      </c>
      <c r="V111" s="14">
        <f t="shared" si="23"/>
        <v>-20.737499999999997</v>
      </c>
      <c r="W111" s="14">
        <f t="shared" si="25"/>
        <v>-44.85</v>
      </c>
      <c r="X111" s="14">
        <f t="shared" si="26"/>
        <v>-3.5999999999999943</v>
      </c>
      <c r="Y111" s="14">
        <f t="shared" si="28"/>
        <v>-59.199999999999989</v>
      </c>
      <c r="Z111" s="13">
        <v>0</v>
      </c>
      <c r="AA111" s="13">
        <v>0</v>
      </c>
      <c r="AB111" s="13">
        <f t="shared" si="24"/>
        <v>-128.38750000000002</v>
      </c>
    </row>
    <row r="112" spans="1:28" ht="11.25" customHeight="1">
      <c r="A112" s="42" t="s">
        <v>54</v>
      </c>
      <c r="B112" s="43">
        <v>41257.854166666664</v>
      </c>
      <c r="D112" s="39" t="s">
        <v>203</v>
      </c>
      <c r="E112" s="40" t="s">
        <v>146</v>
      </c>
      <c r="F112" s="40" t="s">
        <v>204</v>
      </c>
      <c r="H112" s="41" t="s">
        <v>434</v>
      </c>
      <c r="I112" s="99">
        <v>41256.49722222222</v>
      </c>
      <c r="J112" s="40" t="s">
        <v>3</v>
      </c>
      <c r="K112" s="6">
        <v>5</v>
      </c>
      <c r="L112" s="93" t="s">
        <v>863</v>
      </c>
      <c r="M112" s="93" t="str">
        <f t="shared" si="17"/>
        <v>OK</v>
      </c>
      <c r="N112" s="10" t="s">
        <v>5</v>
      </c>
      <c r="O112" s="6">
        <f t="shared" si="18"/>
        <v>0</v>
      </c>
      <c r="P112" s="6">
        <f t="shared" si="19"/>
        <v>0</v>
      </c>
      <c r="Q112" s="6">
        <f t="shared" si="20"/>
        <v>1</v>
      </c>
      <c r="R112" s="6">
        <f t="shared" si="16"/>
        <v>0</v>
      </c>
      <c r="S112" s="6">
        <f t="shared" si="22"/>
        <v>-5</v>
      </c>
      <c r="T112" s="26">
        <f t="shared" si="21"/>
        <v>-5</v>
      </c>
      <c r="U112" s="12">
        <f t="shared" si="27"/>
        <v>66.612499999999983</v>
      </c>
      <c r="V112" s="14">
        <f t="shared" si="23"/>
        <v>-20.737499999999997</v>
      </c>
      <c r="W112" s="14">
        <f t="shared" si="25"/>
        <v>-44.85</v>
      </c>
      <c r="X112" s="14">
        <f t="shared" si="26"/>
        <v>-8.5999999999999943</v>
      </c>
      <c r="Y112" s="14">
        <f t="shared" si="28"/>
        <v>-59.199999999999989</v>
      </c>
      <c r="Z112" s="13">
        <v>0</v>
      </c>
      <c r="AA112" s="13">
        <v>0</v>
      </c>
      <c r="AB112" s="13">
        <f t="shared" si="24"/>
        <v>-133.38750000000002</v>
      </c>
    </row>
    <row r="113" spans="1:28" ht="11.25" customHeight="1">
      <c r="A113" s="42" t="s">
        <v>54</v>
      </c>
      <c r="B113" s="43">
        <v>41261.875</v>
      </c>
      <c r="D113" s="39" t="s">
        <v>205</v>
      </c>
      <c r="E113" s="40" t="s">
        <v>29</v>
      </c>
      <c r="F113" s="40" t="s">
        <v>132</v>
      </c>
      <c r="H113" s="41" t="s">
        <v>401</v>
      </c>
      <c r="I113" s="99">
        <v>41256.499305555553</v>
      </c>
      <c r="J113" s="40" t="s">
        <v>3</v>
      </c>
      <c r="K113" s="6">
        <v>5</v>
      </c>
      <c r="L113" s="93" t="s">
        <v>864</v>
      </c>
      <c r="M113" s="93" t="str">
        <f t="shared" si="17"/>
        <v>OK</v>
      </c>
      <c r="N113" s="10" t="s">
        <v>7</v>
      </c>
      <c r="O113" s="6">
        <f t="shared" si="18"/>
        <v>6.7</v>
      </c>
      <c r="P113" s="6">
        <f t="shared" si="19"/>
        <v>1</v>
      </c>
      <c r="Q113" s="6">
        <f t="shared" si="20"/>
        <v>0</v>
      </c>
      <c r="R113" s="6">
        <f t="shared" si="16"/>
        <v>0</v>
      </c>
      <c r="S113" s="6">
        <f t="shared" si="22"/>
        <v>1.7000000000000002</v>
      </c>
      <c r="T113" s="26">
        <f t="shared" si="21"/>
        <v>1.7000000000000002</v>
      </c>
      <c r="U113" s="4">
        <f t="shared" si="27"/>
        <v>68.312499999999986</v>
      </c>
      <c r="V113" s="14">
        <f t="shared" si="23"/>
        <v>-20.737499999999997</v>
      </c>
      <c r="W113" s="14">
        <f t="shared" si="25"/>
        <v>-44.85</v>
      </c>
      <c r="X113" s="14">
        <f t="shared" si="26"/>
        <v>-6.8999999999999941</v>
      </c>
      <c r="Y113" s="14">
        <f t="shared" si="28"/>
        <v>-59.199999999999989</v>
      </c>
      <c r="Z113" s="13">
        <v>0</v>
      </c>
      <c r="AA113" s="13">
        <v>0</v>
      </c>
      <c r="AB113" s="13">
        <f t="shared" si="24"/>
        <v>-131.68750000000003</v>
      </c>
    </row>
    <row r="114" spans="1:28" ht="11.25" customHeight="1">
      <c r="A114" s="42" t="s">
        <v>54</v>
      </c>
      <c r="B114" s="43">
        <v>41256.875</v>
      </c>
      <c r="D114" s="39" t="s">
        <v>206</v>
      </c>
      <c r="E114" s="40" t="s">
        <v>29</v>
      </c>
      <c r="F114" s="40" t="s">
        <v>73</v>
      </c>
      <c r="H114" s="41" t="s">
        <v>435</v>
      </c>
      <c r="I114" s="99">
        <v>41256.504861111112</v>
      </c>
      <c r="J114" s="40" t="s">
        <v>3</v>
      </c>
      <c r="K114" s="6">
        <v>5</v>
      </c>
      <c r="L114" s="93" t="s">
        <v>865</v>
      </c>
      <c r="M114" s="93" t="str">
        <f t="shared" si="17"/>
        <v>OK</v>
      </c>
      <c r="N114" s="10" t="s">
        <v>7</v>
      </c>
      <c r="O114" s="6">
        <f t="shared" si="18"/>
        <v>15.5</v>
      </c>
      <c r="P114" s="6">
        <f t="shared" si="19"/>
        <v>1</v>
      </c>
      <c r="Q114" s="6">
        <f t="shared" si="20"/>
        <v>0</v>
      </c>
      <c r="R114" s="6">
        <f t="shared" si="16"/>
        <v>0</v>
      </c>
      <c r="S114" s="6">
        <f t="shared" si="22"/>
        <v>10.5</v>
      </c>
      <c r="T114" s="26">
        <f t="shared" si="21"/>
        <v>10.5</v>
      </c>
      <c r="U114" s="4">
        <f t="shared" si="27"/>
        <v>78.812499999999986</v>
      </c>
      <c r="V114" s="14">
        <f t="shared" si="23"/>
        <v>-20.737499999999997</v>
      </c>
      <c r="W114" s="14">
        <f t="shared" si="25"/>
        <v>-44.85</v>
      </c>
      <c r="X114" s="14">
        <f t="shared" si="26"/>
        <v>3.6000000000000059</v>
      </c>
      <c r="Y114" s="14">
        <f t="shared" si="28"/>
        <v>-59.199999999999989</v>
      </c>
      <c r="Z114" s="13">
        <v>0</v>
      </c>
      <c r="AA114" s="13">
        <v>0</v>
      </c>
      <c r="AB114" s="13">
        <f t="shared" si="24"/>
        <v>-121.18750000000003</v>
      </c>
    </row>
    <row r="115" spans="1:28" ht="11.25" customHeight="1">
      <c r="A115" s="42" t="s">
        <v>8</v>
      </c>
      <c r="B115" s="43">
        <v>41256.75</v>
      </c>
      <c r="D115" s="39" t="s">
        <v>207</v>
      </c>
      <c r="E115" s="40" t="s">
        <v>150</v>
      </c>
      <c r="F115" s="40" t="s">
        <v>208</v>
      </c>
      <c r="H115" s="41" t="s">
        <v>436</v>
      </c>
      <c r="I115" s="99">
        <v>41256.642361111109</v>
      </c>
      <c r="J115" s="40" t="s">
        <v>9</v>
      </c>
      <c r="K115" s="6">
        <v>5</v>
      </c>
      <c r="L115" s="93" t="s">
        <v>866</v>
      </c>
      <c r="M115" s="93" t="str">
        <f t="shared" si="17"/>
        <v>OK</v>
      </c>
      <c r="N115" s="10" t="s">
        <v>5</v>
      </c>
      <c r="O115" s="6">
        <f t="shared" si="18"/>
        <v>0</v>
      </c>
      <c r="P115" s="6">
        <f t="shared" si="19"/>
        <v>0</v>
      </c>
      <c r="Q115" s="6">
        <f t="shared" si="20"/>
        <v>1</v>
      </c>
      <c r="R115" s="6">
        <f t="shared" si="16"/>
        <v>0</v>
      </c>
      <c r="S115" s="6">
        <f t="shared" si="22"/>
        <v>-5</v>
      </c>
      <c r="T115" s="26">
        <f t="shared" si="21"/>
        <v>-5</v>
      </c>
      <c r="U115" s="4">
        <f t="shared" si="27"/>
        <v>73.812499999999986</v>
      </c>
      <c r="V115" s="14">
        <f t="shared" si="23"/>
        <v>-25.737499999999997</v>
      </c>
      <c r="W115" s="14">
        <f t="shared" si="25"/>
        <v>-44.85</v>
      </c>
      <c r="X115" s="14">
        <f t="shared" si="26"/>
        <v>3.6000000000000059</v>
      </c>
      <c r="Y115" s="14">
        <f t="shared" si="28"/>
        <v>-59.199999999999989</v>
      </c>
      <c r="Z115" s="13">
        <v>0</v>
      </c>
      <c r="AA115" s="13">
        <v>0</v>
      </c>
      <c r="AB115" s="13">
        <f t="shared" si="24"/>
        <v>-126.18750000000003</v>
      </c>
    </row>
    <row r="116" spans="1:28" ht="11.25" customHeight="1">
      <c r="A116" s="42" t="s">
        <v>8</v>
      </c>
      <c r="B116" s="43">
        <v>41256.75</v>
      </c>
      <c r="D116" s="39" t="s">
        <v>207</v>
      </c>
      <c r="E116" s="40" t="s">
        <v>209</v>
      </c>
      <c r="F116" s="40" t="s">
        <v>210</v>
      </c>
      <c r="H116" s="41" t="s">
        <v>410</v>
      </c>
      <c r="I116" s="99">
        <v>41256.644444444442</v>
      </c>
      <c r="J116" s="40" t="s">
        <v>9</v>
      </c>
      <c r="K116" s="6">
        <v>5</v>
      </c>
      <c r="L116" s="93" t="s">
        <v>867</v>
      </c>
      <c r="M116" s="93" t="str">
        <f t="shared" si="17"/>
        <v>OK</v>
      </c>
      <c r="N116" s="10" t="s">
        <v>7</v>
      </c>
      <c r="O116" s="6">
        <f t="shared" si="18"/>
        <v>8.35</v>
      </c>
      <c r="P116" s="6">
        <f t="shared" si="19"/>
        <v>1</v>
      </c>
      <c r="Q116" s="6">
        <f t="shared" si="20"/>
        <v>0</v>
      </c>
      <c r="R116" s="6">
        <f t="shared" si="16"/>
        <v>0</v>
      </c>
      <c r="S116" s="6">
        <f t="shared" si="22"/>
        <v>3.3499999999999996</v>
      </c>
      <c r="T116" s="26">
        <f t="shared" si="21"/>
        <v>3.3499999999999996</v>
      </c>
      <c r="U116" s="4">
        <f t="shared" si="27"/>
        <v>77.16249999999998</v>
      </c>
      <c r="V116" s="14">
        <f t="shared" si="23"/>
        <v>-22.387499999999996</v>
      </c>
      <c r="W116" s="14">
        <f t="shared" si="25"/>
        <v>-44.85</v>
      </c>
      <c r="X116" s="14">
        <f t="shared" si="26"/>
        <v>3.6000000000000059</v>
      </c>
      <c r="Y116" s="14">
        <f t="shared" si="28"/>
        <v>-59.199999999999989</v>
      </c>
      <c r="Z116" s="13">
        <v>0</v>
      </c>
      <c r="AA116" s="13">
        <v>0</v>
      </c>
      <c r="AB116" s="13">
        <f t="shared" si="24"/>
        <v>-122.83750000000003</v>
      </c>
    </row>
    <row r="117" spans="1:28" ht="11.25" customHeight="1">
      <c r="A117" s="42" t="s">
        <v>8</v>
      </c>
      <c r="B117" s="43">
        <v>41256.875</v>
      </c>
      <c r="D117" s="39" t="s">
        <v>211</v>
      </c>
      <c r="E117" s="40" t="s">
        <v>212</v>
      </c>
      <c r="F117" s="40" t="s">
        <v>213</v>
      </c>
      <c r="H117" s="41" t="s">
        <v>437</v>
      </c>
      <c r="I117" s="99">
        <v>41256.838888888888</v>
      </c>
      <c r="J117" s="40" t="s">
        <v>3</v>
      </c>
      <c r="K117" s="6">
        <v>5</v>
      </c>
      <c r="L117" s="93" t="s">
        <v>868</v>
      </c>
      <c r="M117" s="93" t="str">
        <f t="shared" si="17"/>
        <v>OK</v>
      </c>
      <c r="N117" s="10" t="s">
        <v>5</v>
      </c>
      <c r="O117" s="6">
        <f t="shared" si="18"/>
        <v>0</v>
      </c>
      <c r="P117" s="6">
        <f t="shared" si="19"/>
        <v>0</v>
      </c>
      <c r="Q117" s="6">
        <f t="shared" si="20"/>
        <v>1</v>
      </c>
      <c r="R117" s="6">
        <f t="shared" si="16"/>
        <v>0</v>
      </c>
      <c r="S117" s="6">
        <f t="shared" si="22"/>
        <v>-5</v>
      </c>
      <c r="T117" s="26">
        <f t="shared" si="21"/>
        <v>-5</v>
      </c>
      <c r="U117" s="4">
        <f t="shared" si="27"/>
        <v>72.16249999999998</v>
      </c>
      <c r="V117" s="14">
        <f t="shared" si="23"/>
        <v>-27.387499999999996</v>
      </c>
      <c r="W117" s="14">
        <f t="shared" si="25"/>
        <v>-44.85</v>
      </c>
      <c r="X117" s="14">
        <f t="shared" si="26"/>
        <v>3.6000000000000059</v>
      </c>
      <c r="Y117" s="14">
        <f t="shared" si="28"/>
        <v>-59.199999999999989</v>
      </c>
      <c r="Z117" s="13">
        <v>0</v>
      </c>
      <c r="AA117" s="13">
        <v>0</v>
      </c>
      <c r="AB117" s="13">
        <f t="shared" si="24"/>
        <v>-127.83750000000003</v>
      </c>
    </row>
    <row r="118" spans="1:28" ht="11.25" customHeight="1">
      <c r="A118" s="42" t="s">
        <v>8</v>
      </c>
      <c r="B118" s="43">
        <v>41256.875</v>
      </c>
      <c r="D118" s="39" t="s">
        <v>211</v>
      </c>
      <c r="E118" s="40" t="s">
        <v>214</v>
      </c>
      <c r="F118" s="40" t="s">
        <v>215</v>
      </c>
      <c r="H118" s="41" t="s">
        <v>410</v>
      </c>
      <c r="I118" s="99">
        <v>41256.838888888888</v>
      </c>
      <c r="J118" s="40" t="s">
        <v>3</v>
      </c>
      <c r="K118" s="6">
        <v>5</v>
      </c>
      <c r="L118" s="93" t="s">
        <v>868</v>
      </c>
      <c r="M118" s="93" t="str">
        <f t="shared" si="17"/>
        <v>VOIR ?</v>
      </c>
      <c r="N118" s="10" t="s">
        <v>7</v>
      </c>
      <c r="O118" s="6">
        <f t="shared" si="18"/>
        <v>8.35</v>
      </c>
      <c r="P118" s="6">
        <f t="shared" si="19"/>
        <v>1</v>
      </c>
      <c r="Q118" s="6">
        <f t="shared" si="20"/>
        <v>0</v>
      </c>
      <c r="R118" s="6">
        <f t="shared" si="16"/>
        <v>0</v>
      </c>
      <c r="S118" s="6">
        <f t="shared" si="22"/>
        <v>3.3499999999999996</v>
      </c>
      <c r="T118" s="26">
        <f t="shared" si="21"/>
        <v>3.3499999999999996</v>
      </c>
      <c r="U118" s="4">
        <f t="shared" si="27"/>
        <v>75.512499999999974</v>
      </c>
      <c r="V118" s="14">
        <f t="shared" si="23"/>
        <v>-24.037499999999994</v>
      </c>
      <c r="W118" s="14">
        <f t="shared" si="25"/>
        <v>-44.85</v>
      </c>
      <c r="X118" s="14">
        <f t="shared" si="26"/>
        <v>3.6000000000000059</v>
      </c>
      <c r="Y118" s="14">
        <f t="shared" si="28"/>
        <v>-59.199999999999989</v>
      </c>
      <c r="Z118" s="13">
        <v>0</v>
      </c>
      <c r="AA118" s="13">
        <v>0</v>
      </c>
      <c r="AB118" s="13">
        <f t="shared" si="24"/>
        <v>-124.48750000000004</v>
      </c>
    </row>
    <row r="119" spans="1:28" ht="11.25" customHeight="1">
      <c r="A119" s="42" t="s">
        <v>8</v>
      </c>
      <c r="B119" s="43">
        <v>41256.875</v>
      </c>
      <c r="D119" s="39" t="s">
        <v>211</v>
      </c>
      <c r="E119" s="40" t="s">
        <v>121</v>
      </c>
      <c r="F119" s="40" t="s">
        <v>18</v>
      </c>
      <c r="H119" s="41" t="s">
        <v>391</v>
      </c>
      <c r="I119" s="99">
        <v>41256.839583333334</v>
      </c>
      <c r="J119" s="40" t="s">
        <v>3</v>
      </c>
      <c r="K119" s="6">
        <v>5</v>
      </c>
      <c r="L119" s="93" t="s">
        <v>869</v>
      </c>
      <c r="M119" s="93" t="str">
        <f t="shared" si="17"/>
        <v>OK</v>
      </c>
      <c r="N119" s="10" t="s">
        <v>7</v>
      </c>
      <c r="O119" s="6">
        <f t="shared" si="18"/>
        <v>7.4</v>
      </c>
      <c r="P119" s="6">
        <f t="shared" si="19"/>
        <v>1</v>
      </c>
      <c r="Q119" s="6">
        <f t="shared" si="20"/>
        <v>0</v>
      </c>
      <c r="R119" s="6">
        <f t="shared" si="16"/>
        <v>0</v>
      </c>
      <c r="S119" s="6">
        <f t="shared" si="22"/>
        <v>2.4000000000000004</v>
      </c>
      <c r="T119" s="26">
        <f t="shared" si="21"/>
        <v>2.4000000000000004</v>
      </c>
      <c r="U119" s="4">
        <f t="shared" si="27"/>
        <v>77.91249999999998</v>
      </c>
      <c r="V119" s="14">
        <f t="shared" si="23"/>
        <v>-21.637499999999996</v>
      </c>
      <c r="W119" s="14">
        <f t="shared" si="25"/>
        <v>-44.85</v>
      </c>
      <c r="X119" s="14">
        <f t="shared" si="26"/>
        <v>3.6000000000000059</v>
      </c>
      <c r="Y119" s="14">
        <f t="shared" si="28"/>
        <v>-59.199999999999989</v>
      </c>
      <c r="Z119" s="13">
        <v>0</v>
      </c>
      <c r="AA119" s="13">
        <v>0</v>
      </c>
      <c r="AB119" s="13">
        <f t="shared" si="24"/>
        <v>-122.08750000000003</v>
      </c>
    </row>
    <row r="120" spans="1:28" ht="11.25" customHeight="1">
      <c r="A120" s="42" t="s">
        <v>54</v>
      </c>
      <c r="B120" s="43">
        <v>41257.086805555555</v>
      </c>
      <c r="D120" s="39" t="s">
        <v>232</v>
      </c>
      <c r="E120" s="40" t="s">
        <v>224</v>
      </c>
      <c r="F120" s="40" t="s">
        <v>225</v>
      </c>
      <c r="H120" s="41" t="s">
        <v>434</v>
      </c>
      <c r="I120" s="99">
        <v>41256.975694444445</v>
      </c>
      <c r="J120" s="39" t="s">
        <v>9</v>
      </c>
      <c r="K120" s="6">
        <v>5</v>
      </c>
      <c r="L120" s="93" t="s">
        <v>870</v>
      </c>
      <c r="M120" s="93" t="str">
        <f t="shared" si="17"/>
        <v>OK</v>
      </c>
      <c r="N120" s="10" t="s">
        <v>7</v>
      </c>
      <c r="O120" s="6">
        <f t="shared" si="18"/>
        <v>7</v>
      </c>
      <c r="P120" s="6">
        <f t="shared" si="19"/>
        <v>1</v>
      </c>
      <c r="Q120" s="6">
        <f t="shared" si="20"/>
        <v>0</v>
      </c>
      <c r="R120" s="6">
        <f t="shared" si="16"/>
        <v>0</v>
      </c>
      <c r="S120" s="6">
        <f t="shared" si="22"/>
        <v>2</v>
      </c>
      <c r="T120" s="26">
        <f t="shared" si="21"/>
        <v>2</v>
      </c>
      <c r="U120" s="4">
        <f t="shared" si="27"/>
        <v>79.91249999999998</v>
      </c>
      <c r="V120" s="14">
        <f t="shared" si="23"/>
        <v>-21.637499999999996</v>
      </c>
      <c r="W120" s="14">
        <f t="shared" si="25"/>
        <v>-44.85</v>
      </c>
      <c r="X120" s="14">
        <f t="shared" si="26"/>
        <v>5.6000000000000059</v>
      </c>
      <c r="Y120" s="14">
        <f t="shared" si="28"/>
        <v>-59.199999999999989</v>
      </c>
      <c r="Z120" s="13">
        <v>0</v>
      </c>
      <c r="AA120" s="13">
        <v>0</v>
      </c>
      <c r="AB120" s="13">
        <f t="shared" si="24"/>
        <v>-120.08750000000003</v>
      </c>
    </row>
    <row r="121" spans="1:28" ht="11.25" customHeight="1">
      <c r="A121" s="42" t="s">
        <v>8</v>
      </c>
      <c r="B121" s="43">
        <v>41257.78125</v>
      </c>
      <c r="D121" s="39" t="s">
        <v>198</v>
      </c>
      <c r="E121" s="40" t="s">
        <v>223</v>
      </c>
      <c r="F121" s="40" t="s">
        <v>222</v>
      </c>
      <c r="H121" s="33" t="s">
        <v>413</v>
      </c>
      <c r="I121" s="99">
        <v>41257.742361111108</v>
      </c>
      <c r="J121" s="39" t="s">
        <v>3</v>
      </c>
      <c r="K121" s="6">
        <v>5</v>
      </c>
      <c r="L121" s="94" t="s">
        <v>871</v>
      </c>
      <c r="M121" s="94" t="str">
        <f t="shared" si="17"/>
        <v>OK</v>
      </c>
      <c r="N121" s="10" t="s">
        <v>5</v>
      </c>
      <c r="O121" s="6">
        <f t="shared" si="18"/>
        <v>0</v>
      </c>
      <c r="P121" s="6">
        <f t="shared" si="19"/>
        <v>0</v>
      </c>
      <c r="Q121" s="6">
        <f t="shared" si="20"/>
        <v>1</v>
      </c>
      <c r="R121" s="6">
        <f t="shared" si="16"/>
        <v>0</v>
      </c>
      <c r="S121" s="6">
        <f t="shared" si="22"/>
        <v>-5</v>
      </c>
      <c r="T121" s="26">
        <f t="shared" si="21"/>
        <v>-5</v>
      </c>
      <c r="U121" s="4">
        <f t="shared" si="27"/>
        <v>74.91249999999998</v>
      </c>
      <c r="V121" s="14">
        <f t="shared" si="23"/>
        <v>-26.637499999999996</v>
      </c>
      <c r="W121" s="14">
        <f t="shared" si="25"/>
        <v>-44.85</v>
      </c>
      <c r="X121" s="14">
        <f t="shared" si="26"/>
        <v>5.6000000000000059</v>
      </c>
      <c r="Y121" s="14">
        <f t="shared" si="28"/>
        <v>-59.199999999999989</v>
      </c>
      <c r="Z121" s="13">
        <v>0</v>
      </c>
      <c r="AA121" s="13">
        <v>0</v>
      </c>
      <c r="AB121" s="13">
        <f t="shared" si="24"/>
        <v>-125.08750000000003</v>
      </c>
    </row>
    <row r="122" spans="1:28" ht="11.25" customHeight="1">
      <c r="A122" s="42" t="s">
        <v>8</v>
      </c>
      <c r="B122" s="43">
        <v>41257.864583333336</v>
      </c>
      <c r="D122" s="39" t="s">
        <v>221</v>
      </c>
      <c r="E122" s="40" t="s">
        <v>214</v>
      </c>
      <c r="F122" s="40" t="s">
        <v>222</v>
      </c>
      <c r="H122" s="33" t="s">
        <v>438</v>
      </c>
      <c r="I122" s="99">
        <v>41257.744444444441</v>
      </c>
      <c r="J122" s="39" t="s">
        <v>3</v>
      </c>
      <c r="K122" s="6">
        <v>5</v>
      </c>
      <c r="L122" s="94" t="s">
        <v>872</v>
      </c>
      <c r="M122" s="94" t="str">
        <f t="shared" si="17"/>
        <v>OK</v>
      </c>
      <c r="N122" s="10" t="s">
        <v>5</v>
      </c>
      <c r="O122" s="6">
        <f t="shared" si="18"/>
        <v>0</v>
      </c>
      <c r="P122" s="6">
        <f t="shared" si="19"/>
        <v>0</v>
      </c>
      <c r="Q122" s="6">
        <f t="shared" si="20"/>
        <v>1</v>
      </c>
      <c r="R122" s="6">
        <f t="shared" si="16"/>
        <v>0</v>
      </c>
      <c r="S122" s="6">
        <f t="shared" si="22"/>
        <v>-5</v>
      </c>
      <c r="T122" s="26">
        <f t="shared" si="21"/>
        <v>-5</v>
      </c>
      <c r="U122" s="4">
        <f t="shared" ref="U122:U153" si="29">IF(N122=0,U121-K122,U121+O122-K122)</f>
        <v>69.91249999999998</v>
      </c>
      <c r="V122" s="14">
        <f t="shared" si="23"/>
        <v>-31.637499999999996</v>
      </c>
      <c r="W122" s="14">
        <f t="shared" si="25"/>
        <v>-44.85</v>
      </c>
      <c r="X122" s="14">
        <f t="shared" si="26"/>
        <v>5.6000000000000059</v>
      </c>
      <c r="Y122" s="14">
        <f t="shared" si="28"/>
        <v>-59.199999999999989</v>
      </c>
      <c r="Z122" s="13">
        <v>0</v>
      </c>
      <c r="AA122" s="13">
        <v>0</v>
      </c>
      <c r="AB122" s="13">
        <f t="shared" si="24"/>
        <v>-130.08750000000003</v>
      </c>
    </row>
    <row r="123" spans="1:28" ht="11.25" customHeight="1">
      <c r="A123" s="42" t="s">
        <v>8</v>
      </c>
      <c r="B123" s="43">
        <v>41257.885416666664</v>
      </c>
      <c r="D123" s="39" t="s">
        <v>200</v>
      </c>
      <c r="E123" s="40" t="s">
        <v>125</v>
      </c>
      <c r="F123" s="40" t="s">
        <v>220</v>
      </c>
      <c r="H123" s="33">
        <v>1</v>
      </c>
      <c r="I123" s="99">
        <v>41257.74722222222</v>
      </c>
      <c r="J123" s="39" t="s">
        <v>3</v>
      </c>
      <c r="K123" s="6">
        <v>5</v>
      </c>
      <c r="L123" s="94" t="s">
        <v>873</v>
      </c>
      <c r="M123" s="94" t="str">
        <f t="shared" si="17"/>
        <v>OK</v>
      </c>
      <c r="N123" s="10" t="s">
        <v>7</v>
      </c>
      <c r="O123" s="6">
        <f t="shared" si="18"/>
        <v>5</v>
      </c>
      <c r="P123" s="6">
        <f t="shared" si="19"/>
        <v>1</v>
      </c>
      <c r="Q123" s="6">
        <f t="shared" si="20"/>
        <v>0</v>
      </c>
      <c r="R123" s="6">
        <f t="shared" si="16"/>
        <v>0</v>
      </c>
      <c r="S123" s="6">
        <f t="shared" si="22"/>
        <v>0</v>
      </c>
      <c r="T123" s="26">
        <f t="shared" si="21"/>
        <v>0</v>
      </c>
      <c r="U123" s="4">
        <f t="shared" si="29"/>
        <v>69.91249999999998</v>
      </c>
      <c r="V123" s="14">
        <f t="shared" si="23"/>
        <v>-31.637499999999996</v>
      </c>
      <c r="W123" s="14">
        <f t="shared" si="25"/>
        <v>-44.85</v>
      </c>
      <c r="X123" s="14">
        <f t="shared" si="26"/>
        <v>5.6000000000000059</v>
      </c>
      <c r="Y123" s="14">
        <f t="shared" si="28"/>
        <v>-59.199999999999989</v>
      </c>
      <c r="Z123" s="13">
        <v>0</v>
      </c>
      <c r="AA123" s="13">
        <v>0</v>
      </c>
      <c r="AB123" s="13">
        <f t="shared" si="24"/>
        <v>-130.08750000000003</v>
      </c>
    </row>
    <row r="124" spans="1:28" ht="11.25" customHeight="1">
      <c r="A124" s="42" t="s">
        <v>8</v>
      </c>
      <c r="B124" s="43">
        <v>41257.791666666664</v>
      </c>
      <c r="D124" s="39" t="s">
        <v>217</v>
      </c>
      <c r="E124" s="40" t="s">
        <v>218</v>
      </c>
      <c r="F124" s="40" t="s">
        <v>219</v>
      </c>
      <c r="H124" s="33" t="s">
        <v>385</v>
      </c>
      <c r="I124" s="99">
        <v>41257.75</v>
      </c>
      <c r="J124" s="39" t="s">
        <v>9</v>
      </c>
      <c r="K124" s="6">
        <v>5</v>
      </c>
      <c r="L124" s="94" t="s">
        <v>874</v>
      </c>
      <c r="M124" s="94" t="str">
        <f t="shared" si="17"/>
        <v>OK</v>
      </c>
      <c r="N124" s="10" t="s">
        <v>7</v>
      </c>
      <c r="O124" s="6">
        <f t="shared" si="18"/>
        <v>8.75</v>
      </c>
      <c r="P124" s="6">
        <f t="shared" si="19"/>
        <v>1</v>
      </c>
      <c r="Q124" s="6">
        <f t="shared" si="20"/>
        <v>0</v>
      </c>
      <c r="R124" s="6">
        <f t="shared" si="16"/>
        <v>0</v>
      </c>
      <c r="S124" s="6">
        <f t="shared" si="22"/>
        <v>3.75</v>
      </c>
      <c r="T124" s="26">
        <f t="shared" si="21"/>
        <v>3.75</v>
      </c>
      <c r="U124" s="4">
        <f t="shared" si="29"/>
        <v>73.66249999999998</v>
      </c>
      <c r="V124" s="14">
        <f t="shared" si="23"/>
        <v>-27.887499999999996</v>
      </c>
      <c r="W124" s="14">
        <f t="shared" si="25"/>
        <v>-44.85</v>
      </c>
      <c r="X124" s="14">
        <f t="shared" si="26"/>
        <v>5.6000000000000059</v>
      </c>
      <c r="Y124" s="14">
        <f t="shared" si="28"/>
        <v>-59.199999999999989</v>
      </c>
      <c r="Z124" s="13">
        <v>0</v>
      </c>
      <c r="AA124" s="13">
        <v>0</v>
      </c>
      <c r="AB124" s="13">
        <f t="shared" si="24"/>
        <v>-126.33750000000003</v>
      </c>
    </row>
    <row r="125" spans="1:28" ht="11.25" customHeight="1">
      <c r="A125" s="42" t="s">
        <v>8</v>
      </c>
      <c r="B125" s="43">
        <v>41258.666666666664</v>
      </c>
      <c r="D125" s="39" t="s">
        <v>226</v>
      </c>
      <c r="E125" s="40" t="s">
        <v>29</v>
      </c>
      <c r="F125" s="40" t="s">
        <v>227</v>
      </c>
      <c r="H125" s="41" t="s">
        <v>431</v>
      </c>
      <c r="I125" s="99">
        <v>41258.477777777778</v>
      </c>
      <c r="J125" s="39" t="s">
        <v>3</v>
      </c>
      <c r="K125" s="6">
        <v>5</v>
      </c>
      <c r="L125" s="93" t="s">
        <v>875</v>
      </c>
      <c r="M125" s="93" t="str">
        <f t="shared" si="17"/>
        <v>OK</v>
      </c>
      <c r="N125" s="10" t="s">
        <v>7</v>
      </c>
      <c r="O125" s="6">
        <f t="shared" si="18"/>
        <v>10.75</v>
      </c>
      <c r="P125" s="6">
        <f t="shared" si="19"/>
        <v>1</v>
      </c>
      <c r="Q125" s="6">
        <f t="shared" si="20"/>
        <v>0</v>
      </c>
      <c r="R125" s="6">
        <f t="shared" si="16"/>
        <v>0</v>
      </c>
      <c r="S125" s="6">
        <f t="shared" si="22"/>
        <v>5.75</v>
      </c>
      <c r="T125" s="26">
        <f t="shared" si="21"/>
        <v>5.75</v>
      </c>
      <c r="U125" s="4">
        <f t="shared" si="29"/>
        <v>79.41249999999998</v>
      </c>
      <c r="V125" s="14">
        <f t="shared" si="23"/>
        <v>-22.137499999999996</v>
      </c>
      <c r="W125" s="14">
        <f t="shared" si="25"/>
        <v>-44.85</v>
      </c>
      <c r="X125" s="14">
        <f t="shared" si="26"/>
        <v>5.6000000000000059</v>
      </c>
      <c r="Y125" s="14">
        <f t="shared" si="28"/>
        <v>-59.199999999999989</v>
      </c>
      <c r="Z125" s="13">
        <v>0</v>
      </c>
      <c r="AA125" s="13">
        <v>0</v>
      </c>
      <c r="AB125" s="13">
        <f t="shared" si="24"/>
        <v>-120.58750000000003</v>
      </c>
    </row>
    <row r="126" spans="1:28" ht="11.25" customHeight="1">
      <c r="A126" s="42" t="s">
        <v>8</v>
      </c>
      <c r="B126" s="43">
        <v>41258.833333333336</v>
      </c>
      <c r="D126" s="39" t="s">
        <v>228</v>
      </c>
      <c r="E126" s="40" t="s">
        <v>150</v>
      </c>
      <c r="F126" s="40" t="s">
        <v>229</v>
      </c>
      <c r="H126" s="41" t="s">
        <v>439</v>
      </c>
      <c r="I126" s="99">
        <v>41258.479861111111</v>
      </c>
      <c r="J126" s="39" t="s">
        <v>9</v>
      </c>
      <c r="K126" s="6">
        <v>5</v>
      </c>
      <c r="L126" s="93" t="s">
        <v>876</v>
      </c>
      <c r="M126" s="93" t="str">
        <f t="shared" si="17"/>
        <v>OK</v>
      </c>
      <c r="N126" s="10" t="s">
        <v>7</v>
      </c>
      <c r="O126" s="6">
        <f t="shared" si="18"/>
        <v>9</v>
      </c>
      <c r="P126" s="6">
        <f t="shared" si="19"/>
        <v>1</v>
      </c>
      <c r="Q126" s="6">
        <f t="shared" si="20"/>
        <v>0</v>
      </c>
      <c r="R126" s="6">
        <f t="shared" si="16"/>
        <v>0</v>
      </c>
      <c r="S126" s="6">
        <f t="shared" si="22"/>
        <v>4</v>
      </c>
      <c r="T126" s="26">
        <f t="shared" si="21"/>
        <v>4</v>
      </c>
      <c r="U126" s="4">
        <f t="shared" si="29"/>
        <v>83.41249999999998</v>
      </c>
      <c r="V126" s="14">
        <f t="shared" si="23"/>
        <v>-18.137499999999996</v>
      </c>
      <c r="W126" s="14">
        <f t="shared" si="25"/>
        <v>-44.85</v>
      </c>
      <c r="X126" s="14">
        <f t="shared" si="26"/>
        <v>5.6000000000000059</v>
      </c>
      <c r="Y126" s="14">
        <f t="shared" si="28"/>
        <v>-59.199999999999989</v>
      </c>
      <c r="Z126" s="13">
        <v>0</v>
      </c>
      <c r="AA126" s="13">
        <v>0</v>
      </c>
      <c r="AB126" s="13">
        <f t="shared" si="24"/>
        <v>-116.58750000000003</v>
      </c>
    </row>
    <row r="127" spans="1:28" ht="11.25" customHeight="1">
      <c r="A127" s="42" t="s">
        <v>8</v>
      </c>
      <c r="B127" s="43">
        <v>41258.604166666664</v>
      </c>
      <c r="D127" s="39" t="s">
        <v>230</v>
      </c>
      <c r="E127" s="40" t="s">
        <v>29</v>
      </c>
      <c r="F127" s="40" t="s">
        <v>231</v>
      </c>
      <c r="H127" s="41" t="s">
        <v>440</v>
      </c>
      <c r="I127" s="99">
        <v>41258.494444444441</v>
      </c>
      <c r="J127" s="39" t="s">
        <v>49</v>
      </c>
      <c r="K127" s="6">
        <v>5</v>
      </c>
      <c r="L127" s="93" t="s">
        <v>877</v>
      </c>
      <c r="M127" s="93" t="str">
        <f t="shared" si="17"/>
        <v>OK</v>
      </c>
      <c r="N127" s="10" t="s">
        <v>7</v>
      </c>
      <c r="O127" s="6">
        <f t="shared" si="18"/>
        <v>9.5</v>
      </c>
      <c r="P127" s="6">
        <f t="shared" si="19"/>
        <v>1</v>
      </c>
      <c r="Q127" s="6">
        <f t="shared" si="20"/>
        <v>0</v>
      </c>
      <c r="R127" s="6">
        <f t="shared" si="16"/>
        <v>0</v>
      </c>
      <c r="S127" s="6">
        <f t="shared" si="22"/>
        <v>4.5</v>
      </c>
      <c r="T127" s="26">
        <f t="shared" si="21"/>
        <v>4.5</v>
      </c>
      <c r="U127" s="4">
        <f t="shared" si="29"/>
        <v>87.91249999999998</v>
      </c>
      <c r="V127" s="14">
        <f t="shared" si="23"/>
        <v>-13.637499999999996</v>
      </c>
      <c r="W127" s="14">
        <f t="shared" si="25"/>
        <v>-44.85</v>
      </c>
      <c r="X127" s="14">
        <f t="shared" si="26"/>
        <v>5.6000000000000059</v>
      </c>
      <c r="Y127" s="14">
        <f t="shared" si="28"/>
        <v>-59.199999999999989</v>
      </c>
      <c r="Z127" s="13">
        <v>0</v>
      </c>
      <c r="AA127" s="13">
        <v>0</v>
      </c>
      <c r="AB127" s="13">
        <f t="shared" si="24"/>
        <v>-112.08750000000003</v>
      </c>
    </row>
    <row r="128" spans="1:28" ht="0.75" customHeight="1">
      <c r="A128" s="42" t="s">
        <v>2</v>
      </c>
      <c r="B128" s="47">
        <v>41259.864583333336</v>
      </c>
      <c r="D128" s="39" t="s">
        <v>233</v>
      </c>
      <c r="E128" s="40" t="s">
        <v>29</v>
      </c>
      <c r="F128" s="40" t="s">
        <v>234</v>
      </c>
      <c r="H128" s="41" t="s">
        <v>411</v>
      </c>
      <c r="I128" s="99">
        <v>41258.729166666664</v>
      </c>
      <c r="J128" s="39" t="s">
        <v>3</v>
      </c>
      <c r="K128" s="6">
        <v>5</v>
      </c>
      <c r="L128" s="93" t="s">
        <v>878</v>
      </c>
      <c r="M128" s="93" t="str">
        <f t="shared" si="17"/>
        <v>OK</v>
      </c>
      <c r="N128" s="10" t="s">
        <v>5</v>
      </c>
      <c r="O128" s="6">
        <f t="shared" si="18"/>
        <v>0</v>
      </c>
      <c r="P128" s="6">
        <f t="shared" si="19"/>
        <v>0</v>
      </c>
      <c r="Q128" s="6">
        <f t="shared" si="20"/>
        <v>1</v>
      </c>
      <c r="R128" s="6">
        <f t="shared" si="16"/>
        <v>0</v>
      </c>
      <c r="S128" s="6">
        <f t="shared" si="22"/>
        <v>-5</v>
      </c>
      <c r="T128" s="26">
        <f t="shared" si="21"/>
        <v>-5</v>
      </c>
      <c r="U128" s="4">
        <f t="shared" si="29"/>
        <v>82.91249999999998</v>
      </c>
      <c r="V128" s="14">
        <f t="shared" si="23"/>
        <v>-13.637499999999996</v>
      </c>
      <c r="W128" s="14">
        <f t="shared" si="25"/>
        <v>-49.85</v>
      </c>
      <c r="X128" s="14">
        <f t="shared" si="26"/>
        <v>5.6000000000000059</v>
      </c>
      <c r="Y128" s="14">
        <f t="shared" si="28"/>
        <v>-59.199999999999989</v>
      </c>
      <c r="Z128" s="13">
        <v>0</v>
      </c>
      <c r="AA128" s="13">
        <v>0</v>
      </c>
      <c r="AB128" s="13">
        <f t="shared" si="24"/>
        <v>-117.08750000000003</v>
      </c>
    </row>
    <row r="129" spans="1:28" ht="11.25" customHeight="1">
      <c r="A129" s="42" t="s">
        <v>8</v>
      </c>
      <c r="B129" s="47">
        <v>41258.770833333336</v>
      </c>
      <c r="D129" s="39" t="s">
        <v>235</v>
      </c>
      <c r="E129" s="40" t="s">
        <v>29</v>
      </c>
      <c r="F129" s="40" t="s">
        <v>236</v>
      </c>
      <c r="H129" s="41" t="s">
        <v>441</v>
      </c>
      <c r="I129" s="99">
        <v>41258.74722222222</v>
      </c>
      <c r="J129" s="40" t="s">
        <v>49</v>
      </c>
      <c r="K129" s="6">
        <v>5</v>
      </c>
      <c r="L129" s="93" t="s">
        <v>879</v>
      </c>
      <c r="M129" s="93" t="str">
        <f t="shared" si="17"/>
        <v>OK</v>
      </c>
      <c r="N129" s="10" t="s">
        <v>7</v>
      </c>
      <c r="O129" s="6">
        <f t="shared" si="18"/>
        <v>8.9</v>
      </c>
      <c r="P129" s="6">
        <f t="shared" si="19"/>
        <v>1</v>
      </c>
      <c r="Q129" s="6">
        <f t="shared" si="20"/>
        <v>0</v>
      </c>
      <c r="R129" s="6">
        <f t="shared" si="16"/>
        <v>0</v>
      </c>
      <c r="S129" s="6">
        <f t="shared" si="22"/>
        <v>3.9000000000000004</v>
      </c>
      <c r="T129" s="26">
        <f t="shared" si="21"/>
        <v>3.9000000000000004</v>
      </c>
      <c r="U129" s="4">
        <f t="shared" si="29"/>
        <v>86.812499999999986</v>
      </c>
      <c r="V129" s="14">
        <f t="shared" si="23"/>
        <v>-9.7374999999999954</v>
      </c>
      <c r="W129" s="14">
        <f t="shared" si="25"/>
        <v>-49.85</v>
      </c>
      <c r="X129" s="14">
        <f t="shared" si="26"/>
        <v>5.6000000000000059</v>
      </c>
      <c r="Y129" s="14">
        <f t="shared" si="28"/>
        <v>-59.199999999999989</v>
      </c>
      <c r="Z129" s="13">
        <v>0</v>
      </c>
      <c r="AA129" s="13">
        <v>0</v>
      </c>
      <c r="AB129" s="13">
        <f t="shared" si="24"/>
        <v>-113.18750000000003</v>
      </c>
    </row>
    <row r="130" spans="1:28" ht="11.25" customHeight="1">
      <c r="A130" s="42" t="s">
        <v>8</v>
      </c>
      <c r="B130" s="47">
        <v>41258.833333333336</v>
      </c>
      <c r="D130" s="39" t="s">
        <v>237</v>
      </c>
      <c r="E130" s="40" t="s">
        <v>150</v>
      </c>
      <c r="F130" s="40" t="s">
        <v>238</v>
      </c>
      <c r="H130" s="41" t="s">
        <v>416</v>
      </c>
      <c r="I130" s="99">
        <v>41258.791666666664</v>
      </c>
      <c r="J130" s="40" t="s">
        <v>9</v>
      </c>
      <c r="K130" s="6">
        <v>5</v>
      </c>
      <c r="L130" s="93" t="s">
        <v>880</v>
      </c>
      <c r="M130" s="93" t="str">
        <f t="shared" si="17"/>
        <v>OK</v>
      </c>
      <c r="N130" s="10" t="s">
        <v>7</v>
      </c>
      <c r="O130" s="6">
        <f t="shared" si="18"/>
        <v>9.75</v>
      </c>
      <c r="P130" s="6">
        <f t="shared" si="19"/>
        <v>1</v>
      </c>
      <c r="Q130" s="6">
        <f t="shared" si="20"/>
        <v>0</v>
      </c>
      <c r="R130" s="6">
        <f t="shared" ref="R130:R193" si="30">IF(O130&gt;N130,1,0)</f>
        <v>0</v>
      </c>
      <c r="S130" s="6">
        <f t="shared" si="22"/>
        <v>4.75</v>
      </c>
      <c r="T130" s="26">
        <f t="shared" si="21"/>
        <v>4.75</v>
      </c>
      <c r="U130" s="4">
        <f t="shared" si="29"/>
        <v>91.562499999999986</v>
      </c>
      <c r="V130" s="14">
        <f t="shared" si="23"/>
        <v>-4.9874999999999954</v>
      </c>
      <c r="W130" s="14">
        <f t="shared" si="25"/>
        <v>-49.85</v>
      </c>
      <c r="X130" s="14">
        <f t="shared" si="26"/>
        <v>5.6000000000000059</v>
      </c>
      <c r="Y130" s="14">
        <f t="shared" si="28"/>
        <v>-59.199999999999989</v>
      </c>
      <c r="Z130" s="13">
        <v>0</v>
      </c>
      <c r="AA130" s="13">
        <v>0</v>
      </c>
      <c r="AB130" s="13">
        <f t="shared" si="24"/>
        <v>-108.43750000000003</v>
      </c>
    </row>
    <row r="131" spans="1:28" ht="11.25" customHeight="1">
      <c r="A131" s="42" t="s">
        <v>8</v>
      </c>
      <c r="B131" s="47">
        <v>41258.833333333336</v>
      </c>
      <c r="D131" s="39" t="s">
        <v>239</v>
      </c>
      <c r="E131" s="40" t="s">
        <v>29</v>
      </c>
      <c r="F131" s="40" t="s">
        <v>240</v>
      </c>
      <c r="H131" s="41" t="s">
        <v>442</v>
      </c>
      <c r="I131" s="99">
        <v>41258.793055555558</v>
      </c>
      <c r="J131" s="40" t="s">
        <v>3</v>
      </c>
      <c r="K131" s="6">
        <v>5</v>
      </c>
      <c r="L131" s="93" t="s">
        <v>881</v>
      </c>
      <c r="M131" s="93" t="str">
        <f t="shared" ref="M131:M194" si="31">IF(I131&gt;I130,"OK","VOIR ?")</f>
        <v>OK</v>
      </c>
      <c r="N131" s="10" t="s">
        <v>5</v>
      </c>
      <c r="O131" s="6">
        <f t="shared" ref="O131:O194" si="32">IF(N131="PERDU",0,K131*H131)</f>
        <v>0</v>
      </c>
      <c r="P131" s="6">
        <f t="shared" ref="P131:P194" si="33">IF(N131="BON",1,0)</f>
        <v>0</v>
      </c>
      <c r="Q131" s="6">
        <f t="shared" ref="Q131:Q194" si="34">IF(N131="PERDU",1,0)</f>
        <v>1</v>
      </c>
      <c r="R131" s="6">
        <f t="shared" si="30"/>
        <v>0</v>
      </c>
      <c r="S131" s="6">
        <f t="shared" si="22"/>
        <v>-5</v>
      </c>
      <c r="T131" s="26">
        <f t="shared" ref="T131:T194" si="35">IF(N131=0,K131*-1,O131-K131)</f>
        <v>-5</v>
      </c>
      <c r="U131" s="4">
        <f t="shared" si="29"/>
        <v>86.562499999999986</v>
      </c>
      <c r="V131" s="14">
        <f t="shared" si="23"/>
        <v>-9.9874999999999954</v>
      </c>
      <c r="W131" s="14">
        <f t="shared" si="25"/>
        <v>-49.85</v>
      </c>
      <c r="X131" s="14">
        <f t="shared" si="26"/>
        <v>5.6000000000000059</v>
      </c>
      <c r="Y131" s="14">
        <f t="shared" si="28"/>
        <v>-59.199999999999989</v>
      </c>
      <c r="Z131" s="13">
        <v>0</v>
      </c>
      <c r="AA131" s="13">
        <v>0</v>
      </c>
      <c r="AB131" s="13">
        <f t="shared" si="24"/>
        <v>-113.43750000000003</v>
      </c>
    </row>
    <row r="132" spans="1:28" ht="11.25" customHeight="1">
      <c r="A132" s="42" t="s">
        <v>2</v>
      </c>
      <c r="B132" s="47">
        <v>41258.833333333336</v>
      </c>
      <c r="D132" s="39" t="s">
        <v>241</v>
      </c>
      <c r="E132" s="40" t="s">
        <v>29</v>
      </c>
      <c r="F132" s="40" t="s">
        <v>242</v>
      </c>
      <c r="H132" s="41" t="s">
        <v>439</v>
      </c>
      <c r="I132" s="99">
        <v>41258.831944444442</v>
      </c>
      <c r="J132" s="40" t="s">
        <v>3</v>
      </c>
      <c r="K132" s="6">
        <v>5</v>
      </c>
      <c r="L132" s="93" t="s">
        <v>882</v>
      </c>
      <c r="M132" s="93" t="str">
        <f t="shared" si="31"/>
        <v>OK</v>
      </c>
      <c r="N132" s="10" t="s">
        <v>7</v>
      </c>
      <c r="O132" s="6">
        <f t="shared" si="32"/>
        <v>9</v>
      </c>
      <c r="P132" s="6">
        <f t="shared" si="33"/>
        <v>1</v>
      </c>
      <c r="Q132" s="6">
        <f t="shared" si="34"/>
        <v>0</v>
      </c>
      <c r="R132" s="6">
        <f t="shared" si="30"/>
        <v>0</v>
      </c>
      <c r="S132" s="6">
        <f t="shared" ref="S132:S195" si="36">IF(N132="",0,T132)</f>
        <v>4</v>
      </c>
      <c r="T132" s="26">
        <f t="shared" si="35"/>
        <v>4</v>
      </c>
      <c r="U132" s="4">
        <f t="shared" si="29"/>
        <v>90.562499999999986</v>
      </c>
      <c r="V132" s="14">
        <f t="shared" ref="V132:V195" si="37">IF(A132="YANN",V131+T132,V131)</f>
        <v>-9.9874999999999954</v>
      </c>
      <c r="W132" s="14">
        <f t="shared" si="25"/>
        <v>-45.85</v>
      </c>
      <c r="X132" s="14">
        <f t="shared" si="26"/>
        <v>5.6000000000000059</v>
      </c>
      <c r="Y132" s="14">
        <f t="shared" si="28"/>
        <v>-59.199999999999989</v>
      </c>
      <c r="Z132" s="13">
        <v>0</v>
      </c>
      <c r="AA132" s="13">
        <v>0</v>
      </c>
      <c r="AB132" s="13">
        <f t="shared" ref="AB132:AB195" si="38">+AB131+T132</f>
        <v>-109.43750000000003</v>
      </c>
    </row>
    <row r="133" spans="1:28" ht="11.25" customHeight="1">
      <c r="A133" s="42" t="s">
        <v>8</v>
      </c>
      <c r="B133" s="47">
        <v>41259.086805555555</v>
      </c>
      <c r="D133" s="39" t="s">
        <v>245</v>
      </c>
      <c r="E133" s="40" t="s">
        <v>153</v>
      </c>
      <c r="F133" s="40" t="s">
        <v>246</v>
      </c>
      <c r="H133" s="41" t="s">
        <v>388</v>
      </c>
      <c r="I133" s="99">
        <v>41258.930555555555</v>
      </c>
      <c r="J133" s="40" t="s">
        <v>9</v>
      </c>
      <c r="K133" s="6">
        <v>5</v>
      </c>
      <c r="L133" s="93" t="s">
        <v>883</v>
      </c>
      <c r="M133" s="93" t="str">
        <f t="shared" si="31"/>
        <v>OK</v>
      </c>
      <c r="N133" s="10" t="s">
        <v>7</v>
      </c>
      <c r="O133" s="6">
        <f t="shared" si="32"/>
        <v>7.1</v>
      </c>
      <c r="P133" s="6">
        <f t="shared" si="33"/>
        <v>1</v>
      </c>
      <c r="Q133" s="6">
        <f t="shared" si="34"/>
        <v>0</v>
      </c>
      <c r="R133" s="6">
        <f t="shared" si="30"/>
        <v>0</v>
      </c>
      <c r="S133" s="6">
        <f t="shared" si="36"/>
        <v>2.0999999999999996</v>
      </c>
      <c r="T133" s="26">
        <f t="shared" si="35"/>
        <v>2.0999999999999996</v>
      </c>
      <c r="U133" s="4">
        <f t="shared" si="29"/>
        <v>92.66249999999998</v>
      </c>
      <c r="V133" s="14">
        <f t="shared" si="37"/>
        <v>-7.8874999999999957</v>
      </c>
      <c r="W133" s="14">
        <f t="shared" si="25"/>
        <v>-45.85</v>
      </c>
      <c r="X133" s="14">
        <f t="shared" si="26"/>
        <v>5.6000000000000059</v>
      </c>
      <c r="Y133" s="14">
        <f t="shared" si="28"/>
        <v>-59.199999999999989</v>
      </c>
      <c r="Z133" s="13">
        <v>0</v>
      </c>
      <c r="AA133" s="13">
        <v>0</v>
      </c>
      <c r="AB133" s="13">
        <f t="shared" si="38"/>
        <v>-107.33750000000003</v>
      </c>
    </row>
    <row r="134" spans="1:28" ht="11.25" customHeight="1">
      <c r="A134" s="42" t="s">
        <v>8</v>
      </c>
      <c r="B134" s="47">
        <v>41259.128472222219</v>
      </c>
      <c r="D134" s="39" t="s">
        <v>243</v>
      </c>
      <c r="E134" s="40" t="s">
        <v>153</v>
      </c>
      <c r="F134" s="40" t="s">
        <v>244</v>
      </c>
      <c r="H134" s="41">
        <v>2</v>
      </c>
      <c r="I134" s="99">
        <v>41258.931944444441</v>
      </c>
      <c r="J134" s="40" t="s">
        <v>9</v>
      </c>
      <c r="K134" s="6">
        <v>5</v>
      </c>
      <c r="L134" s="93" t="s">
        <v>884</v>
      </c>
      <c r="M134" s="93" t="str">
        <f t="shared" si="31"/>
        <v>OK</v>
      </c>
      <c r="N134" s="10" t="s">
        <v>7</v>
      </c>
      <c r="O134" s="6">
        <f t="shared" si="32"/>
        <v>10</v>
      </c>
      <c r="P134" s="6">
        <f t="shared" si="33"/>
        <v>1</v>
      </c>
      <c r="Q134" s="6">
        <f t="shared" si="34"/>
        <v>0</v>
      </c>
      <c r="R134" s="6">
        <f t="shared" si="30"/>
        <v>0</v>
      </c>
      <c r="S134" s="6">
        <f t="shared" si="36"/>
        <v>5</v>
      </c>
      <c r="T134" s="26">
        <f t="shared" si="35"/>
        <v>5</v>
      </c>
      <c r="U134" s="4">
        <f t="shared" si="29"/>
        <v>97.66249999999998</v>
      </c>
      <c r="V134" s="14">
        <f t="shared" si="37"/>
        <v>-2.8874999999999957</v>
      </c>
      <c r="W134" s="14">
        <f t="shared" si="25"/>
        <v>-45.85</v>
      </c>
      <c r="X134" s="14">
        <f t="shared" si="26"/>
        <v>5.6000000000000059</v>
      </c>
      <c r="Y134" s="14">
        <f t="shared" si="28"/>
        <v>-59.199999999999989</v>
      </c>
      <c r="Z134" s="13">
        <v>0</v>
      </c>
      <c r="AA134" s="13">
        <v>0</v>
      </c>
      <c r="AB134" s="13">
        <f t="shared" si="38"/>
        <v>-102.33750000000003</v>
      </c>
    </row>
    <row r="135" spans="1:28" ht="11.25" customHeight="1">
      <c r="A135" s="42" t="s">
        <v>54</v>
      </c>
      <c r="B135" s="47">
        <v>41259.708333333336</v>
      </c>
      <c r="D135" s="39" t="s">
        <v>247</v>
      </c>
      <c r="E135" s="40" t="s">
        <v>29</v>
      </c>
      <c r="F135" s="40" t="s">
        <v>248</v>
      </c>
      <c r="H135" s="41" t="s">
        <v>406</v>
      </c>
      <c r="I135" s="99">
        <v>41259.046527777777</v>
      </c>
      <c r="J135" s="40" t="s">
        <v>3</v>
      </c>
      <c r="K135" s="6">
        <v>5</v>
      </c>
      <c r="L135" s="93" t="s">
        <v>885</v>
      </c>
      <c r="M135" s="93" t="str">
        <f t="shared" si="31"/>
        <v>OK</v>
      </c>
      <c r="N135" s="10" t="s">
        <v>5</v>
      </c>
      <c r="O135" s="6">
        <f t="shared" si="32"/>
        <v>0</v>
      </c>
      <c r="P135" s="6">
        <f t="shared" si="33"/>
        <v>0</v>
      </c>
      <c r="Q135" s="6">
        <f t="shared" si="34"/>
        <v>1</v>
      </c>
      <c r="R135" s="6">
        <f t="shared" si="30"/>
        <v>0</v>
      </c>
      <c r="S135" s="6">
        <f t="shared" si="36"/>
        <v>-5</v>
      </c>
      <c r="T135" s="26">
        <f t="shared" si="35"/>
        <v>-5</v>
      </c>
      <c r="U135" s="4">
        <f t="shared" si="29"/>
        <v>92.66249999999998</v>
      </c>
      <c r="V135" s="14">
        <f t="shared" si="37"/>
        <v>-2.8874999999999957</v>
      </c>
      <c r="W135" s="14">
        <f t="shared" ref="W135:W198" si="39">IF(A135="DJO",W134+T135,W134)</f>
        <v>-45.85</v>
      </c>
      <c r="X135" s="14">
        <f t="shared" si="26"/>
        <v>0.60000000000000586</v>
      </c>
      <c r="Y135" s="14">
        <f t="shared" si="28"/>
        <v>-59.199999999999989</v>
      </c>
      <c r="Z135" s="13">
        <v>0</v>
      </c>
      <c r="AA135" s="13">
        <v>0</v>
      </c>
      <c r="AB135" s="13">
        <f t="shared" si="38"/>
        <v>-107.33750000000003</v>
      </c>
    </row>
    <row r="136" spans="1:28" ht="11.25" customHeight="1">
      <c r="A136" s="42" t="s">
        <v>54</v>
      </c>
      <c r="B136" s="47">
        <v>41259.625</v>
      </c>
      <c r="D136" s="39" t="s">
        <v>249</v>
      </c>
      <c r="E136" s="40" t="s">
        <v>29</v>
      </c>
      <c r="F136" s="40" t="s">
        <v>175</v>
      </c>
      <c r="H136" s="41" t="s">
        <v>421</v>
      </c>
      <c r="I136" s="99">
        <v>41259.050000000003</v>
      </c>
      <c r="J136" s="40" t="s">
        <v>3</v>
      </c>
      <c r="K136" s="6">
        <v>5</v>
      </c>
      <c r="L136" s="93" t="s">
        <v>886</v>
      </c>
      <c r="M136" s="93" t="str">
        <f t="shared" si="31"/>
        <v>OK</v>
      </c>
      <c r="N136" s="10" t="s">
        <v>7</v>
      </c>
      <c r="O136" s="6">
        <f t="shared" si="32"/>
        <v>6.1</v>
      </c>
      <c r="P136" s="6">
        <f t="shared" si="33"/>
        <v>1</v>
      </c>
      <c r="Q136" s="6">
        <f t="shared" si="34"/>
        <v>0</v>
      </c>
      <c r="R136" s="6">
        <f t="shared" si="30"/>
        <v>0</v>
      </c>
      <c r="S136" s="6">
        <f t="shared" si="36"/>
        <v>1.0999999999999996</v>
      </c>
      <c r="T136" s="26">
        <f t="shared" si="35"/>
        <v>1.0999999999999996</v>
      </c>
      <c r="U136" s="4">
        <f t="shared" si="29"/>
        <v>93.762499999999974</v>
      </c>
      <c r="V136" s="14">
        <f t="shared" si="37"/>
        <v>-2.8874999999999957</v>
      </c>
      <c r="W136" s="14">
        <f t="shared" si="39"/>
        <v>-45.85</v>
      </c>
      <c r="X136" s="14">
        <f t="shared" si="26"/>
        <v>1.7000000000000055</v>
      </c>
      <c r="Y136" s="14">
        <f t="shared" si="28"/>
        <v>-59.199999999999989</v>
      </c>
      <c r="Z136" s="13">
        <v>0</v>
      </c>
      <c r="AA136" s="13">
        <v>0</v>
      </c>
      <c r="AB136" s="13">
        <f t="shared" si="38"/>
        <v>-106.23750000000004</v>
      </c>
    </row>
    <row r="137" spans="1:28" ht="11.25" customHeight="1">
      <c r="A137" s="42" t="s">
        <v>54</v>
      </c>
      <c r="B137" s="47">
        <v>41259.791666666664</v>
      </c>
      <c r="D137" s="39" t="s">
        <v>250</v>
      </c>
      <c r="E137" s="40" t="s">
        <v>146</v>
      </c>
      <c r="F137" s="40" t="s">
        <v>251</v>
      </c>
      <c r="H137" s="41" t="s">
        <v>433</v>
      </c>
      <c r="I137" s="99">
        <v>41259.052083333336</v>
      </c>
      <c r="J137" s="40" t="s">
        <v>3</v>
      </c>
      <c r="K137" s="6">
        <v>5</v>
      </c>
      <c r="L137" s="93" t="s">
        <v>887</v>
      </c>
      <c r="M137" s="93" t="str">
        <f t="shared" si="31"/>
        <v>OK</v>
      </c>
      <c r="N137" s="10" t="s">
        <v>5</v>
      </c>
      <c r="O137" s="6">
        <f t="shared" si="32"/>
        <v>0</v>
      </c>
      <c r="P137" s="6">
        <f t="shared" si="33"/>
        <v>0</v>
      </c>
      <c r="Q137" s="6">
        <f t="shared" si="34"/>
        <v>1</v>
      </c>
      <c r="R137" s="6">
        <f t="shared" si="30"/>
        <v>0</v>
      </c>
      <c r="S137" s="6">
        <f t="shared" si="36"/>
        <v>-5</v>
      </c>
      <c r="T137" s="26">
        <f t="shared" si="35"/>
        <v>-5</v>
      </c>
      <c r="U137" s="4">
        <f t="shared" si="29"/>
        <v>88.762499999999974</v>
      </c>
      <c r="V137" s="14">
        <f t="shared" si="37"/>
        <v>-2.8874999999999957</v>
      </c>
      <c r="W137" s="14">
        <f t="shared" si="39"/>
        <v>-45.85</v>
      </c>
      <c r="X137" s="14">
        <f t="shared" si="26"/>
        <v>-3.2999999999999945</v>
      </c>
      <c r="Y137" s="14">
        <f t="shared" si="28"/>
        <v>-59.199999999999989</v>
      </c>
      <c r="Z137" s="13">
        <v>0</v>
      </c>
      <c r="AA137" s="13">
        <v>0</v>
      </c>
      <c r="AB137" s="13">
        <f t="shared" si="38"/>
        <v>-111.23750000000004</v>
      </c>
    </row>
    <row r="138" spans="1:28" ht="11.25" customHeight="1">
      <c r="A138" s="42" t="s">
        <v>54</v>
      </c>
      <c r="B138" s="47">
        <v>41259.107638888891</v>
      </c>
      <c r="D138" s="39" t="s">
        <v>259</v>
      </c>
      <c r="E138" s="40" t="s">
        <v>153</v>
      </c>
      <c r="F138" s="40" t="s">
        <v>154</v>
      </c>
      <c r="H138" s="41" t="s">
        <v>443</v>
      </c>
      <c r="I138" s="99">
        <v>41259.060416666667</v>
      </c>
      <c r="J138" s="40" t="s">
        <v>9</v>
      </c>
      <c r="K138" s="6">
        <v>5</v>
      </c>
      <c r="L138" s="93" t="s">
        <v>888</v>
      </c>
      <c r="M138" s="93" t="str">
        <f t="shared" si="31"/>
        <v>OK</v>
      </c>
      <c r="N138" s="10" t="s">
        <v>7</v>
      </c>
      <c r="O138" s="6">
        <f t="shared" si="32"/>
        <v>5.75</v>
      </c>
      <c r="P138" s="6">
        <f t="shared" si="33"/>
        <v>1</v>
      </c>
      <c r="Q138" s="6">
        <f t="shared" si="34"/>
        <v>0</v>
      </c>
      <c r="R138" s="6">
        <f t="shared" si="30"/>
        <v>0</v>
      </c>
      <c r="S138" s="6">
        <f t="shared" si="36"/>
        <v>0.75</v>
      </c>
      <c r="T138" s="26">
        <f t="shared" si="35"/>
        <v>0.75</v>
      </c>
      <c r="U138" s="4">
        <f t="shared" si="29"/>
        <v>89.512499999999974</v>
      </c>
      <c r="V138" s="14">
        <f t="shared" si="37"/>
        <v>-2.8874999999999957</v>
      </c>
      <c r="W138" s="14">
        <f t="shared" si="39"/>
        <v>-45.85</v>
      </c>
      <c r="X138" s="14">
        <f t="shared" si="26"/>
        <v>-2.5499999999999945</v>
      </c>
      <c r="Y138" s="14">
        <f t="shared" si="28"/>
        <v>-59.199999999999989</v>
      </c>
      <c r="Z138" s="13">
        <v>0</v>
      </c>
      <c r="AA138" s="13">
        <v>0</v>
      </c>
      <c r="AB138" s="13">
        <f t="shared" si="38"/>
        <v>-110.48750000000004</v>
      </c>
    </row>
    <row r="139" spans="1:28" ht="11.25" customHeight="1">
      <c r="A139" s="42" t="s">
        <v>8</v>
      </c>
      <c r="B139" s="47">
        <v>41259.666666666664</v>
      </c>
      <c r="D139" s="39" t="s">
        <v>252</v>
      </c>
      <c r="E139" s="40" t="s">
        <v>27</v>
      </c>
      <c r="F139" s="40" t="s">
        <v>253</v>
      </c>
      <c r="H139" s="41" t="s">
        <v>438</v>
      </c>
      <c r="I139" s="99">
        <v>41259.476388888892</v>
      </c>
      <c r="J139" s="40" t="s">
        <v>49</v>
      </c>
      <c r="K139" s="6">
        <v>5</v>
      </c>
      <c r="L139" s="93" t="s">
        <v>889</v>
      </c>
      <c r="M139" s="93" t="str">
        <f t="shared" si="31"/>
        <v>OK</v>
      </c>
      <c r="N139" s="10" t="s">
        <v>7</v>
      </c>
      <c r="O139" s="6">
        <f t="shared" si="32"/>
        <v>11.5</v>
      </c>
      <c r="P139" s="6">
        <f t="shared" si="33"/>
        <v>1</v>
      </c>
      <c r="Q139" s="6">
        <f t="shared" si="34"/>
        <v>0</v>
      </c>
      <c r="R139" s="6">
        <f t="shared" si="30"/>
        <v>0</v>
      </c>
      <c r="S139" s="6">
        <f t="shared" si="36"/>
        <v>6.5</v>
      </c>
      <c r="T139" s="26">
        <f t="shared" si="35"/>
        <v>6.5</v>
      </c>
      <c r="U139" s="4">
        <f t="shared" si="29"/>
        <v>96.012499999999974</v>
      </c>
      <c r="V139" s="14">
        <f t="shared" si="37"/>
        <v>3.6125000000000043</v>
      </c>
      <c r="W139" s="14">
        <f t="shared" si="39"/>
        <v>-45.85</v>
      </c>
      <c r="X139" s="14">
        <f t="shared" si="26"/>
        <v>-2.5499999999999945</v>
      </c>
      <c r="Y139" s="14">
        <f t="shared" si="28"/>
        <v>-59.199999999999989</v>
      </c>
      <c r="Z139" s="13">
        <v>0</v>
      </c>
      <c r="AA139" s="13">
        <v>0</v>
      </c>
      <c r="AB139" s="13">
        <f t="shared" si="38"/>
        <v>-103.98750000000004</v>
      </c>
    </row>
    <row r="140" spans="1:28" ht="11.25" customHeight="1">
      <c r="A140" s="42" t="s">
        <v>8</v>
      </c>
      <c r="B140" s="47">
        <v>41259.708333333336</v>
      </c>
      <c r="D140" s="39" t="s">
        <v>254</v>
      </c>
      <c r="E140" s="40" t="s">
        <v>255</v>
      </c>
      <c r="F140" s="40" t="s">
        <v>256</v>
      </c>
      <c r="H140" s="41" t="s">
        <v>385</v>
      </c>
      <c r="I140" s="99">
        <v>41259.486805555556</v>
      </c>
      <c r="J140" s="40" t="s">
        <v>92</v>
      </c>
      <c r="K140" s="6">
        <v>5</v>
      </c>
      <c r="L140" s="93" t="s">
        <v>890</v>
      </c>
      <c r="M140" s="93" t="str">
        <f t="shared" si="31"/>
        <v>OK</v>
      </c>
      <c r="N140" s="10" t="s">
        <v>5</v>
      </c>
      <c r="O140" s="6">
        <f t="shared" si="32"/>
        <v>0</v>
      </c>
      <c r="P140" s="6">
        <f t="shared" si="33"/>
        <v>0</v>
      </c>
      <c r="Q140" s="6">
        <f t="shared" si="34"/>
        <v>1</v>
      </c>
      <c r="R140" s="6">
        <f t="shared" si="30"/>
        <v>0</v>
      </c>
      <c r="S140" s="6">
        <f t="shared" si="36"/>
        <v>-5</v>
      </c>
      <c r="T140" s="26">
        <f t="shared" si="35"/>
        <v>-5</v>
      </c>
      <c r="U140" s="4">
        <f t="shared" si="29"/>
        <v>91.012499999999974</v>
      </c>
      <c r="V140" s="14">
        <f t="shared" si="37"/>
        <v>-1.3874999999999957</v>
      </c>
      <c r="W140" s="14">
        <f t="shared" si="39"/>
        <v>-45.85</v>
      </c>
      <c r="X140" s="14">
        <f t="shared" si="26"/>
        <v>-2.5499999999999945</v>
      </c>
      <c r="Y140" s="14">
        <f t="shared" si="28"/>
        <v>-59.199999999999989</v>
      </c>
      <c r="Z140" s="13">
        <v>0</v>
      </c>
      <c r="AA140" s="13">
        <v>0</v>
      </c>
      <c r="AB140" s="13">
        <f t="shared" si="38"/>
        <v>-108.98750000000004</v>
      </c>
    </row>
    <row r="141" spans="1:28" ht="11.25" customHeight="1">
      <c r="A141" s="42" t="s">
        <v>8</v>
      </c>
      <c r="B141" s="47">
        <v>41259.708333333336</v>
      </c>
      <c r="D141" s="39" t="s">
        <v>257</v>
      </c>
      <c r="E141" s="40" t="s">
        <v>209</v>
      </c>
      <c r="F141" s="40" t="s">
        <v>258</v>
      </c>
      <c r="H141" s="41" t="s">
        <v>386</v>
      </c>
      <c r="I141" s="99">
        <v>41259.489583333336</v>
      </c>
      <c r="J141" s="40" t="s">
        <v>9</v>
      </c>
      <c r="K141" s="6">
        <v>5</v>
      </c>
      <c r="L141" s="93" t="s">
        <v>891</v>
      </c>
      <c r="M141" s="93" t="str">
        <f t="shared" si="31"/>
        <v>OK</v>
      </c>
      <c r="N141" s="10" t="s">
        <v>7</v>
      </c>
      <c r="O141" s="6">
        <f t="shared" si="32"/>
        <v>8.5</v>
      </c>
      <c r="P141" s="6">
        <f t="shared" si="33"/>
        <v>1</v>
      </c>
      <c r="Q141" s="6">
        <f t="shared" si="34"/>
        <v>0</v>
      </c>
      <c r="R141" s="6">
        <f t="shared" si="30"/>
        <v>0</v>
      </c>
      <c r="S141" s="6">
        <f t="shared" si="36"/>
        <v>3.5</v>
      </c>
      <c r="T141" s="26">
        <f t="shared" si="35"/>
        <v>3.5</v>
      </c>
      <c r="U141" s="4">
        <f t="shared" si="29"/>
        <v>94.512499999999974</v>
      </c>
      <c r="V141" s="14">
        <f t="shared" si="37"/>
        <v>2.1125000000000043</v>
      </c>
      <c r="W141" s="14">
        <f t="shared" si="39"/>
        <v>-45.85</v>
      </c>
      <c r="X141" s="14">
        <f t="shared" si="26"/>
        <v>-2.5499999999999945</v>
      </c>
      <c r="Y141" s="14">
        <f t="shared" si="28"/>
        <v>-59.199999999999989</v>
      </c>
      <c r="Z141" s="13">
        <v>0</v>
      </c>
      <c r="AA141" s="13">
        <v>0</v>
      </c>
      <c r="AB141" s="13">
        <f t="shared" si="38"/>
        <v>-105.48750000000004</v>
      </c>
    </row>
    <row r="142" spans="1:28" ht="11.25" customHeight="1">
      <c r="A142" s="42" t="s">
        <v>8</v>
      </c>
      <c r="B142" s="47">
        <v>41259.708333333336</v>
      </c>
      <c r="D142" s="39" t="s">
        <v>260</v>
      </c>
      <c r="E142" s="40" t="s">
        <v>27</v>
      </c>
      <c r="F142" s="40" t="s">
        <v>261</v>
      </c>
      <c r="H142" s="41" t="s">
        <v>387</v>
      </c>
      <c r="I142" s="99">
        <v>41259.490972222222</v>
      </c>
      <c r="J142" s="40" t="s">
        <v>9</v>
      </c>
      <c r="K142" s="6">
        <v>5</v>
      </c>
      <c r="L142" s="93" t="s">
        <v>892</v>
      </c>
      <c r="M142" s="93" t="str">
        <f t="shared" si="31"/>
        <v>OK</v>
      </c>
      <c r="N142" s="10" t="s">
        <v>5</v>
      </c>
      <c r="O142" s="6">
        <f t="shared" si="32"/>
        <v>0</v>
      </c>
      <c r="P142" s="6">
        <f t="shared" si="33"/>
        <v>0</v>
      </c>
      <c r="Q142" s="6">
        <f t="shared" si="34"/>
        <v>1</v>
      </c>
      <c r="R142" s="6">
        <f t="shared" si="30"/>
        <v>0</v>
      </c>
      <c r="S142" s="6">
        <f t="shared" si="36"/>
        <v>-5</v>
      </c>
      <c r="T142" s="26">
        <f t="shared" si="35"/>
        <v>-5</v>
      </c>
      <c r="U142" s="4">
        <f t="shared" si="29"/>
        <v>89.512499999999974</v>
      </c>
      <c r="V142" s="14">
        <f t="shared" si="37"/>
        <v>-2.8874999999999957</v>
      </c>
      <c r="W142" s="14">
        <f t="shared" si="39"/>
        <v>-45.85</v>
      </c>
      <c r="X142" s="14">
        <f t="shared" si="26"/>
        <v>-2.5499999999999945</v>
      </c>
      <c r="Y142" s="14">
        <f t="shared" si="28"/>
        <v>-59.199999999999989</v>
      </c>
      <c r="Z142" s="13">
        <v>0</v>
      </c>
      <c r="AA142" s="13">
        <v>0</v>
      </c>
      <c r="AB142" s="13">
        <f t="shared" si="38"/>
        <v>-110.48750000000004</v>
      </c>
    </row>
    <row r="143" spans="1:28" ht="11.25" customHeight="1">
      <c r="A143" s="42" t="s">
        <v>2</v>
      </c>
      <c r="B143" s="47">
        <v>41259.791666666664</v>
      </c>
      <c r="D143" s="39" t="s">
        <v>250</v>
      </c>
      <c r="E143" s="40" t="s">
        <v>266</v>
      </c>
      <c r="F143" s="40" t="s">
        <v>69</v>
      </c>
      <c r="H143" s="41" t="s">
        <v>410</v>
      </c>
      <c r="I143" s="99">
        <v>41259.513888888891</v>
      </c>
      <c r="J143" s="40" t="s">
        <v>3</v>
      </c>
      <c r="K143" s="6">
        <v>5</v>
      </c>
      <c r="L143" s="93" t="s">
        <v>893</v>
      </c>
      <c r="M143" s="93" t="str">
        <f t="shared" si="31"/>
        <v>OK</v>
      </c>
      <c r="N143" s="10" t="s">
        <v>5</v>
      </c>
      <c r="O143" s="6">
        <f t="shared" si="32"/>
        <v>0</v>
      </c>
      <c r="P143" s="6">
        <f t="shared" si="33"/>
        <v>0</v>
      </c>
      <c r="Q143" s="6">
        <f t="shared" si="34"/>
        <v>1</v>
      </c>
      <c r="R143" s="6">
        <f t="shared" si="30"/>
        <v>0</v>
      </c>
      <c r="S143" s="6">
        <f t="shared" si="36"/>
        <v>-5</v>
      </c>
      <c r="T143" s="26">
        <f t="shared" si="35"/>
        <v>-5</v>
      </c>
      <c r="U143" s="4">
        <f t="shared" si="29"/>
        <v>84.512499999999974</v>
      </c>
      <c r="V143" s="14">
        <f t="shared" si="37"/>
        <v>-2.8874999999999957</v>
      </c>
      <c r="W143" s="14">
        <f t="shared" si="39"/>
        <v>-50.85</v>
      </c>
      <c r="X143" s="14">
        <f t="shared" si="26"/>
        <v>-2.5499999999999945</v>
      </c>
      <c r="Y143" s="14">
        <f t="shared" si="28"/>
        <v>-59.199999999999989</v>
      </c>
      <c r="Z143" s="13">
        <v>0</v>
      </c>
      <c r="AA143" s="13">
        <v>0</v>
      </c>
      <c r="AB143" s="13">
        <f t="shared" si="38"/>
        <v>-115.48750000000004</v>
      </c>
    </row>
    <row r="144" spans="1:28" ht="11.25" customHeight="1">
      <c r="A144" s="42" t="s">
        <v>8</v>
      </c>
      <c r="B144" s="47">
        <v>41259.625</v>
      </c>
      <c r="D144" s="39" t="s">
        <v>249</v>
      </c>
      <c r="E144" s="40" t="s">
        <v>262</v>
      </c>
      <c r="F144" s="40" t="s">
        <v>263</v>
      </c>
      <c r="H144" s="41" t="s">
        <v>422</v>
      </c>
      <c r="I144" s="99">
        <v>41259.657638888886</v>
      </c>
      <c r="J144" s="40" t="s">
        <v>3</v>
      </c>
      <c r="K144" s="6">
        <v>5</v>
      </c>
      <c r="L144" s="93" t="s">
        <v>894</v>
      </c>
      <c r="M144" s="93" t="str">
        <f t="shared" si="31"/>
        <v>OK</v>
      </c>
      <c r="N144" s="10" t="s">
        <v>5</v>
      </c>
      <c r="O144" s="6">
        <f t="shared" si="32"/>
        <v>0</v>
      </c>
      <c r="P144" s="6">
        <f t="shared" si="33"/>
        <v>0</v>
      </c>
      <c r="Q144" s="6">
        <f t="shared" si="34"/>
        <v>1</v>
      </c>
      <c r="R144" s="6">
        <f t="shared" si="30"/>
        <v>0</v>
      </c>
      <c r="S144" s="6">
        <f t="shared" si="36"/>
        <v>-5</v>
      </c>
      <c r="T144" s="26">
        <f t="shared" si="35"/>
        <v>-5</v>
      </c>
      <c r="U144" s="4">
        <f t="shared" si="29"/>
        <v>79.512499999999974</v>
      </c>
      <c r="V144" s="14">
        <f t="shared" si="37"/>
        <v>-7.8874999999999957</v>
      </c>
      <c r="W144" s="14">
        <f t="shared" si="39"/>
        <v>-50.85</v>
      </c>
      <c r="X144" s="14">
        <f t="shared" si="26"/>
        <v>-2.5499999999999945</v>
      </c>
      <c r="Y144" s="14">
        <f t="shared" si="28"/>
        <v>-59.199999999999989</v>
      </c>
      <c r="Z144" s="13">
        <v>0</v>
      </c>
      <c r="AA144" s="13">
        <v>0</v>
      </c>
      <c r="AB144" s="13">
        <f t="shared" si="38"/>
        <v>-120.48750000000004</v>
      </c>
    </row>
    <row r="145" spans="1:28" ht="11.25" customHeight="1">
      <c r="A145" s="42" t="s">
        <v>8</v>
      </c>
      <c r="B145" s="47">
        <v>41259.920138888891</v>
      </c>
      <c r="D145" s="39" t="s">
        <v>264</v>
      </c>
      <c r="E145" s="40" t="s">
        <v>146</v>
      </c>
      <c r="F145" s="40" t="s">
        <v>265</v>
      </c>
      <c r="H145" s="41" t="s">
        <v>415</v>
      </c>
      <c r="I145" s="99">
        <v>41259.801388888889</v>
      </c>
      <c r="J145" s="40" t="s">
        <v>149</v>
      </c>
      <c r="K145" s="6">
        <v>5</v>
      </c>
      <c r="L145" s="93" t="s">
        <v>895</v>
      </c>
      <c r="M145" s="93" t="str">
        <f t="shared" si="31"/>
        <v>OK</v>
      </c>
      <c r="N145" s="10" t="s">
        <v>7</v>
      </c>
      <c r="O145" s="6">
        <f t="shared" si="32"/>
        <v>8.1000000000000014</v>
      </c>
      <c r="P145" s="6">
        <f t="shared" si="33"/>
        <v>1</v>
      </c>
      <c r="Q145" s="6">
        <f t="shared" si="34"/>
        <v>0</v>
      </c>
      <c r="R145" s="6">
        <f t="shared" si="30"/>
        <v>0</v>
      </c>
      <c r="S145" s="6">
        <f t="shared" si="36"/>
        <v>3.1000000000000014</v>
      </c>
      <c r="T145" s="26">
        <f t="shared" si="35"/>
        <v>3.1000000000000014</v>
      </c>
      <c r="U145" s="4">
        <f t="shared" si="29"/>
        <v>82.612499999999983</v>
      </c>
      <c r="V145" s="14">
        <f t="shared" si="37"/>
        <v>-4.7874999999999943</v>
      </c>
      <c r="W145" s="14">
        <f t="shared" si="39"/>
        <v>-50.85</v>
      </c>
      <c r="X145" s="14">
        <f t="shared" si="26"/>
        <v>-2.5499999999999945</v>
      </c>
      <c r="Y145" s="14">
        <f t="shared" si="28"/>
        <v>-59.199999999999989</v>
      </c>
      <c r="Z145" s="13">
        <v>0</v>
      </c>
      <c r="AA145" s="13">
        <v>0</v>
      </c>
      <c r="AB145" s="13">
        <f t="shared" si="38"/>
        <v>-117.38750000000005</v>
      </c>
    </row>
    <row r="146" spans="1:28" ht="11.25" customHeight="1">
      <c r="A146" s="42" t="s">
        <v>8</v>
      </c>
      <c r="B146" s="47">
        <v>41259.791666666664</v>
      </c>
      <c r="D146" s="39" t="s">
        <v>250</v>
      </c>
      <c r="E146" s="40" t="s">
        <v>174</v>
      </c>
      <c r="F146" s="40" t="s">
        <v>69</v>
      </c>
      <c r="H146" s="41" t="s">
        <v>418</v>
      </c>
      <c r="I146" s="99">
        <v>41259.808333333334</v>
      </c>
      <c r="J146" s="40" t="s">
        <v>3</v>
      </c>
      <c r="K146" s="6">
        <v>5</v>
      </c>
      <c r="L146" s="93" t="s">
        <v>896</v>
      </c>
      <c r="M146" s="93" t="str">
        <f t="shared" si="31"/>
        <v>OK</v>
      </c>
      <c r="N146" s="10" t="s">
        <v>5</v>
      </c>
      <c r="O146" s="6">
        <f t="shared" si="32"/>
        <v>0</v>
      </c>
      <c r="P146" s="6">
        <f t="shared" si="33"/>
        <v>0</v>
      </c>
      <c r="Q146" s="6">
        <f t="shared" si="34"/>
        <v>1</v>
      </c>
      <c r="R146" s="6">
        <f t="shared" si="30"/>
        <v>0</v>
      </c>
      <c r="S146" s="6">
        <f t="shared" si="36"/>
        <v>-5</v>
      </c>
      <c r="T146" s="26">
        <f t="shared" si="35"/>
        <v>-5</v>
      </c>
      <c r="U146" s="4">
        <f t="shared" si="29"/>
        <v>77.612499999999983</v>
      </c>
      <c r="V146" s="14">
        <f t="shared" si="37"/>
        <v>-9.7874999999999943</v>
      </c>
      <c r="W146" s="14">
        <f t="shared" si="39"/>
        <v>-50.85</v>
      </c>
      <c r="X146" s="14">
        <f t="shared" si="26"/>
        <v>-2.5499999999999945</v>
      </c>
      <c r="Y146" s="14">
        <f t="shared" si="28"/>
        <v>-59.199999999999989</v>
      </c>
      <c r="Z146" s="13">
        <v>0</v>
      </c>
      <c r="AA146" s="13">
        <v>0</v>
      </c>
      <c r="AB146" s="13">
        <f t="shared" si="38"/>
        <v>-122.38750000000005</v>
      </c>
    </row>
    <row r="147" spans="1:28" ht="11.25" customHeight="1">
      <c r="A147" s="42" t="s">
        <v>8</v>
      </c>
      <c r="B147" s="47">
        <v>41259.791666666664</v>
      </c>
      <c r="D147" s="39" t="s">
        <v>250</v>
      </c>
      <c r="E147" s="40" t="s">
        <v>267</v>
      </c>
      <c r="F147" s="40" t="s">
        <v>215</v>
      </c>
      <c r="H147" s="41">
        <v>3</v>
      </c>
      <c r="I147" s="99">
        <v>41259.827777777777</v>
      </c>
      <c r="J147" s="40" t="s">
        <v>3</v>
      </c>
      <c r="K147" s="6">
        <v>5</v>
      </c>
      <c r="L147" s="93" t="s">
        <v>897</v>
      </c>
      <c r="M147" s="93" t="str">
        <f t="shared" si="31"/>
        <v>OK</v>
      </c>
      <c r="N147" s="10" t="s">
        <v>5</v>
      </c>
      <c r="O147" s="6">
        <f t="shared" si="32"/>
        <v>0</v>
      </c>
      <c r="P147" s="6">
        <f t="shared" si="33"/>
        <v>0</v>
      </c>
      <c r="Q147" s="6">
        <f t="shared" si="34"/>
        <v>1</v>
      </c>
      <c r="R147" s="6">
        <f t="shared" si="30"/>
        <v>0</v>
      </c>
      <c r="S147" s="6">
        <f t="shared" si="36"/>
        <v>-5</v>
      </c>
      <c r="T147" s="26">
        <f t="shared" si="35"/>
        <v>-5</v>
      </c>
      <c r="U147" s="4">
        <f t="shared" si="29"/>
        <v>72.612499999999983</v>
      </c>
      <c r="V147" s="14">
        <f t="shared" si="37"/>
        <v>-14.787499999999994</v>
      </c>
      <c r="W147" s="14">
        <f t="shared" si="39"/>
        <v>-50.85</v>
      </c>
      <c r="X147" s="14">
        <f t="shared" si="26"/>
        <v>-2.5499999999999945</v>
      </c>
      <c r="Y147" s="14">
        <f t="shared" si="28"/>
        <v>-59.199999999999989</v>
      </c>
      <c r="Z147" s="13">
        <v>0</v>
      </c>
      <c r="AA147" s="13">
        <v>0</v>
      </c>
      <c r="AB147" s="13">
        <f t="shared" si="38"/>
        <v>-127.38750000000005</v>
      </c>
    </row>
    <row r="148" spans="1:28" ht="11.25" customHeight="1">
      <c r="A148" s="42" t="s">
        <v>2</v>
      </c>
      <c r="B148" s="47">
        <v>41260.875</v>
      </c>
      <c r="D148" s="39" t="s">
        <v>268</v>
      </c>
      <c r="E148" s="40" t="s">
        <v>125</v>
      </c>
      <c r="F148" s="40" t="s">
        <v>220</v>
      </c>
      <c r="H148" s="41" t="s">
        <v>389</v>
      </c>
      <c r="I148" s="99">
        <v>41260.754166666666</v>
      </c>
      <c r="J148" s="40" t="s">
        <v>3</v>
      </c>
      <c r="K148" s="6">
        <v>5</v>
      </c>
      <c r="L148" s="93" t="s">
        <v>898</v>
      </c>
      <c r="M148" s="93" t="str">
        <f t="shared" si="31"/>
        <v>OK</v>
      </c>
      <c r="N148" s="10" t="s">
        <v>7</v>
      </c>
      <c r="O148" s="6">
        <f t="shared" si="32"/>
        <v>11</v>
      </c>
      <c r="P148" s="6">
        <f t="shared" si="33"/>
        <v>1</v>
      </c>
      <c r="Q148" s="6">
        <f t="shared" si="34"/>
        <v>0</v>
      </c>
      <c r="R148" s="6">
        <f t="shared" si="30"/>
        <v>0</v>
      </c>
      <c r="S148" s="6">
        <f t="shared" si="36"/>
        <v>6</v>
      </c>
      <c r="T148" s="26">
        <f t="shared" si="35"/>
        <v>6</v>
      </c>
      <c r="U148" s="4">
        <f t="shared" si="29"/>
        <v>78.612499999999983</v>
      </c>
      <c r="V148" s="14">
        <f t="shared" si="37"/>
        <v>-14.787499999999994</v>
      </c>
      <c r="W148" s="14">
        <f t="shared" si="39"/>
        <v>-44.85</v>
      </c>
      <c r="X148" s="14">
        <f t="shared" si="26"/>
        <v>-2.5499999999999945</v>
      </c>
      <c r="Y148" s="14">
        <f t="shared" si="28"/>
        <v>-59.199999999999989</v>
      </c>
      <c r="Z148" s="13">
        <v>0</v>
      </c>
      <c r="AA148" s="13">
        <v>0</v>
      </c>
      <c r="AB148" s="13">
        <f t="shared" si="38"/>
        <v>-121.38750000000005</v>
      </c>
    </row>
    <row r="149" spans="1:28" ht="11.25" customHeight="1">
      <c r="A149" s="42" t="s">
        <v>8</v>
      </c>
      <c r="B149" s="47">
        <v>41260.854166666664</v>
      </c>
      <c r="D149" s="39" t="s">
        <v>269</v>
      </c>
      <c r="E149" s="40" t="s">
        <v>29</v>
      </c>
      <c r="F149" s="40" t="s">
        <v>73</v>
      </c>
      <c r="H149" s="41" t="s">
        <v>444</v>
      </c>
      <c r="I149" s="99">
        <v>41260.77847222222</v>
      </c>
      <c r="J149" s="40" t="s">
        <v>3</v>
      </c>
      <c r="K149" s="6">
        <v>5</v>
      </c>
      <c r="L149" s="93" t="s">
        <v>899</v>
      </c>
      <c r="M149" s="93" t="str">
        <f t="shared" si="31"/>
        <v>OK</v>
      </c>
      <c r="N149" s="10" t="s">
        <v>7</v>
      </c>
      <c r="O149" s="6">
        <f t="shared" si="32"/>
        <v>14.5</v>
      </c>
      <c r="P149" s="6">
        <f t="shared" si="33"/>
        <v>1</v>
      </c>
      <c r="Q149" s="6">
        <f t="shared" si="34"/>
        <v>0</v>
      </c>
      <c r="R149" s="6">
        <f t="shared" si="30"/>
        <v>0</v>
      </c>
      <c r="S149" s="6">
        <f t="shared" si="36"/>
        <v>9.5</v>
      </c>
      <c r="T149" s="26">
        <f t="shared" si="35"/>
        <v>9.5</v>
      </c>
      <c r="U149" s="4">
        <f t="shared" si="29"/>
        <v>88.112499999999983</v>
      </c>
      <c r="V149" s="14">
        <f t="shared" si="37"/>
        <v>-5.2874999999999943</v>
      </c>
      <c r="W149" s="14">
        <f t="shared" si="39"/>
        <v>-44.85</v>
      </c>
      <c r="X149" s="14">
        <f t="shared" ref="X149:X212" si="40">IF(A149="PHANE",X148+T149,X148)</f>
        <v>-2.5499999999999945</v>
      </c>
      <c r="Y149" s="14">
        <f t="shared" si="28"/>
        <v>-59.199999999999989</v>
      </c>
      <c r="Z149" s="13">
        <v>0</v>
      </c>
      <c r="AA149" s="13">
        <v>0</v>
      </c>
      <c r="AB149" s="13">
        <f t="shared" si="38"/>
        <v>-111.88750000000005</v>
      </c>
    </row>
    <row r="150" spans="1:28" ht="11.25" customHeight="1">
      <c r="A150" s="42" t="s">
        <v>8</v>
      </c>
      <c r="B150" s="47">
        <v>41260.84375</v>
      </c>
      <c r="D150" s="39" t="s">
        <v>270</v>
      </c>
      <c r="E150" s="40" t="s">
        <v>125</v>
      </c>
      <c r="F150" s="40" t="s">
        <v>126</v>
      </c>
      <c r="H150" s="41" t="s">
        <v>445</v>
      </c>
      <c r="I150" s="99">
        <v>41260.78402777778</v>
      </c>
      <c r="J150" s="40" t="s">
        <v>3</v>
      </c>
      <c r="K150" s="6">
        <v>5</v>
      </c>
      <c r="L150" s="93" t="s">
        <v>900</v>
      </c>
      <c r="M150" s="93" t="str">
        <f t="shared" si="31"/>
        <v>OK</v>
      </c>
      <c r="N150" s="10" t="s">
        <v>7</v>
      </c>
      <c r="O150" s="6">
        <f t="shared" si="32"/>
        <v>13</v>
      </c>
      <c r="P150" s="6">
        <f t="shared" si="33"/>
        <v>1</v>
      </c>
      <c r="Q150" s="6">
        <f t="shared" si="34"/>
        <v>0</v>
      </c>
      <c r="R150" s="6">
        <f t="shared" si="30"/>
        <v>0</v>
      </c>
      <c r="S150" s="6">
        <f t="shared" si="36"/>
        <v>8</v>
      </c>
      <c r="T150" s="26">
        <f t="shared" si="35"/>
        <v>8</v>
      </c>
      <c r="U150" s="4">
        <f t="shared" si="29"/>
        <v>96.112499999999983</v>
      </c>
      <c r="V150" s="14">
        <f t="shared" si="37"/>
        <v>2.7125000000000057</v>
      </c>
      <c r="W150" s="14">
        <f t="shared" si="39"/>
        <v>-44.85</v>
      </c>
      <c r="X150" s="14">
        <f t="shared" si="40"/>
        <v>-2.5499999999999945</v>
      </c>
      <c r="Y150" s="14">
        <f t="shared" si="28"/>
        <v>-59.199999999999989</v>
      </c>
      <c r="Z150" s="13">
        <v>0</v>
      </c>
      <c r="AA150" s="13">
        <v>0</v>
      </c>
      <c r="AB150" s="13">
        <f t="shared" si="38"/>
        <v>-103.88750000000005</v>
      </c>
    </row>
    <row r="151" spans="1:28" ht="11.25" customHeight="1">
      <c r="A151" s="42" t="s">
        <v>8</v>
      </c>
      <c r="B151" s="47">
        <v>41260.833333333336</v>
      </c>
      <c r="D151" s="39" t="s">
        <v>271</v>
      </c>
      <c r="E151" s="40" t="s">
        <v>150</v>
      </c>
      <c r="F151" s="40" t="s">
        <v>272</v>
      </c>
      <c r="H151" s="41" t="s">
        <v>416</v>
      </c>
      <c r="I151" s="99">
        <v>41260.785416666666</v>
      </c>
      <c r="J151" s="40" t="s">
        <v>9</v>
      </c>
      <c r="K151" s="6">
        <v>5</v>
      </c>
      <c r="L151" s="93" t="s">
        <v>901</v>
      </c>
      <c r="M151" s="93" t="str">
        <f t="shared" si="31"/>
        <v>OK</v>
      </c>
      <c r="N151" s="10" t="s">
        <v>7</v>
      </c>
      <c r="O151" s="6">
        <f t="shared" si="32"/>
        <v>9.75</v>
      </c>
      <c r="P151" s="6">
        <f t="shared" si="33"/>
        <v>1</v>
      </c>
      <c r="Q151" s="6">
        <f t="shared" si="34"/>
        <v>0</v>
      </c>
      <c r="R151" s="6">
        <f t="shared" si="30"/>
        <v>0</v>
      </c>
      <c r="S151" s="6">
        <f t="shared" si="36"/>
        <v>4.75</v>
      </c>
      <c r="T151" s="26">
        <f t="shared" si="35"/>
        <v>4.75</v>
      </c>
      <c r="U151" s="4">
        <f t="shared" si="29"/>
        <v>100.86249999999998</v>
      </c>
      <c r="V151" s="14">
        <f t="shared" si="37"/>
        <v>7.4625000000000057</v>
      </c>
      <c r="W151" s="14">
        <f t="shared" si="39"/>
        <v>-44.85</v>
      </c>
      <c r="X151" s="14">
        <f t="shared" si="40"/>
        <v>-2.5499999999999945</v>
      </c>
      <c r="Y151" s="14">
        <f t="shared" si="28"/>
        <v>-59.199999999999989</v>
      </c>
      <c r="Z151" s="13">
        <v>0</v>
      </c>
      <c r="AA151" s="13">
        <v>0</v>
      </c>
      <c r="AB151" s="13">
        <f t="shared" si="38"/>
        <v>-99.137500000000045</v>
      </c>
    </row>
    <row r="152" spans="1:28" ht="11.25" customHeight="1">
      <c r="A152" s="42" t="s">
        <v>8</v>
      </c>
      <c r="B152" s="47">
        <v>41261.111111111109</v>
      </c>
      <c r="D152" s="39" t="s">
        <v>273</v>
      </c>
      <c r="E152" s="40" t="s">
        <v>150</v>
      </c>
      <c r="F152" s="40" t="s">
        <v>274</v>
      </c>
      <c r="H152" s="41" t="s">
        <v>386</v>
      </c>
      <c r="I152" s="99">
        <v>41260.938194444447</v>
      </c>
      <c r="J152" s="40" t="s">
        <v>149</v>
      </c>
      <c r="K152" s="6">
        <v>5</v>
      </c>
      <c r="L152" s="93" t="s">
        <v>902</v>
      </c>
      <c r="M152" s="93" t="str">
        <f t="shared" si="31"/>
        <v>OK</v>
      </c>
      <c r="N152" s="10" t="s">
        <v>7</v>
      </c>
      <c r="O152" s="6">
        <f t="shared" si="32"/>
        <v>8.5</v>
      </c>
      <c r="P152" s="6">
        <f t="shared" si="33"/>
        <v>1</v>
      </c>
      <c r="Q152" s="6">
        <f t="shared" si="34"/>
        <v>0</v>
      </c>
      <c r="R152" s="6">
        <f t="shared" si="30"/>
        <v>0</v>
      </c>
      <c r="S152" s="6">
        <f t="shared" si="36"/>
        <v>3.5</v>
      </c>
      <c r="T152" s="26">
        <f t="shared" si="35"/>
        <v>3.5</v>
      </c>
      <c r="U152" s="4">
        <f t="shared" si="29"/>
        <v>104.36249999999998</v>
      </c>
      <c r="V152" s="14">
        <f t="shared" si="37"/>
        <v>10.962500000000006</v>
      </c>
      <c r="W152" s="14">
        <f t="shared" si="39"/>
        <v>-44.85</v>
      </c>
      <c r="X152" s="14">
        <f t="shared" si="40"/>
        <v>-2.5499999999999945</v>
      </c>
      <c r="Y152" s="14">
        <f t="shared" si="28"/>
        <v>-59.199999999999989</v>
      </c>
      <c r="Z152" s="13">
        <v>0</v>
      </c>
      <c r="AA152" s="13">
        <v>0</v>
      </c>
      <c r="AB152" s="13">
        <f t="shared" si="38"/>
        <v>-95.637500000000045</v>
      </c>
    </row>
    <row r="153" spans="1:28" ht="11.25" customHeight="1">
      <c r="A153" s="42" t="s">
        <v>8</v>
      </c>
      <c r="B153" s="47">
        <v>41261.065972222219</v>
      </c>
      <c r="D153" s="39" t="s">
        <v>275</v>
      </c>
      <c r="E153" s="40" t="s">
        <v>146</v>
      </c>
      <c r="F153" s="40" t="s">
        <v>276</v>
      </c>
      <c r="H153" s="41" t="s">
        <v>386</v>
      </c>
      <c r="I153" s="99">
        <v>41260.94027777778</v>
      </c>
      <c r="J153" s="40" t="s">
        <v>9</v>
      </c>
      <c r="K153" s="6">
        <v>5</v>
      </c>
      <c r="L153" s="93" t="s">
        <v>903</v>
      </c>
      <c r="M153" s="93" t="str">
        <f t="shared" si="31"/>
        <v>OK</v>
      </c>
      <c r="N153" s="10" t="s">
        <v>7</v>
      </c>
      <c r="O153" s="6">
        <f t="shared" si="32"/>
        <v>8.5</v>
      </c>
      <c r="P153" s="6">
        <f t="shared" si="33"/>
        <v>1</v>
      </c>
      <c r="Q153" s="6">
        <f t="shared" si="34"/>
        <v>0</v>
      </c>
      <c r="R153" s="6">
        <f t="shared" si="30"/>
        <v>0</v>
      </c>
      <c r="S153" s="6">
        <f t="shared" si="36"/>
        <v>3.5</v>
      </c>
      <c r="T153" s="26">
        <f t="shared" si="35"/>
        <v>3.5</v>
      </c>
      <c r="U153" s="4">
        <f t="shared" si="29"/>
        <v>107.86249999999998</v>
      </c>
      <c r="V153" s="14">
        <f t="shared" si="37"/>
        <v>14.462500000000006</v>
      </c>
      <c r="W153" s="14">
        <f t="shared" si="39"/>
        <v>-44.85</v>
      </c>
      <c r="X153" s="14">
        <f t="shared" si="40"/>
        <v>-2.5499999999999945</v>
      </c>
      <c r="Y153" s="14">
        <f t="shared" si="28"/>
        <v>-59.199999999999989</v>
      </c>
      <c r="Z153" s="13">
        <v>0</v>
      </c>
      <c r="AA153" s="13">
        <v>0</v>
      </c>
      <c r="AB153" s="13">
        <f t="shared" si="38"/>
        <v>-92.137500000000045</v>
      </c>
    </row>
    <row r="154" spans="1:28" ht="11.25" customHeight="1">
      <c r="A154" s="42" t="s">
        <v>8</v>
      </c>
      <c r="B154" s="47">
        <v>41261.833333333336</v>
      </c>
      <c r="D154" s="39" t="s">
        <v>277</v>
      </c>
      <c r="E154" s="40" t="s">
        <v>146</v>
      </c>
      <c r="F154" s="40" t="s">
        <v>278</v>
      </c>
      <c r="H154" s="41" t="s">
        <v>386</v>
      </c>
      <c r="I154" s="99">
        <v>41261.769444444442</v>
      </c>
      <c r="J154" s="40" t="s">
        <v>9</v>
      </c>
      <c r="K154" s="6">
        <v>5</v>
      </c>
      <c r="L154" s="93" t="s">
        <v>904</v>
      </c>
      <c r="M154" s="93" t="str">
        <f t="shared" si="31"/>
        <v>OK</v>
      </c>
      <c r="N154" s="10" t="s">
        <v>5</v>
      </c>
      <c r="O154" s="6">
        <f t="shared" si="32"/>
        <v>0</v>
      </c>
      <c r="P154" s="6">
        <f t="shared" si="33"/>
        <v>0</v>
      </c>
      <c r="Q154" s="6">
        <f t="shared" si="34"/>
        <v>1</v>
      </c>
      <c r="R154" s="6">
        <f t="shared" si="30"/>
        <v>0</v>
      </c>
      <c r="S154" s="6">
        <f t="shared" si="36"/>
        <v>-5</v>
      </c>
      <c r="T154" s="26">
        <f t="shared" si="35"/>
        <v>-5</v>
      </c>
      <c r="U154" s="4">
        <f t="shared" ref="U154:U185" si="41">IF(N154=0,U153-K154,U153+O154-K154)</f>
        <v>102.86249999999998</v>
      </c>
      <c r="V154" s="14">
        <f t="shared" si="37"/>
        <v>9.4625000000000057</v>
      </c>
      <c r="W154" s="14">
        <f t="shared" si="39"/>
        <v>-44.85</v>
      </c>
      <c r="X154" s="14">
        <f t="shared" si="40"/>
        <v>-2.5499999999999945</v>
      </c>
      <c r="Y154" s="14">
        <f t="shared" si="28"/>
        <v>-59.199999999999989</v>
      </c>
      <c r="Z154" s="13">
        <v>0</v>
      </c>
      <c r="AA154" s="13">
        <v>0</v>
      </c>
      <c r="AB154" s="13">
        <f t="shared" si="38"/>
        <v>-97.137500000000045</v>
      </c>
    </row>
    <row r="155" spans="1:28" ht="11.25" customHeight="1">
      <c r="A155" s="42" t="s">
        <v>8</v>
      </c>
      <c r="B155" s="47">
        <v>41261.833333333336</v>
      </c>
      <c r="D155" s="39" t="s">
        <v>277</v>
      </c>
      <c r="E155" s="40" t="s">
        <v>27</v>
      </c>
      <c r="F155" s="40" t="s">
        <v>279</v>
      </c>
      <c r="H155" s="41">
        <v>5</v>
      </c>
      <c r="I155" s="99">
        <v>41261.770138888889</v>
      </c>
      <c r="J155" s="40" t="s">
        <v>9</v>
      </c>
      <c r="K155" s="6">
        <v>5</v>
      </c>
      <c r="L155" s="93" t="s">
        <v>905</v>
      </c>
      <c r="M155" s="93" t="str">
        <f t="shared" si="31"/>
        <v>OK</v>
      </c>
      <c r="N155" s="10" t="s">
        <v>5</v>
      </c>
      <c r="O155" s="6">
        <f t="shared" si="32"/>
        <v>0</v>
      </c>
      <c r="P155" s="6">
        <f t="shared" si="33"/>
        <v>0</v>
      </c>
      <c r="Q155" s="6">
        <f t="shared" si="34"/>
        <v>1</v>
      </c>
      <c r="R155" s="6">
        <f t="shared" si="30"/>
        <v>0</v>
      </c>
      <c r="S155" s="6">
        <f t="shared" si="36"/>
        <v>-5</v>
      </c>
      <c r="T155" s="26">
        <f t="shared" si="35"/>
        <v>-5</v>
      </c>
      <c r="U155" s="4">
        <f t="shared" si="41"/>
        <v>97.862499999999983</v>
      </c>
      <c r="V155" s="14">
        <f t="shared" si="37"/>
        <v>4.4625000000000057</v>
      </c>
      <c r="W155" s="14">
        <f t="shared" si="39"/>
        <v>-44.85</v>
      </c>
      <c r="X155" s="14">
        <f t="shared" si="40"/>
        <v>-2.5499999999999945</v>
      </c>
      <c r="Y155" s="14">
        <f t="shared" ref="Y155:Y218" si="42">IF(A155="TOF",Y154+T155,Y154)</f>
        <v>-59.199999999999989</v>
      </c>
      <c r="Z155" s="13">
        <v>0</v>
      </c>
      <c r="AA155" s="13">
        <v>0</v>
      </c>
      <c r="AB155" s="13">
        <f t="shared" si="38"/>
        <v>-102.13750000000005</v>
      </c>
    </row>
    <row r="156" spans="1:28" ht="11.25" customHeight="1">
      <c r="A156" s="42" t="s">
        <v>8</v>
      </c>
      <c r="B156" s="47">
        <v>41261.833333333336</v>
      </c>
      <c r="D156" s="39" t="s">
        <v>280</v>
      </c>
      <c r="E156" s="40" t="s">
        <v>150</v>
      </c>
      <c r="F156" s="40" t="s">
        <v>283</v>
      </c>
      <c r="H156" s="41" t="s">
        <v>446</v>
      </c>
      <c r="I156" s="99">
        <v>41261.770138888889</v>
      </c>
      <c r="J156" s="40" t="s">
        <v>92</v>
      </c>
      <c r="K156" s="6">
        <v>5</v>
      </c>
      <c r="L156" s="93" t="s">
        <v>905</v>
      </c>
      <c r="M156" s="93" t="str">
        <f t="shared" si="31"/>
        <v>VOIR ?</v>
      </c>
      <c r="N156" s="10" t="s">
        <v>7</v>
      </c>
      <c r="O156" s="6">
        <f t="shared" si="32"/>
        <v>14</v>
      </c>
      <c r="P156" s="6">
        <f t="shared" si="33"/>
        <v>1</v>
      </c>
      <c r="Q156" s="6">
        <f t="shared" si="34"/>
        <v>0</v>
      </c>
      <c r="R156" s="6">
        <f t="shared" si="30"/>
        <v>0</v>
      </c>
      <c r="S156" s="6">
        <f t="shared" si="36"/>
        <v>9</v>
      </c>
      <c r="T156" s="26">
        <f t="shared" si="35"/>
        <v>9</v>
      </c>
      <c r="U156" s="4">
        <f t="shared" si="41"/>
        <v>106.86249999999998</v>
      </c>
      <c r="V156" s="14">
        <f t="shared" si="37"/>
        <v>13.462500000000006</v>
      </c>
      <c r="W156" s="14">
        <f t="shared" si="39"/>
        <v>-44.85</v>
      </c>
      <c r="X156" s="14">
        <f t="shared" si="40"/>
        <v>-2.5499999999999945</v>
      </c>
      <c r="Y156" s="14">
        <f t="shared" si="42"/>
        <v>-59.199999999999989</v>
      </c>
      <c r="Z156" s="13">
        <v>0</v>
      </c>
      <c r="AA156" s="13">
        <v>0</v>
      </c>
      <c r="AB156" s="13">
        <f t="shared" si="38"/>
        <v>-93.137500000000045</v>
      </c>
    </row>
    <row r="157" spans="1:28" ht="11.25" customHeight="1">
      <c r="A157" s="42" t="s">
        <v>8</v>
      </c>
      <c r="B157" s="47">
        <v>41261.833333333336</v>
      </c>
      <c r="D157" s="39" t="s">
        <v>281</v>
      </c>
      <c r="E157" s="40" t="s">
        <v>29</v>
      </c>
      <c r="F157" s="40" t="s">
        <v>282</v>
      </c>
      <c r="H157" s="41" t="s">
        <v>394</v>
      </c>
      <c r="I157" s="99">
        <v>41261.772916666669</v>
      </c>
      <c r="J157" s="40" t="s">
        <v>3</v>
      </c>
      <c r="K157" s="6">
        <v>5</v>
      </c>
      <c r="L157" s="93" t="s">
        <v>906</v>
      </c>
      <c r="M157" s="93" t="str">
        <f t="shared" si="31"/>
        <v>OK</v>
      </c>
      <c r="N157" s="10" t="s">
        <v>5</v>
      </c>
      <c r="O157" s="6">
        <f t="shared" si="32"/>
        <v>0</v>
      </c>
      <c r="P157" s="6">
        <f t="shared" si="33"/>
        <v>0</v>
      </c>
      <c r="Q157" s="6">
        <f t="shared" si="34"/>
        <v>1</v>
      </c>
      <c r="R157" s="6">
        <f t="shared" si="30"/>
        <v>0</v>
      </c>
      <c r="S157" s="6">
        <f t="shared" si="36"/>
        <v>-5</v>
      </c>
      <c r="T157" s="26">
        <f t="shared" si="35"/>
        <v>-5</v>
      </c>
      <c r="U157" s="4">
        <f t="shared" si="41"/>
        <v>101.86249999999998</v>
      </c>
      <c r="V157" s="14">
        <f t="shared" si="37"/>
        <v>8.4625000000000057</v>
      </c>
      <c r="W157" s="14">
        <f t="shared" si="39"/>
        <v>-44.85</v>
      </c>
      <c r="X157" s="14">
        <f t="shared" si="40"/>
        <v>-2.5499999999999945</v>
      </c>
      <c r="Y157" s="14">
        <f t="shared" si="42"/>
        <v>-59.199999999999989</v>
      </c>
      <c r="Z157" s="13">
        <v>0</v>
      </c>
      <c r="AA157" s="13">
        <v>0</v>
      </c>
      <c r="AB157" s="13">
        <f t="shared" si="38"/>
        <v>-98.137500000000045</v>
      </c>
    </row>
    <row r="158" spans="1:28" ht="11.25" customHeight="1">
      <c r="A158" s="42" t="s">
        <v>2</v>
      </c>
      <c r="B158" s="47">
        <v>41261.854166666664</v>
      </c>
      <c r="D158" s="39" t="s">
        <v>284</v>
      </c>
      <c r="E158" s="40" t="s">
        <v>146</v>
      </c>
      <c r="F158" s="40" t="s">
        <v>285</v>
      </c>
      <c r="H158" s="41" t="s">
        <v>400</v>
      </c>
      <c r="I158" s="99">
        <v>41261.808333333334</v>
      </c>
      <c r="J158" s="40" t="s">
        <v>3</v>
      </c>
      <c r="K158" s="6">
        <v>5</v>
      </c>
      <c r="L158" s="93" t="s">
        <v>907</v>
      </c>
      <c r="M158" s="93" t="str">
        <f t="shared" si="31"/>
        <v>OK</v>
      </c>
      <c r="N158" s="10" t="s">
        <v>5</v>
      </c>
      <c r="O158" s="6">
        <f t="shared" si="32"/>
        <v>0</v>
      </c>
      <c r="P158" s="6">
        <f t="shared" si="33"/>
        <v>0</v>
      </c>
      <c r="Q158" s="6">
        <f t="shared" si="34"/>
        <v>1</v>
      </c>
      <c r="R158" s="6">
        <f t="shared" si="30"/>
        <v>0</v>
      </c>
      <c r="S158" s="6">
        <f t="shared" si="36"/>
        <v>-5</v>
      </c>
      <c r="T158" s="26">
        <f t="shared" si="35"/>
        <v>-5</v>
      </c>
      <c r="U158" s="4">
        <f t="shared" si="41"/>
        <v>96.862499999999983</v>
      </c>
      <c r="V158" s="14">
        <f t="shared" si="37"/>
        <v>8.4625000000000057</v>
      </c>
      <c r="W158" s="14">
        <f t="shared" si="39"/>
        <v>-49.85</v>
      </c>
      <c r="X158" s="14">
        <f t="shared" si="40"/>
        <v>-2.5499999999999945</v>
      </c>
      <c r="Y158" s="14">
        <f t="shared" si="42"/>
        <v>-59.199999999999989</v>
      </c>
      <c r="Z158" s="13">
        <v>0</v>
      </c>
      <c r="AA158" s="13">
        <v>0</v>
      </c>
      <c r="AB158" s="13">
        <f t="shared" si="38"/>
        <v>-103.13750000000005</v>
      </c>
    </row>
    <row r="159" spans="1:28" ht="11.25" customHeight="1">
      <c r="A159" s="42" t="s">
        <v>2</v>
      </c>
      <c r="B159" s="47">
        <v>41261.833333333336</v>
      </c>
      <c r="D159" s="39" t="s">
        <v>286</v>
      </c>
      <c r="E159" s="40" t="s">
        <v>214</v>
      </c>
      <c r="F159" s="40" t="s">
        <v>215</v>
      </c>
      <c r="H159" s="41" t="s">
        <v>412</v>
      </c>
      <c r="I159" s="99">
        <v>41261.811805555553</v>
      </c>
      <c r="J159" s="40" t="s">
        <v>3</v>
      </c>
      <c r="K159" s="6">
        <v>5</v>
      </c>
      <c r="L159" s="93" t="s">
        <v>908</v>
      </c>
      <c r="M159" s="93" t="str">
        <f t="shared" si="31"/>
        <v>OK</v>
      </c>
      <c r="N159" s="10" t="s">
        <v>5</v>
      </c>
      <c r="O159" s="6">
        <f t="shared" si="32"/>
        <v>0</v>
      </c>
      <c r="P159" s="6">
        <f t="shared" si="33"/>
        <v>0</v>
      </c>
      <c r="Q159" s="6">
        <f t="shared" si="34"/>
        <v>1</v>
      </c>
      <c r="R159" s="6">
        <f t="shared" si="30"/>
        <v>0</v>
      </c>
      <c r="S159" s="6">
        <f t="shared" si="36"/>
        <v>-5</v>
      </c>
      <c r="T159" s="26">
        <f t="shared" si="35"/>
        <v>-5</v>
      </c>
      <c r="U159" s="4">
        <f t="shared" si="41"/>
        <v>91.862499999999983</v>
      </c>
      <c r="V159" s="14">
        <f t="shared" si="37"/>
        <v>8.4625000000000057</v>
      </c>
      <c r="W159" s="14">
        <f t="shared" si="39"/>
        <v>-54.85</v>
      </c>
      <c r="X159" s="14">
        <f t="shared" si="40"/>
        <v>-2.5499999999999945</v>
      </c>
      <c r="Y159" s="14">
        <f t="shared" si="42"/>
        <v>-59.199999999999989</v>
      </c>
      <c r="Z159" s="13">
        <v>0</v>
      </c>
      <c r="AA159" s="13">
        <v>0</v>
      </c>
      <c r="AB159" s="13">
        <f t="shared" si="38"/>
        <v>-108.13750000000005</v>
      </c>
    </row>
    <row r="160" spans="1:28" ht="11.25" customHeight="1">
      <c r="A160" s="42" t="s">
        <v>8</v>
      </c>
      <c r="B160" s="47">
        <v>41262.045138888891</v>
      </c>
      <c r="D160" s="39" t="s">
        <v>287</v>
      </c>
      <c r="E160" s="40" t="s">
        <v>146</v>
      </c>
      <c r="F160" s="40" t="s">
        <v>288</v>
      </c>
      <c r="H160" s="41" t="s">
        <v>386</v>
      </c>
      <c r="I160" s="99">
        <v>41261.911111111112</v>
      </c>
      <c r="J160" s="40" t="s">
        <v>9</v>
      </c>
      <c r="K160" s="6">
        <v>5</v>
      </c>
      <c r="L160" s="93" t="s">
        <v>909</v>
      </c>
      <c r="M160" s="93" t="str">
        <f t="shared" si="31"/>
        <v>OK</v>
      </c>
      <c r="N160" s="10" t="s">
        <v>5</v>
      </c>
      <c r="O160" s="6">
        <f t="shared" si="32"/>
        <v>0</v>
      </c>
      <c r="P160" s="6">
        <f t="shared" si="33"/>
        <v>0</v>
      </c>
      <c r="Q160" s="6">
        <f t="shared" si="34"/>
        <v>1</v>
      </c>
      <c r="R160" s="6">
        <f t="shared" si="30"/>
        <v>0</v>
      </c>
      <c r="S160" s="6">
        <f t="shared" si="36"/>
        <v>-5</v>
      </c>
      <c r="T160" s="26">
        <f t="shared" si="35"/>
        <v>-5</v>
      </c>
      <c r="U160" s="4">
        <f t="shared" si="41"/>
        <v>86.862499999999983</v>
      </c>
      <c r="V160" s="14">
        <f t="shared" si="37"/>
        <v>3.4625000000000057</v>
      </c>
      <c r="W160" s="14">
        <f t="shared" si="39"/>
        <v>-54.85</v>
      </c>
      <c r="X160" s="14">
        <f t="shared" si="40"/>
        <v>-2.5499999999999945</v>
      </c>
      <c r="Y160" s="14">
        <f t="shared" si="42"/>
        <v>-59.199999999999989</v>
      </c>
      <c r="Z160" s="13">
        <v>0</v>
      </c>
      <c r="AA160" s="13">
        <v>0</v>
      </c>
      <c r="AB160" s="13">
        <f t="shared" si="38"/>
        <v>-113.13750000000005</v>
      </c>
    </row>
    <row r="161" spans="1:28" ht="11.25" customHeight="1">
      <c r="A161" s="42" t="s">
        <v>8</v>
      </c>
      <c r="B161" s="47">
        <v>41262.086805555555</v>
      </c>
      <c r="D161" s="39" t="s">
        <v>289</v>
      </c>
      <c r="E161" s="40" t="s">
        <v>153</v>
      </c>
      <c r="F161" s="40" t="s">
        <v>290</v>
      </c>
      <c r="H161" s="41" t="s">
        <v>442</v>
      </c>
      <c r="I161" s="99">
        <v>41261.911805555559</v>
      </c>
      <c r="J161" s="40" t="s">
        <v>9</v>
      </c>
      <c r="K161" s="6">
        <v>5</v>
      </c>
      <c r="L161" s="93" t="s">
        <v>910</v>
      </c>
      <c r="M161" s="93" t="str">
        <f t="shared" si="31"/>
        <v>OK</v>
      </c>
      <c r="N161" s="10" t="s">
        <v>5</v>
      </c>
      <c r="O161" s="6">
        <f t="shared" si="32"/>
        <v>0</v>
      </c>
      <c r="P161" s="6">
        <f t="shared" si="33"/>
        <v>0</v>
      </c>
      <c r="Q161" s="6">
        <f t="shared" si="34"/>
        <v>1</v>
      </c>
      <c r="R161" s="6">
        <f t="shared" si="30"/>
        <v>0</v>
      </c>
      <c r="S161" s="6">
        <f t="shared" si="36"/>
        <v>-5</v>
      </c>
      <c r="T161" s="26">
        <f t="shared" si="35"/>
        <v>-5</v>
      </c>
      <c r="U161" s="4">
        <f t="shared" si="41"/>
        <v>81.862499999999983</v>
      </c>
      <c r="V161" s="14">
        <f t="shared" si="37"/>
        <v>-1.5374999999999943</v>
      </c>
      <c r="W161" s="14">
        <f t="shared" si="39"/>
        <v>-54.85</v>
      </c>
      <c r="X161" s="14">
        <f t="shared" si="40"/>
        <v>-2.5499999999999945</v>
      </c>
      <c r="Y161" s="14">
        <f t="shared" si="42"/>
        <v>-59.199999999999989</v>
      </c>
      <c r="Z161" s="13">
        <v>0</v>
      </c>
      <c r="AA161" s="13">
        <v>0</v>
      </c>
      <c r="AB161" s="13">
        <f t="shared" si="38"/>
        <v>-118.13750000000005</v>
      </c>
    </row>
    <row r="162" spans="1:28" ht="11.25" customHeight="1">
      <c r="A162" s="42" t="s">
        <v>8</v>
      </c>
      <c r="B162" s="47">
        <v>41262.75</v>
      </c>
      <c r="D162" s="39" t="s">
        <v>291</v>
      </c>
      <c r="E162" s="40" t="s">
        <v>150</v>
      </c>
      <c r="F162" s="40" t="s">
        <v>292</v>
      </c>
      <c r="H162" s="41" t="s">
        <v>432</v>
      </c>
      <c r="I162" s="99">
        <v>41262.464583333334</v>
      </c>
      <c r="J162" s="40" t="s">
        <v>9</v>
      </c>
      <c r="K162" s="6">
        <v>5</v>
      </c>
      <c r="L162" s="93" t="s">
        <v>911</v>
      </c>
      <c r="M162" s="93" t="str">
        <f t="shared" si="31"/>
        <v>OK</v>
      </c>
      <c r="N162" s="10" t="s">
        <v>7</v>
      </c>
      <c r="O162" s="6">
        <f t="shared" si="32"/>
        <v>9.15</v>
      </c>
      <c r="P162" s="6">
        <f t="shared" si="33"/>
        <v>1</v>
      </c>
      <c r="Q162" s="6">
        <f t="shared" si="34"/>
        <v>0</v>
      </c>
      <c r="R162" s="6">
        <f t="shared" si="30"/>
        <v>0</v>
      </c>
      <c r="S162" s="6">
        <f t="shared" si="36"/>
        <v>4.1500000000000004</v>
      </c>
      <c r="T162" s="26">
        <f t="shared" si="35"/>
        <v>4.1500000000000004</v>
      </c>
      <c r="U162" s="4">
        <f t="shared" si="41"/>
        <v>86.012499999999989</v>
      </c>
      <c r="V162" s="14">
        <f t="shared" si="37"/>
        <v>2.612500000000006</v>
      </c>
      <c r="W162" s="14">
        <f t="shared" si="39"/>
        <v>-54.85</v>
      </c>
      <c r="X162" s="14">
        <f t="shared" si="40"/>
        <v>-2.5499999999999945</v>
      </c>
      <c r="Y162" s="14">
        <f t="shared" si="42"/>
        <v>-59.199999999999989</v>
      </c>
      <c r="Z162" s="13">
        <v>0</v>
      </c>
      <c r="AA162" s="13">
        <v>0</v>
      </c>
      <c r="AB162" s="13">
        <f t="shared" si="38"/>
        <v>-113.98750000000004</v>
      </c>
    </row>
    <row r="163" spans="1:28" ht="12" customHeight="1">
      <c r="A163" s="42" t="s">
        <v>8</v>
      </c>
      <c r="B163" s="47">
        <v>41262.854166666664</v>
      </c>
      <c r="D163" s="39" t="s">
        <v>295</v>
      </c>
      <c r="E163" s="40" t="s">
        <v>121</v>
      </c>
      <c r="F163" s="40" t="s">
        <v>138</v>
      </c>
      <c r="H163" s="41" t="s">
        <v>424</v>
      </c>
      <c r="I163" s="99">
        <v>41262.775694444441</v>
      </c>
      <c r="J163" s="40" t="s">
        <v>3</v>
      </c>
      <c r="K163" s="6">
        <v>5</v>
      </c>
      <c r="L163" s="93" t="s">
        <v>912</v>
      </c>
      <c r="M163" s="93" t="str">
        <f t="shared" si="31"/>
        <v>OK</v>
      </c>
      <c r="N163" s="10" t="s">
        <v>7</v>
      </c>
      <c r="O163" s="6">
        <f t="shared" si="32"/>
        <v>9.5499999999999989</v>
      </c>
      <c r="P163" s="6">
        <f t="shared" si="33"/>
        <v>1</v>
      </c>
      <c r="Q163" s="6">
        <f t="shared" si="34"/>
        <v>0</v>
      </c>
      <c r="R163" s="6">
        <f t="shared" si="30"/>
        <v>0</v>
      </c>
      <c r="S163" s="6">
        <f t="shared" si="36"/>
        <v>4.5499999999999989</v>
      </c>
      <c r="T163" s="26">
        <f t="shared" si="35"/>
        <v>4.5499999999999989</v>
      </c>
      <c r="U163" s="4">
        <f t="shared" si="41"/>
        <v>90.562499999999986</v>
      </c>
      <c r="V163" s="14">
        <f t="shared" si="37"/>
        <v>7.162500000000005</v>
      </c>
      <c r="W163" s="14">
        <f t="shared" si="39"/>
        <v>-54.85</v>
      </c>
      <c r="X163" s="14">
        <f t="shared" si="40"/>
        <v>-2.5499999999999945</v>
      </c>
      <c r="Y163" s="14">
        <f t="shared" si="42"/>
        <v>-59.199999999999989</v>
      </c>
      <c r="Z163" s="13">
        <v>0</v>
      </c>
      <c r="AA163" s="13">
        <v>0</v>
      </c>
      <c r="AB163" s="13">
        <f t="shared" si="38"/>
        <v>-109.43750000000004</v>
      </c>
    </row>
    <row r="164" spans="1:28" ht="12" customHeight="1">
      <c r="A164" s="42" t="s">
        <v>8</v>
      </c>
      <c r="B164" s="47">
        <v>41262.875</v>
      </c>
      <c r="D164" s="39" t="s">
        <v>233</v>
      </c>
      <c r="E164" s="40" t="s">
        <v>212</v>
      </c>
      <c r="F164" s="40" t="s">
        <v>263</v>
      </c>
      <c r="H164" s="41" t="s">
        <v>442</v>
      </c>
      <c r="I164" s="99">
        <v>41262.781944444447</v>
      </c>
      <c r="J164" s="40" t="s">
        <v>3</v>
      </c>
      <c r="K164" s="6">
        <v>10</v>
      </c>
      <c r="L164" s="93" t="s">
        <v>913</v>
      </c>
      <c r="M164" s="93" t="str">
        <f t="shared" si="31"/>
        <v>OK</v>
      </c>
      <c r="N164" s="10" t="s">
        <v>7</v>
      </c>
      <c r="O164" s="6">
        <f t="shared" si="32"/>
        <v>21</v>
      </c>
      <c r="P164" s="6">
        <f t="shared" si="33"/>
        <v>1</v>
      </c>
      <c r="Q164" s="6">
        <f t="shared" si="34"/>
        <v>0</v>
      </c>
      <c r="R164" s="6">
        <f t="shared" si="30"/>
        <v>0</v>
      </c>
      <c r="S164" s="6">
        <f t="shared" si="36"/>
        <v>11</v>
      </c>
      <c r="T164" s="26">
        <f t="shared" si="35"/>
        <v>11</v>
      </c>
      <c r="U164" s="4">
        <f t="shared" si="41"/>
        <v>101.56249999999999</v>
      </c>
      <c r="V164" s="14">
        <f t="shared" si="37"/>
        <v>18.162500000000005</v>
      </c>
      <c r="W164" s="14">
        <f t="shared" si="39"/>
        <v>-54.85</v>
      </c>
      <c r="X164" s="14">
        <f t="shared" si="40"/>
        <v>-2.5499999999999945</v>
      </c>
      <c r="Y164" s="14">
        <f t="shared" si="42"/>
        <v>-59.199999999999989</v>
      </c>
      <c r="Z164" s="13">
        <v>0</v>
      </c>
      <c r="AA164" s="13">
        <v>0</v>
      </c>
      <c r="AB164" s="13">
        <f t="shared" si="38"/>
        <v>-98.437500000000043</v>
      </c>
    </row>
    <row r="165" spans="1:28" s="3" customFormat="1" ht="12.75" customHeight="1">
      <c r="A165" s="42" t="s">
        <v>8</v>
      </c>
      <c r="B165" s="47">
        <v>41262.875</v>
      </c>
      <c r="C165" s="39"/>
      <c r="D165" s="39" t="s">
        <v>233</v>
      </c>
      <c r="E165" s="40" t="s">
        <v>146</v>
      </c>
      <c r="F165" s="40" t="s">
        <v>293</v>
      </c>
      <c r="G165" s="40"/>
      <c r="H165" s="41" t="s">
        <v>413</v>
      </c>
      <c r="I165" s="99">
        <v>41262.781944444447</v>
      </c>
      <c r="J165" s="40" t="s">
        <v>3</v>
      </c>
      <c r="K165" s="6">
        <v>5</v>
      </c>
      <c r="L165" s="93" t="s">
        <v>913</v>
      </c>
      <c r="M165" s="93" t="str">
        <f t="shared" si="31"/>
        <v>VOIR ?</v>
      </c>
      <c r="N165" s="10" t="s">
        <v>5</v>
      </c>
      <c r="O165" s="6">
        <f t="shared" si="32"/>
        <v>0</v>
      </c>
      <c r="P165" s="6">
        <f t="shared" si="33"/>
        <v>0</v>
      </c>
      <c r="Q165" s="6">
        <f t="shared" si="34"/>
        <v>1</v>
      </c>
      <c r="R165" s="6">
        <f t="shared" si="30"/>
        <v>0</v>
      </c>
      <c r="S165" s="6">
        <f t="shared" si="36"/>
        <v>-5</v>
      </c>
      <c r="T165" s="26">
        <f t="shared" si="35"/>
        <v>-5</v>
      </c>
      <c r="U165" s="4">
        <f t="shared" si="41"/>
        <v>96.562499999999986</v>
      </c>
      <c r="V165" s="14">
        <f t="shared" si="37"/>
        <v>13.162500000000005</v>
      </c>
      <c r="W165" s="14">
        <f t="shared" si="39"/>
        <v>-54.85</v>
      </c>
      <c r="X165" s="14">
        <f t="shared" si="40"/>
        <v>-2.5499999999999945</v>
      </c>
      <c r="Y165" s="14">
        <f t="shared" si="42"/>
        <v>-59.199999999999989</v>
      </c>
      <c r="Z165" s="13">
        <v>0</v>
      </c>
      <c r="AA165" s="13">
        <v>0</v>
      </c>
      <c r="AB165" s="13">
        <f t="shared" si="38"/>
        <v>-103.43750000000004</v>
      </c>
    </row>
    <row r="166" spans="1:28" ht="11.25" customHeight="1">
      <c r="A166" s="42" t="s">
        <v>54</v>
      </c>
      <c r="B166" s="47">
        <v>41262.854166666664</v>
      </c>
      <c r="D166" s="39" t="s">
        <v>295</v>
      </c>
      <c r="E166" s="40" t="s">
        <v>29</v>
      </c>
      <c r="F166" s="40" t="s">
        <v>296</v>
      </c>
      <c r="H166" s="41" t="s">
        <v>421</v>
      </c>
      <c r="I166" s="99">
        <v>41262.818749999999</v>
      </c>
      <c r="J166" s="40" t="s">
        <v>3</v>
      </c>
      <c r="K166" s="6">
        <v>5</v>
      </c>
      <c r="L166" s="93" t="s">
        <v>914</v>
      </c>
      <c r="M166" s="93" t="str">
        <f t="shared" si="31"/>
        <v>OK</v>
      </c>
      <c r="N166" s="10" t="s">
        <v>7</v>
      </c>
      <c r="O166" s="6">
        <f t="shared" si="32"/>
        <v>6.1</v>
      </c>
      <c r="P166" s="6">
        <f t="shared" si="33"/>
        <v>1</v>
      </c>
      <c r="Q166" s="6">
        <f t="shared" si="34"/>
        <v>0</v>
      </c>
      <c r="R166" s="6">
        <f t="shared" si="30"/>
        <v>0</v>
      </c>
      <c r="S166" s="6">
        <f t="shared" si="36"/>
        <v>1.0999999999999996</v>
      </c>
      <c r="T166" s="26">
        <f t="shared" si="35"/>
        <v>1.0999999999999996</v>
      </c>
      <c r="U166" s="4">
        <f t="shared" si="41"/>
        <v>97.66249999999998</v>
      </c>
      <c r="V166" s="14">
        <f t="shared" si="37"/>
        <v>13.162500000000005</v>
      </c>
      <c r="W166" s="14">
        <f t="shared" si="39"/>
        <v>-54.85</v>
      </c>
      <c r="X166" s="14">
        <f t="shared" si="40"/>
        <v>-1.4499999999999948</v>
      </c>
      <c r="Y166" s="14">
        <f t="shared" si="42"/>
        <v>-59.199999999999989</v>
      </c>
      <c r="Z166" s="13">
        <v>0</v>
      </c>
      <c r="AA166" s="13">
        <v>0</v>
      </c>
      <c r="AB166" s="13">
        <f t="shared" si="38"/>
        <v>-102.33750000000005</v>
      </c>
    </row>
    <row r="167" spans="1:28" ht="11.25" customHeight="1">
      <c r="A167" s="42" t="s">
        <v>54</v>
      </c>
      <c r="B167" s="47">
        <v>41264.864583333336</v>
      </c>
      <c r="D167" s="39" t="s">
        <v>297</v>
      </c>
      <c r="E167" s="40" t="s">
        <v>29</v>
      </c>
      <c r="F167" s="40" t="s">
        <v>15</v>
      </c>
      <c r="H167" s="41" t="s">
        <v>397</v>
      </c>
      <c r="I167" s="99">
        <v>41262.819444444445</v>
      </c>
      <c r="J167" s="40" t="s">
        <v>3</v>
      </c>
      <c r="K167" s="6">
        <v>5</v>
      </c>
      <c r="L167" s="93" t="s">
        <v>915</v>
      </c>
      <c r="M167" s="93" t="str">
        <f t="shared" si="31"/>
        <v>OK</v>
      </c>
      <c r="N167" s="10" t="s">
        <v>7</v>
      </c>
      <c r="O167" s="6">
        <f t="shared" si="32"/>
        <v>7.8500000000000005</v>
      </c>
      <c r="P167" s="6">
        <f t="shared" si="33"/>
        <v>1</v>
      </c>
      <c r="Q167" s="6">
        <f t="shared" si="34"/>
        <v>0</v>
      </c>
      <c r="R167" s="6">
        <f t="shared" si="30"/>
        <v>0</v>
      </c>
      <c r="S167" s="6">
        <f t="shared" si="36"/>
        <v>2.8500000000000005</v>
      </c>
      <c r="T167" s="26">
        <f t="shared" si="35"/>
        <v>2.8500000000000005</v>
      </c>
      <c r="U167" s="4">
        <f t="shared" si="41"/>
        <v>100.51249999999997</v>
      </c>
      <c r="V167" s="14">
        <f t="shared" si="37"/>
        <v>13.162500000000005</v>
      </c>
      <c r="W167" s="14">
        <f t="shared" si="39"/>
        <v>-54.85</v>
      </c>
      <c r="X167" s="14">
        <f t="shared" si="40"/>
        <v>1.4000000000000057</v>
      </c>
      <c r="Y167" s="14">
        <f t="shared" si="42"/>
        <v>-59.199999999999989</v>
      </c>
      <c r="Z167" s="13">
        <v>0</v>
      </c>
      <c r="AA167" s="13">
        <v>0</v>
      </c>
      <c r="AB167" s="13">
        <f t="shared" si="38"/>
        <v>-99.487500000000054</v>
      </c>
    </row>
    <row r="168" spans="1:28" ht="11.25" customHeight="1">
      <c r="A168" s="42" t="s">
        <v>54</v>
      </c>
      <c r="B168" s="47">
        <v>41264.916666666664</v>
      </c>
      <c r="D168" s="39" t="s">
        <v>298</v>
      </c>
      <c r="E168" s="40" t="s">
        <v>29</v>
      </c>
      <c r="F168" s="40" t="s">
        <v>134</v>
      </c>
      <c r="H168" s="41" t="s">
        <v>421</v>
      </c>
      <c r="I168" s="99">
        <v>41262.824305555558</v>
      </c>
      <c r="J168" s="40" t="s">
        <v>3</v>
      </c>
      <c r="K168" s="6">
        <v>5</v>
      </c>
      <c r="L168" s="93" t="s">
        <v>916</v>
      </c>
      <c r="M168" s="93" t="str">
        <f t="shared" si="31"/>
        <v>OK</v>
      </c>
      <c r="N168" s="10" t="s">
        <v>7</v>
      </c>
      <c r="O168" s="6">
        <f t="shared" si="32"/>
        <v>6.1</v>
      </c>
      <c r="P168" s="6">
        <f t="shared" si="33"/>
        <v>1</v>
      </c>
      <c r="Q168" s="6">
        <f t="shared" si="34"/>
        <v>0</v>
      </c>
      <c r="R168" s="6">
        <f t="shared" si="30"/>
        <v>0</v>
      </c>
      <c r="S168" s="6">
        <f t="shared" si="36"/>
        <v>1.0999999999999996</v>
      </c>
      <c r="T168" s="26">
        <f t="shared" si="35"/>
        <v>1.0999999999999996</v>
      </c>
      <c r="U168" s="4">
        <f t="shared" si="41"/>
        <v>101.61249999999997</v>
      </c>
      <c r="V168" s="14">
        <f t="shared" si="37"/>
        <v>13.162500000000005</v>
      </c>
      <c r="W168" s="14">
        <f t="shared" si="39"/>
        <v>-54.85</v>
      </c>
      <c r="X168" s="14">
        <f t="shared" si="40"/>
        <v>2.5000000000000053</v>
      </c>
      <c r="Y168" s="14">
        <f t="shared" si="42"/>
        <v>-59.199999999999989</v>
      </c>
      <c r="Z168" s="13">
        <v>0</v>
      </c>
      <c r="AA168" s="13">
        <v>0</v>
      </c>
      <c r="AB168" s="13">
        <f t="shared" si="38"/>
        <v>-98.38750000000006</v>
      </c>
    </row>
    <row r="169" spans="1:28" ht="11.25" customHeight="1">
      <c r="A169" s="42" t="s">
        <v>54</v>
      </c>
      <c r="B169" s="47">
        <v>41265.864583333336</v>
      </c>
      <c r="D169" s="39" t="s">
        <v>299</v>
      </c>
      <c r="E169" s="40" t="s">
        <v>29</v>
      </c>
      <c r="F169" s="40" t="s">
        <v>73</v>
      </c>
      <c r="H169" s="41" t="s">
        <v>447</v>
      </c>
      <c r="I169" s="99">
        <v>41262.824999999997</v>
      </c>
      <c r="J169" s="40" t="s">
        <v>3</v>
      </c>
      <c r="K169" s="6">
        <v>5</v>
      </c>
      <c r="L169" s="93" t="s">
        <v>917</v>
      </c>
      <c r="M169" s="93" t="str">
        <f t="shared" si="31"/>
        <v>OK</v>
      </c>
      <c r="N169" s="10" t="s">
        <v>5</v>
      </c>
      <c r="O169" s="6">
        <f t="shared" si="32"/>
        <v>0</v>
      </c>
      <c r="P169" s="6">
        <f t="shared" si="33"/>
        <v>0</v>
      </c>
      <c r="Q169" s="6">
        <f t="shared" si="34"/>
        <v>1</v>
      </c>
      <c r="R169" s="6">
        <f t="shared" si="30"/>
        <v>0</v>
      </c>
      <c r="S169" s="6">
        <f t="shared" si="36"/>
        <v>-5</v>
      </c>
      <c r="T169" s="26">
        <f t="shared" si="35"/>
        <v>-5</v>
      </c>
      <c r="U169" s="4">
        <f t="shared" si="41"/>
        <v>96.612499999999969</v>
      </c>
      <c r="V169" s="14">
        <f t="shared" si="37"/>
        <v>13.162500000000005</v>
      </c>
      <c r="W169" s="14">
        <f t="shared" si="39"/>
        <v>-54.85</v>
      </c>
      <c r="X169" s="14">
        <f t="shared" si="40"/>
        <v>-2.4999999999999947</v>
      </c>
      <c r="Y169" s="14">
        <f t="shared" si="42"/>
        <v>-59.199999999999989</v>
      </c>
      <c r="Z169" s="13">
        <v>0</v>
      </c>
      <c r="AA169" s="13">
        <v>0</v>
      </c>
      <c r="AB169" s="13">
        <f t="shared" si="38"/>
        <v>-103.38750000000006</v>
      </c>
    </row>
    <row r="170" spans="1:28" ht="11.25" customHeight="1">
      <c r="A170" s="42" t="s">
        <v>54</v>
      </c>
      <c r="B170" s="45">
        <v>41265.666666666664</v>
      </c>
      <c r="D170" s="39" t="s">
        <v>302</v>
      </c>
      <c r="E170" s="40" t="s">
        <v>29</v>
      </c>
      <c r="F170" s="40" t="s">
        <v>303</v>
      </c>
      <c r="H170" s="41" t="s">
        <v>448</v>
      </c>
      <c r="I170" s="99">
        <v>41262.828472222223</v>
      </c>
      <c r="J170" s="40" t="s">
        <v>3</v>
      </c>
      <c r="K170" s="6">
        <v>5</v>
      </c>
      <c r="L170" s="93" t="s">
        <v>918</v>
      </c>
      <c r="M170" s="93" t="str">
        <f t="shared" si="31"/>
        <v>OK</v>
      </c>
      <c r="N170" s="10" t="s">
        <v>7</v>
      </c>
      <c r="O170" s="6">
        <f t="shared" si="32"/>
        <v>11.299999999999999</v>
      </c>
      <c r="P170" s="6">
        <f t="shared" si="33"/>
        <v>1</v>
      </c>
      <c r="Q170" s="6">
        <f t="shared" si="34"/>
        <v>0</v>
      </c>
      <c r="R170" s="6">
        <f t="shared" si="30"/>
        <v>0</v>
      </c>
      <c r="S170" s="6">
        <f t="shared" si="36"/>
        <v>6.2999999999999989</v>
      </c>
      <c r="T170" s="26">
        <f t="shared" si="35"/>
        <v>6.2999999999999989</v>
      </c>
      <c r="U170" s="4">
        <f t="shared" si="41"/>
        <v>102.91249999999997</v>
      </c>
      <c r="V170" s="14">
        <f t="shared" si="37"/>
        <v>13.162500000000005</v>
      </c>
      <c r="W170" s="14">
        <f t="shared" si="39"/>
        <v>-54.85</v>
      </c>
      <c r="X170" s="14">
        <f t="shared" si="40"/>
        <v>3.8000000000000043</v>
      </c>
      <c r="Y170" s="14">
        <f t="shared" si="42"/>
        <v>-59.199999999999989</v>
      </c>
      <c r="Z170" s="13">
        <v>0</v>
      </c>
      <c r="AA170" s="13">
        <v>0</v>
      </c>
      <c r="AB170" s="13">
        <f t="shared" si="38"/>
        <v>-97.087500000000063</v>
      </c>
    </row>
    <row r="171" spans="1:28" ht="11.25" customHeight="1">
      <c r="A171" s="42" t="s">
        <v>63</v>
      </c>
      <c r="B171" s="48">
        <v>41265.708333333336</v>
      </c>
      <c r="D171" s="39" t="s">
        <v>294</v>
      </c>
      <c r="E171" s="40" t="s">
        <v>29</v>
      </c>
      <c r="F171" s="40" t="s">
        <v>42</v>
      </c>
      <c r="H171" s="33">
        <v>2</v>
      </c>
      <c r="I171" s="99">
        <v>41262.856944444444</v>
      </c>
      <c r="J171" s="39" t="s">
        <v>3</v>
      </c>
      <c r="K171" s="6">
        <v>5</v>
      </c>
      <c r="L171" s="94" t="s">
        <v>919</v>
      </c>
      <c r="M171" s="94" t="str">
        <f t="shared" si="31"/>
        <v>OK</v>
      </c>
      <c r="N171" s="3" t="s">
        <v>7</v>
      </c>
      <c r="O171" s="6">
        <f t="shared" si="32"/>
        <v>10</v>
      </c>
      <c r="P171" s="6">
        <f t="shared" si="33"/>
        <v>1</v>
      </c>
      <c r="Q171" s="6">
        <f t="shared" si="34"/>
        <v>0</v>
      </c>
      <c r="R171" s="6">
        <f t="shared" si="30"/>
        <v>0</v>
      </c>
      <c r="S171" s="6">
        <f t="shared" si="36"/>
        <v>5</v>
      </c>
      <c r="T171" s="26">
        <f t="shared" si="35"/>
        <v>5</v>
      </c>
      <c r="U171" s="4">
        <f t="shared" si="41"/>
        <v>107.91249999999997</v>
      </c>
      <c r="V171" s="14">
        <f t="shared" si="37"/>
        <v>13.162500000000005</v>
      </c>
      <c r="W171" s="14">
        <f t="shared" si="39"/>
        <v>-54.85</v>
      </c>
      <c r="X171" s="14">
        <f t="shared" si="40"/>
        <v>3.8000000000000043</v>
      </c>
      <c r="Y171" s="14">
        <f t="shared" si="42"/>
        <v>-54.199999999999989</v>
      </c>
      <c r="Z171" s="13">
        <v>0</v>
      </c>
      <c r="AA171" s="13">
        <v>0</v>
      </c>
      <c r="AB171" s="13">
        <f t="shared" si="38"/>
        <v>-92.087500000000063</v>
      </c>
    </row>
    <row r="172" spans="1:28" ht="12" customHeight="1">
      <c r="A172" s="42" t="s">
        <v>8</v>
      </c>
      <c r="B172" s="47">
        <v>41263.045138888891</v>
      </c>
      <c r="D172" s="39" t="s">
        <v>300</v>
      </c>
      <c r="E172" s="40" t="s">
        <v>27</v>
      </c>
      <c r="F172" s="40" t="s">
        <v>301</v>
      </c>
      <c r="H172" s="41" t="s">
        <v>428</v>
      </c>
      <c r="I172" s="99">
        <v>41262.961805555555</v>
      </c>
      <c r="J172" s="40" t="s">
        <v>9</v>
      </c>
      <c r="K172" s="6">
        <v>5</v>
      </c>
      <c r="L172" s="93" t="s">
        <v>920</v>
      </c>
      <c r="M172" s="93" t="str">
        <f t="shared" si="31"/>
        <v>OK</v>
      </c>
      <c r="N172" s="10" t="s">
        <v>5</v>
      </c>
      <c r="O172" s="6">
        <f t="shared" si="32"/>
        <v>0</v>
      </c>
      <c r="P172" s="6">
        <f t="shared" si="33"/>
        <v>0</v>
      </c>
      <c r="Q172" s="6">
        <f t="shared" si="34"/>
        <v>1</v>
      </c>
      <c r="R172" s="6">
        <f t="shared" si="30"/>
        <v>0</v>
      </c>
      <c r="S172" s="6">
        <f t="shared" si="36"/>
        <v>-5</v>
      </c>
      <c r="T172" s="26">
        <f t="shared" si="35"/>
        <v>-5</v>
      </c>
      <c r="U172" s="4">
        <f t="shared" si="41"/>
        <v>102.91249999999997</v>
      </c>
      <c r="V172" s="14">
        <f t="shared" si="37"/>
        <v>8.162500000000005</v>
      </c>
      <c r="W172" s="14">
        <f t="shared" si="39"/>
        <v>-54.85</v>
      </c>
      <c r="X172" s="14">
        <f t="shared" si="40"/>
        <v>3.8000000000000043</v>
      </c>
      <c r="Y172" s="14">
        <f t="shared" si="42"/>
        <v>-54.199999999999989</v>
      </c>
      <c r="Z172" s="13">
        <v>0</v>
      </c>
      <c r="AA172" s="13">
        <v>0</v>
      </c>
      <c r="AB172" s="13">
        <f t="shared" si="38"/>
        <v>-97.087500000000063</v>
      </c>
    </row>
    <row r="173" spans="1:28" ht="11.25" customHeight="1">
      <c r="A173" s="42" t="s">
        <v>2</v>
      </c>
      <c r="B173" s="47">
        <v>41263.916666666664</v>
      </c>
      <c r="D173" s="39" t="s">
        <v>304</v>
      </c>
      <c r="E173" s="40" t="s">
        <v>113</v>
      </c>
      <c r="F173" s="40" t="s">
        <v>222</v>
      </c>
      <c r="H173" s="41" t="s">
        <v>441</v>
      </c>
      <c r="I173" s="99">
        <v>41263.755555555559</v>
      </c>
      <c r="J173" s="40" t="s">
        <v>3</v>
      </c>
      <c r="K173" s="6">
        <v>5</v>
      </c>
      <c r="L173" s="93" t="s">
        <v>921</v>
      </c>
      <c r="M173" s="93" t="str">
        <f t="shared" si="31"/>
        <v>OK</v>
      </c>
      <c r="N173" s="10" t="s">
        <v>5</v>
      </c>
      <c r="O173" s="6">
        <f t="shared" si="32"/>
        <v>0</v>
      </c>
      <c r="P173" s="6">
        <f t="shared" si="33"/>
        <v>0</v>
      </c>
      <c r="Q173" s="6">
        <f t="shared" si="34"/>
        <v>1</v>
      </c>
      <c r="R173" s="6">
        <f t="shared" si="30"/>
        <v>0</v>
      </c>
      <c r="S173" s="6">
        <f t="shared" si="36"/>
        <v>-5</v>
      </c>
      <c r="T173" s="26">
        <f t="shared" si="35"/>
        <v>-5</v>
      </c>
      <c r="U173" s="4">
        <f t="shared" si="41"/>
        <v>97.912499999999966</v>
      </c>
      <c r="V173" s="14">
        <f t="shared" si="37"/>
        <v>8.162500000000005</v>
      </c>
      <c r="W173" s="14">
        <f t="shared" si="39"/>
        <v>-59.85</v>
      </c>
      <c r="X173" s="14">
        <f t="shared" si="40"/>
        <v>3.8000000000000043</v>
      </c>
      <c r="Y173" s="14">
        <f t="shared" si="42"/>
        <v>-54.199999999999989</v>
      </c>
      <c r="Z173" s="13">
        <v>0</v>
      </c>
      <c r="AA173" s="13">
        <v>0</v>
      </c>
      <c r="AB173" s="13">
        <f t="shared" si="38"/>
        <v>-102.08750000000006</v>
      </c>
    </row>
    <row r="174" spans="1:28" ht="11.25" customHeight="1">
      <c r="A174" s="42" t="s">
        <v>8</v>
      </c>
      <c r="B174" s="47">
        <v>41263.833333333336</v>
      </c>
      <c r="D174" s="39" t="s">
        <v>305</v>
      </c>
      <c r="E174" s="40" t="s">
        <v>212</v>
      </c>
      <c r="F174" s="40" t="s">
        <v>263</v>
      </c>
      <c r="H174" s="41" t="s">
        <v>446</v>
      </c>
      <c r="I174" s="99">
        <v>41263.799305555556</v>
      </c>
      <c r="J174" s="40" t="s">
        <v>3</v>
      </c>
      <c r="K174" s="6">
        <v>5</v>
      </c>
      <c r="L174" s="93" t="s">
        <v>922</v>
      </c>
      <c r="M174" s="93" t="str">
        <f t="shared" si="31"/>
        <v>OK</v>
      </c>
      <c r="N174" s="10" t="s">
        <v>5</v>
      </c>
      <c r="O174" s="6">
        <f t="shared" si="32"/>
        <v>0</v>
      </c>
      <c r="P174" s="6">
        <f t="shared" si="33"/>
        <v>0</v>
      </c>
      <c r="Q174" s="6">
        <f t="shared" si="34"/>
        <v>1</v>
      </c>
      <c r="R174" s="6">
        <f t="shared" si="30"/>
        <v>0</v>
      </c>
      <c r="S174" s="6">
        <f t="shared" si="36"/>
        <v>-5</v>
      </c>
      <c r="T174" s="26">
        <f t="shared" si="35"/>
        <v>-5</v>
      </c>
      <c r="U174" s="4">
        <f t="shared" si="41"/>
        <v>92.912499999999966</v>
      </c>
      <c r="V174" s="14">
        <f t="shared" si="37"/>
        <v>3.162500000000005</v>
      </c>
      <c r="W174" s="14">
        <f t="shared" si="39"/>
        <v>-59.85</v>
      </c>
      <c r="X174" s="14">
        <f t="shared" si="40"/>
        <v>3.8000000000000043</v>
      </c>
      <c r="Y174" s="14">
        <f t="shared" si="42"/>
        <v>-54.199999999999989</v>
      </c>
      <c r="Z174" s="13">
        <v>0</v>
      </c>
      <c r="AA174" s="13">
        <v>0</v>
      </c>
      <c r="AB174" s="13">
        <f t="shared" si="38"/>
        <v>-107.08750000000006</v>
      </c>
    </row>
    <row r="175" spans="1:28" ht="11.25" customHeight="1">
      <c r="A175" s="42" t="s">
        <v>8</v>
      </c>
      <c r="B175" s="47">
        <v>41263.833333333336</v>
      </c>
      <c r="D175" s="39" t="s">
        <v>305</v>
      </c>
      <c r="E175" s="40" t="s">
        <v>306</v>
      </c>
      <c r="F175" s="40" t="s">
        <v>307</v>
      </c>
      <c r="H175" s="41" t="s">
        <v>387</v>
      </c>
      <c r="I175" s="99">
        <v>41263.800000000003</v>
      </c>
      <c r="J175" s="40" t="s">
        <v>3</v>
      </c>
      <c r="K175" s="6">
        <v>5</v>
      </c>
      <c r="L175" s="93" t="s">
        <v>923</v>
      </c>
      <c r="M175" s="93" t="str">
        <f t="shared" si="31"/>
        <v>OK</v>
      </c>
      <c r="N175" s="10" t="s">
        <v>5</v>
      </c>
      <c r="O175" s="6">
        <f t="shared" si="32"/>
        <v>0</v>
      </c>
      <c r="P175" s="6">
        <f t="shared" si="33"/>
        <v>0</v>
      </c>
      <c r="Q175" s="6">
        <f t="shared" si="34"/>
        <v>1</v>
      </c>
      <c r="R175" s="6">
        <f t="shared" si="30"/>
        <v>0</v>
      </c>
      <c r="S175" s="6">
        <f t="shared" si="36"/>
        <v>-5</v>
      </c>
      <c r="T175" s="26">
        <f t="shared" si="35"/>
        <v>-5</v>
      </c>
      <c r="U175" s="4">
        <f t="shared" si="41"/>
        <v>87.912499999999966</v>
      </c>
      <c r="V175" s="14">
        <f t="shared" si="37"/>
        <v>-1.837499999999995</v>
      </c>
      <c r="W175" s="14">
        <f t="shared" si="39"/>
        <v>-59.85</v>
      </c>
      <c r="X175" s="14">
        <f t="shared" si="40"/>
        <v>3.8000000000000043</v>
      </c>
      <c r="Y175" s="14">
        <f t="shared" si="42"/>
        <v>-54.199999999999989</v>
      </c>
      <c r="Z175" s="13">
        <v>0</v>
      </c>
      <c r="AA175" s="13">
        <v>0</v>
      </c>
      <c r="AB175" s="13">
        <f t="shared" si="38"/>
        <v>-112.08750000000006</v>
      </c>
    </row>
    <row r="176" spans="1:28" ht="13.5" customHeight="1">
      <c r="A176" s="42" t="s">
        <v>8</v>
      </c>
      <c r="B176" s="47">
        <v>41265.833333333336</v>
      </c>
      <c r="D176" s="39" t="s">
        <v>308</v>
      </c>
      <c r="E176" s="40" t="s">
        <v>212</v>
      </c>
      <c r="F176" s="40" t="s">
        <v>263</v>
      </c>
      <c r="H176" s="41">
        <v>2</v>
      </c>
      <c r="I176" s="99">
        <v>41263.803472222222</v>
      </c>
      <c r="J176" s="40" t="s">
        <v>3</v>
      </c>
      <c r="K176" s="6">
        <v>5</v>
      </c>
      <c r="L176" s="93" t="s">
        <v>924</v>
      </c>
      <c r="M176" s="93" t="str">
        <f t="shared" si="31"/>
        <v>OK</v>
      </c>
      <c r="N176" s="10" t="s">
        <v>5</v>
      </c>
      <c r="O176" s="6">
        <f t="shared" si="32"/>
        <v>0</v>
      </c>
      <c r="P176" s="6">
        <f t="shared" si="33"/>
        <v>0</v>
      </c>
      <c r="Q176" s="6">
        <f t="shared" si="34"/>
        <v>1</v>
      </c>
      <c r="R176" s="6">
        <f t="shared" si="30"/>
        <v>0</v>
      </c>
      <c r="S176" s="6">
        <f t="shared" si="36"/>
        <v>-5</v>
      </c>
      <c r="T176" s="26">
        <f t="shared" si="35"/>
        <v>-5</v>
      </c>
      <c r="U176" s="4">
        <f t="shared" si="41"/>
        <v>82.912499999999966</v>
      </c>
      <c r="V176" s="14">
        <f t="shared" si="37"/>
        <v>-6.837499999999995</v>
      </c>
      <c r="W176" s="14">
        <f t="shared" si="39"/>
        <v>-59.85</v>
      </c>
      <c r="X176" s="14">
        <f t="shared" si="40"/>
        <v>3.8000000000000043</v>
      </c>
      <c r="Y176" s="14">
        <f t="shared" si="42"/>
        <v>-54.199999999999989</v>
      </c>
      <c r="Z176" s="13">
        <v>0</v>
      </c>
      <c r="AA176" s="13">
        <v>0</v>
      </c>
      <c r="AB176" s="13">
        <f t="shared" si="38"/>
        <v>-117.08750000000006</v>
      </c>
    </row>
    <row r="177" spans="1:28" ht="11.25" customHeight="1">
      <c r="A177" s="42" t="s">
        <v>8</v>
      </c>
      <c r="B177" s="47">
        <v>41263.916666666664</v>
      </c>
      <c r="D177" s="39" t="s">
        <v>309</v>
      </c>
      <c r="E177" s="40" t="s">
        <v>113</v>
      </c>
      <c r="F177" s="40" t="s">
        <v>215</v>
      </c>
      <c r="H177" s="41" t="s">
        <v>410</v>
      </c>
      <c r="I177" s="99">
        <v>41263.851388888892</v>
      </c>
      <c r="J177" s="40" t="s">
        <v>3</v>
      </c>
      <c r="K177" s="6">
        <v>5</v>
      </c>
      <c r="L177" s="93" t="s">
        <v>925</v>
      </c>
      <c r="M177" s="93" t="str">
        <f t="shared" si="31"/>
        <v>OK</v>
      </c>
      <c r="N177" s="10" t="s">
        <v>7</v>
      </c>
      <c r="O177" s="6">
        <f t="shared" si="32"/>
        <v>8.35</v>
      </c>
      <c r="P177" s="6">
        <f t="shared" si="33"/>
        <v>1</v>
      </c>
      <c r="Q177" s="6">
        <f t="shared" si="34"/>
        <v>0</v>
      </c>
      <c r="R177" s="6">
        <f t="shared" si="30"/>
        <v>0</v>
      </c>
      <c r="S177" s="6">
        <f t="shared" si="36"/>
        <v>3.3499999999999996</v>
      </c>
      <c r="T177" s="26">
        <f t="shared" si="35"/>
        <v>3.3499999999999996</v>
      </c>
      <c r="U177" s="4">
        <f t="shared" si="41"/>
        <v>86.26249999999996</v>
      </c>
      <c r="V177" s="14">
        <f t="shared" si="37"/>
        <v>-3.4874999999999954</v>
      </c>
      <c r="W177" s="14">
        <f t="shared" si="39"/>
        <v>-59.85</v>
      </c>
      <c r="X177" s="14">
        <f t="shared" si="40"/>
        <v>3.8000000000000043</v>
      </c>
      <c r="Y177" s="14">
        <f t="shared" si="42"/>
        <v>-54.199999999999989</v>
      </c>
      <c r="Z177" s="13">
        <v>0</v>
      </c>
      <c r="AA177" s="13">
        <v>0</v>
      </c>
      <c r="AB177" s="13">
        <f t="shared" si="38"/>
        <v>-113.73750000000007</v>
      </c>
    </row>
    <row r="178" spans="1:28" ht="11.25" customHeight="1">
      <c r="A178" s="42" t="s">
        <v>8</v>
      </c>
      <c r="B178" s="47">
        <v>41263.916666666664</v>
      </c>
      <c r="D178" s="39" t="s">
        <v>304</v>
      </c>
      <c r="E178" s="40" t="s">
        <v>29</v>
      </c>
      <c r="F178" s="40" t="s">
        <v>310</v>
      </c>
      <c r="H178" s="41" t="s">
        <v>385</v>
      </c>
      <c r="I178" s="99">
        <v>41263.857638888891</v>
      </c>
      <c r="J178" s="40" t="s">
        <v>3</v>
      </c>
      <c r="K178" s="6">
        <v>5</v>
      </c>
      <c r="L178" s="93" t="s">
        <v>926</v>
      </c>
      <c r="M178" s="93" t="str">
        <f t="shared" si="31"/>
        <v>OK</v>
      </c>
      <c r="N178" s="10" t="s">
        <v>7</v>
      </c>
      <c r="O178" s="6">
        <f t="shared" si="32"/>
        <v>8.75</v>
      </c>
      <c r="P178" s="6">
        <f t="shared" si="33"/>
        <v>1</v>
      </c>
      <c r="Q178" s="6">
        <f t="shared" si="34"/>
        <v>0</v>
      </c>
      <c r="R178" s="6">
        <f t="shared" si="30"/>
        <v>0</v>
      </c>
      <c r="S178" s="6">
        <f t="shared" si="36"/>
        <v>3.75</v>
      </c>
      <c r="T178" s="26">
        <f t="shared" si="35"/>
        <v>3.75</v>
      </c>
      <c r="U178" s="4">
        <f t="shared" si="41"/>
        <v>90.01249999999996</v>
      </c>
      <c r="V178" s="14">
        <f t="shared" si="37"/>
        <v>0.26250000000000462</v>
      </c>
      <c r="W178" s="14">
        <f t="shared" si="39"/>
        <v>-59.85</v>
      </c>
      <c r="X178" s="14">
        <f t="shared" si="40"/>
        <v>3.8000000000000043</v>
      </c>
      <c r="Y178" s="14">
        <f t="shared" si="42"/>
        <v>-54.199999999999989</v>
      </c>
      <c r="Z178" s="13">
        <v>0</v>
      </c>
      <c r="AA178" s="13">
        <v>0</v>
      </c>
      <c r="AB178" s="13">
        <f t="shared" si="38"/>
        <v>-109.98750000000007</v>
      </c>
    </row>
    <row r="179" spans="1:28" ht="11.25" customHeight="1">
      <c r="A179" s="42" t="s">
        <v>8</v>
      </c>
      <c r="B179" s="47">
        <v>41264.045138888891</v>
      </c>
      <c r="D179" s="39" t="s">
        <v>311</v>
      </c>
      <c r="E179" s="40" t="s">
        <v>146</v>
      </c>
      <c r="F179" s="40" t="s">
        <v>312</v>
      </c>
      <c r="H179" s="41" t="s">
        <v>410</v>
      </c>
      <c r="I179" s="99">
        <v>41263.859027777777</v>
      </c>
      <c r="J179" s="40" t="s">
        <v>9</v>
      </c>
      <c r="K179" s="6">
        <v>5</v>
      </c>
      <c r="L179" s="93" t="s">
        <v>927</v>
      </c>
      <c r="M179" s="93" t="str">
        <f t="shared" si="31"/>
        <v>OK</v>
      </c>
      <c r="N179" s="10" t="s">
        <v>5</v>
      </c>
      <c r="O179" s="6">
        <f t="shared" si="32"/>
        <v>0</v>
      </c>
      <c r="P179" s="6">
        <f t="shared" si="33"/>
        <v>0</v>
      </c>
      <c r="Q179" s="6">
        <f t="shared" si="34"/>
        <v>1</v>
      </c>
      <c r="R179" s="6">
        <f t="shared" si="30"/>
        <v>0</v>
      </c>
      <c r="S179" s="6">
        <f t="shared" si="36"/>
        <v>-5</v>
      </c>
      <c r="T179" s="26">
        <f t="shared" si="35"/>
        <v>-5</v>
      </c>
      <c r="U179" s="4">
        <f t="shared" si="41"/>
        <v>85.01249999999996</v>
      </c>
      <c r="V179" s="14">
        <f t="shared" si="37"/>
        <v>-4.7374999999999954</v>
      </c>
      <c r="W179" s="14">
        <f t="shared" si="39"/>
        <v>-59.85</v>
      </c>
      <c r="X179" s="14">
        <f t="shared" si="40"/>
        <v>3.8000000000000043</v>
      </c>
      <c r="Y179" s="14">
        <f t="shared" si="42"/>
        <v>-54.199999999999989</v>
      </c>
      <c r="Z179" s="13">
        <v>0</v>
      </c>
      <c r="AA179" s="13">
        <v>0</v>
      </c>
      <c r="AB179" s="13">
        <f t="shared" si="38"/>
        <v>-114.98750000000007</v>
      </c>
    </row>
    <row r="180" spans="1:28" ht="11.25" customHeight="1">
      <c r="A180" s="42" t="s">
        <v>8</v>
      </c>
      <c r="B180" s="47">
        <v>41264.78125</v>
      </c>
      <c r="D180" s="39" t="s">
        <v>316</v>
      </c>
      <c r="E180" s="40" t="s">
        <v>29</v>
      </c>
      <c r="F180" s="40" t="s">
        <v>317</v>
      </c>
      <c r="H180" s="41" t="s">
        <v>418</v>
      </c>
      <c r="I180" s="99">
        <v>41264.732638888891</v>
      </c>
      <c r="J180" s="40" t="s">
        <v>3</v>
      </c>
      <c r="K180" s="6">
        <v>5</v>
      </c>
      <c r="L180" s="93" t="s">
        <v>928</v>
      </c>
      <c r="M180" s="93" t="str">
        <f t="shared" si="31"/>
        <v>OK</v>
      </c>
      <c r="N180" s="10" t="s">
        <v>7</v>
      </c>
      <c r="O180" s="6">
        <f t="shared" si="32"/>
        <v>8</v>
      </c>
      <c r="P180" s="6">
        <f t="shared" si="33"/>
        <v>1</v>
      </c>
      <c r="Q180" s="6">
        <f t="shared" si="34"/>
        <v>0</v>
      </c>
      <c r="R180" s="6">
        <f t="shared" si="30"/>
        <v>0</v>
      </c>
      <c r="S180" s="6">
        <f t="shared" si="36"/>
        <v>3</v>
      </c>
      <c r="T180" s="26">
        <f t="shared" si="35"/>
        <v>3</v>
      </c>
      <c r="U180" s="4">
        <f t="shared" si="41"/>
        <v>88.01249999999996</v>
      </c>
      <c r="V180" s="14">
        <f t="shared" si="37"/>
        <v>-1.7374999999999954</v>
      </c>
      <c r="W180" s="14">
        <f t="shared" si="39"/>
        <v>-59.85</v>
      </c>
      <c r="X180" s="14">
        <f t="shared" si="40"/>
        <v>3.8000000000000043</v>
      </c>
      <c r="Y180" s="14">
        <f t="shared" si="42"/>
        <v>-54.199999999999989</v>
      </c>
      <c r="Z180" s="13">
        <v>0</v>
      </c>
      <c r="AA180" s="13">
        <v>0</v>
      </c>
      <c r="AB180" s="13">
        <f t="shared" si="38"/>
        <v>-111.98750000000007</v>
      </c>
    </row>
    <row r="181" spans="1:28" ht="11.25" customHeight="1">
      <c r="A181" s="42" t="s">
        <v>8</v>
      </c>
      <c r="B181" s="47">
        <v>41264.78125</v>
      </c>
      <c r="D181" s="39" t="s">
        <v>318</v>
      </c>
      <c r="E181" s="40" t="s">
        <v>306</v>
      </c>
      <c r="F181" s="40" t="s">
        <v>319</v>
      </c>
      <c r="H181" s="41" t="s">
        <v>389</v>
      </c>
      <c r="I181" s="99">
        <v>41264.73333333333</v>
      </c>
      <c r="J181" s="40" t="s">
        <v>3</v>
      </c>
      <c r="K181" s="6">
        <v>5</v>
      </c>
      <c r="L181" s="93" t="s">
        <v>929</v>
      </c>
      <c r="M181" s="93" t="str">
        <f t="shared" si="31"/>
        <v>OK</v>
      </c>
      <c r="N181" s="10" t="s">
        <v>5</v>
      </c>
      <c r="O181" s="6">
        <f t="shared" si="32"/>
        <v>0</v>
      </c>
      <c r="P181" s="6">
        <f t="shared" si="33"/>
        <v>0</v>
      </c>
      <c r="Q181" s="6">
        <f t="shared" si="34"/>
        <v>1</v>
      </c>
      <c r="R181" s="6">
        <f t="shared" si="30"/>
        <v>0</v>
      </c>
      <c r="S181" s="6">
        <f t="shared" si="36"/>
        <v>-5</v>
      </c>
      <c r="T181" s="26">
        <f t="shared" si="35"/>
        <v>-5</v>
      </c>
      <c r="U181" s="4">
        <f t="shared" si="41"/>
        <v>83.01249999999996</v>
      </c>
      <c r="V181" s="14">
        <f t="shared" si="37"/>
        <v>-6.7374999999999954</v>
      </c>
      <c r="W181" s="14">
        <f t="shared" si="39"/>
        <v>-59.85</v>
      </c>
      <c r="X181" s="14">
        <f t="shared" si="40"/>
        <v>3.8000000000000043</v>
      </c>
      <c r="Y181" s="14">
        <f t="shared" si="42"/>
        <v>-54.199999999999989</v>
      </c>
      <c r="Z181" s="13">
        <v>0</v>
      </c>
      <c r="AA181" s="13">
        <v>0</v>
      </c>
      <c r="AB181" s="13">
        <f t="shared" si="38"/>
        <v>-116.98750000000007</v>
      </c>
    </row>
    <row r="182" spans="1:28" ht="11.25" customHeight="1">
      <c r="A182" s="42" t="s">
        <v>8</v>
      </c>
      <c r="B182" s="47">
        <v>41264.864583333336</v>
      </c>
      <c r="D182" s="39" t="s">
        <v>297</v>
      </c>
      <c r="E182" s="40" t="s">
        <v>266</v>
      </c>
      <c r="F182" s="40" t="s">
        <v>15</v>
      </c>
      <c r="H182" s="41" t="s">
        <v>435</v>
      </c>
      <c r="I182" s="99">
        <v>41264.734722222223</v>
      </c>
      <c r="J182" s="40" t="s">
        <v>3</v>
      </c>
      <c r="K182" s="6">
        <v>5</v>
      </c>
      <c r="L182" s="93" t="s">
        <v>930</v>
      </c>
      <c r="M182" s="93" t="str">
        <f t="shared" si="31"/>
        <v>OK</v>
      </c>
      <c r="N182" s="10" t="s">
        <v>5</v>
      </c>
      <c r="O182" s="6">
        <f t="shared" si="32"/>
        <v>0</v>
      </c>
      <c r="P182" s="6">
        <f t="shared" si="33"/>
        <v>0</v>
      </c>
      <c r="Q182" s="6">
        <f t="shared" si="34"/>
        <v>1</v>
      </c>
      <c r="R182" s="6">
        <f t="shared" si="30"/>
        <v>0</v>
      </c>
      <c r="S182" s="6">
        <f t="shared" si="36"/>
        <v>-5</v>
      </c>
      <c r="T182" s="26">
        <f t="shared" si="35"/>
        <v>-5</v>
      </c>
      <c r="U182" s="4">
        <f t="shared" si="41"/>
        <v>78.01249999999996</v>
      </c>
      <c r="V182" s="14">
        <f t="shared" si="37"/>
        <v>-11.737499999999995</v>
      </c>
      <c r="W182" s="14">
        <f t="shared" si="39"/>
        <v>-59.85</v>
      </c>
      <c r="X182" s="14">
        <f t="shared" si="40"/>
        <v>3.8000000000000043</v>
      </c>
      <c r="Y182" s="14">
        <f t="shared" si="42"/>
        <v>-54.199999999999989</v>
      </c>
      <c r="Z182" s="13">
        <v>0</v>
      </c>
      <c r="AA182" s="13">
        <v>0</v>
      </c>
      <c r="AB182" s="13">
        <f t="shared" si="38"/>
        <v>-121.98750000000007</v>
      </c>
    </row>
    <row r="183" spans="1:28" ht="11.25" customHeight="1">
      <c r="A183" s="42" t="s">
        <v>8</v>
      </c>
      <c r="B183" s="47">
        <v>41264.78125</v>
      </c>
      <c r="D183" s="39" t="s">
        <v>320</v>
      </c>
      <c r="E183" s="40" t="s">
        <v>321</v>
      </c>
      <c r="F183" s="40" t="s">
        <v>322</v>
      </c>
      <c r="H183" s="41" t="s">
        <v>440</v>
      </c>
      <c r="I183" s="99">
        <v>41264.73541666667</v>
      </c>
      <c r="J183" s="40" t="s">
        <v>3</v>
      </c>
      <c r="K183" s="6">
        <v>5</v>
      </c>
      <c r="L183" s="93" t="s">
        <v>931</v>
      </c>
      <c r="M183" s="93" t="str">
        <f t="shared" si="31"/>
        <v>OK</v>
      </c>
      <c r="N183" s="10" t="s">
        <v>7</v>
      </c>
      <c r="O183" s="6">
        <f t="shared" si="32"/>
        <v>9.5</v>
      </c>
      <c r="P183" s="6">
        <f t="shared" si="33"/>
        <v>1</v>
      </c>
      <c r="Q183" s="6">
        <f t="shared" si="34"/>
        <v>0</v>
      </c>
      <c r="R183" s="6">
        <f t="shared" si="30"/>
        <v>0</v>
      </c>
      <c r="S183" s="6">
        <f t="shared" si="36"/>
        <v>4.5</v>
      </c>
      <c r="T183" s="26">
        <f t="shared" si="35"/>
        <v>4.5</v>
      </c>
      <c r="U183" s="4">
        <f t="shared" si="41"/>
        <v>82.51249999999996</v>
      </c>
      <c r="V183" s="14">
        <f t="shared" si="37"/>
        <v>-7.2374999999999954</v>
      </c>
      <c r="W183" s="14">
        <f t="shared" si="39"/>
        <v>-59.85</v>
      </c>
      <c r="X183" s="14">
        <f t="shared" si="40"/>
        <v>3.8000000000000043</v>
      </c>
      <c r="Y183" s="14">
        <f t="shared" si="42"/>
        <v>-54.199999999999989</v>
      </c>
      <c r="Z183" s="13">
        <v>0</v>
      </c>
      <c r="AA183" s="13">
        <v>0</v>
      </c>
      <c r="AB183" s="13">
        <f t="shared" si="38"/>
        <v>-117.48750000000007</v>
      </c>
    </row>
    <row r="184" spans="1:28" ht="11.25" customHeight="1">
      <c r="A184" s="42" t="s">
        <v>8</v>
      </c>
      <c r="B184" s="47">
        <v>41264.836805555555</v>
      </c>
      <c r="D184" s="39" t="s">
        <v>323</v>
      </c>
      <c r="E184" s="40" t="s">
        <v>27</v>
      </c>
      <c r="F184" s="40" t="s">
        <v>324</v>
      </c>
      <c r="H184" s="41" t="s">
        <v>449</v>
      </c>
      <c r="I184" s="99">
        <v>41264.736111111109</v>
      </c>
      <c r="J184" s="40" t="s">
        <v>49</v>
      </c>
      <c r="K184" s="6">
        <v>5</v>
      </c>
      <c r="L184" s="93" t="s">
        <v>932</v>
      </c>
      <c r="M184" s="93" t="str">
        <f t="shared" si="31"/>
        <v>OK</v>
      </c>
      <c r="N184" s="10" t="s">
        <v>7</v>
      </c>
      <c r="O184" s="6">
        <f t="shared" si="32"/>
        <v>10.25</v>
      </c>
      <c r="P184" s="6">
        <f t="shared" si="33"/>
        <v>1</v>
      </c>
      <c r="Q184" s="6">
        <f t="shared" si="34"/>
        <v>0</v>
      </c>
      <c r="R184" s="6">
        <f t="shared" si="30"/>
        <v>0</v>
      </c>
      <c r="S184" s="6">
        <f t="shared" si="36"/>
        <v>5.25</v>
      </c>
      <c r="T184" s="26">
        <f t="shared" si="35"/>
        <v>5.25</v>
      </c>
      <c r="U184" s="4">
        <f t="shared" si="41"/>
        <v>87.76249999999996</v>
      </c>
      <c r="V184" s="14">
        <f t="shared" si="37"/>
        <v>-1.9874999999999954</v>
      </c>
      <c r="W184" s="14">
        <f t="shared" si="39"/>
        <v>-59.85</v>
      </c>
      <c r="X184" s="14">
        <f t="shared" si="40"/>
        <v>3.8000000000000043</v>
      </c>
      <c r="Y184" s="14">
        <f t="shared" si="42"/>
        <v>-54.199999999999989</v>
      </c>
      <c r="Z184" s="13">
        <v>0</v>
      </c>
      <c r="AA184" s="13">
        <v>0</v>
      </c>
      <c r="AB184" s="13">
        <f t="shared" si="38"/>
        <v>-112.23750000000007</v>
      </c>
    </row>
    <row r="185" spans="1:28" ht="11.25" customHeight="1">
      <c r="A185" s="42" t="s">
        <v>8</v>
      </c>
      <c r="B185" s="47">
        <v>41264.836805555555</v>
      </c>
      <c r="D185" s="39" t="s">
        <v>315</v>
      </c>
      <c r="E185" s="40" t="s">
        <v>313</v>
      </c>
      <c r="F185" s="40" t="s">
        <v>314</v>
      </c>
      <c r="H185" s="41" t="s">
        <v>441</v>
      </c>
      <c r="I185" s="99">
        <v>41264.737500000003</v>
      </c>
      <c r="J185" s="40" t="s">
        <v>49</v>
      </c>
      <c r="K185" s="6">
        <v>5</v>
      </c>
      <c r="L185" s="93" t="s">
        <v>933</v>
      </c>
      <c r="M185" s="93" t="str">
        <f t="shared" si="31"/>
        <v>OK</v>
      </c>
      <c r="N185" s="10" t="s">
        <v>5</v>
      </c>
      <c r="O185" s="6">
        <f t="shared" si="32"/>
        <v>0</v>
      </c>
      <c r="P185" s="6">
        <f t="shared" si="33"/>
        <v>0</v>
      </c>
      <c r="Q185" s="6">
        <f t="shared" si="34"/>
        <v>1</v>
      </c>
      <c r="R185" s="6">
        <f t="shared" si="30"/>
        <v>0</v>
      </c>
      <c r="S185" s="6">
        <f t="shared" si="36"/>
        <v>-5</v>
      </c>
      <c r="T185" s="26">
        <f t="shared" si="35"/>
        <v>-5</v>
      </c>
      <c r="U185" s="4">
        <f t="shared" si="41"/>
        <v>82.76249999999996</v>
      </c>
      <c r="V185" s="14">
        <f t="shared" si="37"/>
        <v>-6.9874999999999954</v>
      </c>
      <c r="W185" s="14">
        <f t="shared" si="39"/>
        <v>-59.85</v>
      </c>
      <c r="X185" s="14">
        <f t="shared" si="40"/>
        <v>3.8000000000000043</v>
      </c>
      <c r="Y185" s="14">
        <f t="shared" si="42"/>
        <v>-54.199999999999989</v>
      </c>
      <c r="Z185" s="13">
        <v>0</v>
      </c>
      <c r="AA185" s="13">
        <v>0</v>
      </c>
      <c r="AB185" s="13">
        <f t="shared" si="38"/>
        <v>-117.23750000000007</v>
      </c>
    </row>
    <row r="186" spans="1:28" ht="11.25" customHeight="1">
      <c r="A186" s="42" t="s">
        <v>8</v>
      </c>
      <c r="B186" s="47">
        <v>41265.045138888891</v>
      </c>
      <c r="D186" s="39" t="s">
        <v>325</v>
      </c>
      <c r="E186" s="40" t="s">
        <v>146</v>
      </c>
      <c r="F186" s="40" t="s">
        <v>326</v>
      </c>
      <c r="H186" s="41" t="s">
        <v>439</v>
      </c>
      <c r="I186" s="99">
        <v>41264.90347222222</v>
      </c>
      <c r="J186" s="40" t="s">
        <v>9</v>
      </c>
      <c r="K186" s="6">
        <v>5</v>
      </c>
      <c r="L186" s="93" t="s">
        <v>934</v>
      </c>
      <c r="M186" s="93" t="str">
        <f t="shared" si="31"/>
        <v>OK</v>
      </c>
      <c r="N186" s="10" t="s">
        <v>5</v>
      </c>
      <c r="O186" s="6">
        <f t="shared" si="32"/>
        <v>0</v>
      </c>
      <c r="P186" s="6">
        <f t="shared" si="33"/>
        <v>0</v>
      </c>
      <c r="Q186" s="6">
        <f t="shared" si="34"/>
        <v>1</v>
      </c>
      <c r="R186" s="6">
        <f t="shared" si="30"/>
        <v>0</v>
      </c>
      <c r="S186" s="6">
        <f t="shared" si="36"/>
        <v>-5</v>
      </c>
      <c r="T186" s="26">
        <f t="shared" si="35"/>
        <v>-5</v>
      </c>
      <c r="U186" s="4">
        <f t="shared" ref="U186:U215" si="43">IF(N186=0,U185-K186,U185+O186-K186)</f>
        <v>77.76249999999996</v>
      </c>
      <c r="V186" s="14">
        <f t="shared" si="37"/>
        <v>-11.987499999999995</v>
      </c>
      <c r="W186" s="14">
        <f t="shared" si="39"/>
        <v>-59.85</v>
      </c>
      <c r="X186" s="14">
        <f t="shared" si="40"/>
        <v>3.8000000000000043</v>
      </c>
      <c r="Y186" s="14">
        <f t="shared" si="42"/>
        <v>-54.199999999999989</v>
      </c>
      <c r="Z186" s="13">
        <v>0</v>
      </c>
      <c r="AA186" s="13">
        <v>0</v>
      </c>
      <c r="AB186" s="13">
        <f t="shared" si="38"/>
        <v>-122.23750000000007</v>
      </c>
    </row>
    <row r="187" spans="1:28" ht="11.25" customHeight="1">
      <c r="A187" s="42" t="s">
        <v>54</v>
      </c>
      <c r="B187" s="47">
        <v>41265.583333333336</v>
      </c>
      <c r="D187" s="39" t="s">
        <v>327</v>
      </c>
      <c r="E187" s="40" t="s">
        <v>29</v>
      </c>
      <c r="F187" s="40" t="s">
        <v>38</v>
      </c>
      <c r="H187" s="41" t="s">
        <v>420</v>
      </c>
      <c r="I187" s="99">
        <v>41264.948611111111</v>
      </c>
      <c r="J187" s="40" t="s">
        <v>3</v>
      </c>
      <c r="K187" s="6">
        <v>5</v>
      </c>
      <c r="L187" s="93" t="s">
        <v>935</v>
      </c>
      <c r="M187" s="93" t="str">
        <f t="shared" si="31"/>
        <v>OK</v>
      </c>
      <c r="N187" s="10" t="s">
        <v>7</v>
      </c>
      <c r="O187" s="6">
        <f t="shared" si="32"/>
        <v>11.25</v>
      </c>
      <c r="P187" s="6">
        <f t="shared" si="33"/>
        <v>1</v>
      </c>
      <c r="Q187" s="6">
        <f t="shared" si="34"/>
        <v>0</v>
      </c>
      <c r="R187" s="6">
        <f t="shared" si="30"/>
        <v>0</v>
      </c>
      <c r="S187" s="6">
        <f t="shared" si="36"/>
        <v>6.25</v>
      </c>
      <c r="T187" s="26">
        <f t="shared" si="35"/>
        <v>6.25</v>
      </c>
      <c r="U187" s="4">
        <f t="shared" si="43"/>
        <v>84.01249999999996</v>
      </c>
      <c r="V187" s="14">
        <f t="shared" si="37"/>
        <v>-11.987499999999995</v>
      </c>
      <c r="W187" s="14">
        <f t="shared" si="39"/>
        <v>-59.85</v>
      </c>
      <c r="X187" s="14">
        <f t="shared" si="40"/>
        <v>10.050000000000004</v>
      </c>
      <c r="Y187" s="14">
        <f t="shared" si="42"/>
        <v>-54.199999999999989</v>
      </c>
      <c r="Z187" s="13">
        <v>0</v>
      </c>
      <c r="AA187" s="13">
        <v>0</v>
      </c>
      <c r="AB187" s="13">
        <f t="shared" si="38"/>
        <v>-115.98750000000007</v>
      </c>
    </row>
    <row r="188" spans="1:28" ht="11.25" customHeight="1">
      <c r="A188" s="42" t="s">
        <v>54</v>
      </c>
      <c r="B188" s="47">
        <v>41265.572916666664</v>
      </c>
      <c r="D188" s="39" t="s">
        <v>328</v>
      </c>
      <c r="E188" s="40" t="s">
        <v>29</v>
      </c>
      <c r="F188" s="40" t="s">
        <v>167</v>
      </c>
      <c r="H188" s="41" t="s">
        <v>407</v>
      </c>
      <c r="I188" s="99">
        <v>41264.950694444444</v>
      </c>
      <c r="J188" s="40" t="s">
        <v>3</v>
      </c>
      <c r="K188" s="6">
        <v>5</v>
      </c>
      <c r="L188" s="93" t="s">
        <v>936</v>
      </c>
      <c r="M188" s="93" t="str">
        <f t="shared" si="31"/>
        <v>OK</v>
      </c>
      <c r="N188" s="10" t="s">
        <v>7</v>
      </c>
      <c r="O188" s="6">
        <f t="shared" si="32"/>
        <v>8.25</v>
      </c>
      <c r="P188" s="6">
        <f t="shared" si="33"/>
        <v>1</v>
      </c>
      <c r="Q188" s="6">
        <f t="shared" si="34"/>
        <v>0</v>
      </c>
      <c r="R188" s="6">
        <f t="shared" si="30"/>
        <v>0</v>
      </c>
      <c r="S188" s="6">
        <f t="shared" si="36"/>
        <v>3.25</v>
      </c>
      <c r="T188" s="26">
        <f t="shared" si="35"/>
        <v>3.25</v>
      </c>
      <c r="U188" s="4">
        <f t="shared" si="43"/>
        <v>87.26249999999996</v>
      </c>
      <c r="V188" s="14">
        <f t="shared" si="37"/>
        <v>-11.987499999999995</v>
      </c>
      <c r="W188" s="14">
        <f t="shared" si="39"/>
        <v>-59.85</v>
      </c>
      <c r="X188" s="14">
        <f t="shared" si="40"/>
        <v>13.300000000000004</v>
      </c>
      <c r="Y188" s="14">
        <f t="shared" si="42"/>
        <v>-54.199999999999989</v>
      </c>
      <c r="Z188" s="13">
        <v>0</v>
      </c>
      <c r="AA188" s="13">
        <v>0</v>
      </c>
      <c r="AB188" s="13">
        <f t="shared" si="38"/>
        <v>-112.73750000000007</v>
      </c>
    </row>
    <row r="189" spans="1:28" ht="11.25" customHeight="1">
      <c r="A189" s="42" t="s">
        <v>54</v>
      </c>
      <c r="B189" s="47">
        <v>41265.520833333336</v>
      </c>
      <c r="D189" s="39" t="s">
        <v>329</v>
      </c>
      <c r="E189" s="40" t="s">
        <v>29</v>
      </c>
      <c r="F189" s="40" t="s">
        <v>132</v>
      </c>
      <c r="H189" s="41" t="s">
        <v>401</v>
      </c>
      <c r="I189" s="99">
        <v>41264.952777777777</v>
      </c>
      <c r="J189" s="40" t="s">
        <v>3</v>
      </c>
      <c r="K189" s="6">
        <v>5</v>
      </c>
      <c r="L189" s="93" t="s">
        <v>937</v>
      </c>
      <c r="M189" s="93" t="str">
        <f t="shared" si="31"/>
        <v>OK</v>
      </c>
      <c r="N189" s="10" t="s">
        <v>5</v>
      </c>
      <c r="O189" s="6">
        <f t="shared" si="32"/>
        <v>0</v>
      </c>
      <c r="P189" s="6">
        <f t="shared" si="33"/>
        <v>0</v>
      </c>
      <c r="Q189" s="6">
        <f t="shared" si="34"/>
        <v>1</v>
      </c>
      <c r="R189" s="6">
        <f t="shared" si="30"/>
        <v>0</v>
      </c>
      <c r="S189" s="6">
        <f t="shared" si="36"/>
        <v>-5</v>
      </c>
      <c r="T189" s="26">
        <f t="shared" si="35"/>
        <v>-5</v>
      </c>
      <c r="U189" s="4">
        <f t="shared" si="43"/>
        <v>82.26249999999996</v>
      </c>
      <c r="V189" s="14">
        <f t="shared" si="37"/>
        <v>-11.987499999999995</v>
      </c>
      <c r="W189" s="14">
        <f t="shared" si="39"/>
        <v>-59.85</v>
      </c>
      <c r="X189" s="14">
        <f t="shared" si="40"/>
        <v>8.3000000000000043</v>
      </c>
      <c r="Y189" s="14">
        <f t="shared" si="42"/>
        <v>-54.199999999999989</v>
      </c>
      <c r="Z189" s="13">
        <v>0</v>
      </c>
      <c r="AA189" s="13">
        <v>0</v>
      </c>
      <c r="AB189" s="13">
        <f t="shared" si="38"/>
        <v>-117.73750000000007</v>
      </c>
    </row>
    <row r="190" spans="1:28" ht="11.25" customHeight="1">
      <c r="A190" s="42" t="s">
        <v>54</v>
      </c>
      <c r="B190" s="47">
        <v>41265.770833333336</v>
      </c>
      <c r="D190" s="39" t="s">
        <v>330</v>
      </c>
      <c r="E190" s="40" t="s">
        <v>29</v>
      </c>
      <c r="F190" s="40" t="s">
        <v>331</v>
      </c>
      <c r="H190" s="41" t="s">
        <v>409</v>
      </c>
      <c r="I190" s="99">
        <v>41264.953472222223</v>
      </c>
      <c r="J190" s="40" t="s">
        <v>3</v>
      </c>
      <c r="K190" s="6">
        <v>5</v>
      </c>
      <c r="L190" s="93" t="s">
        <v>938</v>
      </c>
      <c r="M190" s="93" t="str">
        <f t="shared" si="31"/>
        <v>OK</v>
      </c>
      <c r="N190" s="10" t="s">
        <v>7</v>
      </c>
      <c r="O190" s="6">
        <f t="shared" si="32"/>
        <v>7.65</v>
      </c>
      <c r="P190" s="6">
        <f t="shared" si="33"/>
        <v>1</v>
      </c>
      <c r="Q190" s="6">
        <f t="shared" si="34"/>
        <v>0</v>
      </c>
      <c r="R190" s="6">
        <f t="shared" si="30"/>
        <v>0</v>
      </c>
      <c r="S190" s="6">
        <f t="shared" si="36"/>
        <v>2.6500000000000004</v>
      </c>
      <c r="T190" s="26">
        <f t="shared" si="35"/>
        <v>2.6500000000000004</v>
      </c>
      <c r="U190" s="4">
        <f t="shared" si="43"/>
        <v>84.912499999999966</v>
      </c>
      <c r="V190" s="14">
        <f t="shared" si="37"/>
        <v>-11.987499999999995</v>
      </c>
      <c r="W190" s="14">
        <f t="shared" si="39"/>
        <v>-59.85</v>
      </c>
      <c r="X190" s="14">
        <f t="shared" si="40"/>
        <v>10.950000000000005</v>
      </c>
      <c r="Y190" s="14">
        <f t="shared" si="42"/>
        <v>-54.199999999999989</v>
      </c>
      <c r="Z190" s="13">
        <v>0</v>
      </c>
      <c r="AA190" s="13">
        <v>0</v>
      </c>
      <c r="AB190" s="13">
        <f t="shared" si="38"/>
        <v>-115.08750000000006</v>
      </c>
    </row>
    <row r="191" spans="1:28" ht="12" customHeight="1">
      <c r="A191" s="42" t="s">
        <v>54</v>
      </c>
      <c r="B191" s="47">
        <v>41266.59375</v>
      </c>
      <c r="D191" s="39" t="s">
        <v>332</v>
      </c>
      <c r="E191" s="40" t="s">
        <v>333</v>
      </c>
      <c r="F191" s="40" t="s">
        <v>160</v>
      </c>
      <c r="H191" s="41" t="s">
        <v>400</v>
      </c>
      <c r="I191" s="99">
        <v>41264.994444444441</v>
      </c>
      <c r="J191" s="40" t="s">
        <v>3</v>
      </c>
      <c r="K191" s="6">
        <v>5</v>
      </c>
      <c r="L191" s="93" t="s">
        <v>939</v>
      </c>
      <c r="M191" s="93" t="str">
        <f t="shared" si="31"/>
        <v>OK</v>
      </c>
      <c r="N191" s="10" t="s">
        <v>5</v>
      </c>
      <c r="O191" s="6">
        <f t="shared" si="32"/>
        <v>0</v>
      </c>
      <c r="P191" s="6">
        <f t="shared" si="33"/>
        <v>0</v>
      </c>
      <c r="Q191" s="6">
        <f t="shared" si="34"/>
        <v>1</v>
      </c>
      <c r="R191" s="6">
        <f t="shared" si="30"/>
        <v>0</v>
      </c>
      <c r="S191" s="6">
        <f t="shared" si="36"/>
        <v>-5</v>
      </c>
      <c r="T191" s="26">
        <f t="shared" si="35"/>
        <v>-5</v>
      </c>
      <c r="U191" s="4">
        <f t="shared" si="43"/>
        <v>79.912499999999966</v>
      </c>
      <c r="V191" s="14">
        <f t="shared" si="37"/>
        <v>-11.987499999999995</v>
      </c>
      <c r="W191" s="14">
        <f t="shared" si="39"/>
        <v>-59.85</v>
      </c>
      <c r="X191" s="14">
        <f t="shared" si="40"/>
        <v>5.9500000000000046</v>
      </c>
      <c r="Y191" s="14">
        <f t="shared" si="42"/>
        <v>-54.199999999999989</v>
      </c>
      <c r="Z191" s="13">
        <v>0</v>
      </c>
      <c r="AA191" s="13">
        <v>0</v>
      </c>
      <c r="AB191" s="13">
        <f t="shared" si="38"/>
        <v>-120.08750000000006</v>
      </c>
    </row>
    <row r="192" spans="1:28" ht="11.25" customHeight="1">
      <c r="A192" s="42" t="s">
        <v>8</v>
      </c>
      <c r="B192" s="47">
        <v>41265.045138888891</v>
      </c>
      <c r="D192" s="39" t="s">
        <v>334</v>
      </c>
      <c r="E192" s="40" t="s">
        <v>153</v>
      </c>
      <c r="F192" s="40" t="s">
        <v>335</v>
      </c>
      <c r="H192" s="41" t="s">
        <v>410</v>
      </c>
      <c r="I192" s="99">
        <v>41265.018750000003</v>
      </c>
      <c r="J192" s="40" t="s">
        <v>9</v>
      </c>
      <c r="K192" s="6">
        <v>5</v>
      </c>
      <c r="L192" s="93" t="s">
        <v>940</v>
      </c>
      <c r="M192" s="93" t="str">
        <f t="shared" si="31"/>
        <v>OK</v>
      </c>
      <c r="N192" s="10" t="s">
        <v>5</v>
      </c>
      <c r="O192" s="6">
        <f t="shared" si="32"/>
        <v>0</v>
      </c>
      <c r="P192" s="6">
        <f t="shared" si="33"/>
        <v>0</v>
      </c>
      <c r="Q192" s="6">
        <f t="shared" si="34"/>
        <v>1</v>
      </c>
      <c r="R192" s="6">
        <f t="shared" si="30"/>
        <v>0</v>
      </c>
      <c r="S192" s="6">
        <f t="shared" si="36"/>
        <v>-5</v>
      </c>
      <c r="T192" s="26">
        <f t="shared" si="35"/>
        <v>-5</v>
      </c>
      <c r="U192" s="4">
        <f t="shared" si="43"/>
        <v>74.912499999999966</v>
      </c>
      <c r="V192" s="14">
        <f t="shared" si="37"/>
        <v>-16.987499999999997</v>
      </c>
      <c r="W192" s="14">
        <f t="shared" si="39"/>
        <v>-59.85</v>
      </c>
      <c r="X192" s="14">
        <f t="shared" si="40"/>
        <v>5.9500000000000046</v>
      </c>
      <c r="Y192" s="14">
        <f t="shared" si="42"/>
        <v>-54.199999999999989</v>
      </c>
      <c r="Z192" s="13">
        <v>0</v>
      </c>
      <c r="AA192" s="13">
        <v>0</v>
      </c>
      <c r="AB192" s="13">
        <f t="shared" si="38"/>
        <v>-125.08750000000006</v>
      </c>
    </row>
    <row r="193" spans="1:28" ht="11.25" customHeight="1">
      <c r="A193" s="42" t="s">
        <v>8</v>
      </c>
      <c r="B193" s="47">
        <v>41265.625</v>
      </c>
      <c r="D193" s="39" t="s">
        <v>336</v>
      </c>
      <c r="E193" s="40" t="s">
        <v>29</v>
      </c>
      <c r="F193" s="40" t="s">
        <v>231</v>
      </c>
      <c r="H193" s="41" t="s">
        <v>431</v>
      </c>
      <c r="I193" s="99">
        <v>41265.022222222222</v>
      </c>
      <c r="J193" s="40" t="s">
        <v>49</v>
      </c>
      <c r="K193" s="6">
        <v>5</v>
      </c>
      <c r="L193" s="93" t="s">
        <v>941</v>
      </c>
      <c r="M193" s="93" t="str">
        <f t="shared" si="31"/>
        <v>OK</v>
      </c>
      <c r="N193" s="10" t="s">
        <v>7</v>
      </c>
      <c r="O193" s="6">
        <f t="shared" si="32"/>
        <v>10.75</v>
      </c>
      <c r="P193" s="6">
        <f t="shared" si="33"/>
        <v>1</v>
      </c>
      <c r="Q193" s="6">
        <f t="shared" si="34"/>
        <v>0</v>
      </c>
      <c r="R193" s="6">
        <f t="shared" si="30"/>
        <v>0</v>
      </c>
      <c r="S193" s="6">
        <f t="shared" si="36"/>
        <v>5.75</v>
      </c>
      <c r="T193" s="26">
        <f t="shared" si="35"/>
        <v>5.75</v>
      </c>
      <c r="U193" s="4">
        <f t="shared" si="43"/>
        <v>80.662499999999966</v>
      </c>
      <c r="V193" s="14">
        <f t="shared" si="37"/>
        <v>-11.237499999999997</v>
      </c>
      <c r="W193" s="14">
        <f t="shared" si="39"/>
        <v>-59.85</v>
      </c>
      <c r="X193" s="14">
        <f t="shared" si="40"/>
        <v>5.9500000000000046</v>
      </c>
      <c r="Y193" s="14">
        <f t="shared" si="42"/>
        <v>-54.199999999999989</v>
      </c>
      <c r="Z193" s="13">
        <v>0</v>
      </c>
      <c r="AA193" s="13">
        <v>0</v>
      </c>
      <c r="AB193" s="13">
        <f t="shared" si="38"/>
        <v>-119.33750000000006</v>
      </c>
    </row>
    <row r="194" spans="1:28" ht="12.75" customHeight="1">
      <c r="A194" s="42" t="s">
        <v>8</v>
      </c>
      <c r="B194" s="47">
        <v>41265.572916666664</v>
      </c>
      <c r="D194" s="39" t="s">
        <v>328</v>
      </c>
      <c r="E194" s="40" t="s">
        <v>125</v>
      </c>
      <c r="F194" s="40" t="s">
        <v>220</v>
      </c>
      <c r="H194" s="41" t="s">
        <v>438</v>
      </c>
      <c r="I194" s="99">
        <v>41265.513888888891</v>
      </c>
      <c r="J194" s="40" t="s">
        <v>3</v>
      </c>
      <c r="K194" s="6">
        <v>5</v>
      </c>
      <c r="L194" s="93" t="s">
        <v>942</v>
      </c>
      <c r="M194" s="93" t="str">
        <f t="shared" si="31"/>
        <v>OK</v>
      </c>
      <c r="N194" s="10" t="s">
        <v>5</v>
      </c>
      <c r="O194" s="6">
        <f t="shared" si="32"/>
        <v>0</v>
      </c>
      <c r="P194" s="6">
        <f t="shared" si="33"/>
        <v>0</v>
      </c>
      <c r="Q194" s="6">
        <f t="shared" si="34"/>
        <v>1</v>
      </c>
      <c r="R194" s="6">
        <f t="shared" ref="R194:R257" si="44">IF(O194&gt;N194,1,0)</f>
        <v>0</v>
      </c>
      <c r="S194" s="6">
        <f t="shared" si="36"/>
        <v>-5</v>
      </c>
      <c r="T194" s="26">
        <f t="shared" si="35"/>
        <v>-5</v>
      </c>
      <c r="U194" s="4">
        <f t="shared" si="43"/>
        <v>75.662499999999966</v>
      </c>
      <c r="V194" s="14">
        <f t="shared" si="37"/>
        <v>-16.237499999999997</v>
      </c>
      <c r="W194" s="14">
        <f t="shared" si="39"/>
        <v>-59.85</v>
      </c>
      <c r="X194" s="14">
        <f t="shared" si="40"/>
        <v>5.9500000000000046</v>
      </c>
      <c r="Y194" s="14">
        <f t="shared" si="42"/>
        <v>-54.199999999999989</v>
      </c>
      <c r="Z194" s="13">
        <v>0</v>
      </c>
      <c r="AA194" s="13">
        <v>0</v>
      </c>
      <c r="AB194" s="13">
        <f t="shared" si="38"/>
        <v>-124.33750000000006</v>
      </c>
    </row>
    <row r="195" spans="1:28" ht="11.25" customHeight="1">
      <c r="A195" s="42" t="s">
        <v>8</v>
      </c>
      <c r="B195" s="47">
        <v>41265.833333333336</v>
      </c>
      <c r="D195" s="39" t="s">
        <v>337</v>
      </c>
      <c r="E195" s="40" t="s">
        <v>146</v>
      </c>
      <c r="F195" s="40" t="s">
        <v>338</v>
      </c>
      <c r="H195" s="41" t="s">
        <v>386</v>
      </c>
      <c r="I195" s="99">
        <v>41265.755555555559</v>
      </c>
      <c r="J195" s="40" t="s">
        <v>9</v>
      </c>
      <c r="K195" s="6">
        <v>5</v>
      </c>
      <c r="L195" s="93" t="s">
        <v>943</v>
      </c>
      <c r="M195" s="93" t="str">
        <f t="shared" ref="M195:M258" si="45">IF(I195&gt;I194,"OK","VOIR ?")</f>
        <v>OK</v>
      </c>
      <c r="N195" s="10" t="s">
        <v>7</v>
      </c>
      <c r="O195" s="6">
        <f t="shared" ref="O195:O258" si="46">IF(N195="PERDU",0,K195*H195)</f>
        <v>8.5</v>
      </c>
      <c r="P195" s="6">
        <f t="shared" ref="P195:P258" si="47">IF(N195="BON",1,0)</f>
        <v>1</v>
      </c>
      <c r="Q195" s="6">
        <f t="shared" ref="Q195:Q258" si="48">IF(N195="PERDU",1,0)</f>
        <v>0</v>
      </c>
      <c r="R195" s="6">
        <f t="shared" si="44"/>
        <v>0</v>
      </c>
      <c r="S195" s="6">
        <f t="shared" si="36"/>
        <v>3.5</v>
      </c>
      <c r="T195" s="26">
        <f t="shared" ref="T195:T258" si="49">IF(N195=0,K195*-1,O195-K195)</f>
        <v>3.5</v>
      </c>
      <c r="U195" s="4">
        <f t="shared" si="43"/>
        <v>79.162499999999966</v>
      </c>
      <c r="V195" s="14">
        <f t="shared" si="37"/>
        <v>-12.737499999999997</v>
      </c>
      <c r="W195" s="14">
        <f t="shared" si="39"/>
        <v>-59.85</v>
      </c>
      <c r="X195" s="14">
        <f t="shared" si="40"/>
        <v>5.9500000000000046</v>
      </c>
      <c r="Y195" s="14">
        <f t="shared" si="42"/>
        <v>-54.199999999999989</v>
      </c>
      <c r="Z195" s="13">
        <v>0</v>
      </c>
      <c r="AA195" s="13">
        <v>0</v>
      </c>
      <c r="AB195" s="13">
        <f t="shared" si="38"/>
        <v>-120.83750000000006</v>
      </c>
    </row>
    <row r="196" spans="1:28" ht="11.25" customHeight="1">
      <c r="A196" s="42" t="s">
        <v>8</v>
      </c>
      <c r="B196" s="47">
        <v>41265.833333333336</v>
      </c>
      <c r="D196" s="39" t="s">
        <v>339</v>
      </c>
      <c r="E196" s="40" t="s">
        <v>29</v>
      </c>
      <c r="F196" s="40" t="s">
        <v>340</v>
      </c>
      <c r="H196" s="41" t="s">
        <v>423</v>
      </c>
      <c r="I196" s="99">
        <v>41265.759722222225</v>
      </c>
      <c r="J196" s="40" t="s">
        <v>49</v>
      </c>
      <c r="K196" s="6">
        <v>5</v>
      </c>
      <c r="L196" s="93" t="s">
        <v>944</v>
      </c>
      <c r="M196" s="93" t="str">
        <f t="shared" si="45"/>
        <v>OK</v>
      </c>
      <c r="N196" s="10" t="s">
        <v>5</v>
      </c>
      <c r="O196" s="6">
        <f t="shared" si="46"/>
        <v>0</v>
      </c>
      <c r="P196" s="6">
        <f t="shared" si="47"/>
        <v>0</v>
      </c>
      <c r="Q196" s="6">
        <f t="shared" si="48"/>
        <v>1</v>
      </c>
      <c r="R196" s="6">
        <f t="shared" si="44"/>
        <v>0</v>
      </c>
      <c r="S196" s="6">
        <f t="shared" ref="S196:S259" si="50">IF(N196="",0,T196)</f>
        <v>-5</v>
      </c>
      <c r="T196" s="26">
        <f t="shared" si="49"/>
        <v>-5</v>
      </c>
      <c r="U196" s="4">
        <f t="shared" si="43"/>
        <v>74.162499999999966</v>
      </c>
      <c r="V196" s="14">
        <f t="shared" ref="V196:V259" si="51">IF(A196="YANN",V195+T196,V195)</f>
        <v>-17.737499999999997</v>
      </c>
      <c r="W196" s="14">
        <f t="shared" si="39"/>
        <v>-59.85</v>
      </c>
      <c r="X196" s="14">
        <f t="shared" si="40"/>
        <v>5.9500000000000046</v>
      </c>
      <c r="Y196" s="14">
        <f t="shared" si="42"/>
        <v>-54.199999999999989</v>
      </c>
      <c r="Z196" s="13">
        <v>0</v>
      </c>
      <c r="AA196" s="13">
        <v>0</v>
      </c>
      <c r="AB196" s="13">
        <f t="shared" ref="AB196:AB259" si="52">+AB195+T196</f>
        <v>-125.83750000000006</v>
      </c>
    </row>
    <row r="197" spans="1:28" ht="11.25" customHeight="1">
      <c r="A197" s="42" t="s">
        <v>8</v>
      </c>
      <c r="B197" s="47">
        <v>41266.104166666664</v>
      </c>
      <c r="D197" s="39" t="s">
        <v>341</v>
      </c>
      <c r="E197" s="40" t="s">
        <v>146</v>
      </c>
      <c r="F197" s="40" t="s">
        <v>342</v>
      </c>
      <c r="H197" s="41" t="s">
        <v>407</v>
      </c>
      <c r="I197" s="99">
        <v>41265.905555555553</v>
      </c>
      <c r="J197" s="40" t="s">
        <v>149</v>
      </c>
      <c r="K197" s="6">
        <v>5</v>
      </c>
      <c r="L197" s="93" t="s">
        <v>945</v>
      </c>
      <c r="M197" s="93" t="str">
        <f t="shared" si="45"/>
        <v>OK</v>
      </c>
      <c r="N197" s="10" t="s">
        <v>7</v>
      </c>
      <c r="O197" s="6">
        <f t="shared" si="46"/>
        <v>8.25</v>
      </c>
      <c r="P197" s="6">
        <f t="shared" si="47"/>
        <v>1</v>
      </c>
      <c r="Q197" s="6">
        <f t="shared" si="48"/>
        <v>0</v>
      </c>
      <c r="R197" s="6">
        <f t="shared" si="44"/>
        <v>0</v>
      </c>
      <c r="S197" s="6">
        <f t="shared" si="50"/>
        <v>3.25</v>
      </c>
      <c r="T197" s="26">
        <f t="shared" si="49"/>
        <v>3.25</v>
      </c>
      <c r="U197" s="4">
        <f t="shared" si="43"/>
        <v>77.412499999999966</v>
      </c>
      <c r="V197" s="14">
        <f t="shared" si="51"/>
        <v>-14.487499999999997</v>
      </c>
      <c r="W197" s="14">
        <f t="shared" si="39"/>
        <v>-59.85</v>
      </c>
      <c r="X197" s="14">
        <f t="shared" si="40"/>
        <v>5.9500000000000046</v>
      </c>
      <c r="Y197" s="14">
        <f t="shared" si="42"/>
        <v>-54.199999999999989</v>
      </c>
      <c r="Z197" s="13">
        <v>0</v>
      </c>
      <c r="AA197" s="13">
        <v>0</v>
      </c>
      <c r="AB197" s="13">
        <f t="shared" si="52"/>
        <v>-122.58750000000006</v>
      </c>
    </row>
    <row r="198" spans="1:28" ht="11.25" customHeight="1">
      <c r="A198" s="42" t="s">
        <v>8</v>
      </c>
      <c r="B198" s="47">
        <v>41266.510416666664</v>
      </c>
      <c r="D198" s="39" t="s">
        <v>347</v>
      </c>
      <c r="E198" s="40" t="s">
        <v>150</v>
      </c>
      <c r="F198" s="40" t="s">
        <v>348</v>
      </c>
      <c r="H198" s="41">
        <v>2</v>
      </c>
      <c r="I198" s="99">
        <v>41266.508333333331</v>
      </c>
      <c r="J198" s="40" t="s">
        <v>9</v>
      </c>
      <c r="K198" s="6">
        <v>5</v>
      </c>
      <c r="L198" s="93" t="s">
        <v>946</v>
      </c>
      <c r="M198" s="93" t="str">
        <f t="shared" si="45"/>
        <v>OK</v>
      </c>
      <c r="N198" s="10" t="s">
        <v>5</v>
      </c>
      <c r="O198" s="6">
        <f t="shared" si="46"/>
        <v>0</v>
      </c>
      <c r="P198" s="6">
        <f t="shared" si="47"/>
        <v>0</v>
      </c>
      <c r="Q198" s="6">
        <f t="shared" si="48"/>
        <v>1</v>
      </c>
      <c r="R198" s="6">
        <f t="shared" si="44"/>
        <v>0</v>
      </c>
      <c r="S198" s="6">
        <f t="shared" si="50"/>
        <v>-5</v>
      </c>
      <c r="T198" s="26">
        <f t="shared" si="49"/>
        <v>-5</v>
      </c>
      <c r="U198" s="4">
        <f t="shared" si="43"/>
        <v>72.412499999999966</v>
      </c>
      <c r="V198" s="14">
        <f t="shared" si="51"/>
        <v>-19.487499999999997</v>
      </c>
      <c r="W198" s="14">
        <f t="shared" si="39"/>
        <v>-59.85</v>
      </c>
      <c r="X198" s="14">
        <f t="shared" si="40"/>
        <v>5.9500000000000046</v>
      </c>
      <c r="Y198" s="14">
        <f t="shared" si="42"/>
        <v>-54.199999999999989</v>
      </c>
      <c r="Z198" s="13">
        <v>0</v>
      </c>
      <c r="AA198" s="13">
        <v>0</v>
      </c>
      <c r="AB198" s="13">
        <f t="shared" si="52"/>
        <v>-127.58750000000006</v>
      </c>
    </row>
    <row r="199" spans="1:28" ht="11.25" customHeight="1">
      <c r="A199" s="42" t="s">
        <v>8</v>
      </c>
      <c r="B199" s="47">
        <v>41266.520833333336</v>
      </c>
      <c r="D199" s="39" t="s">
        <v>349</v>
      </c>
      <c r="E199" s="40" t="s">
        <v>27</v>
      </c>
      <c r="F199" s="40" t="s">
        <v>350</v>
      </c>
      <c r="H199" s="41" t="s">
        <v>450</v>
      </c>
      <c r="I199" s="99">
        <v>41266.509027777778</v>
      </c>
      <c r="J199" s="40" t="s">
        <v>9</v>
      </c>
      <c r="K199" s="6">
        <v>5</v>
      </c>
      <c r="L199" s="93" t="s">
        <v>947</v>
      </c>
      <c r="M199" s="93" t="str">
        <f t="shared" si="45"/>
        <v>OK</v>
      </c>
      <c r="N199" s="10" t="s">
        <v>5</v>
      </c>
      <c r="O199" s="6">
        <f t="shared" si="46"/>
        <v>0</v>
      </c>
      <c r="P199" s="6">
        <f t="shared" si="47"/>
        <v>0</v>
      </c>
      <c r="Q199" s="6">
        <f t="shared" si="48"/>
        <v>1</v>
      </c>
      <c r="R199" s="6">
        <f t="shared" si="44"/>
        <v>0</v>
      </c>
      <c r="S199" s="6">
        <f t="shared" si="50"/>
        <v>-5</v>
      </c>
      <c r="T199" s="26">
        <f t="shared" si="49"/>
        <v>-5</v>
      </c>
      <c r="U199" s="4">
        <f t="shared" si="43"/>
        <v>67.412499999999966</v>
      </c>
      <c r="V199" s="14">
        <f t="shared" si="51"/>
        <v>-24.487499999999997</v>
      </c>
      <c r="W199" s="14">
        <f t="shared" ref="W199:W262" si="53">IF(A199="DJO",W198+T199,W198)</f>
        <v>-59.85</v>
      </c>
      <c r="X199" s="14">
        <f t="shared" si="40"/>
        <v>5.9500000000000046</v>
      </c>
      <c r="Y199" s="14">
        <f t="shared" si="42"/>
        <v>-54.199999999999989</v>
      </c>
      <c r="Z199" s="13">
        <v>0</v>
      </c>
      <c r="AA199" s="13">
        <v>0</v>
      </c>
      <c r="AB199" s="13">
        <f t="shared" si="52"/>
        <v>-132.58750000000006</v>
      </c>
    </row>
    <row r="200" spans="1:28" ht="11.25" customHeight="1">
      <c r="A200" s="42" t="s">
        <v>8</v>
      </c>
      <c r="B200" s="47">
        <v>41266.59375</v>
      </c>
      <c r="D200" s="39" t="s">
        <v>332</v>
      </c>
      <c r="E200" s="40" t="s">
        <v>146</v>
      </c>
      <c r="F200" s="40" t="s">
        <v>353</v>
      </c>
      <c r="H200" s="41" t="s">
        <v>451</v>
      </c>
      <c r="I200" s="99">
        <v>41266.510416666664</v>
      </c>
      <c r="J200" s="40" t="s">
        <v>3</v>
      </c>
      <c r="K200" s="6">
        <v>5</v>
      </c>
      <c r="L200" s="93" t="s">
        <v>948</v>
      </c>
      <c r="M200" s="93" t="str">
        <f t="shared" si="45"/>
        <v>OK</v>
      </c>
      <c r="N200" s="10" t="s">
        <v>5</v>
      </c>
      <c r="O200" s="6">
        <f t="shared" si="46"/>
        <v>0</v>
      </c>
      <c r="P200" s="6">
        <f t="shared" si="47"/>
        <v>0</v>
      </c>
      <c r="Q200" s="6">
        <f t="shared" si="48"/>
        <v>1</v>
      </c>
      <c r="R200" s="6">
        <f t="shared" si="44"/>
        <v>0</v>
      </c>
      <c r="S200" s="6">
        <f t="shared" si="50"/>
        <v>-5</v>
      </c>
      <c r="T200" s="26">
        <f t="shared" si="49"/>
        <v>-5</v>
      </c>
      <c r="U200" s="4">
        <f t="shared" si="43"/>
        <v>62.412499999999966</v>
      </c>
      <c r="V200" s="14">
        <f t="shared" si="51"/>
        <v>-29.487499999999997</v>
      </c>
      <c r="W200" s="14">
        <f t="shared" si="53"/>
        <v>-59.85</v>
      </c>
      <c r="X200" s="14">
        <f t="shared" si="40"/>
        <v>5.9500000000000046</v>
      </c>
      <c r="Y200" s="14">
        <f t="shared" si="42"/>
        <v>-54.199999999999989</v>
      </c>
      <c r="Z200" s="13">
        <v>0</v>
      </c>
      <c r="AA200" s="13">
        <v>0</v>
      </c>
      <c r="AB200" s="13">
        <f t="shared" si="52"/>
        <v>-137.58750000000006</v>
      </c>
    </row>
    <row r="201" spans="1:28" ht="11.25" customHeight="1">
      <c r="A201" s="42" t="s">
        <v>8</v>
      </c>
      <c r="B201" s="47">
        <v>41266.604166666664</v>
      </c>
      <c r="D201" s="39" t="s">
        <v>351</v>
      </c>
      <c r="E201" s="40" t="s">
        <v>146</v>
      </c>
      <c r="F201" s="40" t="s">
        <v>352</v>
      </c>
      <c r="H201" s="41" t="s">
        <v>400</v>
      </c>
      <c r="I201" s="99">
        <v>41266.511111111111</v>
      </c>
      <c r="J201" s="40" t="s">
        <v>3</v>
      </c>
      <c r="K201" s="6">
        <v>5</v>
      </c>
      <c r="L201" s="93" t="s">
        <v>949</v>
      </c>
      <c r="M201" s="93" t="str">
        <f t="shared" si="45"/>
        <v>OK</v>
      </c>
      <c r="N201" s="10" t="s">
        <v>5</v>
      </c>
      <c r="O201" s="6">
        <f t="shared" si="46"/>
        <v>0</v>
      </c>
      <c r="P201" s="6">
        <f t="shared" si="47"/>
        <v>0</v>
      </c>
      <c r="Q201" s="6">
        <f t="shared" si="48"/>
        <v>1</v>
      </c>
      <c r="R201" s="6">
        <f t="shared" si="44"/>
        <v>0</v>
      </c>
      <c r="S201" s="6">
        <f t="shared" si="50"/>
        <v>-5</v>
      </c>
      <c r="T201" s="26">
        <f t="shared" si="49"/>
        <v>-5</v>
      </c>
      <c r="U201" s="4">
        <f t="shared" si="43"/>
        <v>57.412499999999966</v>
      </c>
      <c r="V201" s="14">
        <f t="shared" si="51"/>
        <v>-34.487499999999997</v>
      </c>
      <c r="W201" s="14">
        <f t="shared" si="53"/>
        <v>-59.85</v>
      </c>
      <c r="X201" s="14">
        <f t="shared" si="40"/>
        <v>5.9500000000000046</v>
      </c>
      <c r="Y201" s="14">
        <f t="shared" si="42"/>
        <v>-54.199999999999989</v>
      </c>
      <c r="Z201" s="13">
        <v>0</v>
      </c>
      <c r="AA201" s="13">
        <v>0</v>
      </c>
      <c r="AB201" s="13">
        <f t="shared" si="52"/>
        <v>-142.58750000000006</v>
      </c>
    </row>
    <row r="202" spans="1:28" ht="12.75" customHeight="1">
      <c r="A202" s="42" t="s">
        <v>8</v>
      </c>
      <c r="B202" s="97">
        <v>41265.864583333336</v>
      </c>
      <c r="D202" s="39" t="s">
        <v>299</v>
      </c>
      <c r="E202" s="40" t="s">
        <v>121</v>
      </c>
      <c r="F202" s="40" t="s">
        <v>138</v>
      </c>
      <c r="H202" s="41" t="s">
        <v>416</v>
      </c>
      <c r="I202" s="100">
        <v>41266.513888888891</v>
      </c>
      <c r="J202" s="40" t="s">
        <v>3</v>
      </c>
      <c r="K202" s="6">
        <v>5</v>
      </c>
      <c r="L202" s="93" t="e">
        <v>#N/A</v>
      </c>
      <c r="M202" s="93" t="str">
        <f t="shared" si="45"/>
        <v>OK</v>
      </c>
      <c r="N202" s="10" t="s">
        <v>7</v>
      </c>
      <c r="O202" s="6">
        <f t="shared" si="46"/>
        <v>9.75</v>
      </c>
      <c r="P202" s="6">
        <f t="shared" si="47"/>
        <v>1</v>
      </c>
      <c r="Q202" s="6">
        <f t="shared" si="48"/>
        <v>0</v>
      </c>
      <c r="R202" s="6">
        <f t="shared" si="44"/>
        <v>0</v>
      </c>
      <c r="S202" s="6">
        <f t="shared" si="50"/>
        <v>4.75</v>
      </c>
      <c r="T202" s="26">
        <f t="shared" si="49"/>
        <v>4.75</v>
      </c>
      <c r="U202" s="4">
        <f t="shared" si="43"/>
        <v>62.162499999999966</v>
      </c>
      <c r="V202" s="14">
        <f t="shared" si="51"/>
        <v>-29.737499999999997</v>
      </c>
      <c r="W202" s="14">
        <f t="shared" si="53"/>
        <v>-59.85</v>
      </c>
      <c r="X202" s="14">
        <f t="shared" si="40"/>
        <v>5.9500000000000046</v>
      </c>
      <c r="Y202" s="14">
        <f t="shared" si="42"/>
        <v>-54.199999999999989</v>
      </c>
      <c r="Z202" s="13">
        <v>0</v>
      </c>
      <c r="AA202" s="13">
        <v>0</v>
      </c>
      <c r="AB202" s="13">
        <f t="shared" si="52"/>
        <v>-137.83750000000006</v>
      </c>
    </row>
    <row r="203" spans="1:28" ht="10.5" customHeight="1">
      <c r="A203" s="42" t="s">
        <v>54</v>
      </c>
      <c r="B203" s="47">
        <v>41266.708333333336</v>
      </c>
      <c r="D203" s="39" t="s">
        <v>354</v>
      </c>
      <c r="E203" s="40" t="s">
        <v>146</v>
      </c>
      <c r="F203" s="40" t="s">
        <v>355</v>
      </c>
      <c r="H203" s="41" t="s">
        <v>452</v>
      </c>
      <c r="I203" s="99">
        <v>41266.706250000003</v>
      </c>
      <c r="J203" s="40" t="s">
        <v>3</v>
      </c>
      <c r="K203" s="6">
        <v>10</v>
      </c>
      <c r="L203" s="93" t="s">
        <v>950</v>
      </c>
      <c r="M203" s="93" t="str">
        <f t="shared" si="45"/>
        <v>OK</v>
      </c>
      <c r="N203" s="10" t="s">
        <v>7</v>
      </c>
      <c r="O203" s="6">
        <f t="shared" si="46"/>
        <v>18.5</v>
      </c>
      <c r="P203" s="6">
        <f t="shared" si="47"/>
        <v>1</v>
      </c>
      <c r="Q203" s="6">
        <f t="shared" si="48"/>
        <v>0</v>
      </c>
      <c r="R203" s="6">
        <f t="shared" si="44"/>
        <v>0</v>
      </c>
      <c r="S203" s="6">
        <f t="shared" si="50"/>
        <v>8.5</v>
      </c>
      <c r="T203" s="26">
        <f t="shared" si="49"/>
        <v>8.5</v>
      </c>
      <c r="U203" s="4">
        <f t="shared" si="43"/>
        <v>70.662499999999966</v>
      </c>
      <c r="V203" s="14">
        <f t="shared" si="51"/>
        <v>-29.737499999999997</v>
      </c>
      <c r="W203" s="14">
        <f t="shared" si="53"/>
        <v>-59.85</v>
      </c>
      <c r="X203" s="14">
        <f t="shared" si="40"/>
        <v>14.450000000000005</v>
      </c>
      <c r="Y203" s="14">
        <f t="shared" si="42"/>
        <v>-54.199999999999989</v>
      </c>
      <c r="Z203" s="13">
        <v>0</v>
      </c>
      <c r="AA203" s="13">
        <v>0</v>
      </c>
      <c r="AB203" s="13">
        <f t="shared" si="52"/>
        <v>-129.33750000000006</v>
      </c>
    </row>
    <row r="204" spans="1:28" ht="12" customHeight="1">
      <c r="A204" s="42" t="s">
        <v>63</v>
      </c>
      <c r="B204" s="47">
        <v>41266.875</v>
      </c>
      <c r="D204" s="39" t="s">
        <v>344</v>
      </c>
      <c r="E204" s="40" t="s">
        <v>29</v>
      </c>
      <c r="F204" s="40" t="s">
        <v>345</v>
      </c>
      <c r="H204" s="41" t="s">
        <v>450</v>
      </c>
      <c r="I204" s="99">
        <v>41266.72152777778</v>
      </c>
      <c r="J204" s="40" t="s">
        <v>3</v>
      </c>
      <c r="K204" s="6">
        <v>5</v>
      </c>
      <c r="L204" s="93" t="s">
        <v>951</v>
      </c>
      <c r="M204" s="93" t="str">
        <f t="shared" si="45"/>
        <v>OK</v>
      </c>
      <c r="N204" s="10" t="s">
        <v>5</v>
      </c>
      <c r="O204" s="6">
        <f t="shared" si="46"/>
        <v>0</v>
      </c>
      <c r="P204" s="6">
        <f t="shared" si="47"/>
        <v>0</v>
      </c>
      <c r="Q204" s="6">
        <f t="shared" si="48"/>
        <v>1</v>
      </c>
      <c r="R204" s="6">
        <f t="shared" si="44"/>
        <v>0</v>
      </c>
      <c r="S204" s="6">
        <f t="shared" si="50"/>
        <v>-5</v>
      </c>
      <c r="T204" s="26">
        <f t="shared" si="49"/>
        <v>-5</v>
      </c>
      <c r="U204" s="4">
        <f t="shared" si="43"/>
        <v>65.662499999999966</v>
      </c>
      <c r="V204" s="14">
        <f t="shared" si="51"/>
        <v>-29.737499999999997</v>
      </c>
      <c r="W204" s="14">
        <f t="shared" si="53"/>
        <v>-59.85</v>
      </c>
      <c r="X204" s="14">
        <f t="shared" si="40"/>
        <v>14.450000000000005</v>
      </c>
      <c r="Y204" s="14">
        <f t="shared" si="42"/>
        <v>-59.199999999999989</v>
      </c>
      <c r="Z204" s="13">
        <v>0</v>
      </c>
      <c r="AA204" s="13">
        <v>0</v>
      </c>
      <c r="AB204" s="13">
        <f t="shared" si="52"/>
        <v>-134.33750000000006</v>
      </c>
    </row>
    <row r="205" spans="1:28" ht="14.25" customHeight="1">
      <c r="A205" s="42" t="s">
        <v>63</v>
      </c>
      <c r="B205" s="47">
        <v>41266.729166666664</v>
      </c>
      <c r="D205" s="39" t="s">
        <v>343</v>
      </c>
      <c r="E205" s="40" t="s">
        <v>29</v>
      </c>
      <c r="F205" s="40" t="s">
        <v>346</v>
      </c>
      <c r="H205" s="41" t="s">
        <v>434</v>
      </c>
      <c r="I205" s="99">
        <v>41266.722916666666</v>
      </c>
      <c r="J205" s="40" t="s">
        <v>115</v>
      </c>
      <c r="K205" s="6">
        <v>5</v>
      </c>
      <c r="L205" s="93" t="s">
        <v>952</v>
      </c>
      <c r="M205" s="93" t="str">
        <f t="shared" si="45"/>
        <v>OK</v>
      </c>
      <c r="N205" s="10" t="s">
        <v>7</v>
      </c>
      <c r="O205" s="6">
        <f t="shared" si="46"/>
        <v>7</v>
      </c>
      <c r="P205" s="6">
        <f t="shared" si="47"/>
        <v>1</v>
      </c>
      <c r="Q205" s="6">
        <f t="shared" si="48"/>
        <v>0</v>
      </c>
      <c r="R205" s="6">
        <f t="shared" si="44"/>
        <v>0</v>
      </c>
      <c r="S205" s="6">
        <f t="shared" si="50"/>
        <v>2</v>
      </c>
      <c r="T205" s="26">
        <f t="shared" si="49"/>
        <v>2</v>
      </c>
      <c r="U205" s="4">
        <f t="shared" si="43"/>
        <v>67.662499999999966</v>
      </c>
      <c r="V205" s="14">
        <f t="shared" si="51"/>
        <v>-29.737499999999997</v>
      </c>
      <c r="W205" s="14">
        <f t="shared" si="53"/>
        <v>-59.85</v>
      </c>
      <c r="X205" s="14">
        <f t="shared" si="40"/>
        <v>14.450000000000005</v>
      </c>
      <c r="Y205" s="14">
        <f t="shared" si="42"/>
        <v>-57.199999999999989</v>
      </c>
      <c r="Z205" s="13">
        <v>0</v>
      </c>
      <c r="AA205" s="13">
        <v>0</v>
      </c>
      <c r="AB205" s="13">
        <f t="shared" si="52"/>
        <v>-132.33750000000006</v>
      </c>
    </row>
    <row r="206" spans="1:28" ht="12.75" customHeight="1">
      <c r="A206" s="42" t="s">
        <v>54</v>
      </c>
      <c r="B206" s="47">
        <v>41266.708333333336</v>
      </c>
      <c r="D206" s="39" t="s">
        <v>356</v>
      </c>
      <c r="E206" s="40" t="s">
        <v>357</v>
      </c>
      <c r="F206" s="40" t="s">
        <v>358</v>
      </c>
      <c r="H206" s="41" t="s">
        <v>435</v>
      </c>
      <c r="I206" s="99">
        <v>41266.754166666666</v>
      </c>
      <c r="J206" s="40" t="s">
        <v>3</v>
      </c>
      <c r="K206" s="6">
        <v>5</v>
      </c>
      <c r="L206" s="93" t="s">
        <v>953</v>
      </c>
      <c r="M206" s="93" t="str">
        <f t="shared" si="45"/>
        <v>OK</v>
      </c>
      <c r="N206" s="10" t="s">
        <v>5</v>
      </c>
      <c r="O206" s="6">
        <f t="shared" si="46"/>
        <v>0</v>
      </c>
      <c r="P206" s="6">
        <f t="shared" si="47"/>
        <v>0</v>
      </c>
      <c r="Q206" s="6">
        <f t="shared" si="48"/>
        <v>1</v>
      </c>
      <c r="R206" s="6">
        <f t="shared" si="44"/>
        <v>0</v>
      </c>
      <c r="S206" s="6">
        <f t="shared" si="50"/>
        <v>-5</v>
      </c>
      <c r="T206" s="26">
        <f t="shared" si="49"/>
        <v>-5</v>
      </c>
      <c r="U206" s="4">
        <f t="shared" si="43"/>
        <v>62.662499999999966</v>
      </c>
      <c r="V206" s="14">
        <f t="shared" si="51"/>
        <v>-29.737499999999997</v>
      </c>
      <c r="W206" s="14">
        <f t="shared" si="53"/>
        <v>-59.85</v>
      </c>
      <c r="X206" s="14">
        <f t="shared" si="40"/>
        <v>9.4500000000000046</v>
      </c>
      <c r="Y206" s="14">
        <f t="shared" si="42"/>
        <v>-57.199999999999989</v>
      </c>
      <c r="Z206" s="13">
        <v>0</v>
      </c>
      <c r="AA206" s="13">
        <v>0</v>
      </c>
      <c r="AB206" s="13">
        <f t="shared" si="52"/>
        <v>-137.33750000000006</v>
      </c>
    </row>
    <row r="207" spans="1:28" ht="12" customHeight="1">
      <c r="A207" s="42" t="s">
        <v>8</v>
      </c>
      <c r="B207" s="47">
        <v>41266.791666666664</v>
      </c>
      <c r="D207" s="39" t="s">
        <v>359</v>
      </c>
      <c r="E207" s="40" t="s">
        <v>360</v>
      </c>
      <c r="F207" s="40" t="s">
        <v>361</v>
      </c>
      <c r="H207" s="41" t="s">
        <v>386</v>
      </c>
      <c r="I207" s="99">
        <v>41266.761805555558</v>
      </c>
      <c r="J207" s="40" t="s">
        <v>149</v>
      </c>
      <c r="K207" s="6">
        <v>10</v>
      </c>
      <c r="L207" s="93" t="s">
        <v>954</v>
      </c>
      <c r="M207" s="93" t="str">
        <f t="shared" si="45"/>
        <v>OK</v>
      </c>
      <c r="N207" s="10" t="s">
        <v>5</v>
      </c>
      <c r="O207" s="6">
        <f t="shared" si="46"/>
        <v>0</v>
      </c>
      <c r="P207" s="6">
        <f t="shared" si="47"/>
        <v>0</v>
      </c>
      <c r="Q207" s="6">
        <f t="shared" si="48"/>
        <v>1</v>
      </c>
      <c r="R207" s="6">
        <f t="shared" si="44"/>
        <v>0</v>
      </c>
      <c r="S207" s="6">
        <f t="shared" si="50"/>
        <v>-10</v>
      </c>
      <c r="T207" s="26">
        <f t="shared" si="49"/>
        <v>-10</v>
      </c>
      <c r="U207" s="4">
        <f t="shared" si="43"/>
        <v>52.662499999999966</v>
      </c>
      <c r="V207" s="14">
        <f t="shared" si="51"/>
        <v>-39.737499999999997</v>
      </c>
      <c r="W207" s="14">
        <f t="shared" si="53"/>
        <v>-59.85</v>
      </c>
      <c r="X207" s="14">
        <f t="shared" si="40"/>
        <v>9.4500000000000046</v>
      </c>
      <c r="Y207" s="14">
        <f t="shared" si="42"/>
        <v>-57.199999999999989</v>
      </c>
      <c r="Z207" s="13">
        <v>0</v>
      </c>
      <c r="AA207" s="13">
        <v>0</v>
      </c>
      <c r="AB207" s="13">
        <f t="shared" si="52"/>
        <v>-147.33750000000006</v>
      </c>
    </row>
    <row r="208" spans="1:28" ht="12.75" customHeight="1">
      <c r="A208" s="42" t="s">
        <v>54</v>
      </c>
      <c r="B208" s="47">
        <v>41269.666666666664</v>
      </c>
      <c r="D208" s="39" t="s">
        <v>362</v>
      </c>
      <c r="E208" s="40" t="s">
        <v>266</v>
      </c>
      <c r="F208" s="40" t="s">
        <v>363</v>
      </c>
      <c r="H208" s="41" t="s">
        <v>430</v>
      </c>
      <c r="I208" s="99">
        <v>41266.799305555556</v>
      </c>
      <c r="J208" s="40" t="s">
        <v>3</v>
      </c>
      <c r="K208" s="6">
        <v>5</v>
      </c>
      <c r="L208" s="93" t="s">
        <v>955</v>
      </c>
      <c r="M208" s="93" t="str">
        <f t="shared" si="45"/>
        <v>OK</v>
      </c>
      <c r="N208" s="10" t="s">
        <v>5</v>
      </c>
      <c r="O208" s="6">
        <f t="shared" si="46"/>
        <v>0</v>
      </c>
      <c r="P208" s="6">
        <f t="shared" si="47"/>
        <v>0</v>
      </c>
      <c r="Q208" s="6">
        <f t="shared" si="48"/>
        <v>1</v>
      </c>
      <c r="R208" s="6">
        <f t="shared" si="44"/>
        <v>0</v>
      </c>
      <c r="S208" s="6">
        <f t="shared" si="50"/>
        <v>-5</v>
      </c>
      <c r="T208" s="26">
        <f t="shared" si="49"/>
        <v>-5</v>
      </c>
      <c r="U208" s="16">
        <f t="shared" si="43"/>
        <v>47.662499999999966</v>
      </c>
      <c r="V208" s="14">
        <f t="shared" si="51"/>
        <v>-39.737499999999997</v>
      </c>
      <c r="W208" s="14">
        <f t="shared" si="53"/>
        <v>-59.85</v>
      </c>
      <c r="X208" s="14">
        <f t="shared" si="40"/>
        <v>4.4500000000000046</v>
      </c>
      <c r="Y208" s="14">
        <f t="shared" si="42"/>
        <v>-57.199999999999989</v>
      </c>
      <c r="Z208" s="13">
        <v>0</v>
      </c>
      <c r="AA208" s="13">
        <v>0</v>
      </c>
      <c r="AB208" s="13">
        <f t="shared" si="52"/>
        <v>-152.33750000000006</v>
      </c>
    </row>
    <row r="209" spans="1:28" ht="12.75" customHeight="1">
      <c r="A209" s="42" t="s">
        <v>8</v>
      </c>
      <c r="B209" s="47">
        <v>41269.666666666664</v>
      </c>
      <c r="C209" s="49"/>
      <c r="D209" s="49" t="s">
        <v>364</v>
      </c>
      <c r="E209" s="50" t="s">
        <v>125</v>
      </c>
      <c r="F209" s="50" t="s">
        <v>126</v>
      </c>
      <c r="G209" s="50"/>
      <c r="H209" s="41" t="s">
        <v>397</v>
      </c>
      <c r="I209" s="99">
        <v>41268.745138888888</v>
      </c>
      <c r="J209" s="40" t="s">
        <v>3</v>
      </c>
      <c r="K209" s="6">
        <v>5</v>
      </c>
      <c r="L209" s="93" t="s">
        <v>956</v>
      </c>
      <c r="M209" s="93" t="str">
        <f t="shared" si="45"/>
        <v>OK</v>
      </c>
      <c r="N209" s="10" t="s">
        <v>7</v>
      </c>
      <c r="O209" s="6">
        <f t="shared" si="46"/>
        <v>7.8500000000000005</v>
      </c>
      <c r="P209" s="6">
        <f t="shared" si="47"/>
        <v>1</v>
      </c>
      <c r="Q209" s="6">
        <f t="shared" si="48"/>
        <v>0</v>
      </c>
      <c r="R209" s="6">
        <f t="shared" si="44"/>
        <v>0</v>
      </c>
      <c r="S209" s="6">
        <f t="shared" si="50"/>
        <v>2.8500000000000005</v>
      </c>
      <c r="T209" s="26">
        <f t="shared" si="49"/>
        <v>2.8500000000000005</v>
      </c>
      <c r="U209" s="16">
        <f t="shared" si="43"/>
        <v>50.512499999999967</v>
      </c>
      <c r="V209" s="14">
        <f t="shared" si="51"/>
        <v>-36.887499999999996</v>
      </c>
      <c r="W209" s="14">
        <f t="shared" si="53"/>
        <v>-59.85</v>
      </c>
      <c r="X209" s="14">
        <f t="shared" si="40"/>
        <v>4.4500000000000046</v>
      </c>
      <c r="Y209" s="14">
        <f t="shared" si="42"/>
        <v>-57.199999999999989</v>
      </c>
      <c r="Z209" s="13">
        <v>0</v>
      </c>
      <c r="AA209" s="13">
        <v>0</v>
      </c>
      <c r="AB209" s="13">
        <f t="shared" si="52"/>
        <v>-149.48750000000007</v>
      </c>
    </row>
    <row r="210" spans="1:28" ht="11.25" customHeight="1">
      <c r="A210" s="42" t="s">
        <v>8</v>
      </c>
      <c r="B210" s="47">
        <v>41269.75</v>
      </c>
      <c r="C210" s="49"/>
      <c r="D210" s="49" t="s">
        <v>365</v>
      </c>
      <c r="E210" s="50" t="s">
        <v>121</v>
      </c>
      <c r="F210" s="50" t="s">
        <v>18</v>
      </c>
      <c r="G210" s="50"/>
      <c r="H210" s="41" t="s">
        <v>418</v>
      </c>
      <c r="I210" s="99">
        <v>41268.746527777781</v>
      </c>
      <c r="J210" s="40" t="s">
        <v>3</v>
      </c>
      <c r="K210" s="6">
        <v>5</v>
      </c>
      <c r="L210" s="93" t="s">
        <v>957</v>
      </c>
      <c r="M210" s="93" t="str">
        <f t="shared" si="45"/>
        <v>OK</v>
      </c>
      <c r="N210" s="10" t="s">
        <v>5</v>
      </c>
      <c r="O210" s="6">
        <f t="shared" si="46"/>
        <v>0</v>
      </c>
      <c r="P210" s="6">
        <f t="shared" si="47"/>
        <v>0</v>
      </c>
      <c r="Q210" s="6">
        <f t="shared" si="48"/>
        <v>1</v>
      </c>
      <c r="R210" s="6">
        <f t="shared" si="44"/>
        <v>0</v>
      </c>
      <c r="S210" s="6">
        <f t="shared" si="50"/>
        <v>-5</v>
      </c>
      <c r="T210" s="26">
        <f t="shared" si="49"/>
        <v>-5</v>
      </c>
      <c r="U210" s="16">
        <f t="shared" si="43"/>
        <v>45.512499999999967</v>
      </c>
      <c r="V210" s="14">
        <f t="shared" si="51"/>
        <v>-41.887499999999996</v>
      </c>
      <c r="W210" s="14">
        <f t="shared" si="53"/>
        <v>-59.85</v>
      </c>
      <c r="X210" s="14">
        <f t="shared" si="40"/>
        <v>4.4500000000000046</v>
      </c>
      <c r="Y210" s="14">
        <f t="shared" si="42"/>
        <v>-57.199999999999989</v>
      </c>
      <c r="Z210" s="13">
        <v>0</v>
      </c>
      <c r="AA210" s="13">
        <v>0</v>
      </c>
      <c r="AB210" s="13">
        <f t="shared" si="52"/>
        <v>-154.48750000000007</v>
      </c>
    </row>
    <row r="211" spans="1:28" ht="11.25" customHeight="1">
      <c r="A211" s="42" t="s">
        <v>54</v>
      </c>
      <c r="B211" s="47">
        <v>41269.666666666664</v>
      </c>
      <c r="C211" s="49"/>
      <c r="D211" s="49" t="s">
        <v>366</v>
      </c>
      <c r="E211" s="50" t="s">
        <v>29</v>
      </c>
      <c r="F211" s="50" t="s">
        <v>195</v>
      </c>
      <c r="G211" s="50"/>
      <c r="H211" s="41" t="s">
        <v>453</v>
      </c>
      <c r="I211" s="99">
        <v>41269.534722222219</v>
      </c>
      <c r="J211" s="40" t="s">
        <v>3</v>
      </c>
      <c r="K211" s="6">
        <v>5</v>
      </c>
      <c r="L211" s="93" t="s">
        <v>958</v>
      </c>
      <c r="M211" s="93" t="str">
        <f t="shared" si="45"/>
        <v>OK</v>
      </c>
      <c r="N211" s="10" t="s">
        <v>7</v>
      </c>
      <c r="O211" s="6">
        <f t="shared" si="46"/>
        <v>7.75</v>
      </c>
      <c r="P211" s="6">
        <f t="shared" si="47"/>
        <v>1</v>
      </c>
      <c r="Q211" s="6">
        <f t="shared" si="48"/>
        <v>0</v>
      </c>
      <c r="R211" s="6">
        <f t="shared" si="44"/>
        <v>0</v>
      </c>
      <c r="S211" s="6">
        <f t="shared" si="50"/>
        <v>2.75</v>
      </c>
      <c r="T211" s="26">
        <f t="shared" si="49"/>
        <v>2.75</v>
      </c>
      <c r="U211" s="16">
        <f t="shared" si="43"/>
        <v>48.262499999999967</v>
      </c>
      <c r="V211" s="14">
        <f t="shared" si="51"/>
        <v>-41.887499999999996</v>
      </c>
      <c r="W211" s="14">
        <f t="shared" si="53"/>
        <v>-59.85</v>
      </c>
      <c r="X211" s="14">
        <f t="shared" si="40"/>
        <v>7.2000000000000046</v>
      </c>
      <c r="Y211" s="14">
        <f t="shared" si="42"/>
        <v>-57.199999999999989</v>
      </c>
      <c r="Z211" s="13">
        <v>0</v>
      </c>
      <c r="AA211" s="13">
        <v>0</v>
      </c>
      <c r="AB211" s="13">
        <f t="shared" si="52"/>
        <v>-151.73750000000007</v>
      </c>
    </row>
    <row r="212" spans="1:28" ht="11.25" customHeight="1">
      <c r="A212" s="42" t="s">
        <v>54</v>
      </c>
      <c r="B212" s="47">
        <v>41269.864583333336</v>
      </c>
      <c r="C212" s="49"/>
      <c r="D212" s="49" t="s">
        <v>367</v>
      </c>
      <c r="E212" s="50" t="s">
        <v>29</v>
      </c>
      <c r="F212" s="50" t="s">
        <v>331</v>
      </c>
      <c r="G212" s="50"/>
      <c r="H212" s="41">
        <v>2</v>
      </c>
      <c r="I212" s="99">
        <v>41269.537499999999</v>
      </c>
      <c r="J212" s="40" t="s">
        <v>3</v>
      </c>
      <c r="K212" s="6">
        <v>5</v>
      </c>
      <c r="L212" s="93" t="s">
        <v>959</v>
      </c>
      <c r="M212" s="93" t="str">
        <f t="shared" si="45"/>
        <v>OK</v>
      </c>
      <c r="N212" s="10" t="s">
        <v>5</v>
      </c>
      <c r="O212" s="6">
        <f t="shared" si="46"/>
        <v>0</v>
      </c>
      <c r="P212" s="6">
        <f t="shared" si="47"/>
        <v>0</v>
      </c>
      <c r="Q212" s="6">
        <f t="shared" si="48"/>
        <v>1</v>
      </c>
      <c r="R212" s="6">
        <f t="shared" si="44"/>
        <v>0</v>
      </c>
      <c r="S212" s="6">
        <f t="shared" si="50"/>
        <v>-5</v>
      </c>
      <c r="T212" s="26">
        <f t="shared" si="49"/>
        <v>-5</v>
      </c>
      <c r="U212" s="16">
        <f t="shared" si="43"/>
        <v>43.262499999999967</v>
      </c>
      <c r="V212" s="14">
        <f t="shared" si="51"/>
        <v>-41.887499999999996</v>
      </c>
      <c r="W212" s="14">
        <f t="shared" si="53"/>
        <v>-59.85</v>
      </c>
      <c r="X212" s="14">
        <f t="shared" si="40"/>
        <v>2.2000000000000046</v>
      </c>
      <c r="Y212" s="14">
        <f t="shared" si="42"/>
        <v>-57.199999999999989</v>
      </c>
      <c r="Z212" s="13">
        <v>0</v>
      </c>
      <c r="AA212" s="13">
        <v>0</v>
      </c>
      <c r="AB212" s="13">
        <f t="shared" si="52"/>
        <v>-156.73750000000007</v>
      </c>
    </row>
    <row r="213" spans="1:28" ht="11.25" customHeight="1">
      <c r="A213" s="42" t="s">
        <v>8</v>
      </c>
      <c r="B213" s="47">
        <v>41269.833333333336</v>
      </c>
      <c r="C213" s="49"/>
      <c r="D213" s="49" t="s">
        <v>368</v>
      </c>
      <c r="E213" s="50" t="s">
        <v>150</v>
      </c>
      <c r="F213" s="50" t="s">
        <v>369</v>
      </c>
      <c r="G213" s="50"/>
      <c r="H213" s="41" t="s">
        <v>434</v>
      </c>
      <c r="I213" s="99">
        <v>41269.763194444444</v>
      </c>
      <c r="J213" s="40" t="s">
        <v>9</v>
      </c>
      <c r="K213" s="6">
        <v>5</v>
      </c>
      <c r="L213" s="93" t="s">
        <v>960</v>
      </c>
      <c r="M213" s="93" t="str">
        <f t="shared" si="45"/>
        <v>OK</v>
      </c>
      <c r="N213" s="10" t="s">
        <v>5</v>
      </c>
      <c r="O213" s="6">
        <f t="shared" si="46"/>
        <v>0</v>
      </c>
      <c r="P213" s="6">
        <f t="shared" si="47"/>
        <v>0</v>
      </c>
      <c r="Q213" s="6">
        <f t="shared" si="48"/>
        <v>1</v>
      </c>
      <c r="R213" s="6">
        <f t="shared" si="44"/>
        <v>0</v>
      </c>
      <c r="S213" s="6">
        <f t="shared" si="50"/>
        <v>-5</v>
      </c>
      <c r="T213" s="26">
        <f t="shared" si="49"/>
        <v>-5</v>
      </c>
      <c r="U213" s="16">
        <f t="shared" si="43"/>
        <v>38.262499999999967</v>
      </c>
      <c r="V213" s="14">
        <f t="shared" si="51"/>
        <v>-46.887499999999996</v>
      </c>
      <c r="W213" s="14">
        <f t="shared" si="53"/>
        <v>-59.85</v>
      </c>
      <c r="X213" s="14">
        <f t="shared" ref="X213:X276" si="54">IF(A213="PHANE",X212+T213,X212)</f>
        <v>2.2000000000000046</v>
      </c>
      <c r="Y213" s="14">
        <f t="shared" si="42"/>
        <v>-57.199999999999989</v>
      </c>
      <c r="Z213" s="13">
        <v>0</v>
      </c>
      <c r="AA213" s="13">
        <v>0</v>
      </c>
      <c r="AB213" s="13">
        <f t="shared" si="52"/>
        <v>-161.73750000000007</v>
      </c>
    </row>
    <row r="214" spans="1:28" ht="11.25" customHeight="1">
      <c r="A214" s="42" t="s">
        <v>8</v>
      </c>
      <c r="B214" s="47">
        <v>41269.833333333336</v>
      </c>
      <c r="C214" s="49"/>
      <c r="D214" s="49" t="s">
        <v>370</v>
      </c>
      <c r="E214" s="50" t="s">
        <v>150</v>
      </c>
      <c r="F214" s="50" t="s">
        <v>371</v>
      </c>
      <c r="G214" s="50"/>
      <c r="H214" s="41" t="s">
        <v>399</v>
      </c>
      <c r="I214" s="99">
        <v>41269.824305555558</v>
      </c>
      <c r="J214" s="40" t="s">
        <v>9</v>
      </c>
      <c r="K214" s="6">
        <v>3.11</v>
      </c>
      <c r="L214" s="93" t="s">
        <v>961</v>
      </c>
      <c r="M214" s="93" t="str">
        <f t="shared" si="45"/>
        <v>OK</v>
      </c>
      <c r="N214" s="10" t="s">
        <v>7</v>
      </c>
      <c r="O214" s="6">
        <f t="shared" si="46"/>
        <v>4.665</v>
      </c>
      <c r="P214" s="6">
        <f t="shared" si="47"/>
        <v>1</v>
      </c>
      <c r="Q214" s="6">
        <f t="shared" si="48"/>
        <v>0</v>
      </c>
      <c r="R214" s="6">
        <f t="shared" si="44"/>
        <v>0</v>
      </c>
      <c r="S214" s="6">
        <f t="shared" si="50"/>
        <v>1.5550000000000002</v>
      </c>
      <c r="T214" s="26">
        <f t="shared" si="49"/>
        <v>1.5550000000000002</v>
      </c>
      <c r="U214" s="16">
        <f t="shared" si="43"/>
        <v>39.817499999999967</v>
      </c>
      <c r="V214" s="14">
        <f t="shared" si="51"/>
        <v>-45.332499999999996</v>
      </c>
      <c r="W214" s="14">
        <f t="shared" si="53"/>
        <v>-59.85</v>
      </c>
      <c r="X214" s="14">
        <f t="shared" si="54"/>
        <v>2.2000000000000046</v>
      </c>
      <c r="Y214" s="14">
        <f t="shared" si="42"/>
        <v>-57.199999999999989</v>
      </c>
      <c r="Z214" s="13">
        <v>0</v>
      </c>
      <c r="AA214" s="13">
        <v>0</v>
      </c>
      <c r="AB214" s="13">
        <f t="shared" si="52"/>
        <v>-160.18250000000006</v>
      </c>
    </row>
    <row r="215" spans="1:28" ht="12" customHeight="1">
      <c r="A215" s="42" t="s">
        <v>8</v>
      </c>
      <c r="B215" s="47">
        <v>41269.864583333336</v>
      </c>
      <c r="C215" s="49"/>
      <c r="D215" s="49" t="s">
        <v>367</v>
      </c>
      <c r="E215" s="50" t="s">
        <v>212</v>
      </c>
      <c r="F215" s="50" t="s">
        <v>138</v>
      </c>
      <c r="G215" s="50"/>
      <c r="H215" s="41" t="s">
        <v>449</v>
      </c>
      <c r="I215" s="99">
        <v>41269.885416666664</v>
      </c>
      <c r="J215" s="40" t="s">
        <v>3</v>
      </c>
      <c r="K215" s="6">
        <v>5</v>
      </c>
      <c r="L215" s="93" t="s">
        <v>962</v>
      </c>
      <c r="M215" s="93" t="str">
        <f t="shared" si="45"/>
        <v>OK</v>
      </c>
      <c r="N215" s="10" t="s">
        <v>5</v>
      </c>
      <c r="O215" s="6">
        <f t="shared" si="46"/>
        <v>0</v>
      </c>
      <c r="P215" s="6">
        <f t="shared" si="47"/>
        <v>0</v>
      </c>
      <c r="Q215" s="6">
        <f t="shared" si="48"/>
        <v>1</v>
      </c>
      <c r="R215" s="6">
        <f t="shared" si="44"/>
        <v>0</v>
      </c>
      <c r="S215" s="6">
        <f t="shared" si="50"/>
        <v>-5</v>
      </c>
      <c r="T215" s="26">
        <f t="shared" si="49"/>
        <v>-5</v>
      </c>
      <c r="U215" s="17">
        <f t="shared" si="43"/>
        <v>34.817499999999967</v>
      </c>
      <c r="V215" s="14">
        <f t="shared" si="51"/>
        <v>-50.332499999999996</v>
      </c>
      <c r="W215" s="14">
        <f t="shared" si="53"/>
        <v>-59.85</v>
      </c>
      <c r="X215" s="14">
        <f t="shared" si="54"/>
        <v>2.2000000000000046</v>
      </c>
      <c r="Y215" s="14">
        <f t="shared" si="42"/>
        <v>-57.199999999999989</v>
      </c>
      <c r="Z215" s="13">
        <v>0</v>
      </c>
      <c r="AA215" s="13">
        <v>0</v>
      </c>
      <c r="AB215" s="13">
        <f t="shared" si="52"/>
        <v>-165.18250000000006</v>
      </c>
    </row>
    <row r="216" spans="1:28" ht="11.25" customHeight="1">
      <c r="A216" s="42"/>
      <c r="D216" s="39" t="s">
        <v>60</v>
      </c>
      <c r="I216" s="100">
        <v>41270.770833333336</v>
      </c>
      <c r="L216" s="93" t="e">
        <v>#N/A</v>
      </c>
      <c r="M216" s="93" t="str">
        <f t="shared" si="45"/>
        <v>OK</v>
      </c>
      <c r="O216" s="6">
        <f t="shared" si="46"/>
        <v>0</v>
      </c>
      <c r="P216" s="6">
        <f t="shared" si="47"/>
        <v>0</v>
      </c>
      <c r="Q216" s="6">
        <f t="shared" si="48"/>
        <v>0</v>
      </c>
      <c r="R216" s="6">
        <f t="shared" si="44"/>
        <v>0</v>
      </c>
      <c r="S216" s="6">
        <f t="shared" si="50"/>
        <v>0</v>
      </c>
      <c r="T216" s="26">
        <f t="shared" si="49"/>
        <v>0</v>
      </c>
      <c r="U216" s="16">
        <f>IF(N216=0,U215-K216,U215+O216-K216)+30</f>
        <v>64.817499999999967</v>
      </c>
      <c r="V216" s="14">
        <f t="shared" si="51"/>
        <v>-50.332499999999996</v>
      </c>
      <c r="W216" s="14">
        <f t="shared" si="53"/>
        <v>-59.85</v>
      </c>
      <c r="X216" s="14">
        <f t="shared" si="54"/>
        <v>2.2000000000000046</v>
      </c>
      <c r="Y216" s="14">
        <f t="shared" si="42"/>
        <v>-57.199999999999989</v>
      </c>
      <c r="Z216" s="13">
        <v>0</v>
      </c>
      <c r="AA216" s="13">
        <v>0</v>
      </c>
      <c r="AB216" s="13">
        <f t="shared" si="52"/>
        <v>-165.18250000000006</v>
      </c>
    </row>
    <row r="217" spans="1:28" ht="11.25" customHeight="1">
      <c r="A217" s="42" t="s">
        <v>8</v>
      </c>
      <c r="B217" s="47">
        <v>41270.833333333336</v>
      </c>
      <c r="C217" s="49"/>
      <c r="D217" s="49" t="s">
        <v>372</v>
      </c>
      <c r="E217" s="50" t="s">
        <v>150</v>
      </c>
      <c r="F217" s="50" t="s">
        <v>373</v>
      </c>
      <c r="G217" s="50"/>
      <c r="H217" s="41" t="s">
        <v>391</v>
      </c>
      <c r="I217" s="99">
        <v>41270.754861111112</v>
      </c>
      <c r="J217" s="40" t="s">
        <v>9</v>
      </c>
      <c r="K217" s="6">
        <v>3.37</v>
      </c>
      <c r="L217" s="93" t="s">
        <v>963</v>
      </c>
      <c r="M217" s="93" t="str">
        <f t="shared" si="45"/>
        <v>VOIR ?</v>
      </c>
      <c r="N217" s="10" t="s">
        <v>5</v>
      </c>
      <c r="O217" s="6">
        <f t="shared" si="46"/>
        <v>0</v>
      </c>
      <c r="P217" s="6">
        <f t="shared" si="47"/>
        <v>0</v>
      </c>
      <c r="Q217" s="6">
        <f t="shared" si="48"/>
        <v>1</v>
      </c>
      <c r="R217" s="6">
        <f t="shared" si="44"/>
        <v>0</v>
      </c>
      <c r="S217" s="6">
        <f t="shared" si="50"/>
        <v>-3.37</v>
      </c>
      <c r="T217" s="26">
        <f t="shared" si="49"/>
        <v>-3.37</v>
      </c>
      <c r="U217" s="16">
        <f t="shared" ref="U217:U223" si="55">IF(N217=0,U216-K217,U216+O217-K217)</f>
        <v>61.44749999999997</v>
      </c>
      <c r="V217" s="14">
        <f t="shared" si="51"/>
        <v>-53.702499999999993</v>
      </c>
      <c r="W217" s="14">
        <f t="shared" si="53"/>
        <v>-59.85</v>
      </c>
      <c r="X217" s="14">
        <f t="shared" si="54"/>
        <v>2.2000000000000046</v>
      </c>
      <c r="Y217" s="14">
        <f t="shared" si="42"/>
        <v>-57.199999999999989</v>
      </c>
      <c r="Z217" s="13">
        <v>0</v>
      </c>
      <c r="AA217" s="13">
        <v>0</v>
      </c>
      <c r="AB217" s="13">
        <f t="shared" si="52"/>
        <v>-168.55250000000007</v>
      </c>
    </row>
    <row r="218" spans="1:28" ht="22.5" customHeight="1">
      <c r="A218" s="42" t="s">
        <v>8</v>
      </c>
      <c r="B218" s="45">
        <v>41270.864583333336</v>
      </c>
      <c r="C218" s="50"/>
      <c r="D218" s="50" t="s">
        <v>374</v>
      </c>
      <c r="E218" s="50" t="s">
        <v>150</v>
      </c>
      <c r="F218" s="50" t="s">
        <v>375</v>
      </c>
      <c r="G218" s="50" t="s">
        <v>454</v>
      </c>
      <c r="H218" s="51" t="s">
        <v>385</v>
      </c>
      <c r="I218" s="99">
        <v>41270.756249999999</v>
      </c>
      <c r="J218" s="40" t="s">
        <v>9</v>
      </c>
      <c r="K218" s="6">
        <v>2.62</v>
      </c>
      <c r="L218" s="95" t="s">
        <v>964</v>
      </c>
      <c r="M218" s="95" t="str">
        <f t="shared" si="45"/>
        <v>OK</v>
      </c>
      <c r="N218" s="10" t="s">
        <v>7</v>
      </c>
      <c r="O218" s="6">
        <f t="shared" si="46"/>
        <v>4.585</v>
      </c>
      <c r="P218" s="6">
        <f t="shared" si="47"/>
        <v>1</v>
      </c>
      <c r="Q218" s="6">
        <f t="shared" si="48"/>
        <v>0</v>
      </c>
      <c r="R218" s="6">
        <f t="shared" si="44"/>
        <v>0</v>
      </c>
      <c r="S218" s="6">
        <f t="shared" si="50"/>
        <v>1.9649999999999999</v>
      </c>
      <c r="T218" s="26">
        <f t="shared" si="49"/>
        <v>1.9649999999999999</v>
      </c>
      <c r="U218" s="16">
        <f t="shared" si="55"/>
        <v>63.412499999999973</v>
      </c>
      <c r="V218" s="14">
        <f t="shared" si="51"/>
        <v>-51.737499999999997</v>
      </c>
      <c r="W218" s="14">
        <f t="shared" si="53"/>
        <v>-59.85</v>
      </c>
      <c r="X218" s="14">
        <f t="shared" si="54"/>
        <v>2.2000000000000046</v>
      </c>
      <c r="Y218" s="14">
        <f t="shared" si="42"/>
        <v>-57.199999999999989</v>
      </c>
      <c r="Z218" s="13">
        <v>0</v>
      </c>
      <c r="AA218" s="13">
        <v>0</v>
      </c>
      <c r="AB218" s="13">
        <f t="shared" si="52"/>
        <v>-166.58750000000006</v>
      </c>
    </row>
    <row r="219" spans="1:28" ht="13.5" customHeight="1">
      <c r="A219" s="42" t="s">
        <v>8</v>
      </c>
      <c r="B219" s="47">
        <v>41270.833333333336</v>
      </c>
      <c r="C219" s="49"/>
      <c r="D219" s="49" t="s">
        <v>376</v>
      </c>
      <c r="E219" s="50" t="s">
        <v>212</v>
      </c>
      <c r="F219" s="50" t="s">
        <v>263</v>
      </c>
      <c r="G219" s="50"/>
      <c r="H219" s="41" t="s">
        <v>439</v>
      </c>
      <c r="I219" s="99">
        <v>41270.76458333333</v>
      </c>
      <c r="J219" s="40" t="s">
        <v>3</v>
      </c>
      <c r="K219" s="6">
        <v>2</v>
      </c>
      <c r="L219" s="93" t="s">
        <v>965</v>
      </c>
      <c r="M219" s="93" t="str">
        <f t="shared" si="45"/>
        <v>OK</v>
      </c>
      <c r="N219" s="10" t="s">
        <v>7</v>
      </c>
      <c r="O219" s="6">
        <f t="shared" si="46"/>
        <v>3.6</v>
      </c>
      <c r="P219" s="6">
        <f t="shared" si="47"/>
        <v>1</v>
      </c>
      <c r="Q219" s="6">
        <f t="shared" si="48"/>
        <v>0</v>
      </c>
      <c r="R219" s="6">
        <f t="shared" si="44"/>
        <v>0</v>
      </c>
      <c r="S219" s="6">
        <f t="shared" si="50"/>
        <v>1.6</v>
      </c>
      <c r="T219" s="26">
        <f t="shared" si="49"/>
        <v>1.6</v>
      </c>
      <c r="U219" s="16">
        <f t="shared" si="55"/>
        <v>65.012499999999974</v>
      </c>
      <c r="V219" s="14">
        <f t="shared" si="51"/>
        <v>-50.137499999999996</v>
      </c>
      <c r="W219" s="14">
        <f t="shared" si="53"/>
        <v>-59.85</v>
      </c>
      <c r="X219" s="14">
        <f t="shared" si="54"/>
        <v>2.2000000000000046</v>
      </c>
      <c r="Y219" s="14">
        <f t="shared" ref="Y219:Y282" si="56">IF(A219="TOF",Y218+T219,Y218)</f>
        <v>-57.199999999999989</v>
      </c>
      <c r="Z219" s="13">
        <v>0</v>
      </c>
      <c r="AA219" s="13">
        <v>0</v>
      </c>
      <c r="AB219" s="13">
        <f t="shared" si="52"/>
        <v>-164.98750000000007</v>
      </c>
    </row>
    <row r="220" spans="1:28" ht="13.5" customHeight="1">
      <c r="A220" s="42" t="s">
        <v>8</v>
      </c>
      <c r="B220" s="47">
        <v>41270.833333333336</v>
      </c>
      <c r="C220" s="49"/>
      <c r="D220" s="49" t="s">
        <v>376</v>
      </c>
      <c r="E220" s="50" t="s">
        <v>146</v>
      </c>
      <c r="F220" s="50" t="s">
        <v>377</v>
      </c>
      <c r="G220" s="50"/>
      <c r="H220" s="41" t="s">
        <v>391</v>
      </c>
      <c r="I220" s="99">
        <v>41270.76458333333</v>
      </c>
      <c r="J220" s="40" t="s">
        <v>3</v>
      </c>
      <c r="K220" s="6">
        <v>3</v>
      </c>
      <c r="L220" s="93" t="s">
        <v>965</v>
      </c>
      <c r="M220" s="93" t="str">
        <f t="shared" si="45"/>
        <v>VOIR ?</v>
      </c>
      <c r="N220" s="10" t="s">
        <v>7</v>
      </c>
      <c r="O220" s="6">
        <f t="shared" si="46"/>
        <v>4.4399999999999995</v>
      </c>
      <c r="P220" s="6">
        <f t="shared" si="47"/>
        <v>1</v>
      </c>
      <c r="Q220" s="6">
        <f t="shared" si="48"/>
        <v>0</v>
      </c>
      <c r="R220" s="6">
        <f t="shared" si="44"/>
        <v>0</v>
      </c>
      <c r="S220" s="6">
        <f t="shared" si="50"/>
        <v>1.4399999999999995</v>
      </c>
      <c r="T220" s="26">
        <f t="shared" si="49"/>
        <v>1.4399999999999995</v>
      </c>
      <c r="U220" s="16">
        <f t="shared" si="55"/>
        <v>66.452499999999972</v>
      </c>
      <c r="V220" s="14">
        <f t="shared" si="51"/>
        <v>-48.697499999999998</v>
      </c>
      <c r="W220" s="14">
        <f t="shared" si="53"/>
        <v>-59.85</v>
      </c>
      <c r="X220" s="14">
        <f t="shared" si="54"/>
        <v>2.2000000000000046</v>
      </c>
      <c r="Y220" s="14">
        <f t="shared" si="56"/>
        <v>-57.199999999999989</v>
      </c>
      <c r="Z220" s="13">
        <v>0</v>
      </c>
      <c r="AA220" s="13">
        <v>0</v>
      </c>
      <c r="AB220" s="13">
        <f t="shared" si="52"/>
        <v>-163.54750000000007</v>
      </c>
    </row>
    <row r="221" spans="1:28" ht="11.25" customHeight="1">
      <c r="A221" s="39" t="s">
        <v>378</v>
      </c>
      <c r="B221" s="47">
        <v>41272.666666666664</v>
      </c>
      <c r="C221" s="49"/>
      <c r="D221" s="49" t="s">
        <v>379</v>
      </c>
      <c r="E221" s="50" t="s">
        <v>121</v>
      </c>
      <c r="F221" s="50" t="s">
        <v>380</v>
      </c>
      <c r="G221" s="50"/>
      <c r="H221" s="41" t="s">
        <v>394</v>
      </c>
      <c r="I221" s="99">
        <v>41270.768055555556</v>
      </c>
      <c r="J221" s="40" t="s">
        <v>3</v>
      </c>
      <c r="K221" s="6">
        <v>1</v>
      </c>
      <c r="L221" s="93" t="s">
        <v>966</v>
      </c>
      <c r="M221" s="93" t="str">
        <f t="shared" si="45"/>
        <v>OK</v>
      </c>
      <c r="N221" s="10" t="s">
        <v>5</v>
      </c>
      <c r="O221" s="6">
        <f t="shared" si="46"/>
        <v>0</v>
      </c>
      <c r="P221" s="6">
        <f t="shared" si="47"/>
        <v>0</v>
      </c>
      <c r="Q221" s="6">
        <f t="shared" si="48"/>
        <v>1</v>
      </c>
      <c r="R221" s="6">
        <f t="shared" si="44"/>
        <v>0</v>
      </c>
      <c r="S221" s="6">
        <f t="shared" si="50"/>
        <v>-1</v>
      </c>
      <c r="T221" s="26">
        <f t="shared" si="49"/>
        <v>-1</v>
      </c>
      <c r="U221" s="16">
        <f t="shared" si="55"/>
        <v>65.452499999999972</v>
      </c>
      <c r="V221" s="14">
        <f t="shared" si="51"/>
        <v>-48.697499999999998</v>
      </c>
      <c r="W221" s="14">
        <f t="shared" si="53"/>
        <v>-59.85</v>
      </c>
      <c r="X221" s="14">
        <f t="shared" si="54"/>
        <v>2.2000000000000046</v>
      </c>
      <c r="Y221" s="14">
        <f t="shared" si="56"/>
        <v>-57.199999999999989</v>
      </c>
      <c r="Z221" s="13">
        <f>+T221</f>
        <v>-1</v>
      </c>
      <c r="AA221" s="13">
        <v>0</v>
      </c>
      <c r="AB221" s="13">
        <f t="shared" si="52"/>
        <v>-164.54750000000007</v>
      </c>
    </row>
    <row r="222" spans="1:28" ht="11.25" customHeight="1">
      <c r="A222" s="39" t="s">
        <v>378</v>
      </c>
      <c r="B222" s="47">
        <v>41272.770833333336</v>
      </c>
      <c r="C222" s="49"/>
      <c r="D222" s="49" t="s">
        <v>381</v>
      </c>
      <c r="E222" s="50" t="s">
        <v>29</v>
      </c>
      <c r="F222" s="50" t="s">
        <v>382</v>
      </c>
      <c r="G222" s="50"/>
      <c r="H222" s="41">
        <v>6</v>
      </c>
      <c r="I222" s="99">
        <v>41270.769444444442</v>
      </c>
      <c r="J222" s="40" t="s">
        <v>3</v>
      </c>
      <c r="K222" s="6">
        <v>1</v>
      </c>
      <c r="L222" s="93" t="s">
        <v>967</v>
      </c>
      <c r="M222" s="93" t="str">
        <f t="shared" si="45"/>
        <v>OK</v>
      </c>
      <c r="N222" s="10" t="s">
        <v>5</v>
      </c>
      <c r="O222" s="6">
        <f t="shared" si="46"/>
        <v>0</v>
      </c>
      <c r="P222" s="6">
        <f t="shared" si="47"/>
        <v>0</v>
      </c>
      <c r="Q222" s="6">
        <f t="shared" si="48"/>
        <v>1</v>
      </c>
      <c r="R222" s="6">
        <f t="shared" si="44"/>
        <v>0</v>
      </c>
      <c r="S222" s="6">
        <f t="shared" si="50"/>
        <v>-1</v>
      </c>
      <c r="T222" s="26">
        <f t="shared" si="49"/>
        <v>-1</v>
      </c>
      <c r="U222" s="16">
        <f t="shared" si="55"/>
        <v>64.452499999999972</v>
      </c>
      <c r="V222" s="14">
        <f t="shared" si="51"/>
        <v>-48.697499999999998</v>
      </c>
      <c r="W222" s="14">
        <f t="shared" si="53"/>
        <v>-59.85</v>
      </c>
      <c r="X222" s="14">
        <f t="shared" si="54"/>
        <v>2.2000000000000046</v>
      </c>
      <c r="Y222" s="14">
        <f t="shared" si="56"/>
        <v>-57.199999999999989</v>
      </c>
      <c r="Z222" s="13">
        <f t="shared" ref="Z222:Z285" si="57">IF(A222="YOAN",Z221+T222,Z221)</f>
        <v>-2</v>
      </c>
      <c r="AA222" s="13">
        <v>0</v>
      </c>
      <c r="AB222" s="13">
        <f t="shared" si="52"/>
        <v>-165.54750000000007</v>
      </c>
    </row>
    <row r="223" spans="1:28" s="29" customFormat="1" ht="11.25" customHeight="1">
      <c r="A223" s="44" t="s">
        <v>8</v>
      </c>
      <c r="B223" s="47">
        <v>41272.666666666664</v>
      </c>
      <c r="C223" s="49"/>
      <c r="D223" s="49" t="s">
        <v>379</v>
      </c>
      <c r="E223" s="49" t="s">
        <v>121</v>
      </c>
      <c r="F223" s="49" t="s">
        <v>138</v>
      </c>
      <c r="G223" s="47"/>
      <c r="H223" s="41" t="s">
        <v>455</v>
      </c>
      <c r="I223" s="99">
        <v>41271.549305555556</v>
      </c>
      <c r="J223" s="39" t="s">
        <v>3</v>
      </c>
      <c r="K223" s="6" t="s">
        <v>456</v>
      </c>
      <c r="L223" s="93" t="s">
        <v>968</v>
      </c>
      <c r="M223" s="93" t="str">
        <f t="shared" si="45"/>
        <v>OK</v>
      </c>
      <c r="N223" s="10" t="s">
        <v>5</v>
      </c>
      <c r="O223" s="22">
        <f t="shared" si="46"/>
        <v>0</v>
      </c>
      <c r="P223" s="6">
        <f t="shared" si="47"/>
        <v>0</v>
      </c>
      <c r="Q223" s="6">
        <f t="shared" si="48"/>
        <v>1</v>
      </c>
      <c r="R223" s="6">
        <f t="shared" si="44"/>
        <v>0</v>
      </c>
      <c r="S223" s="22">
        <f t="shared" si="50"/>
        <v>-5</v>
      </c>
      <c r="T223" s="25">
        <f t="shared" si="49"/>
        <v>-5</v>
      </c>
      <c r="U223" s="16">
        <f t="shared" si="55"/>
        <v>59.452499999999972</v>
      </c>
      <c r="V223" s="30">
        <f t="shared" si="51"/>
        <v>-53.697499999999998</v>
      </c>
      <c r="W223" s="30">
        <f t="shared" si="53"/>
        <v>-59.85</v>
      </c>
      <c r="X223" s="30">
        <f t="shared" si="54"/>
        <v>2.2000000000000046</v>
      </c>
      <c r="Y223" s="30">
        <f t="shared" si="56"/>
        <v>-57.199999999999989</v>
      </c>
      <c r="Z223" s="13">
        <f t="shared" si="57"/>
        <v>-2</v>
      </c>
      <c r="AA223" s="13">
        <v>0</v>
      </c>
      <c r="AB223" s="31">
        <f t="shared" si="52"/>
        <v>-170.54750000000007</v>
      </c>
    </row>
    <row r="224" spans="1:28" ht="11.25" customHeight="1">
      <c r="B224" s="45"/>
      <c r="C224" s="50"/>
      <c r="D224" s="50" t="s">
        <v>460</v>
      </c>
      <c r="E224" s="50"/>
      <c r="F224" s="50"/>
      <c r="G224" s="50"/>
      <c r="H224" s="51"/>
      <c r="I224" s="99"/>
      <c r="L224" s="95" t="e">
        <v>#N/A</v>
      </c>
      <c r="M224" s="95" t="str">
        <f t="shared" si="45"/>
        <v>VOIR ?</v>
      </c>
      <c r="O224" s="6">
        <f t="shared" si="46"/>
        <v>0</v>
      </c>
      <c r="P224" s="6">
        <f t="shared" si="47"/>
        <v>0</v>
      </c>
      <c r="Q224" s="6">
        <f t="shared" si="48"/>
        <v>0</v>
      </c>
      <c r="R224" s="6">
        <f t="shared" si="44"/>
        <v>0</v>
      </c>
      <c r="S224" s="6">
        <f t="shared" si="50"/>
        <v>0</v>
      </c>
      <c r="T224" s="26">
        <f t="shared" si="49"/>
        <v>0</v>
      </c>
      <c r="U224" s="16">
        <f>IF(N224=0,U223-K224,U223+O224-K224)+25</f>
        <v>84.452499999999972</v>
      </c>
      <c r="V224" s="14">
        <f t="shared" si="51"/>
        <v>-53.697499999999998</v>
      </c>
      <c r="W224" s="14">
        <f t="shared" si="53"/>
        <v>-59.85</v>
      </c>
      <c r="X224" s="14">
        <f t="shared" si="54"/>
        <v>2.2000000000000046</v>
      </c>
      <c r="Y224" s="14">
        <f t="shared" si="56"/>
        <v>-57.199999999999989</v>
      </c>
      <c r="Z224" s="13">
        <f t="shared" si="57"/>
        <v>-2</v>
      </c>
      <c r="AA224" s="13">
        <v>0</v>
      </c>
      <c r="AB224" s="13">
        <f t="shared" si="52"/>
        <v>-170.54750000000007</v>
      </c>
    </row>
    <row r="225" spans="1:28" ht="11.25" customHeight="1">
      <c r="A225" s="39" t="s">
        <v>457</v>
      </c>
      <c r="B225" s="45">
        <v>41275.666666666664</v>
      </c>
      <c r="C225" s="50"/>
      <c r="D225" s="50" t="s">
        <v>458</v>
      </c>
      <c r="E225" s="50" t="s">
        <v>29</v>
      </c>
      <c r="F225" s="50" t="s">
        <v>459</v>
      </c>
      <c r="G225" s="50"/>
      <c r="H225" s="51" t="s">
        <v>392</v>
      </c>
      <c r="I225" s="99">
        <v>41271.703472222223</v>
      </c>
      <c r="J225" s="39" t="s">
        <v>3</v>
      </c>
      <c r="K225" s="6">
        <v>5</v>
      </c>
      <c r="L225" s="95" t="s">
        <v>969</v>
      </c>
      <c r="M225" s="95" t="str">
        <f t="shared" si="45"/>
        <v>OK</v>
      </c>
      <c r="N225" s="10" t="s">
        <v>7</v>
      </c>
      <c r="O225" s="6">
        <f t="shared" si="46"/>
        <v>7.1999999999999993</v>
      </c>
      <c r="P225" s="6">
        <f t="shared" si="47"/>
        <v>1</v>
      </c>
      <c r="Q225" s="6">
        <f t="shared" si="48"/>
        <v>0</v>
      </c>
      <c r="R225" s="6">
        <f t="shared" si="44"/>
        <v>0</v>
      </c>
      <c r="S225" s="6">
        <f t="shared" si="50"/>
        <v>2.1999999999999993</v>
      </c>
      <c r="T225" s="26">
        <f t="shared" si="49"/>
        <v>2.1999999999999993</v>
      </c>
      <c r="U225" s="16">
        <f t="shared" ref="U225:U236" si="58">IF(N225=0,U224-K225,U224+O225-K225)</f>
        <v>86.652499999999975</v>
      </c>
      <c r="V225" s="14">
        <f t="shared" si="51"/>
        <v>-53.697499999999998</v>
      </c>
      <c r="W225" s="14">
        <f t="shared" si="53"/>
        <v>-59.85</v>
      </c>
      <c r="X225" s="14">
        <f t="shared" si="54"/>
        <v>2.2000000000000046</v>
      </c>
      <c r="Y225" s="14">
        <f t="shared" si="56"/>
        <v>-57.199999999999989</v>
      </c>
      <c r="Z225" s="13">
        <f t="shared" si="57"/>
        <v>-2</v>
      </c>
      <c r="AA225" s="13">
        <f t="shared" ref="AA225:AA288" si="59">IF(A225="JEAN",AA224+T225,AA224)</f>
        <v>2.1999999999999993</v>
      </c>
      <c r="AB225" s="13">
        <f t="shared" si="52"/>
        <v>-168.34750000000008</v>
      </c>
    </row>
    <row r="226" spans="1:28" ht="11.25" customHeight="1">
      <c r="A226" s="39" t="s">
        <v>457</v>
      </c>
      <c r="B226" s="45">
        <v>41273.708333333336</v>
      </c>
      <c r="C226" s="50"/>
      <c r="D226" s="50" t="s">
        <v>461</v>
      </c>
      <c r="E226" s="50" t="s">
        <v>29</v>
      </c>
      <c r="F226" s="50" t="s">
        <v>331</v>
      </c>
      <c r="G226" s="50"/>
      <c r="H226" s="51" t="s">
        <v>432</v>
      </c>
      <c r="I226" s="99">
        <v>41271.730555555558</v>
      </c>
      <c r="J226" s="39" t="s">
        <v>3</v>
      </c>
      <c r="K226" s="6" t="s">
        <v>456</v>
      </c>
      <c r="L226" s="95" t="s">
        <v>970</v>
      </c>
      <c r="M226" s="95" t="str">
        <f t="shared" si="45"/>
        <v>OK</v>
      </c>
      <c r="N226" s="10" t="s">
        <v>7</v>
      </c>
      <c r="O226" s="6">
        <f t="shared" si="46"/>
        <v>9.15</v>
      </c>
      <c r="P226" s="6">
        <f t="shared" si="47"/>
        <v>1</v>
      </c>
      <c r="Q226" s="6">
        <f t="shared" si="48"/>
        <v>0</v>
      </c>
      <c r="R226" s="6">
        <f t="shared" si="44"/>
        <v>0</v>
      </c>
      <c r="S226" s="6">
        <f t="shared" si="50"/>
        <v>4.1500000000000004</v>
      </c>
      <c r="T226" s="26">
        <f t="shared" si="49"/>
        <v>4.1500000000000004</v>
      </c>
      <c r="U226" s="16">
        <f t="shared" si="58"/>
        <v>90.802499999999981</v>
      </c>
      <c r="V226" s="14">
        <f t="shared" si="51"/>
        <v>-53.697499999999998</v>
      </c>
      <c r="W226" s="14">
        <f t="shared" si="53"/>
        <v>-59.85</v>
      </c>
      <c r="X226" s="14">
        <f t="shared" si="54"/>
        <v>2.2000000000000046</v>
      </c>
      <c r="Y226" s="14">
        <f t="shared" si="56"/>
        <v>-57.199999999999989</v>
      </c>
      <c r="Z226" s="13">
        <f t="shared" si="57"/>
        <v>-2</v>
      </c>
      <c r="AA226" s="13">
        <f t="shared" si="59"/>
        <v>6.35</v>
      </c>
      <c r="AB226" s="13">
        <f t="shared" si="52"/>
        <v>-164.19750000000008</v>
      </c>
    </row>
    <row r="227" spans="1:28" ht="11.25" customHeight="1">
      <c r="A227" s="39" t="s">
        <v>8</v>
      </c>
      <c r="B227" s="45">
        <v>41271.791666666664</v>
      </c>
      <c r="C227" s="50"/>
      <c r="D227" s="50" t="s">
        <v>462</v>
      </c>
      <c r="E227" s="50" t="s">
        <v>150</v>
      </c>
      <c r="F227" s="50" t="s">
        <v>71</v>
      </c>
      <c r="G227" s="50"/>
      <c r="H227" s="51" t="s">
        <v>429</v>
      </c>
      <c r="I227" s="99">
        <v>41271.75277777778</v>
      </c>
      <c r="J227" s="40" t="s">
        <v>9</v>
      </c>
      <c r="K227" s="6">
        <v>2</v>
      </c>
      <c r="L227" s="95" t="s">
        <v>971</v>
      </c>
      <c r="M227" s="95" t="str">
        <f t="shared" si="45"/>
        <v>OK</v>
      </c>
      <c r="N227" s="10" t="s">
        <v>5</v>
      </c>
      <c r="O227" s="6">
        <f t="shared" si="46"/>
        <v>0</v>
      </c>
      <c r="P227" s="6">
        <f t="shared" si="47"/>
        <v>0</v>
      </c>
      <c r="Q227" s="6">
        <f t="shared" si="48"/>
        <v>1</v>
      </c>
      <c r="R227" s="6">
        <f t="shared" si="44"/>
        <v>0</v>
      </c>
      <c r="S227" s="6">
        <f t="shared" si="50"/>
        <v>-2</v>
      </c>
      <c r="T227" s="26">
        <f t="shared" si="49"/>
        <v>-2</v>
      </c>
      <c r="U227" s="16">
        <f t="shared" si="58"/>
        <v>88.802499999999981</v>
      </c>
      <c r="V227" s="14">
        <f t="shared" si="51"/>
        <v>-55.697499999999998</v>
      </c>
      <c r="W227" s="14">
        <f t="shared" si="53"/>
        <v>-59.85</v>
      </c>
      <c r="X227" s="14">
        <f t="shared" si="54"/>
        <v>2.2000000000000046</v>
      </c>
      <c r="Y227" s="14">
        <f t="shared" si="56"/>
        <v>-57.199999999999989</v>
      </c>
      <c r="Z227" s="13">
        <f t="shared" si="57"/>
        <v>-2</v>
      </c>
      <c r="AA227" s="13">
        <f t="shared" si="59"/>
        <v>6.35</v>
      </c>
      <c r="AB227" s="13">
        <f t="shared" si="52"/>
        <v>-166.19750000000008</v>
      </c>
    </row>
    <row r="228" spans="1:28" ht="11.25" customHeight="1">
      <c r="A228" s="39" t="s">
        <v>8</v>
      </c>
      <c r="B228" s="47">
        <v>41271.833333333336</v>
      </c>
      <c r="C228" s="49"/>
      <c r="D228" s="34" t="s">
        <v>463</v>
      </c>
      <c r="E228" s="49" t="s">
        <v>150</v>
      </c>
      <c r="F228" s="49" t="s">
        <v>464</v>
      </c>
      <c r="G228" s="49"/>
      <c r="H228" s="41" t="s">
        <v>407</v>
      </c>
      <c r="I228" s="99">
        <v>41271.754166666666</v>
      </c>
      <c r="J228" s="40" t="s">
        <v>9</v>
      </c>
      <c r="K228" s="6" t="s">
        <v>465</v>
      </c>
      <c r="L228" s="93" t="s">
        <v>972</v>
      </c>
      <c r="M228" s="93" t="str">
        <f t="shared" si="45"/>
        <v>OK</v>
      </c>
      <c r="N228" s="10" t="s">
        <v>7</v>
      </c>
      <c r="O228" s="6">
        <f t="shared" si="46"/>
        <v>4.9499999999999993</v>
      </c>
      <c r="P228" s="6">
        <f t="shared" si="47"/>
        <v>1</v>
      </c>
      <c r="Q228" s="6">
        <f t="shared" si="48"/>
        <v>0</v>
      </c>
      <c r="R228" s="6">
        <f t="shared" si="44"/>
        <v>0</v>
      </c>
      <c r="S228" s="6">
        <f t="shared" si="50"/>
        <v>1.9499999999999993</v>
      </c>
      <c r="T228" s="26">
        <f t="shared" si="49"/>
        <v>1.9499999999999993</v>
      </c>
      <c r="U228" s="16">
        <f t="shared" si="58"/>
        <v>90.752499999999984</v>
      </c>
      <c r="V228" s="14">
        <f t="shared" si="51"/>
        <v>-53.747500000000002</v>
      </c>
      <c r="W228" s="14">
        <f t="shared" si="53"/>
        <v>-59.85</v>
      </c>
      <c r="X228" s="14">
        <f t="shared" si="54"/>
        <v>2.2000000000000046</v>
      </c>
      <c r="Y228" s="14">
        <f t="shared" si="56"/>
        <v>-57.199999999999989</v>
      </c>
      <c r="Z228" s="13">
        <f t="shared" si="57"/>
        <v>-2</v>
      </c>
      <c r="AA228" s="13">
        <f t="shared" si="59"/>
        <v>6.35</v>
      </c>
      <c r="AB228" s="13">
        <f t="shared" si="52"/>
        <v>-164.24750000000009</v>
      </c>
    </row>
    <row r="229" spans="1:28" ht="11.25" customHeight="1">
      <c r="A229" s="39" t="s">
        <v>8</v>
      </c>
      <c r="B229" s="47">
        <v>41271.833333333336</v>
      </c>
      <c r="C229" s="49"/>
      <c r="D229" s="34" t="s">
        <v>466</v>
      </c>
      <c r="E229" s="49" t="s">
        <v>150</v>
      </c>
      <c r="F229" s="49" t="s">
        <v>467</v>
      </c>
      <c r="G229" s="49"/>
      <c r="H229" s="41" t="s">
        <v>452</v>
      </c>
      <c r="I229" s="99">
        <v>41271.755555555559</v>
      </c>
      <c r="J229" s="40" t="s">
        <v>9</v>
      </c>
      <c r="K229" s="6" t="s">
        <v>468</v>
      </c>
      <c r="L229" s="93" t="s">
        <v>973</v>
      </c>
      <c r="M229" s="93" t="str">
        <f t="shared" si="45"/>
        <v>OK</v>
      </c>
      <c r="N229" s="10" t="s">
        <v>7</v>
      </c>
      <c r="O229" s="6">
        <f t="shared" si="46"/>
        <v>4.625</v>
      </c>
      <c r="P229" s="6">
        <f t="shared" si="47"/>
        <v>1</v>
      </c>
      <c r="Q229" s="6">
        <f t="shared" si="48"/>
        <v>0</v>
      </c>
      <c r="R229" s="6">
        <f t="shared" si="44"/>
        <v>0</v>
      </c>
      <c r="S229" s="6">
        <f t="shared" si="50"/>
        <v>2.125</v>
      </c>
      <c r="T229" s="26">
        <f t="shared" si="49"/>
        <v>2.125</v>
      </c>
      <c r="U229" s="16">
        <f t="shared" si="58"/>
        <v>92.877499999999984</v>
      </c>
      <c r="V229" s="14">
        <f t="shared" si="51"/>
        <v>-51.622500000000002</v>
      </c>
      <c r="W229" s="14">
        <f t="shared" si="53"/>
        <v>-59.85</v>
      </c>
      <c r="X229" s="14">
        <f t="shared" si="54"/>
        <v>2.2000000000000046</v>
      </c>
      <c r="Y229" s="14">
        <f t="shared" si="56"/>
        <v>-57.199999999999989</v>
      </c>
      <c r="Z229" s="13">
        <f t="shared" si="57"/>
        <v>-2</v>
      </c>
      <c r="AA229" s="13">
        <f t="shared" si="59"/>
        <v>6.35</v>
      </c>
      <c r="AB229" s="13">
        <f t="shared" si="52"/>
        <v>-162.12250000000009</v>
      </c>
    </row>
    <row r="230" spans="1:28" ht="11.25" customHeight="1">
      <c r="A230" s="39" t="s">
        <v>8</v>
      </c>
      <c r="B230" s="47">
        <v>41271.833333333336</v>
      </c>
      <c r="C230" s="49"/>
      <c r="D230" s="34" t="s">
        <v>469</v>
      </c>
      <c r="E230" s="49" t="s">
        <v>146</v>
      </c>
      <c r="F230" s="49" t="s">
        <v>470</v>
      </c>
      <c r="G230" s="49"/>
      <c r="H230" s="41" t="s">
        <v>407</v>
      </c>
      <c r="I230" s="99">
        <v>41271.756944444445</v>
      </c>
      <c r="J230" s="40" t="s">
        <v>9</v>
      </c>
      <c r="K230" s="6" t="s">
        <v>468</v>
      </c>
      <c r="L230" s="93" t="s">
        <v>974</v>
      </c>
      <c r="M230" s="93" t="str">
        <f t="shared" si="45"/>
        <v>OK</v>
      </c>
      <c r="N230" s="10" t="s">
        <v>5</v>
      </c>
      <c r="O230" s="6">
        <f t="shared" si="46"/>
        <v>0</v>
      </c>
      <c r="P230" s="6">
        <f t="shared" si="47"/>
        <v>0</v>
      </c>
      <c r="Q230" s="6">
        <f t="shared" si="48"/>
        <v>1</v>
      </c>
      <c r="R230" s="6">
        <f t="shared" si="44"/>
        <v>0</v>
      </c>
      <c r="S230" s="6">
        <f t="shared" si="50"/>
        <v>-2.5</v>
      </c>
      <c r="T230" s="26">
        <f t="shared" si="49"/>
        <v>-2.5</v>
      </c>
      <c r="U230" s="16">
        <f t="shared" si="58"/>
        <v>90.377499999999984</v>
      </c>
      <c r="V230" s="14">
        <f t="shared" si="51"/>
        <v>-54.122500000000002</v>
      </c>
      <c r="W230" s="14">
        <f t="shared" si="53"/>
        <v>-59.85</v>
      </c>
      <c r="X230" s="14">
        <f t="shared" si="54"/>
        <v>2.2000000000000046</v>
      </c>
      <c r="Y230" s="14">
        <f t="shared" si="56"/>
        <v>-57.199999999999989</v>
      </c>
      <c r="Z230" s="13">
        <f t="shared" si="57"/>
        <v>-2</v>
      </c>
      <c r="AA230" s="13">
        <f t="shared" si="59"/>
        <v>6.35</v>
      </c>
      <c r="AB230" s="13">
        <f t="shared" si="52"/>
        <v>-164.62250000000009</v>
      </c>
    </row>
    <row r="231" spans="1:28" ht="11.25" customHeight="1">
      <c r="A231" s="39" t="s">
        <v>8</v>
      </c>
      <c r="B231" s="47">
        <v>41271.854166666664</v>
      </c>
      <c r="C231" s="49"/>
      <c r="D231" s="34" t="s">
        <v>471</v>
      </c>
      <c r="E231" s="49" t="s">
        <v>29</v>
      </c>
      <c r="F231" s="49" t="s">
        <v>472</v>
      </c>
      <c r="G231" s="49"/>
      <c r="H231" s="41" t="s">
        <v>409</v>
      </c>
      <c r="I231" s="99">
        <v>41271.806944444441</v>
      </c>
      <c r="J231" s="40" t="s">
        <v>3</v>
      </c>
      <c r="K231" s="6" t="s">
        <v>465</v>
      </c>
      <c r="L231" s="93" t="s">
        <v>975</v>
      </c>
      <c r="M231" s="93" t="str">
        <f t="shared" si="45"/>
        <v>OK</v>
      </c>
      <c r="N231" s="10" t="s">
        <v>5</v>
      </c>
      <c r="O231" s="6">
        <f t="shared" si="46"/>
        <v>0</v>
      </c>
      <c r="P231" s="6">
        <f t="shared" si="47"/>
        <v>0</v>
      </c>
      <c r="Q231" s="6">
        <f t="shared" si="48"/>
        <v>1</v>
      </c>
      <c r="R231" s="6">
        <f t="shared" si="44"/>
        <v>0</v>
      </c>
      <c r="S231" s="6">
        <f t="shared" si="50"/>
        <v>-3</v>
      </c>
      <c r="T231" s="26">
        <f t="shared" si="49"/>
        <v>-3</v>
      </c>
      <c r="U231" s="16">
        <f t="shared" si="58"/>
        <v>87.377499999999984</v>
      </c>
      <c r="V231" s="14">
        <f t="shared" si="51"/>
        <v>-57.122500000000002</v>
      </c>
      <c r="W231" s="14">
        <f t="shared" si="53"/>
        <v>-59.85</v>
      </c>
      <c r="X231" s="14">
        <f t="shared" si="54"/>
        <v>2.2000000000000046</v>
      </c>
      <c r="Y231" s="14">
        <f t="shared" si="56"/>
        <v>-57.199999999999989</v>
      </c>
      <c r="Z231" s="13">
        <f t="shared" si="57"/>
        <v>-2</v>
      </c>
      <c r="AA231" s="13">
        <f t="shared" si="59"/>
        <v>6.35</v>
      </c>
      <c r="AB231" s="13">
        <f t="shared" si="52"/>
        <v>-167.62250000000009</v>
      </c>
    </row>
    <row r="232" spans="1:28" ht="11.25" customHeight="1">
      <c r="A232" s="39" t="s">
        <v>8</v>
      </c>
      <c r="B232" s="47">
        <v>41271.854166666664</v>
      </c>
      <c r="C232" s="49"/>
      <c r="D232" s="34" t="s">
        <v>471</v>
      </c>
      <c r="E232" s="49" t="s">
        <v>306</v>
      </c>
      <c r="F232" s="49" t="s">
        <v>473</v>
      </c>
      <c r="G232" s="49"/>
      <c r="H232" s="41" t="s">
        <v>474</v>
      </c>
      <c r="I232" s="99">
        <v>41271.807638888888</v>
      </c>
      <c r="J232" s="40" t="s">
        <v>3</v>
      </c>
      <c r="K232" s="6" t="s">
        <v>475</v>
      </c>
      <c r="L232" s="93" t="s">
        <v>976</v>
      </c>
      <c r="M232" s="93" t="str">
        <f t="shared" si="45"/>
        <v>OK</v>
      </c>
      <c r="N232" s="10" t="s">
        <v>5</v>
      </c>
      <c r="O232" s="6">
        <f t="shared" si="46"/>
        <v>0</v>
      </c>
      <c r="P232" s="6">
        <f t="shared" si="47"/>
        <v>0</v>
      </c>
      <c r="Q232" s="6">
        <f t="shared" si="48"/>
        <v>1</v>
      </c>
      <c r="R232" s="6">
        <f t="shared" si="44"/>
        <v>0</v>
      </c>
      <c r="S232" s="6">
        <f t="shared" si="50"/>
        <v>-2</v>
      </c>
      <c r="T232" s="26">
        <f t="shared" si="49"/>
        <v>-2</v>
      </c>
      <c r="U232" s="16">
        <f t="shared" si="58"/>
        <v>85.377499999999984</v>
      </c>
      <c r="V232" s="14">
        <f t="shared" si="51"/>
        <v>-59.122500000000002</v>
      </c>
      <c r="W232" s="14">
        <f t="shared" si="53"/>
        <v>-59.85</v>
      </c>
      <c r="X232" s="14">
        <f t="shared" si="54"/>
        <v>2.2000000000000046</v>
      </c>
      <c r="Y232" s="14">
        <f t="shared" si="56"/>
        <v>-57.199999999999989</v>
      </c>
      <c r="Z232" s="13">
        <f t="shared" si="57"/>
        <v>-2</v>
      </c>
      <c r="AA232" s="13">
        <f t="shared" si="59"/>
        <v>6.35</v>
      </c>
      <c r="AB232" s="13">
        <f t="shared" si="52"/>
        <v>-169.62250000000009</v>
      </c>
    </row>
    <row r="233" spans="1:28" ht="11.25" customHeight="1">
      <c r="A233" s="39" t="s">
        <v>54</v>
      </c>
      <c r="B233" s="47">
        <v>41272.770833333336</v>
      </c>
      <c r="C233" s="49"/>
      <c r="D233" s="49" t="s">
        <v>381</v>
      </c>
      <c r="E233" s="49" t="s">
        <v>477</v>
      </c>
      <c r="F233" s="49" t="s">
        <v>263</v>
      </c>
      <c r="G233" s="49"/>
      <c r="H233" s="41" t="s">
        <v>402</v>
      </c>
      <c r="I233" s="99">
        <v>41271.820138888892</v>
      </c>
      <c r="J233" s="40" t="s">
        <v>3</v>
      </c>
      <c r="K233" s="6">
        <v>5</v>
      </c>
      <c r="L233" s="93" t="s">
        <v>977</v>
      </c>
      <c r="M233" s="93" t="str">
        <f t="shared" si="45"/>
        <v>OK</v>
      </c>
      <c r="N233" s="10" t="s">
        <v>7</v>
      </c>
      <c r="O233" s="6">
        <f t="shared" si="46"/>
        <v>17.5</v>
      </c>
      <c r="P233" s="6">
        <f t="shared" si="47"/>
        <v>1</v>
      </c>
      <c r="Q233" s="6">
        <f t="shared" si="48"/>
        <v>0</v>
      </c>
      <c r="R233" s="6">
        <f t="shared" si="44"/>
        <v>0</v>
      </c>
      <c r="S233" s="6">
        <f t="shared" si="50"/>
        <v>12.5</v>
      </c>
      <c r="T233" s="26">
        <f t="shared" si="49"/>
        <v>12.5</v>
      </c>
      <c r="U233" s="16">
        <f t="shared" si="58"/>
        <v>97.877499999999984</v>
      </c>
      <c r="V233" s="14">
        <f t="shared" si="51"/>
        <v>-59.122500000000002</v>
      </c>
      <c r="W233" s="14">
        <f t="shared" si="53"/>
        <v>-59.85</v>
      </c>
      <c r="X233" s="14">
        <f t="shared" si="54"/>
        <v>14.700000000000005</v>
      </c>
      <c r="Y233" s="14">
        <f t="shared" si="56"/>
        <v>-57.199999999999989</v>
      </c>
      <c r="Z233" s="13">
        <f t="shared" si="57"/>
        <v>-2</v>
      </c>
      <c r="AA233" s="13">
        <f t="shared" si="59"/>
        <v>6.35</v>
      </c>
      <c r="AB233" s="13">
        <f t="shared" si="52"/>
        <v>-157.12250000000009</v>
      </c>
    </row>
    <row r="234" spans="1:28" ht="11.25" customHeight="1">
      <c r="A234" s="39" t="s">
        <v>54</v>
      </c>
      <c r="B234" s="47">
        <v>41273.604166666664</v>
      </c>
      <c r="C234" s="49"/>
      <c r="D234" s="49" t="s">
        <v>478</v>
      </c>
      <c r="E234" s="49" t="s">
        <v>29</v>
      </c>
      <c r="F234" s="49" t="s">
        <v>195</v>
      </c>
      <c r="G234" s="49"/>
      <c r="H234" s="41" t="s">
        <v>479</v>
      </c>
      <c r="I234" s="99">
        <v>41271.820833333331</v>
      </c>
      <c r="J234" s="40" t="s">
        <v>3</v>
      </c>
      <c r="K234" s="6" t="s">
        <v>456</v>
      </c>
      <c r="L234" s="93" t="s">
        <v>978</v>
      </c>
      <c r="M234" s="93" t="str">
        <f t="shared" si="45"/>
        <v>OK</v>
      </c>
      <c r="N234" s="10" t="s">
        <v>7</v>
      </c>
      <c r="O234" s="6">
        <f t="shared" si="46"/>
        <v>11.75</v>
      </c>
      <c r="P234" s="6">
        <f t="shared" si="47"/>
        <v>1</v>
      </c>
      <c r="Q234" s="6">
        <f t="shared" si="48"/>
        <v>0</v>
      </c>
      <c r="R234" s="6">
        <f t="shared" si="44"/>
        <v>0</v>
      </c>
      <c r="S234" s="6">
        <f t="shared" si="50"/>
        <v>6.75</v>
      </c>
      <c r="T234" s="26">
        <f t="shared" si="49"/>
        <v>6.75</v>
      </c>
      <c r="U234" s="16">
        <f t="shared" si="58"/>
        <v>104.62749999999998</v>
      </c>
      <c r="V234" s="14">
        <f t="shared" si="51"/>
        <v>-59.122500000000002</v>
      </c>
      <c r="W234" s="14">
        <f t="shared" si="53"/>
        <v>-59.85</v>
      </c>
      <c r="X234" s="14">
        <f t="shared" si="54"/>
        <v>21.450000000000003</v>
      </c>
      <c r="Y234" s="14">
        <f t="shared" si="56"/>
        <v>-57.199999999999989</v>
      </c>
      <c r="Z234" s="13">
        <f t="shared" si="57"/>
        <v>-2</v>
      </c>
      <c r="AA234" s="13">
        <f t="shared" si="59"/>
        <v>6.35</v>
      </c>
      <c r="AB234" s="13">
        <f t="shared" si="52"/>
        <v>-150.37250000000009</v>
      </c>
    </row>
    <row r="235" spans="1:28" ht="11.25" customHeight="1">
      <c r="A235" s="39" t="s">
        <v>54</v>
      </c>
      <c r="B235" s="47">
        <v>41272.666666666664</v>
      </c>
      <c r="C235" s="49"/>
      <c r="D235" s="49" t="s">
        <v>379</v>
      </c>
      <c r="E235" s="49" t="s">
        <v>29</v>
      </c>
      <c r="F235" s="49" t="s">
        <v>459</v>
      </c>
      <c r="G235" s="49"/>
      <c r="H235" s="41" t="s">
        <v>404</v>
      </c>
      <c r="I235" s="99">
        <v>41271.822222222225</v>
      </c>
      <c r="J235" s="40" t="s">
        <v>3</v>
      </c>
      <c r="K235" s="6">
        <v>5</v>
      </c>
      <c r="L235" s="93" t="s">
        <v>979</v>
      </c>
      <c r="M235" s="93" t="str">
        <f t="shared" si="45"/>
        <v>OK</v>
      </c>
      <c r="N235" s="10" t="s">
        <v>7</v>
      </c>
      <c r="O235" s="6">
        <f t="shared" si="46"/>
        <v>6.4</v>
      </c>
      <c r="P235" s="6">
        <f t="shared" si="47"/>
        <v>1</v>
      </c>
      <c r="Q235" s="6">
        <f t="shared" si="48"/>
        <v>0</v>
      </c>
      <c r="R235" s="6">
        <f t="shared" si="44"/>
        <v>0</v>
      </c>
      <c r="S235" s="6">
        <f t="shared" si="50"/>
        <v>1.4000000000000004</v>
      </c>
      <c r="T235" s="26">
        <f t="shared" si="49"/>
        <v>1.4000000000000004</v>
      </c>
      <c r="U235" s="16">
        <f t="shared" si="58"/>
        <v>106.02749999999999</v>
      </c>
      <c r="V235" s="14">
        <f t="shared" si="51"/>
        <v>-59.122500000000002</v>
      </c>
      <c r="W235" s="14">
        <f t="shared" si="53"/>
        <v>-59.85</v>
      </c>
      <c r="X235" s="14">
        <f t="shared" si="54"/>
        <v>22.85</v>
      </c>
      <c r="Y235" s="14">
        <f t="shared" si="56"/>
        <v>-57.199999999999989</v>
      </c>
      <c r="Z235" s="13">
        <f t="shared" si="57"/>
        <v>-2</v>
      </c>
      <c r="AA235" s="13">
        <f t="shared" si="59"/>
        <v>6.35</v>
      </c>
      <c r="AB235" s="13">
        <f t="shared" si="52"/>
        <v>-148.97250000000008</v>
      </c>
    </row>
    <row r="236" spans="1:28" ht="11.25" customHeight="1">
      <c r="A236" s="39" t="s">
        <v>54</v>
      </c>
      <c r="B236" s="47">
        <v>41272.666666666664</v>
      </c>
      <c r="C236" s="49"/>
      <c r="D236" s="49" t="s">
        <v>480</v>
      </c>
      <c r="E236" s="49" t="s">
        <v>146</v>
      </c>
      <c r="F236" s="49" t="s">
        <v>481</v>
      </c>
      <c r="G236" s="49"/>
      <c r="H236" s="41" t="s">
        <v>482</v>
      </c>
      <c r="I236" s="99">
        <v>41271.824305555558</v>
      </c>
      <c r="J236" s="40" t="s">
        <v>3</v>
      </c>
      <c r="K236" s="6" t="s">
        <v>456</v>
      </c>
      <c r="L236" s="93" t="s">
        <v>980</v>
      </c>
      <c r="M236" s="93" t="str">
        <f t="shared" si="45"/>
        <v>OK</v>
      </c>
      <c r="N236" s="10" t="s">
        <v>5</v>
      </c>
      <c r="O236" s="6">
        <f t="shared" si="46"/>
        <v>0</v>
      </c>
      <c r="P236" s="6">
        <f t="shared" si="47"/>
        <v>0</v>
      </c>
      <c r="Q236" s="6">
        <f t="shared" si="48"/>
        <v>1</v>
      </c>
      <c r="R236" s="6">
        <f t="shared" si="44"/>
        <v>0</v>
      </c>
      <c r="S236" s="6">
        <f t="shared" si="50"/>
        <v>-5</v>
      </c>
      <c r="T236" s="26">
        <f t="shared" si="49"/>
        <v>-5</v>
      </c>
      <c r="U236" s="16">
        <f t="shared" si="58"/>
        <v>101.02749999999999</v>
      </c>
      <c r="V236" s="14">
        <f t="shared" si="51"/>
        <v>-59.122500000000002</v>
      </c>
      <c r="W236" s="14">
        <f t="shared" si="53"/>
        <v>-59.85</v>
      </c>
      <c r="X236" s="14">
        <f t="shared" si="54"/>
        <v>17.850000000000001</v>
      </c>
      <c r="Y236" s="14">
        <f t="shared" si="56"/>
        <v>-57.199999999999989</v>
      </c>
      <c r="Z236" s="13">
        <f t="shared" si="57"/>
        <v>-2</v>
      </c>
      <c r="AA236" s="13">
        <f t="shared" si="59"/>
        <v>6.35</v>
      </c>
      <c r="AB236" s="13">
        <f t="shared" si="52"/>
        <v>-153.97250000000008</v>
      </c>
    </row>
    <row r="237" spans="1:28" ht="11.25" customHeight="1">
      <c r="A237" s="39" t="s">
        <v>8</v>
      </c>
      <c r="B237" s="47">
        <v>41271.875</v>
      </c>
      <c r="C237" s="49"/>
      <c r="D237" s="49" t="s">
        <v>483</v>
      </c>
      <c r="E237" s="49" t="s">
        <v>27</v>
      </c>
      <c r="F237" s="49" t="s">
        <v>484</v>
      </c>
      <c r="G237" s="49"/>
      <c r="H237" s="41" t="s">
        <v>420</v>
      </c>
      <c r="I237" s="99">
        <v>41271.852777777778</v>
      </c>
      <c r="J237" s="40" t="s">
        <v>49</v>
      </c>
      <c r="K237" s="6" t="s">
        <v>468</v>
      </c>
      <c r="L237" s="93" t="s">
        <v>981</v>
      </c>
      <c r="M237" s="93" t="str">
        <f t="shared" si="45"/>
        <v>OK</v>
      </c>
      <c r="N237" s="10" t="s">
        <v>7</v>
      </c>
      <c r="O237" s="6">
        <f t="shared" si="46"/>
        <v>5.625</v>
      </c>
      <c r="P237" s="6">
        <f t="shared" si="47"/>
        <v>1</v>
      </c>
      <c r="Q237" s="6">
        <f t="shared" si="48"/>
        <v>0</v>
      </c>
      <c r="R237" s="6">
        <f t="shared" si="44"/>
        <v>0</v>
      </c>
      <c r="S237" s="6">
        <f t="shared" si="50"/>
        <v>3.125</v>
      </c>
      <c r="T237" s="26">
        <f t="shared" si="49"/>
        <v>3.125</v>
      </c>
      <c r="U237" s="16">
        <f>IF(N237=0,U236-K237,U236+O237-K237)+0.01</f>
        <v>104.16249999999999</v>
      </c>
      <c r="V237" s="14">
        <f t="shared" si="51"/>
        <v>-55.997500000000002</v>
      </c>
      <c r="W237" s="14">
        <f t="shared" si="53"/>
        <v>-59.85</v>
      </c>
      <c r="X237" s="14">
        <f t="shared" si="54"/>
        <v>17.850000000000001</v>
      </c>
      <c r="Y237" s="14">
        <f t="shared" si="56"/>
        <v>-57.199999999999989</v>
      </c>
      <c r="Z237" s="13">
        <f t="shared" si="57"/>
        <v>-2</v>
      </c>
      <c r="AA237" s="13">
        <f t="shared" si="59"/>
        <v>6.35</v>
      </c>
      <c r="AB237" s="13">
        <f t="shared" si="52"/>
        <v>-150.84750000000008</v>
      </c>
    </row>
    <row r="238" spans="1:28" ht="11.25" customHeight="1">
      <c r="A238" s="39" t="s">
        <v>8</v>
      </c>
      <c r="B238" s="47">
        <v>41272.107638888891</v>
      </c>
      <c r="C238" s="49"/>
      <c r="D238" s="49" t="s">
        <v>485</v>
      </c>
      <c r="E238" s="49" t="s">
        <v>486</v>
      </c>
      <c r="F238" s="49" t="s">
        <v>487</v>
      </c>
      <c r="G238" s="49"/>
      <c r="H238" s="41" t="s">
        <v>488</v>
      </c>
      <c r="I238" s="99">
        <v>41271.950694444444</v>
      </c>
      <c r="J238" s="40" t="s">
        <v>9</v>
      </c>
      <c r="K238" s="6" t="s">
        <v>465</v>
      </c>
      <c r="L238" s="93" t="s">
        <v>982</v>
      </c>
      <c r="M238" s="93" t="str">
        <f t="shared" si="45"/>
        <v>OK</v>
      </c>
      <c r="N238" s="10" t="s">
        <v>7</v>
      </c>
      <c r="O238" s="6">
        <f t="shared" si="46"/>
        <v>5.4</v>
      </c>
      <c r="P238" s="6">
        <f t="shared" si="47"/>
        <v>1</v>
      </c>
      <c r="Q238" s="6">
        <f t="shared" si="48"/>
        <v>0</v>
      </c>
      <c r="R238" s="6">
        <f t="shared" si="44"/>
        <v>0</v>
      </c>
      <c r="S238" s="6">
        <f t="shared" si="50"/>
        <v>2.4000000000000004</v>
      </c>
      <c r="T238" s="26">
        <f t="shared" si="49"/>
        <v>2.4000000000000004</v>
      </c>
      <c r="U238" s="16">
        <f t="shared" ref="U238:U264" si="60">IF(N238=0,U237-K238,U237+O238-K238)</f>
        <v>106.5625</v>
      </c>
      <c r="V238" s="14">
        <f t="shared" si="51"/>
        <v>-53.597500000000004</v>
      </c>
      <c r="W238" s="14">
        <f t="shared" si="53"/>
        <v>-59.85</v>
      </c>
      <c r="X238" s="14">
        <f t="shared" si="54"/>
        <v>17.850000000000001</v>
      </c>
      <c r="Y238" s="14">
        <f t="shared" si="56"/>
        <v>-57.199999999999989</v>
      </c>
      <c r="Z238" s="13">
        <f t="shared" si="57"/>
        <v>-2</v>
      </c>
      <c r="AA238" s="13">
        <f t="shared" si="59"/>
        <v>6.35</v>
      </c>
      <c r="AB238" s="13">
        <f t="shared" si="52"/>
        <v>-148.44750000000008</v>
      </c>
    </row>
    <row r="239" spans="1:28" ht="11.25" customHeight="1">
      <c r="A239" s="39" t="s">
        <v>8</v>
      </c>
      <c r="B239" s="47">
        <v>41272.065972222219</v>
      </c>
      <c r="C239" s="49"/>
      <c r="D239" s="49" t="s">
        <v>489</v>
      </c>
      <c r="E239" s="49" t="s">
        <v>146</v>
      </c>
      <c r="F239" s="49" t="s">
        <v>490</v>
      </c>
      <c r="G239" s="49"/>
      <c r="H239" s="41" t="s">
        <v>491</v>
      </c>
      <c r="I239" s="99">
        <v>41271.956250000003</v>
      </c>
      <c r="J239" s="40" t="s">
        <v>9</v>
      </c>
      <c r="K239" s="6" t="s">
        <v>475</v>
      </c>
      <c r="L239" s="93" t="s">
        <v>983</v>
      </c>
      <c r="M239" s="93" t="str">
        <f t="shared" si="45"/>
        <v>OK</v>
      </c>
      <c r="N239" s="10" t="s">
        <v>7</v>
      </c>
      <c r="O239" s="6">
        <f t="shared" si="46"/>
        <v>3.4</v>
      </c>
      <c r="P239" s="6">
        <f t="shared" si="47"/>
        <v>1</v>
      </c>
      <c r="Q239" s="6">
        <f t="shared" si="48"/>
        <v>0</v>
      </c>
      <c r="R239" s="6">
        <f t="shared" si="44"/>
        <v>0</v>
      </c>
      <c r="S239" s="6">
        <f t="shared" si="50"/>
        <v>1.4</v>
      </c>
      <c r="T239" s="26">
        <f t="shared" si="49"/>
        <v>1.4</v>
      </c>
      <c r="U239" s="16">
        <f t="shared" si="60"/>
        <v>107.96250000000001</v>
      </c>
      <c r="V239" s="14">
        <f t="shared" si="51"/>
        <v>-52.197500000000005</v>
      </c>
      <c r="W239" s="14">
        <f t="shared" si="53"/>
        <v>-59.85</v>
      </c>
      <c r="X239" s="14">
        <f t="shared" si="54"/>
        <v>17.850000000000001</v>
      </c>
      <c r="Y239" s="14">
        <f t="shared" si="56"/>
        <v>-57.199999999999989</v>
      </c>
      <c r="Z239" s="13">
        <f t="shared" si="57"/>
        <v>-2</v>
      </c>
      <c r="AA239" s="13">
        <f t="shared" si="59"/>
        <v>6.35</v>
      </c>
      <c r="AB239" s="13">
        <f t="shared" si="52"/>
        <v>-147.04750000000007</v>
      </c>
    </row>
    <row r="240" spans="1:28" ht="11.25" customHeight="1">
      <c r="A240" s="39" t="s">
        <v>8</v>
      </c>
      <c r="B240" s="47">
        <v>41272.635416666664</v>
      </c>
      <c r="C240" s="49"/>
      <c r="D240" s="49" t="s">
        <v>492</v>
      </c>
      <c r="E240" s="49" t="s">
        <v>27</v>
      </c>
      <c r="F240" s="49" t="s">
        <v>493</v>
      </c>
      <c r="G240" s="49"/>
      <c r="H240" s="41" t="s">
        <v>494</v>
      </c>
      <c r="I240" s="99">
        <v>41272.491666666669</v>
      </c>
      <c r="J240" s="40" t="s">
        <v>49</v>
      </c>
      <c r="K240" s="6" t="s">
        <v>475</v>
      </c>
      <c r="L240" s="93" t="s">
        <v>984</v>
      </c>
      <c r="M240" s="93" t="str">
        <f t="shared" si="45"/>
        <v>OK</v>
      </c>
      <c r="N240" s="10" t="s">
        <v>7</v>
      </c>
      <c r="O240" s="6">
        <f t="shared" si="46"/>
        <v>10.5</v>
      </c>
      <c r="P240" s="6">
        <f t="shared" si="47"/>
        <v>1</v>
      </c>
      <c r="Q240" s="6">
        <f t="shared" si="48"/>
        <v>0</v>
      </c>
      <c r="R240" s="6">
        <f t="shared" si="44"/>
        <v>0</v>
      </c>
      <c r="S240" s="6">
        <f t="shared" si="50"/>
        <v>8.5</v>
      </c>
      <c r="T240" s="26">
        <f t="shared" si="49"/>
        <v>8.5</v>
      </c>
      <c r="U240" s="16">
        <f t="shared" si="60"/>
        <v>116.46250000000001</v>
      </c>
      <c r="V240" s="14">
        <f t="shared" si="51"/>
        <v>-43.697500000000005</v>
      </c>
      <c r="W240" s="14">
        <f t="shared" si="53"/>
        <v>-59.85</v>
      </c>
      <c r="X240" s="14">
        <f t="shared" si="54"/>
        <v>17.850000000000001</v>
      </c>
      <c r="Y240" s="14">
        <f t="shared" si="56"/>
        <v>-57.199999999999989</v>
      </c>
      <c r="Z240" s="13">
        <f t="shared" si="57"/>
        <v>-2</v>
      </c>
      <c r="AA240" s="13">
        <f t="shared" si="59"/>
        <v>6.35</v>
      </c>
      <c r="AB240" s="13">
        <f t="shared" si="52"/>
        <v>-138.54750000000007</v>
      </c>
    </row>
    <row r="241" spans="1:28" ht="11.25" customHeight="1">
      <c r="A241" s="39" t="s">
        <v>8</v>
      </c>
      <c r="B241" s="47">
        <v>41272.635416666664</v>
      </c>
      <c r="C241" s="49"/>
      <c r="D241" s="49" t="s">
        <v>492</v>
      </c>
      <c r="E241" s="49" t="s">
        <v>27</v>
      </c>
      <c r="F241" s="49" t="s">
        <v>495</v>
      </c>
      <c r="G241" s="49"/>
      <c r="H241" s="41" t="s">
        <v>496</v>
      </c>
      <c r="I241" s="99">
        <v>41272.492361111108</v>
      </c>
      <c r="J241" s="40" t="s">
        <v>49</v>
      </c>
      <c r="K241" s="6" t="s">
        <v>475</v>
      </c>
      <c r="L241" s="93" t="s">
        <v>985</v>
      </c>
      <c r="M241" s="93" t="str">
        <f t="shared" si="45"/>
        <v>OK</v>
      </c>
      <c r="N241" s="10" t="s">
        <v>5</v>
      </c>
      <c r="O241" s="6">
        <f t="shared" si="46"/>
        <v>0</v>
      </c>
      <c r="P241" s="6">
        <f t="shared" si="47"/>
        <v>0</v>
      </c>
      <c r="Q241" s="6">
        <f t="shared" si="48"/>
        <v>1</v>
      </c>
      <c r="R241" s="6">
        <f t="shared" si="44"/>
        <v>0</v>
      </c>
      <c r="S241" s="6">
        <f t="shared" si="50"/>
        <v>-2</v>
      </c>
      <c r="T241" s="26">
        <f t="shared" si="49"/>
        <v>-2</v>
      </c>
      <c r="U241" s="16">
        <f t="shared" si="60"/>
        <v>114.46250000000001</v>
      </c>
      <c r="V241" s="14">
        <f t="shared" si="51"/>
        <v>-45.697500000000005</v>
      </c>
      <c r="W241" s="14">
        <f t="shared" si="53"/>
        <v>-59.85</v>
      </c>
      <c r="X241" s="14">
        <f t="shared" si="54"/>
        <v>17.850000000000001</v>
      </c>
      <c r="Y241" s="14">
        <f t="shared" si="56"/>
        <v>-57.199999999999989</v>
      </c>
      <c r="Z241" s="13">
        <f t="shared" si="57"/>
        <v>-2</v>
      </c>
      <c r="AA241" s="13">
        <f t="shared" si="59"/>
        <v>6.35</v>
      </c>
      <c r="AB241" s="13">
        <f t="shared" si="52"/>
        <v>-140.54750000000007</v>
      </c>
    </row>
    <row r="242" spans="1:28" ht="11.25" customHeight="1">
      <c r="A242" s="39" t="s">
        <v>8</v>
      </c>
      <c r="B242" s="47">
        <v>41272.666666666664</v>
      </c>
      <c r="C242" s="49"/>
      <c r="D242" s="49" t="s">
        <v>497</v>
      </c>
      <c r="E242" s="49" t="s">
        <v>29</v>
      </c>
      <c r="F242" s="49" t="s">
        <v>498</v>
      </c>
      <c r="G242" s="49"/>
      <c r="H242" s="41" t="s">
        <v>432</v>
      </c>
      <c r="I242" s="99">
        <v>41272.493055555555</v>
      </c>
      <c r="J242" s="40" t="s">
        <v>3</v>
      </c>
      <c r="K242" s="6" t="s">
        <v>456</v>
      </c>
      <c r="L242" s="93" t="s">
        <v>986</v>
      </c>
      <c r="M242" s="93" t="str">
        <f t="shared" si="45"/>
        <v>OK</v>
      </c>
      <c r="N242" s="10" t="s">
        <v>7</v>
      </c>
      <c r="O242" s="6">
        <f t="shared" si="46"/>
        <v>9.15</v>
      </c>
      <c r="P242" s="6">
        <f t="shared" si="47"/>
        <v>1</v>
      </c>
      <c r="Q242" s="6">
        <f t="shared" si="48"/>
        <v>0</v>
      </c>
      <c r="R242" s="6">
        <f t="shared" si="44"/>
        <v>0</v>
      </c>
      <c r="S242" s="6">
        <f t="shared" si="50"/>
        <v>4.1500000000000004</v>
      </c>
      <c r="T242" s="26">
        <f t="shared" si="49"/>
        <v>4.1500000000000004</v>
      </c>
      <c r="U242" s="16">
        <f t="shared" si="60"/>
        <v>118.61250000000001</v>
      </c>
      <c r="V242" s="14">
        <f t="shared" si="51"/>
        <v>-41.547500000000007</v>
      </c>
      <c r="W242" s="14">
        <f t="shared" si="53"/>
        <v>-59.85</v>
      </c>
      <c r="X242" s="14">
        <f t="shared" si="54"/>
        <v>17.850000000000001</v>
      </c>
      <c r="Y242" s="14">
        <f t="shared" si="56"/>
        <v>-57.199999999999989</v>
      </c>
      <c r="Z242" s="13">
        <f t="shared" si="57"/>
        <v>-2</v>
      </c>
      <c r="AA242" s="13">
        <f t="shared" si="59"/>
        <v>6.35</v>
      </c>
      <c r="AB242" s="13">
        <f t="shared" si="52"/>
        <v>-136.39750000000006</v>
      </c>
    </row>
    <row r="243" spans="1:28" ht="11.25" customHeight="1">
      <c r="A243" s="39" t="s">
        <v>8</v>
      </c>
      <c r="B243" s="47">
        <v>41272.833333333336</v>
      </c>
      <c r="C243" s="49"/>
      <c r="D243" s="49" t="s">
        <v>499</v>
      </c>
      <c r="E243" s="49" t="s">
        <v>146</v>
      </c>
      <c r="F243" s="49" t="s">
        <v>500</v>
      </c>
      <c r="G243" s="49"/>
      <c r="H243" s="41" t="s">
        <v>431</v>
      </c>
      <c r="I243" s="99">
        <v>41272.494444444441</v>
      </c>
      <c r="J243" s="40" t="s">
        <v>3</v>
      </c>
      <c r="K243" s="6" t="s">
        <v>468</v>
      </c>
      <c r="L243" s="93" t="s">
        <v>987</v>
      </c>
      <c r="M243" s="93" t="str">
        <f t="shared" si="45"/>
        <v>OK</v>
      </c>
      <c r="N243" s="10" t="s">
        <v>5</v>
      </c>
      <c r="O243" s="6">
        <f t="shared" si="46"/>
        <v>0</v>
      </c>
      <c r="P243" s="6">
        <f t="shared" si="47"/>
        <v>0</v>
      </c>
      <c r="Q243" s="6">
        <f t="shared" si="48"/>
        <v>1</v>
      </c>
      <c r="R243" s="6">
        <f t="shared" si="44"/>
        <v>0</v>
      </c>
      <c r="S243" s="6">
        <f t="shared" si="50"/>
        <v>-2.5</v>
      </c>
      <c r="T243" s="26">
        <f t="shared" si="49"/>
        <v>-2.5</v>
      </c>
      <c r="U243" s="16">
        <f t="shared" si="60"/>
        <v>116.11250000000001</v>
      </c>
      <c r="V243" s="14">
        <f t="shared" si="51"/>
        <v>-44.047500000000007</v>
      </c>
      <c r="W243" s="14">
        <f t="shared" si="53"/>
        <v>-59.85</v>
      </c>
      <c r="X243" s="14">
        <f t="shared" si="54"/>
        <v>17.850000000000001</v>
      </c>
      <c r="Y243" s="14">
        <f t="shared" si="56"/>
        <v>-57.199999999999989</v>
      </c>
      <c r="Z243" s="13">
        <f t="shared" si="57"/>
        <v>-2</v>
      </c>
      <c r="AA243" s="13">
        <f t="shared" si="59"/>
        <v>6.35</v>
      </c>
      <c r="AB243" s="13">
        <f t="shared" si="52"/>
        <v>-138.89750000000006</v>
      </c>
    </row>
    <row r="244" spans="1:28" ht="11.25" customHeight="1">
      <c r="A244" s="39" t="s">
        <v>8</v>
      </c>
      <c r="B244" s="47">
        <v>41272.666666666664</v>
      </c>
      <c r="C244" s="49"/>
      <c r="D244" s="49" t="s">
        <v>501</v>
      </c>
      <c r="E244" s="49" t="s">
        <v>27</v>
      </c>
      <c r="F244" s="49" t="s">
        <v>502</v>
      </c>
      <c r="G244" s="49"/>
      <c r="H244" s="41" t="s">
        <v>429</v>
      </c>
      <c r="I244" s="99">
        <v>41272.566666666666</v>
      </c>
      <c r="J244" s="40" t="s">
        <v>49</v>
      </c>
      <c r="K244" s="6" t="s">
        <v>475</v>
      </c>
      <c r="L244" s="93" t="s">
        <v>988</v>
      </c>
      <c r="M244" s="93" t="str">
        <f t="shared" si="45"/>
        <v>OK</v>
      </c>
      <c r="N244" s="10" t="s">
        <v>5</v>
      </c>
      <c r="O244" s="6">
        <f t="shared" si="46"/>
        <v>0</v>
      </c>
      <c r="P244" s="6">
        <f t="shared" si="47"/>
        <v>0</v>
      </c>
      <c r="Q244" s="6">
        <f t="shared" si="48"/>
        <v>1</v>
      </c>
      <c r="R244" s="6">
        <f t="shared" si="44"/>
        <v>0</v>
      </c>
      <c r="S244" s="6">
        <f t="shared" si="50"/>
        <v>-2</v>
      </c>
      <c r="T244" s="26">
        <f t="shared" si="49"/>
        <v>-2</v>
      </c>
      <c r="U244" s="16">
        <f t="shared" si="60"/>
        <v>114.11250000000001</v>
      </c>
      <c r="V244" s="14">
        <f t="shared" si="51"/>
        <v>-46.047500000000007</v>
      </c>
      <c r="W244" s="14">
        <f t="shared" si="53"/>
        <v>-59.85</v>
      </c>
      <c r="X244" s="14">
        <f t="shared" si="54"/>
        <v>17.850000000000001</v>
      </c>
      <c r="Y244" s="14">
        <f t="shared" si="56"/>
        <v>-57.199999999999989</v>
      </c>
      <c r="Z244" s="13">
        <f t="shared" si="57"/>
        <v>-2</v>
      </c>
      <c r="AA244" s="13">
        <f t="shared" si="59"/>
        <v>6.35</v>
      </c>
      <c r="AB244" s="13">
        <f t="shared" si="52"/>
        <v>-140.89750000000006</v>
      </c>
    </row>
    <row r="245" spans="1:28" ht="11.25" customHeight="1">
      <c r="A245" s="39" t="s">
        <v>8</v>
      </c>
      <c r="B245" s="47">
        <v>41272.75</v>
      </c>
      <c r="C245" s="49"/>
      <c r="D245" s="49" t="s">
        <v>503</v>
      </c>
      <c r="E245" s="49" t="s">
        <v>27</v>
      </c>
      <c r="F245" s="49" t="s">
        <v>504</v>
      </c>
      <c r="G245" s="49"/>
      <c r="H245" s="41" t="s">
        <v>455</v>
      </c>
      <c r="I245" s="99">
        <v>41272.583333333336</v>
      </c>
      <c r="J245" s="40" t="s">
        <v>49</v>
      </c>
      <c r="K245" s="6" t="s">
        <v>468</v>
      </c>
      <c r="L245" s="93" t="s">
        <v>989</v>
      </c>
      <c r="M245" s="93" t="str">
        <f t="shared" si="45"/>
        <v>OK</v>
      </c>
      <c r="N245" s="10" t="s">
        <v>7</v>
      </c>
      <c r="O245" s="6">
        <f t="shared" si="46"/>
        <v>5.25</v>
      </c>
      <c r="P245" s="6">
        <f t="shared" si="47"/>
        <v>1</v>
      </c>
      <c r="Q245" s="6">
        <f t="shared" si="48"/>
        <v>0</v>
      </c>
      <c r="R245" s="6">
        <f t="shared" si="44"/>
        <v>0</v>
      </c>
      <c r="S245" s="6">
        <f t="shared" si="50"/>
        <v>2.75</v>
      </c>
      <c r="T245" s="26">
        <f t="shared" si="49"/>
        <v>2.75</v>
      </c>
      <c r="U245" s="16">
        <f t="shared" si="60"/>
        <v>116.86250000000001</v>
      </c>
      <c r="V245" s="14">
        <f t="shared" si="51"/>
        <v>-43.297500000000007</v>
      </c>
      <c r="W245" s="14">
        <f t="shared" si="53"/>
        <v>-59.85</v>
      </c>
      <c r="X245" s="14">
        <f t="shared" si="54"/>
        <v>17.850000000000001</v>
      </c>
      <c r="Y245" s="14">
        <f t="shared" si="56"/>
        <v>-57.199999999999989</v>
      </c>
      <c r="Z245" s="13">
        <f t="shared" si="57"/>
        <v>-2</v>
      </c>
      <c r="AA245" s="13">
        <f t="shared" si="59"/>
        <v>6.35</v>
      </c>
      <c r="AB245" s="13">
        <f t="shared" si="52"/>
        <v>-138.14750000000006</v>
      </c>
    </row>
    <row r="246" spans="1:28" ht="11.25" customHeight="1">
      <c r="A246" s="39" t="s">
        <v>8</v>
      </c>
      <c r="B246" s="47">
        <v>41272.666666666664</v>
      </c>
      <c r="C246" s="49"/>
      <c r="D246" s="49" t="s">
        <v>480</v>
      </c>
      <c r="E246" s="49" t="s">
        <v>29</v>
      </c>
      <c r="F246" s="49" t="s">
        <v>505</v>
      </c>
      <c r="G246" s="49"/>
      <c r="H246" s="41" t="s">
        <v>452</v>
      </c>
      <c r="I246" s="99">
        <v>41272.630555555559</v>
      </c>
      <c r="J246" s="40" t="s">
        <v>3</v>
      </c>
      <c r="K246" s="6" t="s">
        <v>468</v>
      </c>
      <c r="L246" s="93" t="s">
        <v>990</v>
      </c>
      <c r="M246" s="93" t="str">
        <f t="shared" si="45"/>
        <v>OK</v>
      </c>
      <c r="N246" s="10" t="s">
        <v>5</v>
      </c>
      <c r="O246" s="6">
        <f t="shared" si="46"/>
        <v>0</v>
      </c>
      <c r="P246" s="6">
        <f t="shared" si="47"/>
        <v>0</v>
      </c>
      <c r="Q246" s="6">
        <f t="shared" si="48"/>
        <v>1</v>
      </c>
      <c r="R246" s="6">
        <f t="shared" si="44"/>
        <v>0</v>
      </c>
      <c r="S246" s="6">
        <f t="shared" si="50"/>
        <v>-2.5</v>
      </c>
      <c r="T246" s="26">
        <f t="shared" si="49"/>
        <v>-2.5</v>
      </c>
      <c r="U246" s="16">
        <f t="shared" si="60"/>
        <v>114.36250000000001</v>
      </c>
      <c r="V246" s="14">
        <f t="shared" si="51"/>
        <v>-45.797500000000007</v>
      </c>
      <c r="W246" s="14">
        <f t="shared" si="53"/>
        <v>-59.85</v>
      </c>
      <c r="X246" s="14">
        <f t="shared" si="54"/>
        <v>17.850000000000001</v>
      </c>
      <c r="Y246" s="14">
        <f t="shared" si="56"/>
        <v>-57.199999999999989</v>
      </c>
      <c r="Z246" s="13">
        <f t="shared" si="57"/>
        <v>-2</v>
      </c>
      <c r="AA246" s="13">
        <f t="shared" si="59"/>
        <v>6.35</v>
      </c>
      <c r="AB246" s="13">
        <f t="shared" si="52"/>
        <v>-140.64750000000006</v>
      </c>
    </row>
    <row r="247" spans="1:28" ht="11.25" customHeight="1">
      <c r="A247" s="39" t="s">
        <v>457</v>
      </c>
      <c r="B247" s="47">
        <v>41276.864583333336</v>
      </c>
      <c r="C247" s="49"/>
      <c r="D247" s="49" t="s">
        <v>506</v>
      </c>
      <c r="E247" s="49" t="s">
        <v>146</v>
      </c>
      <c r="F247" s="49" t="s">
        <v>355</v>
      </c>
      <c r="G247" s="49"/>
      <c r="H247" s="41" t="s">
        <v>507</v>
      </c>
      <c r="I247" s="99">
        <v>41272.759722222225</v>
      </c>
      <c r="J247" s="40" t="s">
        <v>3</v>
      </c>
      <c r="K247" s="6" t="s">
        <v>456</v>
      </c>
      <c r="L247" s="93" t="s">
        <v>991</v>
      </c>
      <c r="M247" s="93" t="str">
        <f t="shared" si="45"/>
        <v>OK</v>
      </c>
      <c r="N247" s="10" t="s">
        <v>5</v>
      </c>
      <c r="O247" s="6">
        <f t="shared" si="46"/>
        <v>0</v>
      </c>
      <c r="P247" s="6">
        <f t="shared" si="47"/>
        <v>0</v>
      </c>
      <c r="Q247" s="6">
        <f t="shared" si="48"/>
        <v>1</v>
      </c>
      <c r="R247" s="6">
        <f t="shared" si="44"/>
        <v>0</v>
      </c>
      <c r="S247" s="6">
        <f t="shared" si="50"/>
        <v>-5</v>
      </c>
      <c r="T247" s="26">
        <f t="shared" si="49"/>
        <v>-5</v>
      </c>
      <c r="U247" s="16">
        <f t="shared" si="60"/>
        <v>109.36250000000001</v>
      </c>
      <c r="V247" s="14">
        <f t="shared" si="51"/>
        <v>-45.797500000000007</v>
      </c>
      <c r="W247" s="14">
        <f t="shared" si="53"/>
        <v>-59.85</v>
      </c>
      <c r="X247" s="14">
        <f t="shared" si="54"/>
        <v>17.850000000000001</v>
      </c>
      <c r="Y247" s="14">
        <f t="shared" si="56"/>
        <v>-57.199999999999989</v>
      </c>
      <c r="Z247" s="13">
        <f t="shared" si="57"/>
        <v>-2</v>
      </c>
      <c r="AA247" s="13">
        <f t="shared" si="59"/>
        <v>1.3499999999999996</v>
      </c>
      <c r="AB247" s="13">
        <f t="shared" si="52"/>
        <v>-145.64750000000006</v>
      </c>
    </row>
    <row r="248" spans="1:28" ht="11.25" customHeight="1">
      <c r="A248" s="39" t="s">
        <v>8</v>
      </c>
      <c r="B248" s="47">
        <v>41273.086805555555</v>
      </c>
      <c r="C248" s="49"/>
      <c r="D248" s="49" t="s">
        <v>508</v>
      </c>
      <c r="E248" s="49" t="s">
        <v>153</v>
      </c>
      <c r="F248" s="49" t="s">
        <v>509</v>
      </c>
      <c r="G248" s="49"/>
      <c r="H248" s="41" t="s">
        <v>429</v>
      </c>
      <c r="I248" s="99">
        <v>41272.935416666667</v>
      </c>
      <c r="J248" s="40" t="s">
        <v>9</v>
      </c>
      <c r="K248" s="6" t="s">
        <v>475</v>
      </c>
      <c r="L248" s="93" t="s">
        <v>992</v>
      </c>
      <c r="M248" s="93" t="str">
        <f t="shared" si="45"/>
        <v>OK</v>
      </c>
      <c r="N248" s="10" t="s">
        <v>5</v>
      </c>
      <c r="O248" s="6">
        <f t="shared" si="46"/>
        <v>0</v>
      </c>
      <c r="P248" s="6">
        <f t="shared" si="47"/>
        <v>0</v>
      </c>
      <c r="Q248" s="6">
        <f t="shared" si="48"/>
        <v>1</v>
      </c>
      <c r="R248" s="6">
        <f t="shared" si="44"/>
        <v>0</v>
      </c>
      <c r="S248" s="6">
        <f t="shared" si="50"/>
        <v>-2</v>
      </c>
      <c r="T248" s="26">
        <f t="shared" si="49"/>
        <v>-2</v>
      </c>
      <c r="U248" s="16">
        <f t="shared" si="60"/>
        <v>107.36250000000001</v>
      </c>
      <c r="V248" s="14">
        <f t="shared" si="51"/>
        <v>-47.797500000000007</v>
      </c>
      <c r="W248" s="14">
        <f t="shared" si="53"/>
        <v>-59.85</v>
      </c>
      <c r="X248" s="14">
        <f t="shared" si="54"/>
        <v>17.850000000000001</v>
      </c>
      <c r="Y248" s="14">
        <f t="shared" si="56"/>
        <v>-57.199999999999989</v>
      </c>
      <c r="Z248" s="13">
        <f t="shared" si="57"/>
        <v>-2</v>
      </c>
      <c r="AA248" s="13">
        <f t="shared" si="59"/>
        <v>1.3499999999999996</v>
      </c>
      <c r="AB248" s="13">
        <f t="shared" si="52"/>
        <v>-147.64750000000006</v>
      </c>
    </row>
    <row r="249" spans="1:28" ht="11.25" customHeight="1">
      <c r="A249" s="39" t="s">
        <v>8</v>
      </c>
      <c r="B249" s="47">
        <v>41273.145833333336</v>
      </c>
      <c r="C249" s="49"/>
      <c r="D249" s="49" t="s">
        <v>510</v>
      </c>
      <c r="E249" s="49" t="s">
        <v>511</v>
      </c>
      <c r="F249" s="49" t="s">
        <v>512</v>
      </c>
      <c r="G249" s="49"/>
      <c r="H249" s="41" t="s">
        <v>416</v>
      </c>
      <c r="I249" s="99">
        <v>41272.938194444447</v>
      </c>
      <c r="J249" s="40" t="s">
        <v>514</v>
      </c>
      <c r="K249" s="6" t="s">
        <v>513</v>
      </c>
      <c r="L249" s="93" t="s">
        <v>993</v>
      </c>
      <c r="M249" s="93" t="str">
        <f t="shared" si="45"/>
        <v>OK</v>
      </c>
      <c r="N249" s="10" t="s">
        <v>7</v>
      </c>
      <c r="O249" s="6">
        <f t="shared" si="46"/>
        <v>5.0309999999999997</v>
      </c>
      <c r="P249" s="6">
        <f t="shared" si="47"/>
        <v>1</v>
      </c>
      <c r="Q249" s="6">
        <f t="shared" si="48"/>
        <v>0</v>
      </c>
      <c r="R249" s="6">
        <f t="shared" si="44"/>
        <v>0</v>
      </c>
      <c r="S249" s="6">
        <f t="shared" si="50"/>
        <v>2.4509999999999996</v>
      </c>
      <c r="T249" s="26">
        <f t="shared" si="49"/>
        <v>2.4509999999999996</v>
      </c>
      <c r="U249" s="16">
        <f t="shared" si="60"/>
        <v>109.81350000000002</v>
      </c>
      <c r="V249" s="14">
        <f t="shared" si="51"/>
        <v>-45.346500000000006</v>
      </c>
      <c r="W249" s="14">
        <f t="shared" si="53"/>
        <v>-59.85</v>
      </c>
      <c r="X249" s="14">
        <f t="shared" si="54"/>
        <v>17.850000000000001</v>
      </c>
      <c r="Y249" s="14">
        <f t="shared" si="56"/>
        <v>-57.199999999999989</v>
      </c>
      <c r="Z249" s="13">
        <f t="shared" si="57"/>
        <v>-2</v>
      </c>
      <c r="AA249" s="13">
        <f t="shared" si="59"/>
        <v>1.3499999999999996</v>
      </c>
      <c r="AB249" s="13">
        <f t="shared" si="52"/>
        <v>-145.19650000000007</v>
      </c>
    </row>
    <row r="250" spans="1:28" ht="11.25" customHeight="1">
      <c r="A250" s="39" t="s">
        <v>8</v>
      </c>
      <c r="B250" s="47">
        <v>41276.864583333336</v>
      </c>
      <c r="C250" s="49"/>
      <c r="D250" s="49" t="s">
        <v>506</v>
      </c>
      <c r="E250" s="49" t="s">
        <v>121</v>
      </c>
      <c r="F250" s="49" t="s">
        <v>515</v>
      </c>
      <c r="G250" s="49"/>
      <c r="H250" s="41" t="s">
        <v>516</v>
      </c>
      <c r="I250" s="99">
        <v>41273.433333333334</v>
      </c>
      <c r="J250" s="40" t="s">
        <v>3</v>
      </c>
      <c r="K250" s="6" t="s">
        <v>475</v>
      </c>
      <c r="L250" s="93" t="s">
        <v>994</v>
      </c>
      <c r="M250" s="93" t="str">
        <f t="shared" si="45"/>
        <v>OK</v>
      </c>
      <c r="N250" s="10" t="s">
        <v>5</v>
      </c>
      <c r="O250" s="6">
        <f t="shared" si="46"/>
        <v>0</v>
      </c>
      <c r="P250" s="6">
        <f t="shared" si="47"/>
        <v>0</v>
      </c>
      <c r="Q250" s="6">
        <f t="shared" si="48"/>
        <v>1</v>
      </c>
      <c r="R250" s="6">
        <f t="shared" si="44"/>
        <v>0</v>
      </c>
      <c r="S250" s="6">
        <f t="shared" si="50"/>
        <v>-2</v>
      </c>
      <c r="T250" s="26">
        <f t="shared" si="49"/>
        <v>-2</v>
      </c>
      <c r="U250" s="16">
        <f t="shared" si="60"/>
        <v>107.81350000000002</v>
      </c>
      <c r="V250" s="14">
        <f t="shared" si="51"/>
        <v>-47.346500000000006</v>
      </c>
      <c r="W250" s="14">
        <f t="shared" si="53"/>
        <v>-59.85</v>
      </c>
      <c r="X250" s="14">
        <f t="shared" si="54"/>
        <v>17.850000000000001</v>
      </c>
      <c r="Y250" s="14">
        <f t="shared" si="56"/>
        <v>-57.199999999999989</v>
      </c>
      <c r="Z250" s="13">
        <f t="shared" si="57"/>
        <v>-2</v>
      </c>
      <c r="AA250" s="13">
        <f t="shared" si="59"/>
        <v>1.3499999999999996</v>
      </c>
      <c r="AB250" s="13">
        <f t="shared" si="52"/>
        <v>-147.19650000000007</v>
      </c>
    </row>
    <row r="251" spans="1:28" ht="11.25" customHeight="1">
      <c r="A251" s="39" t="s">
        <v>8</v>
      </c>
      <c r="B251" s="47">
        <v>41273.753472222219</v>
      </c>
      <c r="C251" s="49"/>
      <c r="D251" s="49" t="s">
        <v>517</v>
      </c>
      <c r="E251" s="49" t="s">
        <v>27</v>
      </c>
      <c r="F251" s="49" t="s">
        <v>518</v>
      </c>
      <c r="G251" s="49"/>
      <c r="H251" s="41" t="s">
        <v>519</v>
      </c>
      <c r="I251" s="99">
        <v>41273.435416666667</v>
      </c>
      <c r="J251" s="40" t="s">
        <v>49</v>
      </c>
      <c r="K251" s="6" t="s">
        <v>475</v>
      </c>
      <c r="L251" s="93" t="s">
        <v>995</v>
      </c>
      <c r="M251" s="93" t="str">
        <f t="shared" si="45"/>
        <v>OK</v>
      </c>
      <c r="N251" s="10" t="s">
        <v>5</v>
      </c>
      <c r="O251" s="6">
        <f t="shared" si="46"/>
        <v>0</v>
      </c>
      <c r="P251" s="6">
        <f t="shared" si="47"/>
        <v>0</v>
      </c>
      <c r="Q251" s="6">
        <f t="shared" si="48"/>
        <v>1</v>
      </c>
      <c r="R251" s="6">
        <f t="shared" si="44"/>
        <v>0</v>
      </c>
      <c r="S251" s="6">
        <f t="shared" si="50"/>
        <v>-2</v>
      </c>
      <c r="T251" s="26">
        <f t="shared" si="49"/>
        <v>-2</v>
      </c>
      <c r="U251" s="16">
        <f t="shared" si="60"/>
        <v>105.81350000000002</v>
      </c>
      <c r="V251" s="14">
        <f t="shared" si="51"/>
        <v>-49.346500000000006</v>
      </c>
      <c r="W251" s="14">
        <f t="shared" si="53"/>
        <v>-59.85</v>
      </c>
      <c r="X251" s="14">
        <f t="shared" si="54"/>
        <v>17.850000000000001</v>
      </c>
      <c r="Y251" s="14">
        <f t="shared" si="56"/>
        <v>-57.199999999999989</v>
      </c>
      <c r="Z251" s="13">
        <f t="shared" si="57"/>
        <v>-2</v>
      </c>
      <c r="AA251" s="13">
        <f t="shared" si="59"/>
        <v>1.3499999999999996</v>
      </c>
      <c r="AB251" s="13">
        <f t="shared" si="52"/>
        <v>-149.19650000000007</v>
      </c>
    </row>
    <row r="252" spans="1:28" ht="11.25" customHeight="1">
      <c r="A252" s="39" t="s">
        <v>8</v>
      </c>
      <c r="B252" s="47">
        <v>41273.753472222219</v>
      </c>
      <c r="C252" s="49"/>
      <c r="D252" s="49" t="s">
        <v>517</v>
      </c>
      <c r="E252" s="49" t="s">
        <v>27</v>
      </c>
      <c r="F252" s="49" t="s">
        <v>520</v>
      </c>
      <c r="G252" s="49"/>
      <c r="H252" s="41" t="s">
        <v>419</v>
      </c>
      <c r="I252" s="99">
        <v>41273.436111111114</v>
      </c>
      <c r="J252" s="40" t="s">
        <v>49</v>
      </c>
      <c r="K252" s="6" t="s">
        <v>475</v>
      </c>
      <c r="L252" s="93" t="s">
        <v>996</v>
      </c>
      <c r="M252" s="93" t="str">
        <f t="shared" si="45"/>
        <v>OK</v>
      </c>
      <c r="N252" s="10" t="s">
        <v>5</v>
      </c>
      <c r="O252" s="6">
        <f t="shared" si="46"/>
        <v>0</v>
      </c>
      <c r="P252" s="6">
        <f t="shared" si="47"/>
        <v>0</v>
      </c>
      <c r="Q252" s="6">
        <f t="shared" si="48"/>
        <v>1</v>
      </c>
      <c r="R252" s="6">
        <f t="shared" si="44"/>
        <v>0</v>
      </c>
      <c r="S252" s="6">
        <f t="shared" si="50"/>
        <v>-2</v>
      </c>
      <c r="T252" s="26">
        <f t="shared" si="49"/>
        <v>-2</v>
      </c>
      <c r="U252" s="16">
        <f t="shared" si="60"/>
        <v>103.81350000000002</v>
      </c>
      <c r="V252" s="14">
        <f t="shared" si="51"/>
        <v>-51.346500000000006</v>
      </c>
      <c r="W252" s="14">
        <f t="shared" si="53"/>
        <v>-59.85</v>
      </c>
      <c r="X252" s="14">
        <f t="shared" si="54"/>
        <v>17.850000000000001</v>
      </c>
      <c r="Y252" s="14">
        <f t="shared" si="56"/>
        <v>-57.199999999999989</v>
      </c>
      <c r="Z252" s="13">
        <f t="shared" si="57"/>
        <v>-2</v>
      </c>
      <c r="AA252" s="13">
        <f t="shared" si="59"/>
        <v>1.3499999999999996</v>
      </c>
      <c r="AB252" s="13">
        <f t="shared" si="52"/>
        <v>-151.19650000000007</v>
      </c>
    </row>
    <row r="253" spans="1:28" ht="11.25" customHeight="1">
      <c r="A253" s="39" t="s">
        <v>8</v>
      </c>
      <c r="B253" s="47">
        <v>41273.753472222219</v>
      </c>
      <c r="C253" s="49"/>
      <c r="D253" s="49" t="s">
        <v>517</v>
      </c>
      <c r="E253" s="49" t="s">
        <v>27</v>
      </c>
      <c r="F253" s="49" t="s">
        <v>521</v>
      </c>
      <c r="G253" s="49"/>
      <c r="H253" s="41" t="s">
        <v>496</v>
      </c>
      <c r="I253" s="99">
        <v>41273.436805555553</v>
      </c>
      <c r="J253" s="40" t="s">
        <v>49</v>
      </c>
      <c r="K253" s="6" t="s">
        <v>475</v>
      </c>
      <c r="L253" s="93" t="s">
        <v>997</v>
      </c>
      <c r="M253" s="93" t="str">
        <f t="shared" si="45"/>
        <v>OK</v>
      </c>
      <c r="N253" s="10" t="s">
        <v>5</v>
      </c>
      <c r="O253" s="6">
        <f t="shared" si="46"/>
        <v>0</v>
      </c>
      <c r="P253" s="6">
        <f t="shared" si="47"/>
        <v>0</v>
      </c>
      <c r="Q253" s="6">
        <f t="shared" si="48"/>
        <v>1</v>
      </c>
      <c r="R253" s="6">
        <f t="shared" si="44"/>
        <v>0</v>
      </c>
      <c r="S253" s="6">
        <f t="shared" si="50"/>
        <v>-2</v>
      </c>
      <c r="T253" s="26">
        <f t="shared" si="49"/>
        <v>-2</v>
      </c>
      <c r="U253" s="16">
        <f t="shared" si="60"/>
        <v>101.81350000000002</v>
      </c>
      <c r="V253" s="14">
        <f t="shared" si="51"/>
        <v>-53.346500000000006</v>
      </c>
      <c r="W253" s="14">
        <f t="shared" si="53"/>
        <v>-59.85</v>
      </c>
      <c r="X253" s="14">
        <f t="shared" si="54"/>
        <v>17.850000000000001</v>
      </c>
      <c r="Y253" s="14">
        <f t="shared" si="56"/>
        <v>-57.199999999999989</v>
      </c>
      <c r="Z253" s="13">
        <f t="shared" si="57"/>
        <v>-2</v>
      </c>
      <c r="AA253" s="13">
        <f t="shared" si="59"/>
        <v>1.3499999999999996</v>
      </c>
      <c r="AB253" s="13">
        <f t="shared" si="52"/>
        <v>-153.19650000000007</v>
      </c>
    </row>
    <row r="254" spans="1:28" ht="11.25" customHeight="1">
      <c r="A254" s="39" t="s">
        <v>457</v>
      </c>
      <c r="B254" s="47">
        <v>41274.065972222219</v>
      </c>
      <c r="C254" s="49"/>
      <c r="D254" s="49" t="s">
        <v>522</v>
      </c>
      <c r="E254" s="49" t="s">
        <v>153</v>
      </c>
      <c r="F254" s="49" t="s">
        <v>154</v>
      </c>
      <c r="G254" s="49"/>
      <c r="H254" s="41" t="s">
        <v>414</v>
      </c>
      <c r="I254" s="99">
        <v>41273.652777777781</v>
      </c>
      <c r="J254" s="40" t="s">
        <v>9</v>
      </c>
      <c r="K254" s="6" t="s">
        <v>456</v>
      </c>
      <c r="L254" s="93" t="s">
        <v>998</v>
      </c>
      <c r="M254" s="93" t="str">
        <f t="shared" si="45"/>
        <v>OK</v>
      </c>
      <c r="N254" s="10" t="s">
        <v>7</v>
      </c>
      <c r="O254" s="6">
        <f t="shared" si="46"/>
        <v>6.75</v>
      </c>
      <c r="P254" s="6">
        <f t="shared" si="47"/>
        <v>1</v>
      </c>
      <c r="Q254" s="6">
        <f t="shared" si="48"/>
        <v>0</v>
      </c>
      <c r="R254" s="6">
        <f t="shared" si="44"/>
        <v>0</v>
      </c>
      <c r="S254" s="6">
        <f t="shared" si="50"/>
        <v>1.75</v>
      </c>
      <c r="T254" s="26">
        <f t="shared" si="49"/>
        <v>1.75</v>
      </c>
      <c r="U254" s="16">
        <f t="shared" si="60"/>
        <v>103.56350000000002</v>
      </c>
      <c r="V254" s="14">
        <f t="shared" si="51"/>
        <v>-53.346500000000006</v>
      </c>
      <c r="W254" s="14">
        <f t="shared" si="53"/>
        <v>-59.85</v>
      </c>
      <c r="X254" s="14">
        <f t="shared" si="54"/>
        <v>17.850000000000001</v>
      </c>
      <c r="Y254" s="14">
        <f t="shared" si="56"/>
        <v>-57.199999999999989</v>
      </c>
      <c r="Z254" s="13">
        <f t="shared" si="57"/>
        <v>-2</v>
      </c>
      <c r="AA254" s="13">
        <f t="shared" si="59"/>
        <v>3.0999999999999996</v>
      </c>
      <c r="AB254" s="13">
        <f t="shared" si="52"/>
        <v>-151.44650000000007</v>
      </c>
    </row>
    <row r="255" spans="1:28">
      <c r="A255" s="40" t="s">
        <v>457</v>
      </c>
      <c r="B255" s="47">
        <v>41274.166666666664</v>
      </c>
      <c r="C255" s="49"/>
      <c r="D255" s="49" t="s">
        <v>527</v>
      </c>
      <c r="E255" s="49" t="s">
        <v>528</v>
      </c>
      <c r="F255" s="49" t="s">
        <v>529</v>
      </c>
      <c r="G255" s="49"/>
      <c r="H255" s="41" t="s">
        <v>432</v>
      </c>
      <c r="I255" s="99">
        <v>41273.842361111114</v>
      </c>
      <c r="J255" s="40" t="s">
        <v>514</v>
      </c>
      <c r="K255" s="6" t="s">
        <v>456</v>
      </c>
      <c r="L255" s="93" t="s">
        <v>999</v>
      </c>
      <c r="M255" s="93" t="str">
        <f t="shared" si="45"/>
        <v>OK</v>
      </c>
      <c r="N255" s="10" t="s">
        <v>5</v>
      </c>
      <c r="O255" s="6">
        <f t="shared" si="46"/>
        <v>0</v>
      </c>
      <c r="P255" s="6">
        <f t="shared" si="47"/>
        <v>0</v>
      </c>
      <c r="Q255" s="6">
        <f t="shared" si="48"/>
        <v>1</v>
      </c>
      <c r="R255" s="6">
        <f t="shared" si="44"/>
        <v>0</v>
      </c>
      <c r="S255" s="6">
        <f t="shared" si="50"/>
        <v>-5</v>
      </c>
      <c r="T255" s="26">
        <f t="shared" si="49"/>
        <v>-5</v>
      </c>
      <c r="U255" s="16">
        <f t="shared" si="60"/>
        <v>98.563500000000019</v>
      </c>
      <c r="V255" s="14">
        <f t="shared" si="51"/>
        <v>-53.346500000000006</v>
      </c>
      <c r="W255" s="14">
        <f t="shared" si="53"/>
        <v>-59.85</v>
      </c>
      <c r="X255" s="14">
        <f t="shared" si="54"/>
        <v>17.850000000000001</v>
      </c>
      <c r="Y255" s="14">
        <f t="shared" si="56"/>
        <v>-57.199999999999989</v>
      </c>
      <c r="Z255" s="13">
        <f t="shared" si="57"/>
        <v>-2</v>
      </c>
      <c r="AA255" s="13">
        <f t="shared" si="59"/>
        <v>-1.9000000000000004</v>
      </c>
      <c r="AB255" s="13">
        <f t="shared" si="52"/>
        <v>-156.44650000000007</v>
      </c>
    </row>
    <row r="256" spans="1:28" ht="11.25" customHeight="1">
      <c r="A256" s="40" t="s">
        <v>54</v>
      </c>
      <c r="B256" s="47">
        <v>41274.166666666664</v>
      </c>
      <c r="C256" s="49"/>
      <c r="D256" s="49" t="s">
        <v>527</v>
      </c>
      <c r="E256" s="49" t="s">
        <v>533</v>
      </c>
      <c r="F256" s="49" t="s">
        <v>534</v>
      </c>
      <c r="G256" s="49"/>
      <c r="H256" s="41" t="s">
        <v>535</v>
      </c>
      <c r="I256" s="99">
        <v>41273.862500000003</v>
      </c>
      <c r="J256" s="40" t="s">
        <v>514</v>
      </c>
      <c r="K256" s="6" t="s">
        <v>456</v>
      </c>
      <c r="L256" s="93" t="s">
        <v>1000</v>
      </c>
      <c r="M256" s="93" t="str">
        <f t="shared" si="45"/>
        <v>OK</v>
      </c>
      <c r="N256" s="10" t="s">
        <v>5</v>
      </c>
      <c r="O256" s="6">
        <f t="shared" si="46"/>
        <v>0</v>
      </c>
      <c r="P256" s="6">
        <f t="shared" si="47"/>
        <v>0</v>
      </c>
      <c r="Q256" s="6">
        <f t="shared" si="48"/>
        <v>1</v>
      </c>
      <c r="R256" s="6">
        <f t="shared" si="44"/>
        <v>0</v>
      </c>
      <c r="S256" s="6">
        <f t="shared" si="50"/>
        <v>-5</v>
      </c>
      <c r="T256" s="26">
        <f t="shared" si="49"/>
        <v>-5</v>
      </c>
      <c r="U256" s="16">
        <f t="shared" si="60"/>
        <v>93.563500000000019</v>
      </c>
      <c r="V256" s="14">
        <f t="shared" si="51"/>
        <v>-53.346500000000006</v>
      </c>
      <c r="W256" s="14">
        <f t="shared" si="53"/>
        <v>-59.85</v>
      </c>
      <c r="X256" s="14">
        <f t="shared" si="54"/>
        <v>12.850000000000001</v>
      </c>
      <c r="Y256" s="14">
        <f t="shared" si="56"/>
        <v>-57.199999999999989</v>
      </c>
      <c r="Z256" s="13">
        <f t="shared" si="57"/>
        <v>-2</v>
      </c>
      <c r="AA256" s="13">
        <f t="shared" si="59"/>
        <v>-1.9000000000000004</v>
      </c>
      <c r="AB256" s="13">
        <f t="shared" si="52"/>
        <v>-161.44650000000007</v>
      </c>
    </row>
    <row r="257" spans="1:28" ht="11.25" customHeight="1">
      <c r="A257" s="40" t="s">
        <v>54</v>
      </c>
      <c r="B257" s="47">
        <v>41274.166666666664</v>
      </c>
      <c r="C257" s="49"/>
      <c r="D257" s="49" t="s">
        <v>527</v>
      </c>
      <c r="E257" s="49" t="s">
        <v>528</v>
      </c>
      <c r="F257" s="49" t="s">
        <v>529</v>
      </c>
      <c r="G257" s="49"/>
      <c r="H257" s="41" t="s">
        <v>432</v>
      </c>
      <c r="I257" s="99">
        <v>41273.872916666667</v>
      </c>
      <c r="J257" s="40" t="s">
        <v>514</v>
      </c>
      <c r="K257" s="6" t="s">
        <v>456</v>
      </c>
      <c r="L257" s="93" t="s">
        <v>1001</v>
      </c>
      <c r="M257" s="93" t="str">
        <f t="shared" si="45"/>
        <v>OK</v>
      </c>
      <c r="N257" s="10" t="s">
        <v>5</v>
      </c>
      <c r="O257" s="6">
        <f t="shared" si="46"/>
        <v>0</v>
      </c>
      <c r="P257" s="6">
        <f t="shared" si="47"/>
        <v>0</v>
      </c>
      <c r="Q257" s="6">
        <f t="shared" si="48"/>
        <v>1</v>
      </c>
      <c r="R257" s="6">
        <f t="shared" si="44"/>
        <v>0</v>
      </c>
      <c r="S257" s="6">
        <f t="shared" si="50"/>
        <v>-5</v>
      </c>
      <c r="T257" s="26">
        <f t="shared" si="49"/>
        <v>-5</v>
      </c>
      <c r="U257" s="16">
        <f t="shared" si="60"/>
        <v>88.563500000000019</v>
      </c>
      <c r="V257" s="14">
        <f t="shared" si="51"/>
        <v>-53.346500000000006</v>
      </c>
      <c r="W257" s="14">
        <f t="shared" si="53"/>
        <v>-59.85</v>
      </c>
      <c r="X257" s="14">
        <f t="shared" si="54"/>
        <v>7.8500000000000014</v>
      </c>
      <c r="Y257" s="14">
        <f t="shared" si="56"/>
        <v>-57.199999999999989</v>
      </c>
      <c r="Z257" s="13">
        <f t="shared" si="57"/>
        <v>-2</v>
      </c>
      <c r="AA257" s="13">
        <f t="shared" si="59"/>
        <v>-1.9000000000000004</v>
      </c>
      <c r="AB257" s="13">
        <f t="shared" si="52"/>
        <v>-166.44650000000007</v>
      </c>
    </row>
    <row r="258" spans="1:28" ht="11.25" customHeight="1">
      <c r="A258" s="39" t="s">
        <v>8</v>
      </c>
      <c r="B258" s="47">
        <v>41274.145833333336</v>
      </c>
      <c r="C258" s="49"/>
      <c r="D258" s="49" t="s">
        <v>523</v>
      </c>
      <c r="E258" s="49" t="s">
        <v>511</v>
      </c>
      <c r="F258" s="49" t="s">
        <v>524</v>
      </c>
      <c r="G258" s="49"/>
      <c r="H258" s="41" t="s">
        <v>441</v>
      </c>
      <c r="I258" s="99">
        <v>41273.884722222225</v>
      </c>
      <c r="J258" s="40" t="s">
        <v>514</v>
      </c>
      <c r="K258" s="6" t="s">
        <v>456</v>
      </c>
      <c r="L258" s="93" t="s">
        <v>1002</v>
      </c>
      <c r="M258" s="93" t="str">
        <f t="shared" si="45"/>
        <v>OK</v>
      </c>
      <c r="N258" s="10" t="s">
        <v>5</v>
      </c>
      <c r="O258" s="6">
        <f t="shared" si="46"/>
        <v>0</v>
      </c>
      <c r="P258" s="6">
        <f t="shared" si="47"/>
        <v>0</v>
      </c>
      <c r="Q258" s="6">
        <f t="shared" si="48"/>
        <v>1</v>
      </c>
      <c r="R258" s="6">
        <f t="shared" ref="R258:R269" si="61">IF(O258&gt;N258,1,0)</f>
        <v>0</v>
      </c>
      <c r="S258" s="6">
        <f t="shared" si="50"/>
        <v>-5</v>
      </c>
      <c r="T258" s="26">
        <f t="shared" si="49"/>
        <v>-5</v>
      </c>
      <c r="U258" s="16">
        <f t="shared" si="60"/>
        <v>83.563500000000019</v>
      </c>
      <c r="V258" s="14">
        <f t="shared" si="51"/>
        <v>-58.346500000000006</v>
      </c>
      <c r="W258" s="14">
        <f t="shared" si="53"/>
        <v>-59.85</v>
      </c>
      <c r="X258" s="14">
        <f t="shared" si="54"/>
        <v>7.8500000000000014</v>
      </c>
      <c r="Y258" s="14">
        <f t="shared" si="56"/>
        <v>-57.199999999999989</v>
      </c>
      <c r="Z258" s="13">
        <f t="shared" si="57"/>
        <v>-2</v>
      </c>
      <c r="AA258" s="13">
        <f t="shared" si="59"/>
        <v>-1.9000000000000004</v>
      </c>
      <c r="AB258" s="13">
        <f t="shared" si="52"/>
        <v>-171.44650000000007</v>
      </c>
    </row>
    <row r="259" spans="1:28" ht="11.25" customHeight="1">
      <c r="A259" s="39" t="s">
        <v>8</v>
      </c>
      <c r="B259" s="47">
        <v>41274.1875</v>
      </c>
      <c r="C259" s="49"/>
      <c r="D259" s="49" t="s">
        <v>525</v>
      </c>
      <c r="E259" s="49" t="s">
        <v>511</v>
      </c>
      <c r="F259" s="49" t="s">
        <v>526</v>
      </c>
      <c r="G259" s="49"/>
      <c r="H259" s="41" t="s">
        <v>385</v>
      </c>
      <c r="I259" s="99">
        <v>41273.885416666664</v>
      </c>
      <c r="J259" s="40" t="s">
        <v>514</v>
      </c>
      <c r="K259" s="6" t="s">
        <v>456</v>
      </c>
      <c r="L259" s="93" t="s">
        <v>1003</v>
      </c>
      <c r="M259" s="93" t="str">
        <f t="shared" ref="M259:M322" si="62">IF(I259&gt;I258,"OK","VOIR ?")</f>
        <v>OK</v>
      </c>
      <c r="N259" s="10" t="s">
        <v>7</v>
      </c>
      <c r="O259" s="6">
        <f t="shared" ref="O259:O322" si="63">IF(N259="PERDU",0,K259*H259)</f>
        <v>8.75</v>
      </c>
      <c r="P259" s="6">
        <f t="shared" ref="P259:P268" si="64">IF(N259="BON",1,0)</f>
        <v>1</v>
      </c>
      <c r="Q259" s="6">
        <f t="shared" ref="Q259:Q268" si="65">IF(N259="PERDU",1,0)</f>
        <v>0</v>
      </c>
      <c r="R259" s="6">
        <f t="shared" si="61"/>
        <v>0</v>
      </c>
      <c r="S259" s="6">
        <f t="shared" si="50"/>
        <v>3.75</v>
      </c>
      <c r="T259" s="26">
        <f t="shared" ref="T259:T269" si="66">IF(N259=0,K259*-1,O259-K259)</f>
        <v>3.75</v>
      </c>
      <c r="U259" s="16">
        <f t="shared" si="60"/>
        <v>87.313500000000019</v>
      </c>
      <c r="V259" s="14">
        <f t="shared" si="51"/>
        <v>-54.596500000000006</v>
      </c>
      <c r="W259" s="14">
        <f t="shared" si="53"/>
        <v>-59.85</v>
      </c>
      <c r="X259" s="14">
        <f t="shared" si="54"/>
        <v>7.8500000000000014</v>
      </c>
      <c r="Y259" s="14">
        <f t="shared" si="56"/>
        <v>-57.199999999999989</v>
      </c>
      <c r="Z259" s="13">
        <f t="shared" si="57"/>
        <v>-2</v>
      </c>
      <c r="AA259" s="13">
        <f t="shared" si="59"/>
        <v>-1.9000000000000004</v>
      </c>
      <c r="AB259" s="13">
        <f t="shared" si="52"/>
        <v>-167.69650000000007</v>
      </c>
    </row>
    <row r="260" spans="1:28" ht="11.25" customHeight="1">
      <c r="A260" s="39" t="s">
        <v>8</v>
      </c>
      <c r="B260" s="47">
        <v>41274.166666666664</v>
      </c>
      <c r="C260" s="49"/>
      <c r="D260" s="49" t="s">
        <v>527</v>
      </c>
      <c r="E260" s="49" t="s">
        <v>528</v>
      </c>
      <c r="F260" s="49" t="s">
        <v>529</v>
      </c>
      <c r="G260" s="49"/>
      <c r="H260" s="41" t="s">
        <v>432</v>
      </c>
      <c r="I260" s="99">
        <v>41273.886111111111</v>
      </c>
      <c r="J260" s="40" t="s">
        <v>514</v>
      </c>
      <c r="K260" s="6" t="s">
        <v>456</v>
      </c>
      <c r="L260" s="93" t="s">
        <v>1004</v>
      </c>
      <c r="M260" s="93" t="str">
        <f t="shared" si="62"/>
        <v>OK</v>
      </c>
      <c r="N260" s="10" t="s">
        <v>5</v>
      </c>
      <c r="O260" s="6">
        <f t="shared" si="63"/>
        <v>0</v>
      </c>
      <c r="P260" s="6">
        <f t="shared" si="64"/>
        <v>0</v>
      </c>
      <c r="Q260" s="6">
        <f t="shared" si="65"/>
        <v>1</v>
      </c>
      <c r="R260" s="6">
        <f t="shared" si="61"/>
        <v>0</v>
      </c>
      <c r="S260" s="6">
        <f t="shared" ref="S260:S269" si="67">IF(N260="",0,T260)</f>
        <v>-5</v>
      </c>
      <c r="T260" s="26">
        <f t="shared" si="66"/>
        <v>-5</v>
      </c>
      <c r="U260" s="16">
        <f t="shared" si="60"/>
        <v>82.313500000000019</v>
      </c>
      <c r="V260" s="14">
        <f t="shared" ref="V260:V323" si="68">IF(A260="YANN",V259+T260,V259)</f>
        <v>-59.596500000000006</v>
      </c>
      <c r="W260" s="14">
        <f t="shared" si="53"/>
        <v>-59.85</v>
      </c>
      <c r="X260" s="14">
        <f t="shared" si="54"/>
        <v>7.8500000000000014</v>
      </c>
      <c r="Y260" s="14">
        <f t="shared" si="56"/>
        <v>-57.199999999999989</v>
      </c>
      <c r="Z260" s="13">
        <f t="shared" si="57"/>
        <v>-2</v>
      </c>
      <c r="AA260" s="13">
        <f t="shared" si="59"/>
        <v>-1.9000000000000004</v>
      </c>
      <c r="AB260" s="13">
        <f t="shared" ref="AB260:AB269" si="69">+AB259+T260</f>
        <v>-172.69650000000007</v>
      </c>
    </row>
    <row r="261" spans="1:28" ht="11.25" customHeight="1">
      <c r="A261" s="39" t="s">
        <v>8</v>
      </c>
      <c r="B261" s="47">
        <v>41275.770833333336</v>
      </c>
      <c r="C261" s="49"/>
      <c r="D261" s="49" t="s">
        <v>530</v>
      </c>
      <c r="E261" s="49" t="s">
        <v>121</v>
      </c>
      <c r="F261" s="49" t="s">
        <v>515</v>
      </c>
      <c r="G261" s="49"/>
      <c r="H261" s="41" t="s">
        <v>531</v>
      </c>
      <c r="I261" s="99">
        <v>41274.552777777775</v>
      </c>
      <c r="J261" s="40" t="s">
        <v>3</v>
      </c>
      <c r="K261" s="6" t="s">
        <v>456</v>
      </c>
      <c r="L261" s="93" t="s">
        <v>1005</v>
      </c>
      <c r="M261" s="93" t="str">
        <f t="shared" si="62"/>
        <v>OK</v>
      </c>
      <c r="N261" s="10" t="s">
        <v>5</v>
      </c>
      <c r="O261" s="6">
        <f t="shared" si="63"/>
        <v>0</v>
      </c>
      <c r="P261" s="6">
        <f t="shared" si="64"/>
        <v>0</v>
      </c>
      <c r="Q261" s="6">
        <f t="shared" si="65"/>
        <v>1</v>
      </c>
      <c r="R261" s="6">
        <f t="shared" si="61"/>
        <v>0</v>
      </c>
      <c r="S261" s="6">
        <f t="shared" si="67"/>
        <v>-5</v>
      </c>
      <c r="T261" s="26">
        <f t="shared" si="66"/>
        <v>-5</v>
      </c>
      <c r="U261" s="16">
        <f t="shared" si="60"/>
        <v>77.313500000000019</v>
      </c>
      <c r="V261" s="14">
        <f t="shared" si="68"/>
        <v>-64.596500000000006</v>
      </c>
      <c r="W261" s="14">
        <f t="shared" si="53"/>
        <v>-59.85</v>
      </c>
      <c r="X261" s="14">
        <f t="shared" si="54"/>
        <v>7.8500000000000014</v>
      </c>
      <c r="Y261" s="14">
        <f t="shared" si="56"/>
        <v>-57.199999999999989</v>
      </c>
      <c r="Z261" s="13">
        <f t="shared" si="57"/>
        <v>-2</v>
      </c>
      <c r="AA261" s="13">
        <f t="shared" si="59"/>
        <v>-1.9000000000000004</v>
      </c>
      <c r="AB261" s="13">
        <f t="shared" si="69"/>
        <v>-177.69650000000007</v>
      </c>
    </row>
    <row r="262" spans="1:28" ht="11.25" customHeight="1">
      <c r="A262" s="39" t="s">
        <v>457</v>
      </c>
      <c r="B262" s="47">
        <v>41275.045138888891</v>
      </c>
      <c r="C262" s="49"/>
      <c r="D262" s="49" t="s">
        <v>532</v>
      </c>
      <c r="E262" s="49" t="s">
        <v>153</v>
      </c>
      <c r="F262" s="49" t="s">
        <v>154</v>
      </c>
      <c r="G262" s="49"/>
      <c r="H262" s="41" t="s">
        <v>443</v>
      </c>
      <c r="I262" s="99">
        <v>41274.655555555553</v>
      </c>
      <c r="J262" s="40" t="s">
        <v>9</v>
      </c>
      <c r="K262" s="6" t="s">
        <v>456</v>
      </c>
      <c r="L262" s="93" t="s">
        <v>1006</v>
      </c>
      <c r="M262" s="93" t="str">
        <f t="shared" si="62"/>
        <v>OK</v>
      </c>
      <c r="N262" s="10" t="s">
        <v>7</v>
      </c>
      <c r="O262" s="6">
        <f t="shared" si="63"/>
        <v>5.75</v>
      </c>
      <c r="P262" s="6">
        <f t="shared" si="64"/>
        <v>1</v>
      </c>
      <c r="Q262" s="6">
        <f t="shared" si="65"/>
        <v>0</v>
      </c>
      <c r="R262" s="6">
        <f t="shared" si="61"/>
        <v>0</v>
      </c>
      <c r="S262" s="6">
        <f t="shared" si="67"/>
        <v>0.75</v>
      </c>
      <c r="T262" s="26">
        <f t="shared" si="66"/>
        <v>0.75</v>
      </c>
      <c r="U262" s="16">
        <f t="shared" si="60"/>
        <v>78.063500000000019</v>
      </c>
      <c r="V262" s="14">
        <f t="shared" si="68"/>
        <v>-64.596500000000006</v>
      </c>
      <c r="W262" s="14">
        <f t="shared" si="53"/>
        <v>-59.85</v>
      </c>
      <c r="X262" s="14">
        <f t="shared" si="54"/>
        <v>7.8500000000000014</v>
      </c>
      <c r="Y262" s="14">
        <f t="shared" si="56"/>
        <v>-57.199999999999989</v>
      </c>
      <c r="Z262" s="13">
        <f t="shared" si="57"/>
        <v>-2</v>
      </c>
      <c r="AA262" s="13">
        <f t="shared" si="59"/>
        <v>-1.1500000000000004</v>
      </c>
      <c r="AB262" s="13">
        <f t="shared" si="69"/>
        <v>-176.94650000000007</v>
      </c>
    </row>
    <row r="263" spans="1:28">
      <c r="A263" s="39" t="s">
        <v>457</v>
      </c>
      <c r="B263" s="47">
        <v>41275.770833333336</v>
      </c>
      <c r="C263" s="49"/>
      <c r="D263" s="49" t="s">
        <v>530</v>
      </c>
      <c r="E263" s="49" t="s">
        <v>29</v>
      </c>
      <c r="F263" s="49" t="s">
        <v>167</v>
      </c>
      <c r="G263" s="49"/>
      <c r="H263" s="41" t="s">
        <v>407</v>
      </c>
      <c r="I263" s="99">
        <v>41275.693055555559</v>
      </c>
      <c r="J263" s="40" t="s">
        <v>3</v>
      </c>
      <c r="K263" s="6" t="s">
        <v>456</v>
      </c>
      <c r="L263" s="93" t="s">
        <v>1007</v>
      </c>
      <c r="M263" s="93" t="str">
        <f t="shared" si="62"/>
        <v>OK</v>
      </c>
      <c r="N263" s="10" t="s">
        <v>5</v>
      </c>
      <c r="O263" s="6">
        <f t="shared" si="63"/>
        <v>0</v>
      </c>
      <c r="P263" s="6">
        <f t="shared" si="64"/>
        <v>0</v>
      </c>
      <c r="Q263" s="6">
        <f t="shared" si="65"/>
        <v>1</v>
      </c>
      <c r="R263" s="6">
        <f t="shared" si="61"/>
        <v>0</v>
      </c>
      <c r="S263" s="6">
        <f t="shared" si="67"/>
        <v>-5</v>
      </c>
      <c r="T263" s="26">
        <f t="shared" si="66"/>
        <v>-5</v>
      </c>
      <c r="U263" s="16">
        <f t="shared" si="60"/>
        <v>73.063500000000019</v>
      </c>
      <c r="V263" s="14">
        <f t="shared" si="68"/>
        <v>-64.596500000000006</v>
      </c>
      <c r="W263" s="14">
        <f t="shared" ref="W263:W326" si="70">IF(A263="DJO",W262+T263,W262)</f>
        <v>-59.85</v>
      </c>
      <c r="X263" s="14">
        <f t="shared" si="54"/>
        <v>7.8500000000000014</v>
      </c>
      <c r="Y263" s="14">
        <f t="shared" si="56"/>
        <v>-57.199999999999989</v>
      </c>
      <c r="Z263" s="13">
        <f t="shared" si="57"/>
        <v>-2</v>
      </c>
      <c r="AA263" s="13">
        <f t="shared" si="59"/>
        <v>-6.15</v>
      </c>
      <c r="AB263" s="13">
        <f t="shared" si="69"/>
        <v>-181.94650000000007</v>
      </c>
    </row>
    <row r="264" spans="1:28">
      <c r="A264" s="39" t="s">
        <v>457</v>
      </c>
      <c r="B264" s="47">
        <v>41275.791666666664</v>
      </c>
      <c r="C264" s="49"/>
      <c r="D264" s="49" t="s">
        <v>536</v>
      </c>
      <c r="E264" s="49" t="s">
        <v>528</v>
      </c>
      <c r="F264" s="49" t="s">
        <v>537</v>
      </c>
      <c r="G264" s="49"/>
      <c r="H264" s="41" t="s">
        <v>390</v>
      </c>
      <c r="I264" s="99">
        <v>41275.706944444442</v>
      </c>
      <c r="J264" s="40" t="s">
        <v>514</v>
      </c>
      <c r="K264" s="6" t="s">
        <v>456</v>
      </c>
      <c r="L264" s="93" t="s">
        <v>1008</v>
      </c>
      <c r="M264" s="93" t="str">
        <f t="shared" si="62"/>
        <v>OK</v>
      </c>
      <c r="N264" s="10" t="s">
        <v>5</v>
      </c>
      <c r="O264" s="6">
        <f t="shared" si="63"/>
        <v>0</v>
      </c>
      <c r="P264" s="6">
        <f t="shared" si="64"/>
        <v>0</v>
      </c>
      <c r="Q264" s="6">
        <f t="shared" si="65"/>
        <v>1</v>
      </c>
      <c r="R264" s="6">
        <f t="shared" si="61"/>
        <v>0</v>
      </c>
      <c r="S264" s="6">
        <f t="shared" si="67"/>
        <v>-5</v>
      </c>
      <c r="T264" s="26">
        <f t="shared" si="66"/>
        <v>-5</v>
      </c>
      <c r="U264" s="16">
        <f t="shared" si="60"/>
        <v>68.063500000000019</v>
      </c>
      <c r="V264" s="14">
        <f t="shared" si="68"/>
        <v>-64.596500000000006</v>
      </c>
      <c r="W264" s="14">
        <f t="shared" si="70"/>
        <v>-59.85</v>
      </c>
      <c r="X264" s="14">
        <f t="shared" si="54"/>
        <v>7.8500000000000014</v>
      </c>
      <c r="Y264" s="14">
        <f t="shared" si="56"/>
        <v>-57.199999999999989</v>
      </c>
      <c r="Z264" s="13">
        <f t="shared" si="57"/>
        <v>-2</v>
      </c>
      <c r="AA264" s="13">
        <f t="shared" si="59"/>
        <v>-11.15</v>
      </c>
      <c r="AB264" s="13">
        <f t="shared" si="69"/>
        <v>-186.94650000000007</v>
      </c>
    </row>
    <row r="265" spans="1:28" ht="11.25" customHeight="1">
      <c r="B265" s="45"/>
      <c r="C265" s="50"/>
      <c r="D265" s="50" t="s">
        <v>460</v>
      </c>
      <c r="E265" s="50"/>
      <c r="F265" s="50"/>
      <c r="G265" s="50"/>
      <c r="H265" s="51"/>
      <c r="I265" s="99"/>
      <c r="L265" s="95" t="e">
        <v>#N/A</v>
      </c>
      <c r="M265" s="95" t="str">
        <f t="shared" si="62"/>
        <v>VOIR ?</v>
      </c>
      <c r="O265" s="6">
        <f t="shared" si="63"/>
        <v>0</v>
      </c>
      <c r="P265" s="6">
        <f t="shared" si="64"/>
        <v>0</v>
      </c>
      <c r="Q265" s="6">
        <f t="shared" si="65"/>
        <v>0</v>
      </c>
      <c r="R265" s="6">
        <f t="shared" si="61"/>
        <v>0</v>
      </c>
      <c r="S265" s="6">
        <f t="shared" si="67"/>
        <v>0</v>
      </c>
      <c r="T265" s="26">
        <f t="shared" si="66"/>
        <v>0</v>
      </c>
      <c r="U265" s="16">
        <f>IF(N265=0,U264-K265,U264+O265-K265)+25</f>
        <v>93.063500000000019</v>
      </c>
      <c r="V265" s="14">
        <f t="shared" si="68"/>
        <v>-64.596500000000006</v>
      </c>
      <c r="W265" s="14">
        <f t="shared" si="70"/>
        <v>-59.85</v>
      </c>
      <c r="X265" s="14">
        <f t="shared" si="54"/>
        <v>7.8500000000000014</v>
      </c>
      <c r="Y265" s="14">
        <f t="shared" si="56"/>
        <v>-57.199999999999989</v>
      </c>
      <c r="Z265" s="13">
        <f t="shared" si="57"/>
        <v>-2</v>
      </c>
      <c r="AA265" s="13">
        <f t="shared" si="59"/>
        <v>-11.15</v>
      </c>
      <c r="AB265" s="13">
        <f t="shared" si="69"/>
        <v>-186.94650000000007</v>
      </c>
    </row>
    <row r="266" spans="1:28" ht="11.25" customHeight="1">
      <c r="B266" s="45"/>
      <c r="C266" s="50"/>
      <c r="D266" s="50" t="s">
        <v>538</v>
      </c>
      <c r="E266" s="50"/>
      <c r="F266" s="50"/>
      <c r="G266" s="50"/>
      <c r="H266" s="51"/>
      <c r="I266" s="99"/>
      <c r="L266" s="95" t="e">
        <v>#N/A</v>
      </c>
      <c r="M266" s="95" t="str">
        <f t="shared" si="62"/>
        <v>VOIR ?</v>
      </c>
      <c r="O266" s="6">
        <f t="shared" si="63"/>
        <v>0</v>
      </c>
      <c r="P266" s="6">
        <f t="shared" si="64"/>
        <v>0</v>
      </c>
      <c r="Q266" s="6">
        <f t="shared" si="65"/>
        <v>0</v>
      </c>
      <c r="R266" s="6">
        <f t="shared" si="61"/>
        <v>0</v>
      </c>
      <c r="S266" s="6">
        <f t="shared" si="67"/>
        <v>0</v>
      </c>
      <c r="T266" s="26">
        <f t="shared" si="66"/>
        <v>0</v>
      </c>
      <c r="U266" s="16">
        <f>IF(N266=0,U265-K266,U265+O266-K266)+65</f>
        <v>158.06350000000003</v>
      </c>
      <c r="V266" s="14">
        <f t="shared" si="68"/>
        <v>-64.596500000000006</v>
      </c>
      <c r="W266" s="14">
        <f t="shared" si="70"/>
        <v>-59.85</v>
      </c>
      <c r="X266" s="14">
        <f t="shared" si="54"/>
        <v>7.8500000000000014</v>
      </c>
      <c r="Y266" s="14">
        <f t="shared" si="56"/>
        <v>-57.199999999999989</v>
      </c>
      <c r="Z266" s="13">
        <f t="shared" si="57"/>
        <v>-2</v>
      </c>
      <c r="AA266" s="13">
        <f t="shared" si="59"/>
        <v>-11.15</v>
      </c>
      <c r="AB266" s="13">
        <f t="shared" si="69"/>
        <v>-186.94650000000007</v>
      </c>
    </row>
    <row r="267" spans="1:28" ht="10.5" customHeight="1">
      <c r="A267" s="40" t="s">
        <v>457</v>
      </c>
      <c r="B267" s="45">
        <v>41276.864583333336</v>
      </c>
      <c r="C267" s="49"/>
      <c r="D267" s="50" t="s">
        <v>506</v>
      </c>
      <c r="E267" s="49" t="s">
        <v>29</v>
      </c>
      <c r="F267" s="50" t="s">
        <v>195</v>
      </c>
      <c r="G267" s="49"/>
      <c r="H267" s="41">
        <v>1.18</v>
      </c>
      <c r="I267" s="99">
        <v>41275.857638888891</v>
      </c>
      <c r="J267" s="40" t="s">
        <v>3</v>
      </c>
      <c r="K267" s="6" t="s">
        <v>456</v>
      </c>
      <c r="L267" s="93" t="s">
        <v>1009</v>
      </c>
      <c r="M267" s="93" t="str">
        <f t="shared" si="62"/>
        <v>OK</v>
      </c>
      <c r="N267" s="10" t="s">
        <v>5</v>
      </c>
      <c r="O267" s="6">
        <f t="shared" si="63"/>
        <v>0</v>
      </c>
      <c r="P267" s="6">
        <f t="shared" si="64"/>
        <v>0</v>
      </c>
      <c r="Q267" s="6">
        <f t="shared" si="65"/>
        <v>1</v>
      </c>
      <c r="R267" s="6">
        <f t="shared" si="61"/>
        <v>0</v>
      </c>
      <c r="S267" s="6">
        <f t="shared" si="67"/>
        <v>-5</v>
      </c>
      <c r="T267" s="26">
        <f t="shared" si="66"/>
        <v>-5</v>
      </c>
      <c r="U267" s="16">
        <f>IF(N267=0,U266-K267,U266+O267-K267)</f>
        <v>153.06350000000003</v>
      </c>
      <c r="V267" s="14">
        <f t="shared" si="68"/>
        <v>-64.596500000000006</v>
      </c>
      <c r="W267" s="14">
        <f t="shared" si="70"/>
        <v>-59.85</v>
      </c>
      <c r="X267" s="14">
        <f t="shared" si="54"/>
        <v>7.8500000000000014</v>
      </c>
      <c r="Y267" s="14">
        <f t="shared" si="56"/>
        <v>-57.199999999999989</v>
      </c>
      <c r="Z267" s="13">
        <f t="shared" si="57"/>
        <v>-2</v>
      </c>
      <c r="AA267" s="13">
        <f t="shared" si="59"/>
        <v>-16.149999999999999</v>
      </c>
      <c r="AB267" s="13">
        <f t="shared" si="69"/>
        <v>-191.94650000000007</v>
      </c>
    </row>
    <row r="268" spans="1:28" ht="11.25" customHeight="1">
      <c r="A268" s="40" t="s">
        <v>457</v>
      </c>
      <c r="B268" s="45">
        <v>41276.864583333336</v>
      </c>
      <c r="C268" s="49"/>
      <c r="D268" s="50" t="s">
        <v>539</v>
      </c>
      <c r="E268" s="49" t="s">
        <v>29</v>
      </c>
      <c r="F268" s="50" t="s">
        <v>331</v>
      </c>
      <c r="G268" s="49"/>
      <c r="H268" s="41">
        <v>1.36</v>
      </c>
      <c r="I268" s="99">
        <v>41275.857638888891</v>
      </c>
      <c r="J268" s="40" t="s">
        <v>3</v>
      </c>
      <c r="K268" s="6" t="s">
        <v>456</v>
      </c>
      <c r="L268" s="93" t="s">
        <v>1009</v>
      </c>
      <c r="M268" s="93" t="str">
        <f t="shared" si="62"/>
        <v>VOIR ?</v>
      </c>
      <c r="N268" s="10" t="s">
        <v>7</v>
      </c>
      <c r="O268" s="6">
        <f t="shared" si="63"/>
        <v>6.8000000000000007</v>
      </c>
      <c r="P268" s="6">
        <f t="shared" si="64"/>
        <v>1</v>
      </c>
      <c r="Q268" s="6">
        <f t="shared" si="65"/>
        <v>0</v>
      </c>
      <c r="R268" s="6">
        <f t="shared" si="61"/>
        <v>0</v>
      </c>
      <c r="S268" s="6">
        <f t="shared" si="67"/>
        <v>1.8000000000000007</v>
      </c>
      <c r="T268" s="26">
        <f t="shared" si="66"/>
        <v>1.8000000000000007</v>
      </c>
      <c r="U268" s="16">
        <f>IF(N268=0,U267-K268,U267+O268-K268)</f>
        <v>154.86350000000004</v>
      </c>
      <c r="V268" s="14">
        <f t="shared" si="68"/>
        <v>-64.596500000000006</v>
      </c>
      <c r="W268" s="14">
        <f t="shared" si="70"/>
        <v>-59.85</v>
      </c>
      <c r="X268" s="14">
        <f t="shared" si="54"/>
        <v>7.8500000000000014</v>
      </c>
      <c r="Y268" s="14">
        <f t="shared" si="56"/>
        <v>-57.199999999999989</v>
      </c>
      <c r="Z268" s="13">
        <f t="shared" si="57"/>
        <v>-2</v>
      </c>
      <c r="AA268" s="13">
        <f t="shared" si="59"/>
        <v>-14.349999999999998</v>
      </c>
      <c r="AB268" s="13">
        <f t="shared" si="69"/>
        <v>-190.14650000000006</v>
      </c>
    </row>
    <row r="269" spans="1:28" ht="14.25" customHeight="1">
      <c r="A269" s="40" t="s">
        <v>457</v>
      </c>
      <c r="B269" s="45">
        <v>41280.708333333336</v>
      </c>
      <c r="C269" s="49"/>
      <c r="D269" s="50" t="s">
        <v>540</v>
      </c>
      <c r="E269" s="49" t="s">
        <v>29</v>
      </c>
      <c r="F269" s="50" t="s">
        <v>251</v>
      </c>
      <c r="G269" s="49"/>
      <c r="H269" s="41">
        <v>1.42</v>
      </c>
      <c r="I269" s="99">
        <v>41275.864583333336</v>
      </c>
      <c r="J269" s="40" t="s">
        <v>3</v>
      </c>
      <c r="K269" s="6" t="s">
        <v>456</v>
      </c>
      <c r="L269" s="93" t="s">
        <v>1010</v>
      </c>
      <c r="M269" s="93" t="str">
        <f t="shared" si="62"/>
        <v>OK</v>
      </c>
      <c r="N269" s="10" t="s">
        <v>5</v>
      </c>
      <c r="O269" s="6">
        <f t="shared" si="63"/>
        <v>0</v>
      </c>
      <c r="P269" s="6">
        <f>IF(N269="BON",1,0)</f>
        <v>0</v>
      </c>
      <c r="Q269" s="6">
        <f>IF(N269="PERDU",1,0)</f>
        <v>1</v>
      </c>
      <c r="R269" s="6">
        <f t="shared" si="61"/>
        <v>0</v>
      </c>
      <c r="S269" s="6">
        <f t="shared" si="67"/>
        <v>-5</v>
      </c>
      <c r="T269" s="26">
        <f t="shared" si="66"/>
        <v>-5</v>
      </c>
      <c r="U269" s="16">
        <f>IF(N269=0,U268-K269,U268+O269-K269)</f>
        <v>149.86350000000004</v>
      </c>
      <c r="V269" s="14">
        <f t="shared" si="68"/>
        <v>-64.596500000000006</v>
      </c>
      <c r="W269" s="14">
        <f t="shared" si="70"/>
        <v>-59.85</v>
      </c>
      <c r="X269" s="14">
        <f t="shared" si="54"/>
        <v>7.8500000000000014</v>
      </c>
      <c r="Y269" s="14">
        <f t="shared" si="56"/>
        <v>-57.199999999999989</v>
      </c>
      <c r="Z269" s="13">
        <f t="shared" si="57"/>
        <v>-2</v>
      </c>
      <c r="AA269" s="13">
        <f t="shared" si="59"/>
        <v>-19.349999999999998</v>
      </c>
      <c r="AB269" s="13">
        <f t="shared" si="69"/>
        <v>-195.14650000000006</v>
      </c>
    </row>
    <row r="270" spans="1:28" ht="11.25" customHeight="1">
      <c r="A270" s="40" t="s">
        <v>457</v>
      </c>
      <c r="B270" s="45">
        <v>41277.086805555555</v>
      </c>
      <c r="C270" s="49"/>
      <c r="D270" s="49" t="s">
        <v>541</v>
      </c>
      <c r="E270" s="49" t="s">
        <v>153</v>
      </c>
      <c r="F270" s="49" t="s">
        <v>154</v>
      </c>
      <c r="G270" s="49"/>
      <c r="H270" s="41">
        <v>1.44</v>
      </c>
      <c r="I270" s="99">
        <v>41275.87222222222</v>
      </c>
      <c r="J270" s="40" t="s">
        <v>9</v>
      </c>
      <c r="K270" s="6" t="s">
        <v>456</v>
      </c>
      <c r="L270" s="93" t="s">
        <v>1011</v>
      </c>
      <c r="M270" s="93" t="str">
        <f t="shared" si="62"/>
        <v>OK</v>
      </c>
      <c r="N270" s="10" t="s">
        <v>7</v>
      </c>
      <c r="O270" s="6">
        <f t="shared" si="63"/>
        <v>7.1999999999999993</v>
      </c>
      <c r="P270" s="6">
        <f t="shared" ref="P270:P333" si="71">IF(N270="BON",1,0)</f>
        <v>1</v>
      </c>
      <c r="Q270" s="6">
        <f t="shared" ref="Q270:Q333" si="72">IF(N270="PERDU",1,0)</f>
        <v>0</v>
      </c>
      <c r="R270" s="6">
        <f t="shared" ref="R270:R333" si="73">IF(O270&gt;N270,1,0)</f>
        <v>0</v>
      </c>
      <c r="S270" s="6">
        <f t="shared" ref="S270:S333" si="74">IF(N270="",0,T270)</f>
        <v>2.1999999999999993</v>
      </c>
      <c r="T270" s="26">
        <f t="shared" ref="T270:T333" si="75">IF(N270=0,K270*-1,O270-K270)</f>
        <v>2.1999999999999993</v>
      </c>
      <c r="U270" s="16">
        <f t="shared" ref="U270:U333" si="76">IF(N270=0,U269-K270,U269+O270-K270)</f>
        <v>152.06350000000003</v>
      </c>
      <c r="V270" s="14">
        <f t="shared" si="68"/>
        <v>-64.596500000000006</v>
      </c>
      <c r="W270" s="14">
        <f t="shared" si="70"/>
        <v>-59.85</v>
      </c>
      <c r="X270" s="14">
        <f t="shared" si="54"/>
        <v>7.8500000000000014</v>
      </c>
      <c r="Y270" s="14">
        <f t="shared" si="56"/>
        <v>-57.199999999999989</v>
      </c>
      <c r="Z270" s="13">
        <f t="shared" si="57"/>
        <v>-2</v>
      </c>
      <c r="AA270" s="13">
        <f t="shared" si="59"/>
        <v>-17.149999999999999</v>
      </c>
      <c r="AB270" s="13">
        <f t="shared" ref="AB270:AB333" si="77">+AB269+T270</f>
        <v>-192.94650000000007</v>
      </c>
    </row>
    <row r="271" spans="1:28" ht="11.25" customHeight="1">
      <c r="A271" s="40" t="s">
        <v>457</v>
      </c>
      <c r="B271" s="45">
        <v>41276.003472222219</v>
      </c>
      <c r="C271" s="49"/>
      <c r="D271" s="49" t="s">
        <v>542</v>
      </c>
      <c r="E271" s="49" t="s">
        <v>153</v>
      </c>
      <c r="F271" s="49" t="s">
        <v>543</v>
      </c>
      <c r="G271" s="49"/>
      <c r="H271" s="41">
        <v>1.48</v>
      </c>
      <c r="I271" s="99">
        <v>41275.942361111112</v>
      </c>
      <c r="J271" s="40" t="s">
        <v>9</v>
      </c>
      <c r="K271" s="6">
        <v>5</v>
      </c>
      <c r="L271" s="93" t="s">
        <v>1012</v>
      </c>
      <c r="M271" s="93" t="str">
        <f t="shared" si="62"/>
        <v>OK</v>
      </c>
      <c r="N271" s="10" t="s">
        <v>7</v>
      </c>
      <c r="O271" s="6">
        <f t="shared" si="63"/>
        <v>7.4</v>
      </c>
      <c r="P271" s="6">
        <f t="shared" si="71"/>
        <v>1</v>
      </c>
      <c r="Q271" s="6">
        <f t="shared" si="72"/>
        <v>0</v>
      </c>
      <c r="R271" s="6">
        <f t="shared" si="73"/>
        <v>0</v>
      </c>
      <c r="S271" s="6">
        <f t="shared" si="74"/>
        <v>2.4000000000000004</v>
      </c>
      <c r="T271" s="26">
        <f t="shared" si="75"/>
        <v>2.4000000000000004</v>
      </c>
      <c r="U271" s="16">
        <f t="shared" si="76"/>
        <v>154.46350000000004</v>
      </c>
      <c r="V271" s="14">
        <f t="shared" si="68"/>
        <v>-64.596500000000006</v>
      </c>
      <c r="W271" s="14">
        <f t="shared" si="70"/>
        <v>-59.85</v>
      </c>
      <c r="X271" s="14">
        <f t="shared" si="54"/>
        <v>7.8500000000000014</v>
      </c>
      <c r="Y271" s="14">
        <f t="shared" si="56"/>
        <v>-57.199999999999989</v>
      </c>
      <c r="Z271" s="13">
        <f t="shared" si="57"/>
        <v>-2</v>
      </c>
      <c r="AA271" s="13">
        <f t="shared" si="59"/>
        <v>-14.749999999999998</v>
      </c>
      <c r="AB271" s="13">
        <f t="shared" si="77"/>
        <v>-190.54650000000007</v>
      </c>
    </row>
    <row r="272" spans="1:28" ht="11.25" customHeight="1">
      <c r="A272" s="40" t="s">
        <v>457</v>
      </c>
      <c r="B272" s="47">
        <v>41277.208333333336</v>
      </c>
      <c r="C272" s="49"/>
      <c r="D272" s="49" t="s">
        <v>561</v>
      </c>
      <c r="E272" s="49" t="s">
        <v>528</v>
      </c>
      <c r="F272" s="49" t="s">
        <v>562</v>
      </c>
      <c r="G272" s="49"/>
      <c r="H272" s="41" t="s">
        <v>410</v>
      </c>
      <c r="I272" s="99">
        <v>41276.976388888892</v>
      </c>
      <c r="J272" s="40" t="s">
        <v>514</v>
      </c>
      <c r="K272" s="6" t="s">
        <v>456</v>
      </c>
      <c r="L272" s="93" t="s">
        <v>1013</v>
      </c>
      <c r="M272" s="93" t="str">
        <f t="shared" si="62"/>
        <v>OK</v>
      </c>
      <c r="N272" s="10" t="s">
        <v>5</v>
      </c>
      <c r="O272" s="6">
        <f t="shared" si="63"/>
        <v>0</v>
      </c>
      <c r="P272" s="6">
        <f t="shared" si="71"/>
        <v>0</v>
      </c>
      <c r="Q272" s="6">
        <f t="shared" si="72"/>
        <v>1</v>
      </c>
      <c r="R272" s="6">
        <f t="shared" si="73"/>
        <v>0</v>
      </c>
      <c r="S272" s="6">
        <f t="shared" si="74"/>
        <v>-5</v>
      </c>
      <c r="T272" s="26">
        <f t="shared" si="75"/>
        <v>-5</v>
      </c>
      <c r="U272" s="16">
        <f t="shared" si="76"/>
        <v>149.46350000000004</v>
      </c>
      <c r="V272" s="14">
        <f t="shared" si="68"/>
        <v>-64.596500000000006</v>
      </c>
      <c r="W272" s="14">
        <f t="shared" si="70"/>
        <v>-59.85</v>
      </c>
      <c r="X272" s="14">
        <f t="shared" si="54"/>
        <v>7.8500000000000014</v>
      </c>
      <c r="Y272" s="14">
        <f t="shared" si="56"/>
        <v>-57.199999999999989</v>
      </c>
      <c r="Z272" s="13">
        <f t="shared" si="57"/>
        <v>-2</v>
      </c>
      <c r="AA272" s="13">
        <f t="shared" si="59"/>
        <v>-19.75</v>
      </c>
      <c r="AB272" s="13">
        <f t="shared" si="77"/>
        <v>-195.54650000000007</v>
      </c>
    </row>
    <row r="273" spans="1:28" ht="11.25" customHeight="1">
      <c r="A273" s="39" t="s">
        <v>54</v>
      </c>
      <c r="B273" s="47">
        <v>41280.604166666664</v>
      </c>
      <c r="C273" s="49"/>
      <c r="D273" s="49" t="s">
        <v>551</v>
      </c>
      <c r="E273" s="49" t="s">
        <v>29</v>
      </c>
      <c r="F273" s="49" t="s">
        <v>167</v>
      </c>
      <c r="G273" s="49"/>
      <c r="H273" s="41">
        <v>2</v>
      </c>
      <c r="I273" s="99">
        <v>41277.044444444444</v>
      </c>
      <c r="J273" s="40" t="s">
        <v>3</v>
      </c>
      <c r="K273" s="6">
        <v>5</v>
      </c>
      <c r="L273" s="93" t="s">
        <v>1014</v>
      </c>
      <c r="M273" s="93" t="str">
        <f t="shared" si="62"/>
        <v>OK</v>
      </c>
      <c r="N273" s="10" t="s">
        <v>5</v>
      </c>
      <c r="O273" s="6">
        <f t="shared" si="63"/>
        <v>0</v>
      </c>
      <c r="P273" s="6">
        <f t="shared" si="71"/>
        <v>0</v>
      </c>
      <c r="Q273" s="6">
        <f t="shared" si="72"/>
        <v>1</v>
      </c>
      <c r="R273" s="6">
        <f t="shared" si="73"/>
        <v>0</v>
      </c>
      <c r="S273" s="6">
        <f t="shared" si="74"/>
        <v>-5</v>
      </c>
      <c r="T273" s="26">
        <f t="shared" si="75"/>
        <v>-5</v>
      </c>
      <c r="U273" s="16">
        <f t="shared" si="76"/>
        <v>144.46350000000004</v>
      </c>
      <c r="V273" s="14">
        <f t="shared" si="68"/>
        <v>-64.596500000000006</v>
      </c>
      <c r="W273" s="14">
        <f t="shared" si="70"/>
        <v>-59.85</v>
      </c>
      <c r="X273" s="14">
        <f t="shared" si="54"/>
        <v>2.8500000000000014</v>
      </c>
      <c r="Y273" s="14">
        <f t="shared" si="56"/>
        <v>-57.199999999999989</v>
      </c>
      <c r="Z273" s="13">
        <f t="shared" si="57"/>
        <v>-2</v>
      </c>
      <c r="AA273" s="13">
        <f t="shared" si="59"/>
        <v>-19.75</v>
      </c>
      <c r="AB273" s="13">
        <f t="shared" si="77"/>
        <v>-200.54650000000007</v>
      </c>
    </row>
    <row r="274" spans="1:28" ht="11.25" customHeight="1">
      <c r="A274" s="39" t="s">
        <v>54</v>
      </c>
      <c r="B274" s="47">
        <v>41280.625</v>
      </c>
      <c r="C274" s="49"/>
      <c r="D274" s="49" t="s">
        <v>549</v>
      </c>
      <c r="E274" s="49" t="s">
        <v>146</v>
      </c>
      <c r="F274" s="49" t="s">
        <v>550</v>
      </c>
      <c r="G274" s="49"/>
      <c r="H274" s="41">
        <v>1.72</v>
      </c>
      <c r="I274" s="99">
        <v>41277.047222222223</v>
      </c>
      <c r="J274" s="40" t="s">
        <v>3</v>
      </c>
      <c r="K274" s="6">
        <v>5</v>
      </c>
      <c r="L274" s="93" t="s">
        <v>1015</v>
      </c>
      <c r="M274" s="93" t="str">
        <f t="shared" si="62"/>
        <v>OK</v>
      </c>
      <c r="N274" s="10" t="s">
        <v>5</v>
      </c>
      <c r="O274" s="6">
        <f t="shared" si="63"/>
        <v>0</v>
      </c>
      <c r="P274" s="6">
        <f t="shared" si="71"/>
        <v>0</v>
      </c>
      <c r="Q274" s="6">
        <f t="shared" si="72"/>
        <v>1</v>
      </c>
      <c r="R274" s="6">
        <f t="shared" si="73"/>
        <v>0</v>
      </c>
      <c r="S274" s="6">
        <f t="shared" si="74"/>
        <v>-5</v>
      </c>
      <c r="T274" s="26">
        <f t="shared" si="75"/>
        <v>-5</v>
      </c>
      <c r="U274" s="16">
        <f t="shared" si="76"/>
        <v>139.46350000000004</v>
      </c>
      <c r="V274" s="14">
        <f t="shared" si="68"/>
        <v>-64.596500000000006</v>
      </c>
      <c r="W274" s="14">
        <f t="shared" si="70"/>
        <v>-59.85</v>
      </c>
      <c r="X274" s="14">
        <f t="shared" si="54"/>
        <v>-2.1499999999999986</v>
      </c>
      <c r="Y274" s="14">
        <f t="shared" si="56"/>
        <v>-57.199999999999989</v>
      </c>
      <c r="Z274" s="13">
        <f t="shared" si="57"/>
        <v>-2</v>
      </c>
      <c r="AA274" s="13">
        <f t="shared" si="59"/>
        <v>-19.75</v>
      </c>
      <c r="AB274" s="13">
        <f t="shared" si="77"/>
        <v>-205.54650000000007</v>
      </c>
    </row>
    <row r="275" spans="1:28" ht="10.5" customHeight="1">
      <c r="A275" s="39" t="s">
        <v>54</v>
      </c>
      <c r="B275" s="47">
        <v>41293.645833333336</v>
      </c>
      <c r="C275" s="49"/>
      <c r="D275" s="49" t="s">
        <v>548</v>
      </c>
      <c r="E275" s="49" t="s">
        <v>146</v>
      </c>
      <c r="F275" s="49" t="s">
        <v>204</v>
      </c>
      <c r="G275" s="49"/>
      <c r="H275" s="41">
        <v>1.3</v>
      </c>
      <c r="I275" s="99">
        <v>41277.050000000003</v>
      </c>
      <c r="J275" s="40" t="s">
        <v>3</v>
      </c>
      <c r="K275" s="6">
        <v>5</v>
      </c>
      <c r="L275" s="93" t="s">
        <v>1016</v>
      </c>
      <c r="M275" s="93" t="str">
        <f t="shared" si="62"/>
        <v>OK</v>
      </c>
      <c r="O275" s="6">
        <f t="shared" si="63"/>
        <v>6.5</v>
      </c>
      <c r="P275" s="6">
        <f t="shared" si="71"/>
        <v>0</v>
      </c>
      <c r="Q275" s="6">
        <f t="shared" si="72"/>
        <v>0</v>
      </c>
      <c r="R275" s="6">
        <f t="shared" si="73"/>
        <v>1</v>
      </c>
      <c r="S275" s="6">
        <f t="shared" si="74"/>
        <v>0</v>
      </c>
      <c r="T275" s="26">
        <f t="shared" si="75"/>
        <v>-5</v>
      </c>
      <c r="U275" s="16">
        <f t="shared" si="76"/>
        <v>134.46350000000004</v>
      </c>
      <c r="V275" s="14">
        <f t="shared" si="68"/>
        <v>-64.596500000000006</v>
      </c>
      <c r="W275" s="14">
        <f t="shared" si="70"/>
        <v>-59.85</v>
      </c>
      <c r="X275" s="14">
        <f t="shared" si="54"/>
        <v>-7.1499999999999986</v>
      </c>
      <c r="Y275" s="14">
        <f t="shared" si="56"/>
        <v>-57.199999999999989</v>
      </c>
      <c r="Z275" s="13">
        <f t="shared" si="57"/>
        <v>-2</v>
      </c>
      <c r="AA275" s="13">
        <f t="shared" si="59"/>
        <v>-19.75</v>
      </c>
      <c r="AB275" s="13">
        <f t="shared" si="77"/>
        <v>-210.54650000000007</v>
      </c>
    </row>
    <row r="276" spans="1:28" ht="11.25" customHeight="1">
      <c r="A276" s="39" t="s">
        <v>54</v>
      </c>
      <c r="B276" s="47">
        <v>41280.520833333336</v>
      </c>
      <c r="C276" s="49"/>
      <c r="D276" s="49" t="s">
        <v>547</v>
      </c>
      <c r="E276" s="49" t="s">
        <v>174</v>
      </c>
      <c r="F276" s="49" t="s">
        <v>73</v>
      </c>
      <c r="G276" s="49"/>
      <c r="H276" s="41">
        <v>2.1</v>
      </c>
      <c r="I276" s="99">
        <v>41277.054861111108</v>
      </c>
      <c r="J276" s="40" t="s">
        <v>3</v>
      </c>
      <c r="K276" s="6">
        <v>5</v>
      </c>
      <c r="L276" s="93" t="s">
        <v>1017</v>
      </c>
      <c r="M276" s="93" t="str">
        <f t="shared" si="62"/>
        <v>OK</v>
      </c>
      <c r="N276" s="10" t="s">
        <v>7</v>
      </c>
      <c r="O276" s="6">
        <f t="shared" si="63"/>
        <v>10.5</v>
      </c>
      <c r="P276" s="6">
        <f t="shared" si="71"/>
        <v>1</v>
      </c>
      <c r="Q276" s="6">
        <f t="shared" si="72"/>
        <v>0</v>
      </c>
      <c r="R276" s="6">
        <f t="shared" si="73"/>
        <v>0</v>
      </c>
      <c r="S276" s="6">
        <f t="shared" si="74"/>
        <v>5.5</v>
      </c>
      <c r="T276" s="26">
        <f t="shared" si="75"/>
        <v>5.5</v>
      </c>
      <c r="U276" s="16">
        <f t="shared" si="76"/>
        <v>139.96350000000004</v>
      </c>
      <c r="V276" s="14">
        <f t="shared" si="68"/>
        <v>-64.596500000000006</v>
      </c>
      <c r="W276" s="14">
        <f t="shared" si="70"/>
        <v>-59.85</v>
      </c>
      <c r="X276" s="14">
        <f t="shared" si="54"/>
        <v>-1.6499999999999986</v>
      </c>
      <c r="Y276" s="14">
        <f t="shared" si="56"/>
        <v>-57.199999999999989</v>
      </c>
      <c r="Z276" s="13">
        <f t="shared" si="57"/>
        <v>-2</v>
      </c>
      <c r="AA276" s="13">
        <f t="shared" si="59"/>
        <v>-19.75</v>
      </c>
      <c r="AB276" s="13">
        <f t="shared" si="77"/>
        <v>-205.04650000000007</v>
      </c>
    </row>
    <row r="277" spans="1:28" ht="11.25" customHeight="1">
      <c r="A277" s="40" t="s">
        <v>8</v>
      </c>
      <c r="B277" s="47">
        <v>41277.479166666664</v>
      </c>
      <c r="C277" s="49"/>
      <c r="D277" s="49" t="s">
        <v>552</v>
      </c>
      <c r="E277" s="49" t="s">
        <v>533</v>
      </c>
      <c r="F277" s="49" t="s">
        <v>553</v>
      </c>
      <c r="G277" s="49"/>
      <c r="H277" s="41" t="s">
        <v>475</v>
      </c>
      <c r="I277" s="99">
        <v>41277.460416666669</v>
      </c>
      <c r="J277" s="40" t="s">
        <v>514</v>
      </c>
      <c r="K277" s="6" t="s">
        <v>456</v>
      </c>
      <c r="L277" s="93" t="s">
        <v>1018</v>
      </c>
      <c r="M277" s="93" t="str">
        <f t="shared" si="62"/>
        <v>OK</v>
      </c>
      <c r="N277" s="10" t="s">
        <v>5</v>
      </c>
      <c r="O277" s="6">
        <f t="shared" si="63"/>
        <v>0</v>
      </c>
      <c r="P277" s="6">
        <f t="shared" si="71"/>
        <v>0</v>
      </c>
      <c r="Q277" s="6">
        <f t="shared" si="72"/>
        <v>1</v>
      </c>
      <c r="R277" s="6">
        <f t="shared" si="73"/>
        <v>0</v>
      </c>
      <c r="S277" s="6">
        <f t="shared" si="74"/>
        <v>-5</v>
      </c>
      <c r="T277" s="26">
        <f t="shared" si="75"/>
        <v>-5</v>
      </c>
      <c r="U277" s="16">
        <f t="shared" si="76"/>
        <v>134.96350000000004</v>
      </c>
      <c r="V277" s="14">
        <f t="shared" si="68"/>
        <v>-69.596500000000006</v>
      </c>
      <c r="W277" s="14">
        <f t="shared" si="70"/>
        <v>-59.85</v>
      </c>
      <c r="X277" s="14">
        <f t="shared" ref="X277:X340" si="78">IF(A277="PHANE",X276+T277,X276)</f>
        <v>-1.6499999999999986</v>
      </c>
      <c r="Y277" s="14">
        <f t="shared" si="56"/>
        <v>-57.199999999999989</v>
      </c>
      <c r="Z277" s="13">
        <f t="shared" si="57"/>
        <v>-2</v>
      </c>
      <c r="AA277" s="13">
        <f t="shared" si="59"/>
        <v>-19.75</v>
      </c>
      <c r="AB277" s="13">
        <f t="shared" si="77"/>
        <v>-210.04650000000007</v>
      </c>
    </row>
    <row r="278" spans="1:28" ht="11.25" customHeight="1">
      <c r="A278" s="40" t="s">
        <v>8</v>
      </c>
      <c r="B278" s="47">
        <v>41278.104166666664</v>
      </c>
      <c r="C278" s="49"/>
      <c r="D278" s="49" t="s">
        <v>554</v>
      </c>
      <c r="E278" s="49" t="s">
        <v>545</v>
      </c>
      <c r="F278" s="56" t="s">
        <v>558</v>
      </c>
      <c r="G278" s="49"/>
      <c r="H278" s="41" t="s">
        <v>555</v>
      </c>
      <c r="I278" s="99">
        <v>41277.515277777777</v>
      </c>
      <c r="J278" s="40" t="s">
        <v>514</v>
      </c>
      <c r="K278" s="6" t="s">
        <v>456</v>
      </c>
      <c r="L278" s="93" t="s">
        <v>1019</v>
      </c>
      <c r="M278" s="93" t="str">
        <f t="shared" si="62"/>
        <v>OK</v>
      </c>
      <c r="N278" s="10" t="s">
        <v>5</v>
      </c>
      <c r="O278" s="6">
        <f t="shared" si="63"/>
        <v>0</v>
      </c>
      <c r="P278" s="6">
        <f t="shared" si="71"/>
        <v>0</v>
      </c>
      <c r="Q278" s="6">
        <f t="shared" si="72"/>
        <v>1</v>
      </c>
      <c r="R278" s="6">
        <f t="shared" si="73"/>
        <v>0</v>
      </c>
      <c r="S278" s="6">
        <f t="shared" si="74"/>
        <v>-5</v>
      </c>
      <c r="T278" s="26">
        <f t="shared" si="75"/>
        <v>-5</v>
      </c>
      <c r="U278" s="16">
        <f t="shared" si="76"/>
        <v>129.96350000000004</v>
      </c>
      <c r="V278" s="14">
        <f t="shared" si="68"/>
        <v>-74.596500000000006</v>
      </c>
      <c r="W278" s="14">
        <f t="shared" si="70"/>
        <v>-59.85</v>
      </c>
      <c r="X278" s="14">
        <f t="shared" si="78"/>
        <v>-1.6499999999999986</v>
      </c>
      <c r="Y278" s="14">
        <f t="shared" si="56"/>
        <v>-57.199999999999989</v>
      </c>
      <c r="Z278" s="13">
        <f t="shared" si="57"/>
        <v>-2</v>
      </c>
      <c r="AA278" s="13">
        <f t="shared" si="59"/>
        <v>-19.75</v>
      </c>
      <c r="AB278" s="13">
        <f t="shared" si="77"/>
        <v>-215.04650000000007</v>
      </c>
    </row>
    <row r="279" spans="1:28" ht="11.25" customHeight="1">
      <c r="A279" s="40" t="s">
        <v>8</v>
      </c>
      <c r="B279" s="47">
        <v>41277.708333333336</v>
      </c>
      <c r="C279" s="49"/>
      <c r="D279" s="49" t="s">
        <v>556</v>
      </c>
      <c r="E279" s="49" t="s">
        <v>150</v>
      </c>
      <c r="F279" s="49" t="s">
        <v>557</v>
      </c>
      <c r="G279" s="49"/>
      <c r="H279" s="41" t="s">
        <v>474</v>
      </c>
      <c r="I279" s="99">
        <v>41277.533333333333</v>
      </c>
      <c r="J279" s="40" t="s">
        <v>514</v>
      </c>
      <c r="K279" s="6" t="s">
        <v>456</v>
      </c>
      <c r="L279" s="93" t="s">
        <v>1020</v>
      </c>
      <c r="M279" s="93" t="str">
        <f t="shared" si="62"/>
        <v>OK</v>
      </c>
      <c r="N279" s="10" t="s">
        <v>7</v>
      </c>
      <c r="O279" s="6">
        <f t="shared" si="63"/>
        <v>11</v>
      </c>
      <c r="P279" s="6">
        <f t="shared" si="71"/>
        <v>1</v>
      </c>
      <c r="Q279" s="6">
        <f t="shared" si="72"/>
        <v>0</v>
      </c>
      <c r="R279" s="6">
        <f t="shared" si="73"/>
        <v>0</v>
      </c>
      <c r="S279" s="6">
        <f t="shared" si="74"/>
        <v>6</v>
      </c>
      <c r="T279" s="26">
        <f t="shared" si="75"/>
        <v>6</v>
      </c>
      <c r="U279" s="16">
        <f t="shared" si="76"/>
        <v>135.96350000000004</v>
      </c>
      <c r="V279" s="14">
        <f t="shared" si="68"/>
        <v>-68.596500000000006</v>
      </c>
      <c r="W279" s="14">
        <f t="shared" si="70"/>
        <v>-59.85</v>
      </c>
      <c r="X279" s="14">
        <f t="shared" si="78"/>
        <v>-1.6499999999999986</v>
      </c>
      <c r="Y279" s="14">
        <f t="shared" si="56"/>
        <v>-57.199999999999989</v>
      </c>
      <c r="Z279" s="13">
        <f t="shared" si="57"/>
        <v>-2</v>
      </c>
      <c r="AA279" s="13">
        <f t="shared" si="59"/>
        <v>-19.75</v>
      </c>
      <c r="AB279" s="13">
        <f t="shared" si="77"/>
        <v>-209.04650000000007</v>
      </c>
    </row>
    <row r="280" spans="1:28" ht="11.25" customHeight="1">
      <c r="A280" s="40" t="s">
        <v>457</v>
      </c>
      <c r="B280" s="47">
        <v>41277.864583333336</v>
      </c>
      <c r="C280" s="49"/>
      <c r="D280" s="49" t="s">
        <v>559</v>
      </c>
      <c r="E280" s="49" t="s">
        <v>29</v>
      </c>
      <c r="F280" s="49" t="s">
        <v>560</v>
      </c>
      <c r="G280" s="49"/>
      <c r="H280" s="41" t="s">
        <v>413</v>
      </c>
      <c r="I280" s="99">
        <v>41277.702777777777</v>
      </c>
      <c r="J280" s="40" t="s">
        <v>3</v>
      </c>
      <c r="K280" s="6" t="s">
        <v>456</v>
      </c>
      <c r="L280" s="93" t="s">
        <v>1021</v>
      </c>
      <c r="M280" s="93" t="str">
        <f t="shared" si="62"/>
        <v>OK</v>
      </c>
      <c r="N280" s="10" t="s">
        <v>5</v>
      </c>
      <c r="O280" s="6">
        <f t="shared" si="63"/>
        <v>0</v>
      </c>
      <c r="P280" s="6">
        <f t="shared" si="71"/>
        <v>0</v>
      </c>
      <c r="Q280" s="6">
        <f t="shared" si="72"/>
        <v>1</v>
      </c>
      <c r="R280" s="6">
        <f t="shared" si="73"/>
        <v>0</v>
      </c>
      <c r="S280" s="6">
        <f t="shared" si="74"/>
        <v>-5</v>
      </c>
      <c r="T280" s="26">
        <f t="shared" si="75"/>
        <v>-5</v>
      </c>
      <c r="U280" s="16">
        <f t="shared" si="76"/>
        <v>130.96350000000004</v>
      </c>
      <c r="V280" s="14">
        <f t="shared" si="68"/>
        <v>-68.596500000000006</v>
      </c>
      <c r="W280" s="14">
        <f t="shared" si="70"/>
        <v>-59.85</v>
      </c>
      <c r="X280" s="14">
        <f t="shared" si="78"/>
        <v>-1.6499999999999986</v>
      </c>
      <c r="Y280" s="14">
        <f t="shared" si="56"/>
        <v>-57.199999999999989</v>
      </c>
      <c r="Z280" s="13">
        <f t="shared" si="57"/>
        <v>-2</v>
      </c>
      <c r="AA280" s="13">
        <f t="shared" si="59"/>
        <v>-24.75</v>
      </c>
      <c r="AB280" s="13">
        <f t="shared" si="77"/>
        <v>-214.04650000000007</v>
      </c>
    </row>
    <row r="281" spans="1:28" ht="11.25" customHeight="1">
      <c r="A281" s="39" t="s">
        <v>8</v>
      </c>
      <c r="B281" s="47">
        <v>41277.864583333336</v>
      </c>
      <c r="C281" s="49"/>
      <c r="D281" s="49" t="s">
        <v>563</v>
      </c>
      <c r="E281" s="49" t="s">
        <v>564</v>
      </c>
      <c r="F281" s="49" t="s">
        <v>565</v>
      </c>
      <c r="G281" s="49"/>
      <c r="H281" s="41" t="s">
        <v>566</v>
      </c>
      <c r="I281" s="99">
        <v>41277.793055555558</v>
      </c>
      <c r="J281" s="40" t="s">
        <v>9</v>
      </c>
      <c r="K281" s="6" t="s">
        <v>456</v>
      </c>
      <c r="L281" s="93" t="s">
        <v>1022</v>
      </c>
      <c r="M281" s="93" t="str">
        <f t="shared" si="62"/>
        <v>OK</v>
      </c>
      <c r="N281" s="10" t="s">
        <v>7</v>
      </c>
      <c r="O281" s="6">
        <f t="shared" si="63"/>
        <v>7</v>
      </c>
      <c r="P281" s="6">
        <f t="shared" si="71"/>
        <v>1</v>
      </c>
      <c r="Q281" s="6">
        <f t="shared" si="72"/>
        <v>0</v>
      </c>
      <c r="R281" s="6">
        <f t="shared" si="73"/>
        <v>0</v>
      </c>
      <c r="S281" s="6">
        <f t="shared" si="74"/>
        <v>2</v>
      </c>
      <c r="T281" s="26">
        <f t="shared" si="75"/>
        <v>2</v>
      </c>
      <c r="U281" s="16">
        <f t="shared" si="76"/>
        <v>132.96350000000004</v>
      </c>
      <c r="V281" s="14">
        <f t="shared" si="68"/>
        <v>-66.596500000000006</v>
      </c>
      <c r="W281" s="14">
        <f t="shared" si="70"/>
        <v>-59.85</v>
      </c>
      <c r="X281" s="14">
        <f t="shared" si="78"/>
        <v>-1.6499999999999986</v>
      </c>
      <c r="Y281" s="14">
        <f t="shared" si="56"/>
        <v>-57.199999999999989</v>
      </c>
      <c r="Z281" s="13">
        <f t="shared" si="57"/>
        <v>-2</v>
      </c>
      <c r="AA281" s="13">
        <f t="shared" si="59"/>
        <v>-24.75</v>
      </c>
      <c r="AB281" s="13">
        <f t="shared" si="77"/>
        <v>-212.04650000000007</v>
      </c>
    </row>
    <row r="282" spans="1:28" ht="11.25" customHeight="1">
      <c r="A282" s="39" t="s">
        <v>8</v>
      </c>
      <c r="B282" s="47">
        <v>41277.864583333336</v>
      </c>
      <c r="C282" s="49"/>
      <c r="D282" s="49" t="s">
        <v>563</v>
      </c>
      <c r="E282" s="49" t="s">
        <v>27</v>
      </c>
      <c r="F282" s="49" t="s">
        <v>567</v>
      </c>
      <c r="G282" s="49"/>
      <c r="H282" s="41" t="s">
        <v>456</v>
      </c>
      <c r="I282" s="99">
        <v>41277.793749999997</v>
      </c>
      <c r="J282" s="40" t="s">
        <v>9</v>
      </c>
      <c r="K282" s="6" t="s">
        <v>475</v>
      </c>
      <c r="L282" s="93" t="s">
        <v>1023</v>
      </c>
      <c r="M282" s="93" t="str">
        <f t="shared" si="62"/>
        <v>OK</v>
      </c>
      <c r="N282" s="10" t="s">
        <v>7</v>
      </c>
      <c r="O282" s="6">
        <f t="shared" si="63"/>
        <v>10</v>
      </c>
      <c r="P282" s="6">
        <f t="shared" si="71"/>
        <v>1</v>
      </c>
      <c r="Q282" s="6">
        <f t="shared" si="72"/>
        <v>0</v>
      </c>
      <c r="R282" s="6">
        <f t="shared" si="73"/>
        <v>0</v>
      </c>
      <c r="S282" s="6">
        <f t="shared" si="74"/>
        <v>8</v>
      </c>
      <c r="T282" s="26">
        <f t="shared" si="75"/>
        <v>8</v>
      </c>
      <c r="U282" s="16">
        <f t="shared" si="76"/>
        <v>140.96350000000004</v>
      </c>
      <c r="V282" s="14">
        <f t="shared" si="68"/>
        <v>-58.596500000000006</v>
      </c>
      <c r="W282" s="14">
        <f t="shared" si="70"/>
        <v>-59.85</v>
      </c>
      <c r="X282" s="14">
        <f t="shared" si="78"/>
        <v>-1.6499999999999986</v>
      </c>
      <c r="Y282" s="14">
        <f t="shared" si="56"/>
        <v>-57.199999999999989</v>
      </c>
      <c r="Z282" s="13">
        <f t="shared" si="57"/>
        <v>-2</v>
      </c>
      <c r="AA282" s="13">
        <f t="shared" si="59"/>
        <v>-24.75</v>
      </c>
      <c r="AB282" s="13">
        <f t="shared" si="77"/>
        <v>-204.04650000000007</v>
      </c>
    </row>
    <row r="283" spans="1:28" ht="11.25" customHeight="1">
      <c r="A283" s="39" t="s">
        <v>8</v>
      </c>
      <c r="B283" s="47">
        <v>41277.885416666664</v>
      </c>
      <c r="C283" s="49"/>
      <c r="D283" s="49" t="s">
        <v>568</v>
      </c>
      <c r="E283" s="49" t="s">
        <v>174</v>
      </c>
      <c r="F283" s="49" t="s">
        <v>569</v>
      </c>
      <c r="G283" s="49"/>
      <c r="H283" s="41" t="s">
        <v>475</v>
      </c>
      <c r="I283" s="99">
        <v>41277.818749999999</v>
      </c>
      <c r="J283" s="40" t="s">
        <v>3</v>
      </c>
      <c r="K283" s="6" t="s">
        <v>468</v>
      </c>
      <c r="L283" s="93" t="s">
        <v>1024</v>
      </c>
      <c r="M283" s="93" t="str">
        <f t="shared" si="62"/>
        <v>OK</v>
      </c>
      <c r="N283" s="10" t="s">
        <v>5</v>
      </c>
      <c r="O283" s="6">
        <f t="shared" si="63"/>
        <v>0</v>
      </c>
      <c r="P283" s="6">
        <f t="shared" si="71"/>
        <v>0</v>
      </c>
      <c r="Q283" s="6">
        <f t="shared" si="72"/>
        <v>1</v>
      </c>
      <c r="R283" s="6">
        <f t="shared" si="73"/>
        <v>0</v>
      </c>
      <c r="S283" s="6">
        <f t="shared" si="74"/>
        <v>-2.5</v>
      </c>
      <c r="T283" s="26">
        <f t="shared" si="75"/>
        <v>-2.5</v>
      </c>
      <c r="U283" s="16">
        <f t="shared" si="76"/>
        <v>138.46350000000004</v>
      </c>
      <c r="V283" s="14">
        <f t="shared" si="68"/>
        <v>-61.096500000000006</v>
      </c>
      <c r="W283" s="14">
        <f t="shared" si="70"/>
        <v>-59.85</v>
      </c>
      <c r="X283" s="14">
        <f t="shared" si="78"/>
        <v>-1.6499999999999986</v>
      </c>
      <c r="Y283" s="14">
        <f t="shared" ref="Y283:Y346" si="79">IF(A283="TOF",Y282+T283,Y282)</f>
        <v>-57.199999999999989</v>
      </c>
      <c r="Z283" s="13">
        <f t="shared" si="57"/>
        <v>-2</v>
      </c>
      <c r="AA283" s="13">
        <f t="shared" si="59"/>
        <v>-24.75</v>
      </c>
      <c r="AB283" s="13">
        <f t="shared" si="77"/>
        <v>-206.54650000000007</v>
      </c>
    </row>
    <row r="284" spans="1:28" ht="11.25" customHeight="1">
      <c r="A284" s="39" t="s">
        <v>457</v>
      </c>
      <c r="B284" s="47">
        <v>41277.996527777781</v>
      </c>
      <c r="C284" s="49"/>
      <c r="D284" s="49" t="s">
        <v>570</v>
      </c>
      <c r="E284" s="49" t="s">
        <v>528</v>
      </c>
      <c r="F284" s="49" t="s">
        <v>583</v>
      </c>
      <c r="G284" s="49"/>
      <c r="H284" s="41" t="s">
        <v>424</v>
      </c>
      <c r="I284" s="99">
        <v>41277.939583333333</v>
      </c>
      <c r="J284" s="40" t="s">
        <v>514</v>
      </c>
      <c r="K284" s="6" t="s">
        <v>456</v>
      </c>
      <c r="L284" s="93" t="s">
        <v>1025</v>
      </c>
      <c r="M284" s="93" t="str">
        <f t="shared" si="62"/>
        <v>OK</v>
      </c>
      <c r="N284" s="10" t="s">
        <v>7</v>
      </c>
      <c r="O284" s="6">
        <f t="shared" si="63"/>
        <v>9.5499999999999989</v>
      </c>
      <c r="P284" s="6">
        <f t="shared" si="71"/>
        <v>1</v>
      </c>
      <c r="Q284" s="6">
        <f t="shared" si="72"/>
        <v>0</v>
      </c>
      <c r="R284" s="6">
        <f t="shared" si="73"/>
        <v>0</v>
      </c>
      <c r="S284" s="6">
        <f t="shared" si="74"/>
        <v>4.5499999999999989</v>
      </c>
      <c r="T284" s="26">
        <f t="shared" si="75"/>
        <v>4.5499999999999989</v>
      </c>
      <c r="U284" s="16">
        <f t="shared" si="76"/>
        <v>143.01350000000005</v>
      </c>
      <c r="V284" s="14">
        <f t="shared" si="68"/>
        <v>-61.096500000000006</v>
      </c>
      <c r="W284" s="14">
        <f t="shared" si="70"/>
        <v>-59.85</v>
      </c>
      <c r="X284" s="14">
        <f t="shared" si="78"/>
        <v>-1.6499999999999986</v>
      </c>
      <c r="Y284" s="14">
        <f t="shared" si="79"/>
        <v>-57.199999999999989</v>
      </c>
      <c r="Z284" s="13">
        <f t="shared" si="57"/>
        <v>-2</v>
      </c>
      <c r="AA284" s="13">
        <f t="shared" si="59"/>
        <v>-20.200000000000003</v>
      </c>
      <c r="AB284" s="13">
        <f t="shared" si="77"/>
        <v>-201.99650000000005</v>
      </c>
    </row>
    <row r="285" spans="1:28" ht="11.25" customHeight="1">
      <c r="A285" s="39" t="s">
        <v>457</v>
      </c>
      <c r="B285" s="47">
        <v>41277.996527777781</v>
      </c>
      <c r="C285" s="49"/>
      <c r="D285" s="49" t="s">
        <v>570</v>
      </c>
      <c r="E285" s="49" t="s">
        <v>528</v>
      </c>
      <c r="F285" s="49" t="s">
        <v>582</v>
      </c>
      <c r="G285" s="49"/>
      <c r="H285" s="41" t="s">
        <v>410</v>
      </c>
      <c r="I285" s="99">
        <v>41277.94027777778</v>
      </c>
      <c r="J285" s="40" t="s">
        <v>514</v>
      </c>
      <c r="K285" s="6" t="s">
        <v>465</v>
      </c>
      <c r="L285" s="93" t="s">
        <v>1026</v>
      </c>
      <c r="M285" s="93" t="str">
        <f t="shared" si="62"/>
        <v>OK</v>
      </c>
      <c r="N285" s="10" t="s">
        <v>5</v>
      </c>
      <c r="O285" s="6">
        <f t="shared" si="63"/>
        <v>0</v>
      </c>
      <c r="P285" s="6">
        <f t="shared" si="71"/>
        <v>0</v>
      </c>
      <c r="Q285" s="6">
        <f t="shared" si="72"/>
        <v>1</v>
      </c>
      <c r="R285" s="6">
        <f t="shared" si="73"/>
        <v>0</v>
      </c>
      <c r="S285" s="6">
        <f t="shared" si="74"/>
        <v>-3</v>
      </c>
      <c r="T285" s="26">
        <f t="shared" si="75"/>
        <v>-3</v>
      </c>
      <c r="U285" s="16">
        <f t="shared" si="76"/>
        <v>140.01350000000005</v>
      </c>
      <c r="V285" s="14">
        <f t="shared" si="68"/>
        <v>-61.096500000000006</v>
      </c>
      <c r="W285" s="14">
        <f t="shared" si="70"/>
        <v>-59.85</v>
      </c>
      <c r="X285" s="14">
        <f t="shared" si="78"/>
        <v>-1.6499999999999986</v>
      </c>
      <c r="Y285" s="14">
        <f t="shared" si="79"/>
        <v>-57.199999999999989</v>
      </c>
      <c r="Z285" s="13">
        <f t="shared" si="57"/>
        <v>-2</v>
      </c>
      <c r="AA285" s="13">
        <f t="shared" si="59"/>
        <v>-23.200000000000003</v>
      </c>
      <c r="AB285" s="13">
        <f t="shared" si="77"/>
        <v>-204.99650000000005</v>
      </c>
    </row>
    <row r="286" spans="1:28" ht="11.25" customHeight="1">
      <c r="A286" s="39" t="s">
        <v>8</v>
      </c>
      <c r="B286" s="47">
        <v>41277.996527777781</v>
      </c>
      <c r="C286" s="49"/>
      <c r="D286" s="49" t="s">
        <v>570</v>
      </c>
      <c r="E286" s="49" t="s">
        <v>511</v>
      </c>
      <c r="F286" s="49" t="s">
        <v>571</v>
      </c>
      <c r="G286" s="49"/>
      <c r="H286" s="41" t="s">
        <v>385</v>
      </c>
      <c r="I286" s="99">
        <v>41277.955555555556</v>
      </c>
      <c r="J286" s="40" t="s">
        <v>514</v>
      </c>
      <c r="K286" s="6" t="s">
        <v>456</v>
      </c>
      <c r="L286" s="93" t="s">
        <v>1027</v>
      </c>
      <c r="M286" s="93" t="str">
        <f t="shared" si="62"/>
        <v>OK</v>
      </c>
      <c r="N286" s="10" t="s">
        <v>7</v>
      </c>
      <c r="O286" s="6">
        <f t="shared" si="63"/>
        <v>8.75</v>
      </c>
      <c r="P286" s="6">
        <f t="shared" si="71"/>
        <v>1</v>
      </c>
      <c r="Q286" s="6">
        <f t="shared" si="72"/>
        <v>0</v>
      </c>
      <c r="R286" s="6">
        <f t="shared" si="73"/>
        <v>0</v>
      </c>
      <c r="S286" s="6">
        <f t="shared" si="74"/>
        <v>3.75</v>
      </c>
      <c r="T286" s="26">
        <f t="shared" si="75"/>
        <v>3.75</v>
      </c>
      <c r="U286" s="16">
        <f t="shared" si="76"/>
        <v>143.76350000000005</v>
      </c>
      <c r="V286" s="14">
        <f t="shared" si="68"/>
        <v>-57.346500000000006</v>
      </c>
      <c r="W286" s="14">
        <f t="shared" si="70"/>
        <v>-59.85</v>
      </c>
      <c r="X286" s="14">
        <f t="shared" si="78"/>
        <v>-1.6499999999999986</v>
      </c>
      <c r="Y286" s="14">
        <f t="shared" si="79"/>
        <v>-57.199999999999989</v>
      </c>
      <c r="Z286" s="13">
        <f t="shared" ref="Z286:Z349" si="80">IF(A286="YOAN",Z285+T286,Z285)</f>
        <v>-2</v>
      </c>
      <c r="AA286" s="13">
        <f t="shared" si="59"/>
        <v>-23.200000000000003</v>
      </c>
      <c r="AB286" s="13">
        <f t="shared" si="77"/>
        <v>-201.24650000000005</v>
      </c>
    </row>
    <row r="287" spans="1:28" ht="11.25" customHeight="1">
      <c r="A287" s="39" t="s">
        <v>8</v>
      </c>
      <c r="B287" s="47">
        <v>41278.208333333336</v>
      </c>
      <c r="C287" s="49"/>
      <c r="D287" s="49" t="s">
        <v>572</v>
      </c>
      <c r="E287" s="49" t="s">
        <v>545</v>
      </c>
      <c r="F287" s="49" t="s">
        <v>573</v>
      </c>
      <c r="G287" s="49"/>
      <c r="H287" s="41" t="s">
        <v>475</v>
      </c>
      <c r="I287" s="99">
        <v>41277.961805555555</v>
      </c>
      <c r="J287" s="40" t="s">
        <v>514</v>
      </c>
      <c r="K287" s="6" t="s">
        <v>456</v>
      </c>
      <c r="L287" s="93" t="s">
        <v>1028</v>
      </c>
      <c r="M287" s="93" t="str">
        <f t="shared" si="62"/>
        <v>OK</v>
      </c>
      <c r="N287" s="10" t="s">
        <v>7</v>
      </c>
      <c r="O287" s="6">
        <f t="shared" si="63"/>
        <v>10</v>
      </c>
      <c r="P287" s="6">
        <f t="shared" si="71"/>
        <v>1</v>
      </c>
      <c r="Q287" s="6">
        <f t="shared" si="72"/>
        <v>0</v>
      </c>
      <c r="R287" s="6">
        <f t="shared" si="73"/>
        <v>0</v>
      </c>
      <c r="S287" s="6">
        <f t="shared" si="74"/>
        <v>5</v>
      </c>
      <c r="T287" s="26">
        <f t="shared" si="75"/>
        <v>5</v>
      </c>
      <c r="U287" s="16">
        <f t="shared" si="76"/>
        <v>148.76350000000005</v>
      </c>
      <c r="V287" s="14">
        <f t="shared" si="68"/>
        <v>-52.346500000000006</v>
      </c>
      <c r="W287" s="14">
        <f t="shared" si="70"/>
        <v>-59.85</v>
      </c>
      <c r="X287" s="14">
        <f t="shared" si="78"/>
        <v>-1.6499999999999986</v>
      </c>
      <c r="Y287" s="14">
        <f t="shared" si="79"/>
        <v>-57.199999999999989</v>
      </c>
      <c r="Z287" s="13">
        <f t="shared" si="80"/>
        <v>-2</v>
      </c>
      <c r="AA287" s="13">
        <f t="shared" si="59"/>
        <v>-23.200000000000003</v>
      </c>
      <c r="AB287" s="13">
        <f t="shared" si="77"/>
        <v>-196.24650000000005</v>
      </c>
    </row>
    <row r="288" spans="1:28" ht="11.25" customHeight="1">
      <c r="A288" s="39" t="s">
        <v>8</v>
      </c>
      <c r="B288" s="47">
        <v>41278.128472222219</v>
      </c>
      <c r="C288" s="49"/>
      <c r="D288" s="49" t="s">
        <v>574</v>
      </c>
      <c r="E288" s="49" t="s">
        <v>146</v>
      </c>
      <c r="F288" s="49" t="s">
        <v>575</v>
      </c>
      <c r="G288" s="49"/>
      <c r="H288" s="41" t="s">
        <v>491</v>
      </c>
      <c r="I288" s="99">
        <v>41277.963888888888</v>
      </c>
      <c r="J288" s="40" t="s">
        <v>9</v>
      </c>
      <c r="K288" s="6" t="s">
        <v>456</v>
      </c>
      <c r="L288" s="93" t="s">
        <v>1029</v>
      </c>
      <c r="M288" s="93" t="str">
        <f t="shared" si="62"/>
        <v>OK</v>
      </c>
      <c r="N288" s="10" t="s">
        <v>5</v>
      </c>
      <c r="O288" s="6">
        <f t="shared" si="63"/>
        <v>0</v>
      </c>
      <c r="P288" s="6">
        <f t="shared" si="71"/>
        <v>0</v>
      </c>
      <c r="Q288" s="6">
        <f t="shared" si="72"/>
        <v>1</v>
      </c>
      <c r="R288" s="6">
        <f t="shared" si="73"/>
        <v>0</v>
      </c>
      <c r="S288" s="6">
        <f t="shared" si="74"/>
        <v>-5</v>
      </c>
      <c r="T288" s="26">
        <f t="shared" si="75"/>
        <v>-5</v>
      </c>
      <c r="U288" s="16">
        <f t="shared" si="76"/>
        <v>143.76350000000005</v>
      </c>
      <c r="V288" s="14">
        <f t="shared" si="68"/>
        <v>-57.346500000000006</v>
      </c>
      <c r="W288" s="14">
        <f t="shared" si="70"/>
        <v>-59.85</v>
      </c>
      <c r="X288" s="14">
        <f t="shared" si="78"/>
        <v>-1.6499999999999986</v>
      </c>
      <c r="Y288" s="14">
        <f t="shared" si="79"/>
        <v>-57.199999999999989</v>
      </c>
      <c r="Z288" s="13">
        <f t="shared" si="80"/>
        <v>-2</v>
      </c>
      <c r="AA288" s="13">
        <f t="shared" si="59"/>
        <v>-23.200000000000003</v>
      </c>
      <c r="AB288" s="13">
        <f t="shared" si="77"/>
        <v>-201.24650000000005</v>
      </c>
    </row>
    <row r="289" spans="1:28" ht="11.25" customHeight="1">
      <c r="A289" s="39" t="s">
        <v>457</v>
      </c>
      <c r="B289" s="47">
        <v>41278.128472222219</v>
      </c>
      <c r="C289" s="49"/>
      <c r="D289" s="49" t="s">
        <v>574</v>
      </c>
      <c r="E289" s="49" t="s">
        <v>153</v>
      </c>
      <c r="F289" s="49" t="s">
        <v>509</v>
      </c>
      <c r="G289" s="49"/>
      <c r="H289" s="41" t="s">
        <v>421</v>
      </c>
      <c r="I289" s="99">
        <v>41277.972222222219</v>
      </c>
      <c r="J289" s="40" t="s">
        <v>9</v>
      </c>
      <c r="K289" s="6" t="s">
        <v>456</v>
      </c>
      <c r="L289" s="93" t="s">
        <v>1030</v>
      </c>
      <c r="M289" s="93" t="str">
        <f t="shared" si="62"/>
        <v>OK</v>
      </c>
      <c r="N289" s="10" t="s">
        <v>5</v>
      </c>
      <c r="O289" s="6">
        <f t="shared" si="63"/>
        <v>0</v>
      </c>
      <c r="P289" s="6">
        <f t="shared" si="71"/>
        <v>0</v>
      </c>
      <c r="Q289" s="6">
        <f t="shared" si="72"/>
        <v>1</v>
      </c>
      <c r="R289" s="6">
        <f t="shared" si="73"/>
        <v>0</v>
      </c>
      <c r="S289" s="6">
        <f t="shared" si="74"/>
        <v>-5</v>
      </c>
      <c r="T289" s="26">
        <f t="shared" si="75"/>
        <v>-5</v>
      </c>
      <c r="U289" s="16">
        <f t="shared" si="76"/>
        <v>138.76350000000005</v>
      </c>
      <c r="V289" s="14">
        <f t="shared" si="68"/>
        <v>-57.346500000000006</v>
      </c>
      <c r="W289" s="14">
        <f t="shared" si="70"/>
        <v>-59.85</v>
      </c>
      <c r="X289" s="14">
        <f t="shared" si="78"/>
        <v>-1.6499999999999986</v>
      </c>
      <c r="Y289" s="14">
        <f t="shared" si="79"/>
        <v>-57.199999999999989</v>
      </c>
      <c r="Z289" s="13">
        <f t="shared" si="80"/>
        <v>-2</v>
      </c>
      <c r="AA289" s="13">
        <f t="shared" ref="AA289:AA352" si="81">IF(A289="JEAN",AA288+T289,AA288)</f>
        <v>-28.200000000000003</v>
      </c>
      <c r="AB289" s="13">
        <f t="shared" si="77"/>
        <v>-206.24650000000005</v>
      </c>
    </row>
    <row r="290" spans="1:28" ht="11.25" customHeight="1">
      <c r="A290" s="39" t="s">
        <v>457</v>
      </c>
      <c r="B290" s="47">
        <v>41278.208333333336</v>
      </c>
      <c r="C290" s="49"/>
      <c r="D290" s="49" t="s">
        <v>572</v>
      </c>
      <c r="E290" s="49" t="s">
        <v>580</v>
      </c>
      <c r="F290" s="49" t="s">
        <v>581</v>
      </c>
      <c r="G290" s="49"/>
      <c r="H290" s="41" t="s">
        <v>409</v>
      </c>
      <c r="I290" s="99">
        <v>41277.979166666664</v>
      </c>
      <c r="J290" s="40" t="s">
        <v>514</v>
      </c>
      <c r="K290" s="6" t="s">
        <v>456</v>
      </c>
      <c r="L290" s="93" t="s">
        <v>1031</v>
      </c>
      <c r="M290" s="93" t="str">
        <f t="shared" si="62"/>
        <v>OK</v>
      </c>
      <c r="N290" s="10" t="s">
        <v>7</v>
      </c>
      <c r="O290" s="6">
        <f t="shared" si="63"/>
        <v>7.65</v>
      </c>
      <c r="P290" s="6">
        <f t="shared" si="71"/>
        <v>1</v>
      </c>
      <c r="Q290" s="6">
        <f t="shared" si="72"/>
        <v>0</v>
      </c>
      <c r="R290" s="6">
        <f t="shared" si="73"/>
        <v>0</v>
      </c>
      <c r="S290" s="6">
        <f t="shared" si="74"/>
        <v>2.6500000000000004</v>
      </c>
      <c r="T290" s="26">
        <f t="shared" si="75"/>
        <v>2.6500000000000004</v>
      </c>
      <c r="U290" s="16">
        <f t="shared" si="76"/>
        <v>141.41350000000006</v>
      </c>
      <c r="V290" s="14">
        <f t="shared" si="68"/>
        <v>-57.346500000000006</v>
      </c>
      <c r="W290" s="14">
        <f t="shared" si="70"/>
        <v>-59.85</v>
      </c>
      <c r="X290" s="14">
        <f t="shared" si="78"/>
        <v>-1.6499999999999986</v>
      </c>
      <c r="Y290" s="14">
        <f t="shared" si="79"/>
        <v>-57.199999999999989</v>
      </c>
      <c r="Z290" s="13">
        <f t="shared" si="80"/>
        <v>-2</v>
      </c>
      <c r="AA290" s="13">
        <f t="shared" si="81"/>
        <v>-25.550000000000004</v>
      </c>
      <c r="AB290" s="13">
        <f t="shared" si="77"/>
        <v>-203.59650000000005</v>
      </c>
    </row>
    <row r="291" spans="1:28" ht="11.25" customHeight="1">
      <c r="A291" s="39" t="s">
        <v>8</v>
      </c>
      <c r="B291" s="47">
        <v>41278.583333333336</v>
      </c>
      <c r="C291" s="49"/>
      <c r="D291" s="49" t="s">
        <v>576</v>
      </c>
      <c r="E291" s="49" t="s">
        <v>533</v>
      </c>
      <c r="F291" s="49" t="s">
        <v>577</v>
      </c>
      <c r="G291" s="49"/>
      <c r="H291" s="41" t="s">
        <v>578</v>
      </c>
      <c r="I291" s="99">
        <v>41278.442361111112</v>
      </c>
      <c r="J291" s="40" t="s">
        <v>514</v>
      </c>
      <c r="K291" s="6" t="s">
        <v>456</v>
      </c>
      <c r="L291" s="93" t="s">
        <v>1032</v>
      </c>
      <c r="M291" s="93" t="str">
        <f t="shared" si="62"/>
        <v>OK</v>
      </c>
      <c r="N291" s="10" t="s">
        <v>7</v>
      </c>
      <c r="O291" s="6">
        <f t="shared" si="63"/>
        <v>14</v>
      </c>
      <c r="P291" s="6">
        <f t="shared" si="71"/>
        <v>1</v>
      </c>
      <c r="Q291" s="6">
        <f t="shared" si="72"/>
        <v>0</v>
      </c>
      <c r="R291" s="6">
        <f t="shared" si="73"/>
        <v>0</v>
      </c>
      <c r="S291" s="6">
        <f t="shared" si="74"/>
        <v>9</v>
      </c>
      <c r="T291" s="26">
        <f t="shared" si="75"/>
        <v>9</v>
      </c>
      <c r="U291" s="16">
        <f t="shared" si="76"/>
        <v>150.41350000000006</v>
      </c>
      <c r="V291" s="14">
        <f t="shared" si="68"/>
        <v>-48.346500000000006</v>
      </c>
      <c r="W291" s="14">
        <f t="shared" si="70"/>
        <v>-59.85</v>
      </c>
      <c r="X291" s="14">
        <f t="shared" si="78"/>
        <v>-1.6499999999999986</v>
      </c>
      <c r="Y291" s="14">
        <f t="shared" si="79"/>
        <v>-57.199999999999989</v>
      </c>
      <c r="Z291" s="13">
        <f t="shared" si="80"/>
        <v>-2</v>
      </c>
      <c r="AA291" s="13">
        <f t="shared" si="81"/>
        <v>-25.550000000000004</v>
      </c>
      <c r="AB291" s="13">
        <f t="shared" si="77"/>
        <v>-194.59650000000005</v>
      </c>
    </row>
    <row r="292" spans="1:28" ht="11.25" customHeight="1">
      <c r="A292" s="39" t="s">
        <v>8</v>
      </c>
      <c r="B292" s="47">
        <v>41278.65625</v>
      </c>
      <c r="C292" s="49"/>
      <c r="D292" s="49" t="s">
        <v>579</v>
      </c>
      <c r="E292" s="49" t="s">
        <v>511</v>
      </c>
      <c r="F292" s="49" t="s">
        <v>526</v>
      </c>
      <c r="G292" s="49"/>
      <c r="H292" s="41" t="s">
        <v>441</v>
      </c>
      <c r="I292" s="99">
        <v>41278.6</v>
      </c>
      <c r="J292" s="40" t="s">
        <v>514</v>
      </c>
      <c r="K292" s="6" t="s">
        <v>456</v>
      </c>
      <c r="L292" s="93" t="s">
        <v>1033</v>
      </c>
      <c r="M292" s="93" t="str">
        <f t="shared" si="62"/>
        <v>OK</v>
      </c>
      <c r="N292" s="10" t="s">
        <v>7</v>
      </c>
      <c r="O292" s="6">
        <f t="shared" si="63"/>
        <v>8.9</v>
      </c>
      <c r="P292" s="6">
        <f t="shared" si="71"/>
        <v>1</v>
      </c>
      <c r="Q292" s="6">
        <f t="shared" si="72"/>
        <v>0</v>
      </c>
      <c r="R292" s="6">
        <f t="shared" si="73"/>
        <v>0</v>
      </c>
      <c r="S292" s="6">
        <f t="shared" si="74"/>
        <v>3.9000000000000004</v>
      </c>
      <c r="T292" s="26">
        <f t="shared" si="75"/>
        <v>3.9000000000000004</v>
      </c>
      <c r="U292" s="16">
        <f t="shared" si="76"/>
        <v>154.31350000000006</v>
      </c>
      <c r="V292" s="14">
        <f t="shared" si="68"/>
        <v>-44.446500000000007</v>
      </c>
      <c r="W292" s="14">
        <f t="shared" si="70"/>
        <v>-59.85</v>
      </c>
      <c r="X292" s="14">
        <f t="shared" si="78"/>
        <v>-1.6499999999999986</v>
      </c>
      <c r="Y292" s="14">
        <f t="shared" si="79"/>
        <v>-57.199999999999989</v>
      </c>
      <c r="Z292" s="13">
        <f t="shared" si="80"/>
        <v>-2</v>
      </c>
      <c r="AA292" s="13">
        <f t="shared" si="81"/>
        <v>-25.550000000000004</v>
      </c>
      <c r="AB292" s="13">
        <f t="shared" si="77"/>
        <v>-190.69650000000004</v>
      </c>
    </row>
    <row r="293" spans="1:28" ht="11.25" customHeight="1">
      <c r="A293" s="39" t="s">
        <v>8</v>
      </c>
      <c r="B293" s="47">
        <v>41278.65625</v>
      </c>
      <c r="C293" s="49"/>
      <c r="D293" s="49" t="s">
        <v>579</v>
      </c>
      <c r="E293" s="49" t="s">
        <v>545</v>
      </c>
      <c r="F293" s="49" t="s">
        <v>546</v>
      </c>
      <c r="G293" s="49"/>
      <c r="H293" s="41" t="s">
        <v>406</v>
      </c>
      <c r="I293" s="99">
        <v>41278.600694444445</v>
      </c>
      <c r="J293" s="40" t="s">
        <v>514</v>
      </c>
      <c r="K293" s="6" t="s">
        <v>456</v>
      </c>
      <c r="L293" s="93" t="s">
        <v>1034</v>
      </c>
      <c r="M293" s="93" t="str">
        <f t="shared" si="62"/>
        <v>OK</v>
      </c>
      <c r="N293" s="10" t="s">
        <v>5</v>
      </c>
      <c r="O293" s="6">
        <f t="shared" si="63"/>
        <v>0</v>
      </c>
      <c r="P293" s="6">
        <f t="shared" si="71"/>
        <v>0</v>
      </c>
      <c r="Q293" s="6">
        <f t="shared" si="72"/>
        <v>1</v>
      </c>
      <c r="R293" s="6">
        <f t="shared" si="73"/>
        <v>0</v>
      </c>
      <c r="S293" s="6">
        <f t="shared" si="74"/>
        <v>-5</v>
      </c>
      <c r="T293" s="26">
        <f t="shared" si="75"/>
        <v>-5</v>
      </c>
      <c r="U293" s="16">
        <f t="shared" si="76"/>
        <v>149.31350000000006</v>
      </c>
      <c r="V293" s="14">
        <f t="shared" si="68"/>
        <v>-49.446500000000007</v>
      </c>
      <c r="W293" s="14">
        <f t="shared" si="70"/>
        <v>-59.85</v>
      </c>
      <c r="X293" s="14">
        <f t="shared" si="78"/>
        <v>-1.6499999999999986</v>
      </c>
      <c r="Y293" s="14">
        <f t="shared" si="79"/>
        <v>-57.199999999999989</v>
      </c>
      <c r="Z293" s="13">
        <f t="shared" si="80"/>
        <v>-2</v>
      </c>
      <c r="AA293" s="13">
        <f t="shared" si="81"/>
        <v>-25.550000000000004</v>
      </c>
      <c r="AB293" s="13">
        <f t="shared" si="77"/>
        <v>-195.69650000000004</v>
      </c>
    </row>
    <row r="294" spans="1:28" ht="11.25" customHeight="1">
      <c r="A294" s="39" t="s">
        <v>2</v>
      </c>
      <c r="B294" s="47">
        <v>41280.791666666664</v>
      </c>
      <c r="C294" s="49"/>
      <c r="D294" s="49" t="s">
        <v>584</v>
      </c>
      <c r="E294" s="49" t="s">
        <v>585</v>
      </c>
      <c r="F294" s="49" t="s">
        <v>215</v>
      </c>
      <c r="G294" s="49"/>
      <c r="H294" s="41" t="s">
        <v>414</v>
      </c>
      <c r="I294" s="99">
        <v>41278.750694444447</v>
      </c>
      <c r="J294" s="40" t="s">
        <v>3</v>
      </c>
      <c r="K294" s="6" t="s">
        <v>586</v>
      </c>
      <c r="L294" s="93" t="s">
        <v>1035</v>
      </c>
      <c r="M294" s="93" t="str">
        <f t="shared" si="62"/>
        <v>OK</v>
      </c>
      <c r="N294" s="10" t="s">
        <v>5</v>
      </c>
      <c r="O294" s="6">
        <f t="shared" si="63"/>
        <v>0</v>
      </c>
      <c r="P294" s="6">
        <f t="shared" si="71"/>
        <v>0</v>
      </c>
      <c r="Q294" s="6">
        <f t="shared" si="72"/>
        <v>1</v>
      </c>
      <c r="R294" s="6">
        <f t="shared" si="73"/>
        <v>0</v>
      </c>
      <c r="S294" s="6">
        <f t="shared" si="74"/>
        <v>-20</v>
      </c>
      <c r="T294" s="26">
        <f t="shared" si="75"/>
        <v>-20</v>
      </c>
      <c r="U294" s="16">
        <f t="shared" si="76"/>
        <v>129.31350000000006</v>
      </c>
      <c r="V294" s="14">
        <f t="shared" si="68"/>
        <v>-49.446500000000007</v>
      </c>
      <c r="W294" s="14">
        <f t="shared" si="70"/>
        <v>-79.849999999999994</v>
      </c>
      <c r="X294" s="14">
        <f t="shared" si="78"/>
        <v>-1.6499999999999986</v>
      </c>
      <c r="Y294" s="14">
        <f t="shared" si="79"/>
        <v>-57.199999999999989</v>
      </c>
      <c r="Z294" s="13">
        <f t="shared" si="80"/>
        <v>-2</v>
      </c>
      <c r="AA294" s="13">
        <f t="shared" si="81"/>
        <v>-25.550000000000004</v>
      </c>
      <c r="AB294" s="13">
        <f t="shared" si="77"/>
        <v>-215.69650000000004</v>
      </c>
    </row>
    <row r="295" spans="1:28" ht="11.25" customHeight="1">
      <c r="A295" s="39" t="s">
        <v>8</v>
      </c>
      <c r="B295" s="47">
        <v>41278.895833333336</v>
      </c>
      <c r="C295" s="49"/>
      <c r="D295" s="49" t="s">
        <v>587</v>
      </c>
      <c r="E295" s="49" t="s">
        <v>29</v>
      </c>
      <c r="F295" s="49" t="s">
        <v>588</v>
      </c>
      <c r="G295" s="49"/>
      <c r="H295" s="41" t="s">
        <v>474</v>
      </c>
      <c r="I295" s="99">
        <v>41278.754166666666</v>
      </c>
      <c r="J295" s="40" t="s">
        <v>3</v>
      </c>
      <c r="K295" s="6" t="s">
        <v>456</v>
      </c>
      <c r="L295" s="93" t="s">
        <v>1036</v>
      </c>
      <c r="M295" s="93" t="str">
        <f t="shared" si="62"/>
        <v>OK</v>
      </c>
      <c r="N295" s="10" t="s">
        <v>5</v>
      </c>
      <c r="O295" s="6">
        <f t="shared" si="63"/>
        <v>0</v>
      </c>
      <c r="P295" s="6">
        <f t="shared" si="71"/>
        <v>0</v>
      </c>
      <c r="Q295" s="6">
        <f t="shared" si="72"/>
        <v>1</v>
      </c>
      <c r="R295" s="6">
        <f t="shared" si="73"/>
        <v>0</v>
      </c>
      <c r="S295" s="6">
        <f t="shared" si="74"/>
        <v>-5</v>
      </c>
      <c r="T295" s="26">
        <f t="shared" si="75"/>
        <v>-5</v>
      </c>
      <c r="U295" s="16">
        <f t="shared" si="76"/>
        <v>124.31350000000006</v>
      </c>
      <c r="V295" s="14">
        <f t="shared" si="68"/>
        <v>-54.446500000000007</v>
      </c>
      <c r="W295" s="14">
        <f t="shared" si="70"/>
        <v>-79.849999999999994</v>
      </c>
      <c r="X295" s="14">
        <f t="shared" si="78"/>
        <v>-1.6499999999999986</v>
      </c>
      <c r="Y295" s="14">
        <f t="shared" si="79"/>
        <v>-57.199999999999989</v>
      </c>
      <c r="Z295" s="13">
        <f t="shared" si="80"/>
        <v>-2</v>
      </c>
      <c r="AA295" s="13">
        <f t="shared" si="81"/>
        <v>-25.550000000000004</v>
      </c>
      <c r="AB295" s="13">
        <f t="shared" si="77"/>
        <v>-220.69650000000004</v>
      </c>
    </row>
    <row r="296" spans="1:28" ht="11.25" customHeight="1">
      <c r="A296" s="39" t="s">
        <v>8</v>
      </c>
      <c r="B296" s="47">
        <v>41278.895833333336</v>
      </c>
      <c r="C296" s="49"/>
      <c r="D296" s="49" t="s">
        <v>587</v>
      </c>
      <c r="E296" s="49" t="s">
        <v>29</v>
      </c>
      <c r="F296" s="49" t="s">
        <v>139</v>
      </c>
      <c r="G296" s="49"/>
      <c r="H296" s="41" t="s">
        <v>482</v>
      </c>
      <c r="I296" s="99">
        <v>41278.754166666666</v>
      </c>
      <c r="J296" s="40" t="s">
        <v>3</v>
      </c>
      <c r="K296" s="6" t="s">
        <v>456</v>
      </c>
      <c r="L296" s="93" t="s">
        <v>1036</v>
      </c>
      <c r="M296" s="93" t="str">
        <f t="shared" si="62"/>
        <v>VOIR ?</v>
      </c>
      <c r="N296" s="10" t="s">
        <v>7</v>
      </c>
      <c r="O296" s="6">
        <f t="shared" si="63"/>
        <v>14.5</v>
      </c>
      <c r="P296" s="6">
        <f t="shared" si="71"/>
        <v>1</v>
      </c>
      <c r="Q296" s="6">
        <f t="shared" si="72"/>
        <v>0</v>
      </c>
      <c r="R296" s="6">
        <f t="shared" si="73"/>
        <v>0</v>
      </c>
      <c r="S296" s="6">
        <f t="shared" si="74"/>
        <v>9.5</v>
      </c>
      <c r="T296" s="26">
        <f t="shared" si="75"/>
        <v>9.5</v>
      </c>
      <c r="U296" s="16">
        <f t="shared" si="76"/>
        <v>133.81350000000006</v>
      </c>
      <c r="V296" s="14">
        <f t="shared" si="68"/>
        <v>-44.946500000000007</v>
      </c>
      <c r="W296" s="14">
        <f t="shared" si="70"/>
        <v>-79.849999999999994</v>
      </c>
      <c r="X296" s="14">
        <f t="shared" si="78"/>
        <v>-1.6499999999999986</v>
      </c>
      <c r="Y296" s="14">
        <f t="shared" si="79"/>
        <v>-57.199999999999989</v>
      </c>
      <c r="Z296" s="13">
        <f t="shared" si="80"/>
        <v>-2</v>
      </c>
      <c r="AA296" s="13">
        <f t="shared" si="81"/>
        <v>-25.550000000000004</v>
      </c>
      <c r="AB296" s="13">
        <f t="shared" si="77"/>
        <v>-211.19650000000004</v>
      </c>
    </row>
    <row r="297" spans="1:28" ht="11.25" customHeight="1">
      <c r="A297" s="39" t="s">
        <v>457</v>
      </c>
      <c r="B297" s="47">
        <v>41280.625</v>
      </c>
      <c r="C297" s="49"/>
      <c r="D297" s="49" t="s">
        <v>589</v>
      </c>
      <c r="E297" s="49" t="s">
        <v>29</v>
      </c>
      <c r="F297" s="49" t="s">
        <v>175</v>
      </c>
      <c r="G297" s="49"/>
      <c r="H297" s="41" t="s">
        <v>590</v>
      </c>
      <c r="I297" s="99">
        <v>41278.76666666667</v>
      </c>
      <c r="J297" s="40" t="s">
        <v>3</v>
      </c>
      <c r="K297" s="6" t="s">
        <v>456</v>
      </c>
      <c r="L297" s="93" t="s">
        <v>1037</v>
      </c>
      <c r="M297" s="93" t="str">
        <f t="shared" si="62"/>
        <v>OK</v>
      </c>
      <c r="N297" s="10" t="s">
        <v>5</v>
      </c>
      <c r="O297" s="6">
        <f t="shared" si="63"/>
        <v>0</v>
      </c>
      <c r="P297" s="6">
        <f t="shared" si="71"/>
        <v>0</v>
      </c>
      <c r="Q297" s="6">
        <f t="shared" si="72"/>
        <v>1</v>
      </c>
      <c r="R297" s="6">
        <f t="shared" si="73"/>
        <v>0</v>
      </c>
      <c r="S297" s="6">
        <f t="shared" si="74"/>
        <v>-5</v>
      </c>
      <c r="T297" s="26">
        <f t="shared" si="75"/>
        <v>-5</v>
      </c>
      <c r="U297" s="16">
        <f t="shared" si="76"/>
        <v>128.81350000000006</v>
      </c>
      <c r="V297" s="14">
        <f t="shared" si="68"/>
        <v>-44.946500000000007</v>
      </c>
      <c r="W297" s="14">
        <f t="shared" si="70"/>
        <v>-79.849999999999994</v>
      </c>
      <c r="X297" s="14">
        <f t="shared" si="78"/>
        <v>-1.6499999999999986</v>
      </c>
      <c r="Y297" s="14">
        <f t="shared" si="79"/>
        <v>-57.199999999999989</v>
      </c>
      <c r="Z297" s="13">
        <f t="shared" si="80"/>
        <v>-2</v>
      </c>
      <c r="AA297" s="13">
        <f t="shared" si="81"/>
        <v>-30.550000000000004</v>
      </c>
      <c r="AB297" s="13">
        <f t="shared" si="77"/>
        <v>-216.19650000000004</v>
      </c>
    </row>
    <row r="298" spans="1:28" ht="11.25" customHeight="1">
      <c r="A298" s="39" t="s">
        <v>457</v>
      </c>
      <c r="B298" s="57">
        <v>41280.625</v>
      </c>
      <c r="C298" s="49"/>
      <c r="D298" s="49" t="s">
        <v>549</v>
      </c>
      <c r="E298" s="49" t="s">
        <v>29</v>
      </c>
      <c r="F298" s="49" t="s">
        <v>65</v>
      </c>
      <c r="G298" s="49"/>
      <c r="H298" s="41" t="s">
        <v>404</v>
      </c>
      <c r="I298" s="99">
        <v>41278.76666666667</v>
      </c>
      <c r="J298" s="40" t="s">
        <v>3</v>
      </c>
      <c r="K298" s="6" t="s">
        <v>456</v>
      </c>
      <c r="L298" s="93" t="s">
        <v>1037</v>
      </c>
      <c r="M298" s="93" t="str">
        <f t="shared" si="62"/>
        <v>VOIR ?</v>
      </c>
      <c r="N298" s="10" t="s">
        <v>7</v>
      </c>
      <c r="O298" s="6">
        <f t="shared" si="63"/>
        <v>6.4</v>
      </c>
      <c r="P298" s="6">
        <f t="shared" si="71"/>
        <v>1</v>
      </c>
      <c r="Q298" s="6">
        <f t="shared" si="72"/>
        <v>0</v>
      </c>
      <c r="R298" s="6">
        <f t="shared" si="73"/>
        <v>0</v>
      </c>
      <c r="S298" s="6">
        <f t="shared" si="74"/>
        <v>1.4000000000000004</v>
      </c>
      <c r="T298" s="26">
        <f t="shared" si="75"/>
        <v>1.4000000000000004</v>
      </c>
      <c r="U298" s="16">
        <f t="shared" si="76"/>
        <v>130.21350000000007</v>
      </c>
      <c r="V298" s="14">
        <f t="shared" si="68"/>
        <v>-44.946500000000007</v>
      </c>
      <c r="W298" s="14">
        <f t="shared" si="70"/>
        <v>-79.849999999999994</v>
      </c>
      <c r="X298" s="14">
        <f t="shared" si="78"/>
        <v>-1.6499999999999986</v>
      </c>
      <c r="Y298" s="14">
        <f t="shared" si="79"/>
        <v>-57.199999999999989</v>
      </c>
      <c r="Z298" s="13">
        <f t="shared" si="80"/>
        <v>-2</v>
      </c>
      <c r="AA298" s="13">
        <f t="shared" si="81"/>
        <v>-29.150000000000006</v>
      </c>
      <c r="AB298" s="13">
        <f t="shared" si="77"/>
        <v>-214.79650000000004</v>
      </c>
    </row>
    <row r="299" spans="1:28" ht="11.25" customHeight="1">
      <c r="A299" s="39" t="s">
        <v>8</v>
      </c>
      <c r="B299" s="47">
        <v>41278.875</v>
      </c>
      <c r="C299" s="49"/>
      <c r="D299" s="49" t="s">
        <v>594</v>
      </c>
      <c r="E299" s="49" t="s">
        <v>27</v>
      </c>
      <c r="F299" s="49" t="s">
        <v>595</v>
      </c>
      <c r="G299" s="49"/>
      <c r="H299" s="41" t="s">
        <v>494</v>
      </c>
      <c r="I299" s="99">
        <v>41278.768055555556</v>
      </c>
      <c r="J299" s="40" t="s">
        <v>49</v>
      </c>
      <c r="K299" s="6" t="s">
        <v>475</v>
      </c>
      <c r="L299" s="93" t="s">
        <v>1038</v>
      </c>
      <c r="M299" s="93" t="str">
        <f t="shared" si="62"/>
        <v>OK</v>
      </c>
      <c r="N299" s="10" t="s">
        <v>7</v>
      </c>
      <c r="O299" s="6">
        <f t="shared" si="63"/>
        <v>10.5</v>
      </c>
      <c r="P299" s="6">
        <f t="shared" si="71"/>
        <v>1</v>
      </c>
      <c r="Q299" s="6">
        <f t="shared" si="72"/>
        <v>0</v>
      </c>
      <c r="R299" s="6">
        <f t="shared" si="73"/>
        <v>0</v>
      </c>
      <c r="S299" s="6">
        <f t="shared" si="74"/>
        <v>8.5</v>
      </c>
      <c r="T299" s="26">
        <f t="shared" si="75"/>
        <v>8.5</v>
      </c>
      <c r="U299" s="16">
        <f t="shared" si="76"/>
        <v>138.71350000000007</v>
      </c>
      <c r="V299" s="14">
        <f t="shared" si="68"/>
        <v>-36.446500000000007</v>
      </c>
      <c r="W299" s="14">
        <f t="shared" si="70"/>
        <v>-79.849999999999994</v>
      </c>
      <c r="X299" s="14">
        <f t="shared" si="78"/>
        <v>-1.6499999999999986</v>
      </c>
      <c r="Y299" s="14">
        <f t="shared" si="79"/>
        <v>-57.199999999999989</v>
      </c>
      <c r="Z299" s="13">
        <f t="shared" si="80"/>
        <v>-2</v>
      </c>
      <c r="AA299" s="13">
        <f t="shared" si="81"/>
        <v>-29.150000000000006</v>
      </c>
      <c r="AB299" s="13">
        <f t="shared" si="77"/>
        <v>-206.29650000000004</v>
      </c>
    </row>
    <row r="300" spans="1:28" ht="11.25" customHeight="1">
      <c r="A300" s="39" t="s">
        <v>8</v>
      </c>
      <c r="B300" s="47">
        <v>41278.875</v>
      </c>
      <c r="C300" s="49"/>
      <c r="D300" s="49" t="s">
        <v>594</v>
      </c>
      <c r="E300" s="49" t="s">
        <v>27</v>
      </c>
      <c r="F300" s="49" t="s">
        <v>596</v>
      </c>
      <c r="G300" s="49"/>
      <c r="H300" s="41" t="s">
        <v>597</v>
      </c>
      <c r="I300" s="99">
        <v>41278.768055555556</v>
      </c>
      <c r="J300" s="40" t="s">
        <v>49</v>
      </c>
      <c r="K300" s="6" t="s">
        <v>475</v>
      </c>
      <c r="L300" s="93" t="s">
        <v>1038</v>
      </c>
      <c r="M300" s="93" t="str">
        <f t="shared" si="62"/>
        <v>VOIR ?</v>
      </c>
      <c r="N300" s="10" t="s">
        <v>5</v>
      </c>
      <c r="O300" s="6">
        <f t="shared" si="63"/>
        <v>0</v>
      </c>
      <c r="P300" s="6">
        <f t="shared" si="71"/>
        <v>0</v>
      </c>
      <c r="Q300" s="6">
        <f t="shared" si="72"/>
        <v>1</v>
      </c>
      <c r="R300" s="6">
        <f t="shared" si="73"/>
        <v>0</v>
      </c>
      <c r="S300" s="6">
        <f t="shared" si="74"/>
        <v>-2</v>
      </c>
      <c r="T300" s="26">
        <f t="shared" si="75"/>
        <v>-2</v>
      </c>
      <c r="U300" s="16">
        <f t="shared" si="76"/>
        <v>136.71350000000007</v>
      </c>
      <c r="V300" s="14">
        <f t="shared" si="68"/>
        <v>-38.446500000000007</v>
      </c>
      <c r="W300" s="14">
        <f t="shared" si="70"/>
        <v>-79.849999999999994</v>
      </c>
      <c r="X300" s="14">
        <f t="shared" si="78"/>
        <v>-1.6499999999999986</v>
      </c>
      <c r="Y300" s="14">
        <f t="shared" si="79"/>
        <v>-57.199999999999989</v>
      </c>
      <c r="Z300" s="13">
        <f t="shared" si="80"/>
        <v>-2</v>
      </c>
      <c r="AA300" s="13">
        <f t="shared" si="81"/>
        <v>-29.150000000000006</v>
      </c>
      <c r="AB300" s="13">
        <f t="shared" si="77"/>
        <v>-208.29650000000004</v>
      </c>
    </row>
    <row r="301" spans="1:28" ht="11.25" customHeight="1">
      <c r="A301" s="39" t="s">
        <v>8</v>
      </c>
      <c r="B301" s="47">
        <v>41278.875</v>
      </c>
      <c r="C301" s="49"/>
      <c r="D301" s="49" t="s">
        <v>594</v>
      </c>
      <c r="E301" s="49" t="s">
        <v>27</v>
      </c>
      <c r="F301" s="49" t="s">
        <v>598</v>
      </c>
      <c r="G301" s="49"/>
      <c r="H301" s="41" t="s">
        <v>599</v>
      </c>
      <c r="I301" s="99">
        <v>41278.768055555556</v>
      </c>
      <c r="J301" s="40" t="s">
        <v>49</v>
      </c>
      <c r="K301" s="6" t="s">
        <v>475</v>
      </c>
      <c r="L301" s="93" t="s">
        <v>1038</v>
      </c>
      <c r="M301" s="93" t="str">
        <f t="shared" si="62"/>
        <v>VOIR ?</v>
      </c>
      <c r="N301" s="10" t="s">
        <v>5</v>
      </c>
      <c r="O301" s="6">
        <f t="shared" si="63"/>
        <v>0</v>
      </c>
      <c r="P301" s="6">
        <f t="shared" si="71"/>
        <v>0</v>
      </c>
      <c r="Q301" s="6">
        <f t="shared" si="72"/>
        <v>1</v>
      </c>
      <c r="R301" s="6">
        <f t="shared" si="73"/>
        <v>0</v>
      </c>
      <c r="S301" s="6">
        <f t="shared" si="74"/>
        <v>-2</v>
      </c>
      <c r="T301" s="26">
        <f t="shared" si="75"/>
        <v>-2</v>
      </c>
      <c r="U301" s="16">
        <f t="shared" si="76"/>
        <v>134.71350000000007</v>
      </c>
      <c r="V301" s="14">
        <f t="shared" si="68"/>
        <v>-40.446500000000007</v>
      </c>
      <c r="W301" s="14">
        <f t="shared" si="70"/>
        <v>-79.849999999999994</v>
      </c>
      <c r="X301" s="14">
        <f t="shared" si="78"/>
        <v>-1.6499999999999986</v>
      </c>
      <c r="Y301" s="14">
        <f t="shared" si="79"/>
        <v>-57.199999999999989</v>
      </c>
      <c r="Z301" s="13">
        <f t="shared" si="80"/>
        <v>-2</v>
      </c>
      <c r="AA301" s="13">
        <f t="shared" si="81"/>
        <v>-29.150000000000006</v>
      </c>
      <c r="AB301" s="13">
        <f t="shared" si="77"/>
        <v>-210.29650000000004</v>
      </c>
    </row>
    <row r="302" spans="1:28" ht="11.25" customHeight="1">
      <c r="A302" s="39" t="s">
        <v>8</v>
      </c>
      <c r="B302" s="47">
        <v>41278.854166666664</v>
      </c>
      <c r="C302" s="49"/>
      <c r="D302" s="49" t="s">
        <v>591</v>
      </c>
      <c r="E302" s="49" t="s">
        <v>27</v>
      </c>
      <c r="F302" s="49" t="s">
        <v>592</v>
      </c>
      <c r="G302" s="49"/>
      <c r="H302" s="41" t="s">
        <v>593</v>
      </c>
      <c r="I302" s="99">
        <v>41278.770833333336</v>
      </c>
      <c r="J302" s="40" t="s">
        <v>9</v>
      </c>
      <c r="K302" s="6" t="s">
        <v>475</v>
      </c>
      <c r="L302" s="93" t="s">
        <v>1039</v>
      </c>
      <c r="M302" s="93" t="str">
        <f t="shared" si="62"/>
        <v>OK</v>
      </c>
      <c r="N302" s="10" t="s">
        <v>5</v>
      </c>
      <c r="O302" s="6">
        <f t="shared" si="63"/>
        <v>0</v>
      </c>
      <c r="P302" s="6">
        <f t="shared" si="71"/>
        <v>0</v>
      </c>
      <c r="Q302" s="6">
        <f t="shared" si="72"/>
        <v>1</v>
      </c>
      <c r="R302" s="6">
        <f t="shared" si="73"/>
        <v>0</v>
      </c>
      <c r="S302" s="6">
        <f t="shared" si="74"/>
        <v>-2</v>
      </c>
      <c r="T302" s="26">
        <f t="shared" si="75"/>
        <v>-2</v>
      </c>
      <c r="U302" s="16">
        <f t="shared" si="76"/>
        <v>132.71350000000007</v>
      </c>
      <c r="V302" s="14">
        <f t="shared" si="68"/>
        <v>-42.446500000000007</v>
      </c>
      <c r="W302" s="14">
        <f t="shared" si="70"/>
        <v>-79.849999999999994</v>
      </c>
      <c r="X302" s="14">
        <f t="shared" si="78"/>
        <v>-1.6499999999999986</v>
      </c>
      <c r="Y302" s="14">
        <f t="shared" si="79"/>
        <v>-57.199999999999989</v>
      </c>
      <c r="Z302" s="13">
        <f t="shared" si="80"/>
        <v>-2</v>
      </c>
      <c r="AA302" s="13">
        <f t="shared" si="81"/>
        <v>-29.150000000000006</v>
      </c>
      <c r="AB302" s="13">
        <f t="shared" si="77"/>
        <v>-212.29650000000004</v>
      </c>
    </row>
    <row r="303" spans="1:28" ht="11.25" customHeight="1">
      <c r="A303" s="39" t="s">
        <v>8</v>
      </c>
      <c r="B303" s="47">
        <v>41278.854166666664</v>
      </c>
      <c r="C303" s="49"/>
      <c r="D303" s="49" t="s">
        <v>591</v>
      </c>
      <c r="E303" s="49" t="s">
        <v>27</v>
      </c>
      <c r="F303" s="49" t="s">
        <v>600</v>
      </c>
      <c r="G303" s="49"/>
      <c r="H303" s="41" t="s">
        <v>597</v>
      </c>
      <c r="I303" s="99">
        <v>41278.770833333336</v>
      </c>
      <c r="J303" s="40" t="s">
        <v>9</v>
      </c>
      <c r="K303" s="6" t="s">
        <v>475</v>
      </c>
      <c r="L303" s="93" t="s">
        <v>1039</v>
      </c>
      <c r="M303" s="93" t="str">
        <f t="shared" si="62"/>
        <v>VOIR ?</v>
      </c>
      <c r="N303" s="10" t="s">
        <v>5</v>
      </c>
      <c r="O303" s="6">
        <f t="shared" si="63"/>
        <v>0</v>
      </c>
      <c r="P303" s="6">
        <f t="shared" si="71"/>
        <v>0</v>
      </c>
      <c r="Q303" s="6">
        <f t="shared" si="72"/>
        <v>1</v>
      </c>
      <c r="R303" s="6">
        <f t="shared" si="73"/>
        <v>0</v>
      </c>
      <c r="S303" s="6">
        <f t="shared" si="74"/>
        <v>-2</v>
      </c>
      <c r="T303" s="26">
        <f t="shared" si="75"/>
        <v>-2</v>
      </c>
      <c r="U303" s="16">
        <f t="shared" si="76"/>
        <v>130.71350000000007</v>
      </c>
      <c r="V303" s="14">
        <f t="shared" si="68"/>
        <v>-44.446500000000007</v>
      </c>
      <c r="W303" s="14">
        <f t="shared" si="70"/>
        <v>-79.849999999999994</v>
      </c>
      <c r="X303" s="14">
        <f t="shared" si="78"/>
        <v>-1.6499999999999986</v>
      </c>
      <c r="Y303" s="14">
        <f t="shared" si="79"/>
        <v>-57.199999999999989</v>
      </c>
      <c r="Z303" s="13">
        <f t="shared" si="80"/>
        <v>-2</v>
      </c>
      <c r="AA303" s="13">
        <f t="shared" si="81"/>
        <v>-29.150000000000006</v>
      </c>
      <c r="AB303" s="13">
        <f t="shared" si="77"/>
        <v>-214.29650000000004</v>
      </c>
    </row>
    <row r="304" spans="1:28" ht="11.25" customHeight="1">
      <c r="A304" s="39" t="s">
        <v>8</v>
      </c>
      <c r="B304" s="47">
        <v>41278.854166666664</v>
      </c>
      <c r="C304" s="49"/>
      <c r="D304" s="58" t="s">
        <v>591</v>
      </c>
      <c r="E304" s="49" t="s">
        <v>27</v>
      </c>
      <c r="F304" s="49" t="s">
        <v>601</v>
      </c>
      <c r="G304" s="49"/>
      <c r="H304" s="41" t="s">
        <v>602</v>
      </c>
      <c r="I304" s="99">
        <v>41278.770833333336</v>
      </c>
      <c r="J304" s="40" t="s">
        <v>9</v>
      </c>
      <c r="K304" s="6" t="s">
        <v>475</v>
      </c>
      <c r="L304" s="93" t="s">
        <v>1039</v>
      </c>
      <c r="M304" s="93" t="str">
        <f t="shared" si="62"/>
        <v>VOIR ?</v>
      </c>
      <c r="N304" s="10" t="s">
        <v>5</v>
      </c>
      <c r="O304" s="6">
        <f t="shared" si="63"/>
        <v>0</v>
      </c>
      <c r="P304" s="6">
        <f t="shared" si="71"/>
        <v>0</v>
      </c>
      <c r="Q304" s="6">
        <f t="shared" si="72"/>
        <v>1</v>
      </c>
      <c r="R304" s="6">
        <f t="shared" si="73"/>
        <v>0</v>
      </c>
      <c r="S304" s="6">
        <f t="shared" si="74"/>
        <v>-2</v>
      </c>
      <c r="T304" s="26">
        <f t="shared" si="75"/>
        <v>-2</v>
      </c>
      <c r="U304" s="16">
        <f t="shared" si="76"/>
        <v>128.71350000000007</v>
      </c>
      <c r="V304" s="14">
        <f t="shared" si="68"/>
        <v>-46.446500000000007</v>
      </c>
      <c r="W304" s="14">
        <f t="shared" si="70"/>
        <v>-79.849999999999994</v>
      </c>
      <c r="X304" s="14">
        <f t="shared" si="78"/>
        <v>-1.6499999999999986</v>
      </c>
      <c r="Y304" s="14">
        <f t="shared" si="79"/>
        <v>-57.199999999999989</v>
      </c>
      <c r="Z304" s="13">
        <f t="shared" si="80"/>
        <v>-2</v>
      </c>
      <c r="AA304" s="13">
        <f t="shared" si="81"/>
        <v>-29.150000000000006</v>
      </c>
      <c r="AB304" s="13">
        <f t="shared" si="77"/>
        <v>-216.29650000000004</v>
      </c>
    </row>
    <row r="305" spans="1:28" ht="11.25" customHeight="1">
      <c r="A305" s="39" t="s">
        <v>457</v>
      </c>
      <c r="B305" s="47">
        <v>41293.645833333336</v>
      </c>
      <c r="C305" s="49"/>
      <c r="D305" s="59" t="s">
        <v>603</v>
      </c>
      <c r="E305" s="49" t="s">
        <v>29</v>
      </c>
      <c r="F305" s="49" t="s">
        <v>29</v>
      </c>
      <c r="G305" s="49"/>
      <c r="H305" s="41">
        <v>3.07</v>
      </c>
      <c r="I305" s="99">
        <v>41278.772222222222</v>
      </c>
      <c r="J305" s="40" t="s">
        <v>3</v>
      </c>
      <c r="K305" s="6">
        <v>10</v>
      </c>
      <c r="L305" s="93" t="s">
        <v>1040</v>
      </c>
      <c r="M305" s="93" t="str">
        <f t="shared" si="62"/>
        <v>OK</v>
      </c>
      <c r="O305" s="6">
        <f t="shared" si="63"/>
        <v>30.7</v>
      </c>
      <c r="P305" s="6">
        <f t="shared" si="71"/>
        <v>0</v>
      </c>
      <c r="Q305" s="6">
        <f t="shared" si="72"/>
        <v>0</v>
      </c>
      <c r="R305" s="6">
        <f t="shared" si="73"/>
        <v>1</v>
      </c>
      <c r="S305" s="6">
        <f t="shared" si="74"/>
        <v>0</v>
      </c>
      <c r="T305" s="26">
        <f t="shared" si="75"/>
        <v>-10</v>
      </c>
      <c r="U305" s="16">
        <f t="shared" si="76"/>
        <v>118.71350000000007</v>
      </c>
      <c r="V305" s="14">
        <f t="shared" si="68"/>
        <v>-46.446500000000007</v>
      </c>
      <c r="W305" s="14">
        <f t="shared" si="70"/>
        <v>-79.849999999999994</v>
      </c>
      <c r="X305" s="14">
        <f t="shared" si="78"/>
        <v>-1.6499999999999986</v>
      </c>
      <c r="Y305" s="14">
        <f t="shared" si="79"/>
        <v>-57.199999999999989</v>
      </c>
      <c r="Z305" s="13">
        <f t="shared" si="80"/>
        <v>-2</v>
      </c>
      <c r="AA305" s="13">
        <f t="shared" si="81"/>
        <v>-39.150000000000006</v>
      </c>
      <c r="AB305" s="13">
        <f t="shared" si="77"/>
        <v>-226.29650000000004</v>
      </c>
    </row>
    <row r="306" spans="1:28" ht="11.25" customHeight="1">
      <c r="A306" s="39" t="s">
        <v>457</v>
      </c>
      <c r="B306" s="47">
        <v>41279.583333333336</v>
      </c>
      <c r="C306" s="49"/>
      <c r="D306" s="49" t="s">
        <v>617</v>
      </c>
      <c r="E306" s="49" t="s">
        <v>528</v>
      </c>
      <c r="F306" s="49" t="s">
        <v>618</v>
      </c>
      <c r="G306" s="49"/>
      <c r="H306" s="41" t="s">
        <v>449</v>
      </c>
      <c r="I306" s="99">
        <v>41279.443749999999</v>
      </c>
      <c r="J306" s="40" t="s">
        <v>514</v>
      </c>
      <c r="K306" s="6" t="s">
        <v>531</v>
      </c>
      <c r="L306" s="93" t="s">
        <v>1041</v>
      </c>
      <c r="M306" s="93" t="str">
        <f t="shared" si="62"/>
        <v>OK</v>
      </c>
      <c r="N306" s="10" t="s">
        <v>7</v>
      </c>
      <c r="O306" s="6">
        <f t="shared" si="63"/>
        <v>8.1999999999999993</v>
      </c>
      <c r="P306" s="6">
        <f t="shared" si="71"/>
        <v>1</v>
      </c>
      <c r="Q306" s="6">
        <f t="shared" si="72"/>
        <v>0</v>
      </c>
      <c r="R306" s="6">
        <f t="shared" si="73"/>
        <v>0</v>
      </c>
      <c r="S306" s="6">
        <f t="shared" si="74"/>
        <v>4.1999999999999993</v>
      </c>
      <c r="T306" s="26">
        <f t="shared" si="75"/>
        <v>4.1999999999999993</v>
      </c>
      <c r="U306" s="16">
        <f t="shared" si="76"/>
        <v>122.91350000000007</v>
      </c>
      <c r="V306" s="14">
        <f t="shared" si="68"/>
        <v>-46.446500000000007</v>
      </c>
      <c r="W306" s="14">
        <f t="shared" si="70"/>
        <v>-79.849999999999994</v>
      </c>
      <c r="X306" s="14">
        <f t="shared" si="78"/>
        <v>-1.6499999999999986</v>
      </c>
      <c r="Y306" s="14">
        <f t="shared" si="79"/>
        <v>-57.199999999999989</v>
      </c>
      <c r="Z306" s="13">
        <f t="shared" si="80"/>
        <v>-2</v>
      </c>
      <c r="AA306" s="13">
        <f t="shared" si="81"/>
        <v>-34.950000000000003</v>
      </c>
      <c r="AB306" s="13">
        <f t="shared" si="77"/>
        <v>-222.09650000000005</v>
      </c>
    </row>
    <row r="307" spans="1:28" ht="11.25" customHeight="1">
      <c r="A307" s="39" t="s">
        <v>8</v>
      </c>
      <c r="B307" s="47">
        <v>41279.625</v>
      </c>
      <c r="C307" s="49"/>
      <c r="D307" s="49" t="s">
        <v>604</v>
      </c>
      <c r="E307" s="49" t="s">
        <v>27</v>
      </c>
      <c r="F307" s="49" t="s">
        <v>605</v>
      </c>
      <c r="G307" s="49"/>
      <c r="H307" s="41" t="s">
        <v>597</v>
      </c>
      <c r="I307" s="99">
        <v>41279.469444444447</v>
      </c>
      <c r="J307" s="40" t="s">
        <v>49</v>
      </c>
      <c r="K307" s="6" t="s">
        <v>475</v>
      </c>
      <c r="L307" s="93" t="s">
        <v>1042</v>
      </c>
      <c r="M307" s="93" t="str">
        <f t="shared" si="62"/>
        <v>OK</v>
      </c>
      <c r="N307" s="10" t="s">
        <v>5</v>
      </c>
      <c r="O307" s="6">
        <f t="shared" si="63"/>
        <v>0</v>
      </c>
      <c r="P307" s="6">
        <f t="shared" si="71"/>
        <v>0</v>
      </c>
      <c r="Q307" s="6">
        <f t="shared" si="72"/>
        <v>1</v>
      </c>
      <c r="R307" s="6">
        <f t="shared" si="73"/>
        <v>0</v>
      </c>
      <c r="S307" s="6">
        <f t="shared" si="74"/>
        <v>-2</v>
      </c>
      <c r="T307" s="26">
        <f t="shared" si="75"/>
        <v>-2</v>
      </c>
      <c r="U307" s="16">
        <f t="shared" si="76"/>
        <v>120.91350000000007</v>
      </c>
      <c r="V307" s="14">
        <f t="shared" si="68"/>
        <v>-48.446500000000007</v>
      </c>
      <c r="W307" s="14">
        <f t="shared" si="70"/>
        <v>-79.849999999999994</v>
      </c>
      <c r="X307" s="14">
        <f t="shared" si="78"/>
        <v>-1.6499999999999986</v>
      </c>
      <c r="Y307" s="14">
        <f t="shared" si="79"/>
        <v>-57.199999999999989</v>
      </c>
      <c r="Z307" s="13">
        <f t="shared" si="80"/>
        <v>-2</v>
      </c>
      <c r="AA307" s="13">
        <f t="shared" si="81"/>
        <v>-34.950000000000003</v>
      </c>
      <c r="AB307" s="13">
        <f t="shared" si="77"/>
        <v>-224.09650000000005</v>
      </c>
    </row>
    <row r="308" spans="1:28" ht="11.25" customHeight="1">
      <c r="A308" s="39" t="s">
        <v>8</v>
      </c>
      <c r="B308" s="47">
        <v>41279.625</v>
      </c>
      <c r="C308" s="49"/>
      <c r="D308" s="49" t="s">
        <v>604</v>
      </c>
      <c r="E308" s="49" t="s">
        <v>27</v>
      </c>
      <c r="F308" s="49" t="s">
        <v>606</v>
      </c>
      <c r="G308" s="49"/>
      <c r="H308" s="41" t="s">
        <v>607</v>
      </c>
      <c r="I308" s="99">
        <v>41279.470138888886</v>
      </c>
      <c r="J308" s="40" t="s">
        <v>49</v>
      </c>
      <c r="K308" s="6" t="s">
        <v>475</v>
      </c>
      <c r="L308" s="93" t="s">
        <v>1043</v>
      </c>
      <c r="M308" s="93" t="str">
        <f t="shared" si="62"/>
        <v>OK</v>
      </c>
      <c r="N308" s="10" t="s">
        <v>7</v>
      </c>
      <c r="O308" s="6">
        <f t="shared" si="63"/>
        <v>13</v>
      </c>
      <c r="P308" s="6">
        <f t="shared" si="71"/>
        <v>1</v>
      </c>
      <c r="Q308" s="6">
        <f t="shared" si="72"/>
        <v>0</v>
      </c>
      <c r="R308" s="6">
        <f t="shared" si="73"/>
        <v>0</v>
      </c>
      <c r="S308" s="6">
        <f t="shared" si="74"/>
        <v>11</v>
      </c>
      <c r="T308" s="26">
        <f t="shared" si="75"/>
        <v>11</v>
      </c>
      <c r="U308" s="16">
        <f t="shared" si="76"/>
        <v>131.91350000000006</v>
      </c>
      <c r="V308" s="14">
        <f t="shared" si="68"/>
        <v>-37.446500000000007</v>
      </c>
      <c r="W308" s="14">
        <f t="shared" si="70"/>
        <v>-79.849999999999994</v>
      </c>
      <c r="X308" s="14">
        <f t="shared" si="78"/>
        <v>-1.6499999999999986</v>
      </c>
      <c r="Y308" s="14">
        <f t="shared" si="79"/>
        <v>-57.199999999999989</v>
      </c>
      <c r="Z308" s="13">
        <f t="shared" si="80"/>
        <v>-2</v>
      </c>
      <c r="AA308" s="13">
        <f t="shared" si="81"/>
        <v>-34.950000000000003</v>
      </c>
      <c r="AB308" s="13">
        <f t="shared" si="77"/>
        <v>-213.09650000000005</v>
      </c>
    </row>
    <row r="309" spans="1:28" ht="11.25" customHeight="1">
      <c r="A309" s="39" t="s">
        <v>8</v>
      </c>
      <c r="B309" s="47">
        <v>41279.625</v>
      </c>
      <c r="C309" s="49"/>
      <c r="D309" s="49" t="s">
        <v>604</v>
      </c>
      <c r="E309" s="49" t="s">
        <v>27</v>
      </c>
      <c r="F309" s="49" t="s">
        <v>608</v>
      </c>
      <c r="G309" s="49"/>
      <c r="H309" s="41" t="s">
        <v>609</v>
      </c>
      <c r="I309" s="99">
        <v>41279.470138888886</v>
      </c>
      <c r="J309" s="40" t="s">
        <v>49</v>
      </c>
      <c r="K309" s="6" t="s">
        <v>475</v>
      </c>
      <c r="L309" s="93" t="s">
        <v>1043</v>
      </c>
      <c r="M309" s="93" t="str">
        <f t="shared" si="62"/>
        <v>VOIR ?</v>
      </c>
      <c r="N309" s="10" t="s">
        <v>5</v>
      </c>
      <c r="O309" s="6">
        <f t="shared" si="63"/>
        <v>0</v>
      </c>
      <c r="P309" s="6">
        <f t="shared" si="71"/>
        <v>0</v>
      </c>
      <c r="Q309" s="6">
        <f t="shared" si="72"/>
        <v>1</v>
      </c>
      <c r="R309" s="6">
        <f t="shared" si="73"/>
        <v>0</v>
      </c>
      <c r="S309" s="6">
        <f t="shared" si="74"/>
        <v>-2</v>
      </c>
      <c r="T309" s="26">
        <f t="shared" si="75"/>
        <v>-2</v>
      </c>
      <c r="U309" s="16">
        <f t="shared" si="76"/>
        <v>129.91350000000006</v>
      </c>
      <c r="V309" s="14">
        <f t="shared" si="68"/>
        <v>-39.446500000000007</v>
      </c>
      <c r="W309" s="14">
        <f t="shared" si="70"/>
        <v>-79.849999999999994</v>
      </c>
      <c r="X309" s="14">
        <f t="shared" si="78"/>
        <v>-1.6499999999999986</v>
      </c>
      <c r="Y309" s="14">
        <f t="shared" si="79"/>
        <v>-57.199999999999989</v>
      </c>
      <c r="Z309" s="13">
        <f t="shared" si="80"/>
        <v>-2</v>
      </c>
      <c r="AA309" s="13">
        <f t="shared" si="81"/>
        <v>-34.950000000000003</v>
      </c>
      <c r="AB309" s="13">
        <f t="shared" si="77"/>
        <v>-215.09650000000005</v>
      </c>
    </row>
    <row r="310" spans="1:28" ht="11.25" customHeight="1">
      <c r="A310" s="39" t="s">
        <v>8</v>
      </c>
      <c r="B310" s="47">
        <v>41279.666666666664</v>
      </c>
      <c r="C310" s="49"/>
      <c r="D310" s="49" t="s">
        <v>610</v>
      </c>
      <c r="E310" s="49" t="s">
        <v>29</v>
      </c>
      <c r="F310" s="49" t="s">
        <v>611</v>
      </c>
      <c r="G310" s="49"/>
      <c r="H310" s="41" t="s">
        <v>432</v>
      </c>
      <c r="I310" s="99">
        <v>41279.47152777778</v>
      </c>
      <c r="J310" s="40" t="s">
        <v>3</v>
      </c>
      <c r="K310" s="6" t="s">
        <v>456</v>
      </c>
      <c r="L310" s="93" t="s">
        <v>1044</v>
      </c>
      <c r="M310" s="93" t="str">
        <f t="shared" si="62"/>
        <v>OK</v>
      </c>
      <c r="N310" s="10" t="s">
        <v>5</v>
      </c>
      <c r="O310" s="6">
        <f t="shared" si="63"/>
        <v>0</v>
      </c>
      <c r="P310" s="6">
        <f t="shared" si="71"/>
        <v>0</v>
      </c>
      <c r="Q310" s="6">
        <f t="shared" si="72"/>
        <v>1</v>
      </c>
      <c r="R310" s="6">
        <f t="shared" si="73"/>
        <v>0</v>
      </c>
      <c r="S310" s="6">
        <f t="shared" si="74"/>
        <v>-5</v>
      </c>
      <c r="T310" s="26">
        <f t="shared" si="75"/>
        <v>-5</v>
      </c>
      <c r="U310" s="16">
        <f t="shared" si="76"/>
        <v>124.91350000000006</v>
      </c>
      <c r="V310" s="14">
        <f t="shared" si="68"/>
        <v>-44.446500000000007</v>
      </c>
      <c r="W310" s="14">
        <f t="shared" si="70"/>
        <v>-79.849999999999994</v>
      </c>
      <c r="X310" s="14">
        <f t="shared" si="78"/>
        <v>-1.6499999999999986</v>
      </c>
      <c r="Y310" s="14">
        <f t="shared" si="79"/>
        <v>-57.199999999999989</v>
      </c>
      <c r="Z310" s="13">
        <f t="shared" si="80"/>
        <v>-2</v>
      </c>
      <c r="AA310" s="13">
        <f t="shared" si="81"/>
        <v>-34.950000000000003</v>
      </c>
      <c r="AB310" s="13">
        <f t="shared" si="77"/>
        <v>-220.09650000000005</v>
      </c>
    </row>
    <row r="311" spans="1:28" ht="11.25" customHeight="1">
      <c r="A311" s="39" t="s">
        <v>8</v>
      </c>
      <c r="B311" s="47">
        <v>41279.666666666664</v>
      </c>
      <c r="C311" s="49"/>
      <c r="D311" s="49" t="s">
        <v>612</v>
      </c>
      <c r="E311" s="49" t="s">
        <v>29</v>
      </c>
      <c r="F311" s="49" t="s">
        <v>613</v>
      </c>
      <c r="G311" s="49"/>
      <c r="H311" s="41" t="s">
        <v>614</v>
      </c>
      <c r="I311" s="99">
        <v>41279.47152777778</v>
      </c>
      <c r="J311" s="40" t="s">
        <v>3</v>
      </c>
      <c r="K311" s="6" t="s">
        <v>456</v>
      </c>
      <c r="L311" s="93" t="s">
        <v>1044</v>
      </c>
      <c r="M311" s="93" t="str">
        <f t="shared" si="62"/>
        <v>VOIR ?</v>
      </c>
      <c r="N311" s="10" t="s">
        <v>7</v>
      </c>
      <c r="O311" s="6">
        <f t="shared" si="63"/>
        <v>23</v>
      </c>
      <c r="P311" s="6">
        <f t="shared" si="71"/>
        <v>1</v>
      </c>
      <c r="Q311" s="6">
        <f t="shared" si="72"/>
        <v>0</v>
      </c>
      <c r="R311" s="6">
        <f t="shared" si="73"/>
        <v>0</v>
      </c>
      <c r="S311" s="6">
        <f t="shared" si="74"/>
        <v>18</v>
      </c>
      <c r="T311" s="26">
        <f t="shared" si="75"/>
        <v>18</v>
      </c>
      <c r="U311" s="16">
        <f t="shared" si="76"/>
        <v>142.91350000000006</v>
      </c>
      <c r="V311" s="14">
        <f t="shared" si="68"/>
        <v>-26.446500000000007</v>
      </c>
      <c r="W311" s="14">
        <f t="shared" si="70"/>
        <v>-79.849999999999994</v>
      </c>
      <c r="X311" s="14">
        <f t="shared" si="78"/>
        <v>-1.6499999999999986</v>
      </c>
      <c r="Y311" s="14">
        <f t="shared" si="79"/>
        <v>-57.199999999999989</v>
      </c>
      <c r="Z311" s="13">
        <f t="shared" si="80"/>
        <v>-2</v>
      </c>
      <c r="AA311" s="13">
        <f t="shared" si="81"/>
        <v>-34.950000000000003</v>
      </c>
      <c r="AB311" s="13">
        <f t="shared" si="77"/>
        <v>-202.09650000000005</v>
      </c>
    </row>
    <row r="312" spans="1:28" ht="11.25" customHeight="1">
      <c r="A312" s="39" t="s">
        <v>8</v>
      </c>
      <c r="B312" s="47">
        <v>41279.708333333336</v>
      </c>
      <c r="C312" s="49"/>
      <c r="D312" s="34" t="s">
        <v>615</v>
      </c>
      <c r="E312" s="49" t="s">
        <v>150</v>
      </c>
      <c r="F312" s="49" t="s">
        <v>616</v>
      </c>
      <c r="G312" s="49"/>
      <c r="H312" s="41" t="s">
        <v>397</v>
      </c>
      <c r="I312" s="99">
        <v>41279.473611111112</v>
      </c>
      <c r="J312" s="40" t="s">
        <v>9</v>
      </c>
      <c r="K312" s="6" t="s">
        <v>456</v>
      </c>
      <c r="L312" s="93" t="s">
        <v>1045</v>
      </c>
      <c r="M312" s="93" t="str">
        <f t="shared" si="62"/>
        <v>OK</v>
      </c>
      <c r="N312" s="10" t="s">
        <v>5</v>
      </c>
      <c r="O312" s="6">
        <f t="shared" si="63"/>
        <v>0</v>
      </c>
      <c r="P312" s="6">
        <f t="shared" si="71"/>
        <v>0</v>
      </c>
      <c r="Q312" s="6">
        <f t="shared" si="72"/>
        <v>1</v>
      </c>
      <c r="R312" s="6">
        <f t="shared" si="73"/>
        <v>0</v>
      </c>
      <c r="S312" s="6">
        <f t="shared" si="74"/>
        <v>-5</v>
      </c>
      <c r="T312" s="26">
        <f t="shared" si="75"/>
        <v>-5</v>
      </c>
      <c r="U312" s="16">
        <f t="shared" si="76"/>
        <v>137.91350000000006</v>
      </c>
      <c r="V312" s="14">
        <f t="shared" si="68"/>
        <v>-31.446500000000007</v>
      </c>
      <c r="W312" s="14">
        <f t="shared" si="70"/>
        <v>-79.849999999999994</v>
      </c>
      <c r="X312" s="14">
        <f t="shared" si="78"/>
        <v>-1.6499999999999986</v>
      </c>
      <c r="Y312" s="14">
        <f t="shared" si="79"/>
        <v>-57.199999999999989</v>
      </c>
      <c r="Z312" s="13">
        <f t="shared" si="80"/>
        <v>-2</v>
      </c>
      <c r="AA312" s="13">
        <f t="shared" si="81"/>
        <v>-34.950000000000003</v>
      </c>
      <c r="AB312" s="13">
        <f t="shared" si="77"/>
        <v>-207.09650000000005</v>
      </c>
    </row>
    <row r="313" spans="1:28" ht="11.25" customHeight="1">
      <c r="A313" s="39" t="s">
        <v>2</v>
      </c>
      <c r="B313" s="47">
        <v>41279.864583333336</v>
      </c>
      <c r="C313" s="49"/>
      <c r="D313" s="34" t="s">
        <v>619</v>
      </c>
      <c r="E313" s="49" t="s">
        <v>29</v>
      </c>
      <c r="F313" s="49" t="s">
        <v>620</v>
      </c>
      <c r="G313" s="49"/>
      <c r="H313" s="41" t="s">
        <v>392</v>
      </c>
      <c r="I313" s="99">
        <v>41279.558333333334</v>
      </c>
      <c r="J313" s="40" t="s">
        <v>3</v>
      </c>
      <c r="K313" s="6" t="s">
        <v>456</v>
      </c>
      <c r="L313" s="93" t="s">
        <v>1046</v>
      </c>
      <c r="M313" s="93" t="str">
        <f t="shared" si="62"/>
        <v>OK</v>
      </c>
      <c r="N313" s="10" t="s">
        <v>7</v>
      </c>
      <c r="O313" s="6">
        <f t="shared" si="63"/>
        <v>7.1999999999999993</v>
      </c>
      <c r="P313" s="6">
        <f t="shared" si="71"/>
        <v>1</v>
      </c>
      <c r="Q313" s="6">
        <f t="shared" si="72"/>
        <v>0</v>
      </c>
      <c r="R313" s="6">
        <f t="shared" si="73"/>
        <v>0</v>
      </c>
      <c r="S313" s="6">
        <f t="shared" si="74"/>
        <v>2.1999999999999993</v>
      </c>
      <c r="T313" s="26">
        <f t="shared" si="75"/>
        <v>2.1999999999999993</v>
      </c>
      <c r="U313" s="16">
        <f t="shared" si="76"/>
        <v>140.11350000000004</v>
      </c>
      <c r="V313" s="14">
        <f t="shared" si="68"/>
        <v>-31.446500000000007</v>
      </c>
      <c r="W313" s="14">
        <f t="shared" si="70"/>
        <v>-77.649999999999991</v>
      </c>
      <c r="X313" s="14">
        <f t="shared" si="78"/>
        <v>-1.6499999999999986</v>
      </c>
      <c r="Y313" s="14">
        <f t="shared" si="79"/>
        <v>-57.199999999999989</v>
      </c>
      <c r="Z313" s="13">
        <f t="shared" si="80"/>
        <v>-2</v>
      </c>
      <c r="AA313" s="13">
        <f t="shared" si="81"/>
        <v>-34.950000000000003</v>
      </c>
      <c r="AB313" s="13">
        <f t="shared" si="77"/>
        <v>-204.89650000000006</v>
      </c>
    </row>
    <row r="314" spans="1:28" ht="11.25" customHeight="1">
      <c r="A314" s="40" t="s">
        <v>54</v>
      </c>
      <c r="B314" s="47">
        <v>41280.791666666664</v>
      </c>
      <c r="C314" s="49"/>
      <c r="D314" s="49" t="s">
        <v>584</v>
      </c>
      <c r="E314" s="49" t="s">
        <v>174</v>
      </c>
      <c r="F314" s="49" t="s">
        <v>56</v>
      </c>
      <c r="G314" s="49"/>
      <c r="H314" s="41" t="s">
        <v>634</v>
      </c>
      <c r="I314" s="99">
        <v>41279.563194444447</v>
      </c>
      <c r="J314" s="40" t="s">
        <v>3</v>
      </c>
      <c r="K314" s="6" t="s">
        <v>456</v>
      </c>
      <c r="L314" s="93" t="s">
        <v>1047</v>
      </c>
      <c r="M314" s="93" t="str">
        <f t="shared" si="62"/>
        <v>OK</v>
      </c>
      <c r="N314" s="10" t="s">
        <v>7</v>
      </c>
      <c r="O314" s="6">
        <f t="shared" si="63"/>
        <v>6.15</v>
      </c>
      <c r="P314" s="6">
        <f t="shared" si="71"/>
        <v>1</v>
      </c>
      <c r="Q314" s="6">
        <f t="shared" si="72"/>
        <v>0</v>
      </c>
      <c r="R314" s="6">
        <f t="shared" si="73"/>
        <v>0</v>
      </c>
      <c r="S314" s="6">
        <f t="shared" si="74"/>
        <v>1.1500000000000004</v>
      </c>
      <c r="T314" s="26">
        <f t="shared" si="75"/>
        <v>1.1500000000000004</v>
      </c>
      <c r="U314" s="16">
        <f t="shared" si="76"/>
        <v>141.26350000000005</v>
      </c>
      <c r="V314" s="14">
        <f t="shared" si="68"/>
        <v>-31.446500000000007</v>
      </c>
      <c r="W314" s="14">
        <f t="shared" si="70"/>
        <v>-77.649999999999991</v>
      </c>
      <c r="X314" s="14">
        <f t="shared" si="78"/>
        <v>-0.49999999999999822</v>
      </c>
      <c r="Y314" s="14">
        <f t="shared" si="79"/>
        <v>-57.199999999999989</v>
      </c>
      <c r="Z314" s="13">
        <f t="shared" si="80"/>
        <v>-2</v>
      </c>
      <c r="AA314" s="13">
        <f t="shared" si="81"/>
        <v>-34.950000000000003</v>
      </c>
      <c r="AB314" s="13">
        <f t="shared" si="77"/>
        <v>-203.74650000000005</v>
      </c>
    </row>
    <row r="315" spans="1:28" ht="11.25" customHeight="1">
      <c r="A315" s="40" t="s">
        <v>54</v>
      </c>
      <c r="B315" s="47">
        <v>41279.75</v>
      </c>
      <c r="C315" s="49"/>
      <c r="D315" s="34" t="s">
        <v>633</v>
      </c>
      <c r="E315" s="49" t="s">
        <v>29</v>
      </c>
      <c r="F315" s="49" t="s">
        <v>105</v>
      </c>
      <c r="G315" s="49"/>
      <c r="H315" s="41" t="s">
        <v>507</v>
      </c>
      <c r="I315" s="99">
        <v>41279.563888888886</v>
      </c>
      <c r="J315" s="40" t="s">
        <v>3</v>
      </c>
      <c r="K315" s="6" t="s">
        <v>456</v>
      </c>
      <c r="L315" s="93" t="s">
        <v>1048</v>
      </c>
      <c r="M315" s="93" t="str">
        <f t="shared" si="62"/>
        <v>OK</v>
      </c>
      <c r="N315" s="10" t="s">
        <v>7</v>
      </c>
      <c r="O315" s="6">
        <f t="shared" si="63"/>
        <v>8</v>
      </c>
      <c r="P315" s="6">
        <f t="shared" si="71"/>
        <v>1</v>
      </c>
      <c r="Q315" s="6">
        <f t="shared" si="72"/>
        <v>0</v>
      </c>
      <c r="R315" s="6">
        <f t="shared" si="73"/>
        <v>0</v>
      </c>
      <c r="S315" s="6">
        <f t="shared" si="74"/>
        <v>3</v>
      </c>
      <c r="T315" s="26">
        <f t="shared" si="75"/>
        <v>3</v>
      </c>
      <c r="U315" s="16">
        <f t="shared" si="76"/>
        <v>144.26350000000005</v>
      </c>
      <c r="V315" s="14">
        <f t="shared" si="68"/>
        <v>-31.446500000000007</v>
      </c>
      <c r="W315" s="14">
        <f t="shared" si="70"/>
        <v>-77.649999999999991</v>
      </c>
      <c r="X315" s="14">
        <f t="shared" si="78"/>
        <v>2.5000000000000018</v>
      </c>
      <c r="Y315" s="14">
        <f t="shared" si="79"/>
        <v>-57.199999999999989</v>
      </c>
      <c r="Z315" s="13">
        <f t="shared" si="80"/>
        <v>-2</v>
      </c>
      <c r="AA315" s="13">
        <f t="shared" si="81"/>
        <v>-34.950000000000003</v>
      </c>
      <c r="AB315" s="13">
        <f t="shared" si="77"/>
        <v>-200.74650000000005</v>
      </c>
    </row>
    <row r="316" spans="1:28" ht="11.25" customHeight="1">
      <c r="A316" s="40" t="s">
        <v>54</v>
      </c>
      <c r="B316" s="47">
        <v>41279.864583333336</v>
      </c>
      <c r="C316" s="49"/>
      <c r="D316" s="34" t="s">
        <v>632</v>
      </c>
      <c r="E316" s="49" t="s">
        <v>29</v>
      </c>
      <c r="F316" s="49" t="s">
        <v>42</v>
      </c>
      <c r="G316" s="49"/>
      <c r="H316" s="41" t="s">
        <v>421</v>
      </c>
      <c r="I316" s="99">
        <v>41279.564583333333</v>
      </c>
      <c r="J316" s="40" t="s">
        <v>3</v>
      </c>
      <c r="K316" s="6" t="s">
        <v>456</v>
      </c>
      <c r="L316" s="93" t="s">
        <v>1049</v>
      </c>
      <c r="M316" s="93" t="str">
        <f t="shared" si="62"/>
        <v>OK</v>
      </c>
      <c r="N316" s="10" t="s">
        <v>7</v>
      </c>
      <c r="O316" s="6">
        <f t="shared" si="63"/>
        <v>6.1</v>
      </c>
      <c r="P316" s="6">
        <f t="shared" si="71"/>
        <v>1</v>
      </c>
      <c r="Q316" s="6">
        <f t="shared" si="72"/>
        <v>0</v>
      </c>
      <c r="R316" s="6">
        <f t="shared" si="73"/>
        <v>0</v>
      </c>
      <c r="S316" s="6">
        <f t="shared" si="74"/>
        <v>1.0999999999999996</v>
      </c>
      <c r="T316" s="26">
        <f t="shared" si="75"/>
        <v>1.0999999999999996</v>
      </c>
      <c r="U316" s="16">
        <f t="shared" si="76"/>
        <v>145.36350000000004</v>
      </c>
      <c r="V316" s="14">
        <f t="shared" si="68"/>
        <v>-31.446500000000007</v>
      </c>
      <c r="W316" s="14">
        <f t="shared" si="70"/>
        <v>-77.649999999999991</v>
      </c>
      <c r="X316" s="14">
        <f t="shared" si="78"/>
        <v>3.6000000000000014</v>
      </c>
      <c r="Y316" s="14">
        <f t="shared" si="79"/>
        <v>-57.199999999999989</v>
      </c>
      <c r="Z316" s="13">
        <f t="shared" si="80"/>
        <v>-2</v>
      </c>
      <c r="AA316" s="13">
        <f t="shared" si="81"/>
        <v>-34.950000000000003</v>
      </c>
      <c r="AB316" s="13">
        <f t="shared" si="77"/>
        <v>-199.64650000000006</v>
      </c>
    </row>
    <row r="317" spans="1:28" ht="11.25" customHeight="1">
      <c r="A317" s="40" t="s">
        <v>54</v>
      </c>
      <c r="B317" s="47">
        <v>41279.75</v>
      </c>
      <c r="C317" s="49"/>
      <c r="D317" s="34" t="s">
        <v>630</v>
      </c>
      <c r="E317" s="49" t="s">
        <v>29</v>
      </c>
      <c r="F317" s="49" t="s">
        <v>631</v>
      </c>
      <c r="G317" s="49"/>
      <c r="H317" s="41" t="s">
        <v>449</v>
      </c>
      <c r="I317" s="99">
        <v>41279.566666666666</v>
      </c>
      <c r="J317" s="40" t="s">
        <v>3</v>
      </c>
      <c r="K317" s="6" t="s">
        <v>456</v>
      </c>
      <c r="L317" s="93" t="s">
        <v>1050</v>
      </c>
      <c r="M317" s="93" t="str">
        <f t="shared" si="62"/>
        <v>OK</v>
      </c>
      <c r="N317" s="10" t="s">
        <v>5</v>
      </c>
      <c r="O317" s="6">
        <f t="shared" si="63"/>
        <v>0</v>
      </c>
      <c r="P317" s="6">
        <f t="shared" si="71"/>
        <v>0</v>
      </c>
      <c r="Q317" s="6">
        <f t="shared" si="72"/>
        <v>1</v>
      </c>
      <c r="R317" s="6">
        <f t="shared" si="73"/>
        <v>0</v>
      </c>
      <c r="S317" s="6">
        <f t="shared" si="74"/>
        <v>-5</v>
      </c>
      <c r="T317" s="26">
        <f t="shared" si="75"/>
        <v>-5</v>
      </c>
      <c r="U317" s="16">
        <f t="shared" si="76"/>
        <v>140.36350000000004</v>
      </c>
      <c r="V317" s="14">
        <f t="shared" si="68"/>
        <v>-31.446500000000007</v>
      </c>
      <c r="W317" s="14">
        <f t="shared" si="70"/>
        <v>-77.649999999999991</v>
      </c>
      <c r="X317" s="14">
        <f t="shared" si="78"/>
        <v>-1.3999999999999986</v>
      </c>
      <c r="Y317" s="14">
        <f t="shared" si="79"/>
        <v>-57.199999999999989</v>
      </c>
      <c r="Z317" s="13">
        <f t="shared" si="80"/>
        <v>-2</v>
      </c>
      <c r="AA317" s="13">
        <f t="shared" si="81"/>
        <v>-34.950000000000003</v>
      </c>
      <c r="AB317" s="13">
        <f t="shared" si="77"/>
        <v>-204.64650000000006</v>
      </c>
    </row>
    <row r="318" spans="1:28" ht="11.25" customHeight="1">
      <c r="A318" s="39" t="s">
        <v>8</v>
      </c>
      <c r="B318" s="47">
        <v>41279.75</v>
      </c>
      <c r="C318" s="49"/>
      <c r="D318" s="34" t="s">
        <v>621</v>
      </c>
      <c r="E318" s="49" t="s">
        <v>29</v>
      </c>
      <c r="F318" s="49" t="s">
        <v>622</v>
      </c>
      <c r="G318" s="49"/>
      <c r="H318" s="41" t="s">
        <v>465</v>
      </c>
      <c r="I318" s="99">
        <v>41279.722222222219</v>
      </c>
      <c r="J318" s="40" t="s">
        <v>3</v>
      </c>
      <c r="K318" s="6" t="s">
        <v>456</v>
      </c>
      <c r="L318" s="93" t="s">
        <v>1051</v>
      </c>
      <c r="M318" s="93" t="str">
        <f t="shared" si="62"/>
        <v>OK</v>
      </c>
      <c r="N318" s="10" t="s">
        <v>5</v>
      </c>
      <c r="O318" s="6">
        <f t="shared" si="63"/>
        <v>0</v>
      </c>
      <c r="P318" s="6">
        <f t="shared" si="71"/>
        <v>0</v>
      </c>
      <c r="Q318" s="6">
        <f t="shared" si="72"/>
        <v>1</v>
      </c>
      <c r="R318" s="6">
        <f t="shared" si="73"/>
        <v>0</v>
      </c>
      <c r="S318" s="6">
        <f t="shared" si="74"/>
        <v>-5</v>
      </c>
      <c r="T318" s="26">
        <f t="shared" si="75"/>
        <v>-5</v>
      </c>
      <c r="U318" s="16">
        <f t="shared" si="76"/>
        <v>135.36350000000004</v>
      </c>
      <c r="V318" s="14">
        <f t="shared" si="68"/>
        <v>-36.446500000000007</v>
      </c>
      <c r="W318" s="14">
        <f t="shared" si="70"/>
        <v>-77.649999999999991</v>
      </c>
      <c r="X318" s="14">
        <f t="shared" si="78"/>
        <v>-1.3999999999999986</v>
      </c>
      <c r="Y318" s="14">
        <f t="shared" si="79"/>
        <v>-57.199999999999989</v>
      </c>
      <c r="Z318" s="13">
        <f t="shared" si="80"/>
        <v>-2</v>
      </c>
      <c r="AA318" s="13">
        <f t="shared" si="81"/>
        <v>-34.950000000000003</v>
      </c>
      <c r="AB318" s="13">
        <f t="shared" si="77"/>
        <v>-209.64650000000006</v>
      </c>
    </row>
    <row r="319" spans="1:28" ht="11.25" customHeight="1">
      <c r="A319" s="39" t="s">
        <v>8</v>
      </c>
      <c r="B319" s="47">
        <v>41279.75</v>
      </c>
      <c r="C319" s="49"/>
      <c r="D319" s="34" t="s">
        <v>621</v>
      </c>
      <c r="E319" s="49" t="s">
        <v>29</v>
      </c>
      <c r="F319" s="49" t="s">
        <v>623</v>
      </c>
      <c r="G319" s="49"/>
      <c r="H319" s="41" t="s">
        <v>420</v>
      </c>
      <c r="I319" s="99">
        <v>41279.722222222219</v>
      </c>
      <c r="J319" s="40" t="s">
        <v>3</v>
      </c>
      <c r="K319" s="6" t="s">
        <v>468</v>
      </c>
      <c r="L319" s="93" t="s">
        <v>1051</v>
      </c>
      <c r="M319" s="93" t="str">
        <f t="shared" si="62"/>
        <v>VOIR ?</v>
      </c>
      <c r="N319" s="10" t="s">
        <v>5</v>
      </c>
      <c r="O319" s="6">
        <f t="shared" si="63"/>
        <v>0</v>
      </c>
      <c r="P319" s="6">
        <f t="shared" si="71"/>
        <v>0</v>
      </c>
      <c r="Q319" s="6">
        <f t="shared" si="72"/>
        <v>1</v>
      </c>
      <c r="R319" s="6">
        <f t="shared" si="73"/>
        <v>0</v>
      </c>
      <c r="S319" s="6">
        <f t="shared" si="74"/>
        <v>-2.5</v>
      </c>
      <c r="T319" s="26">
        <f t="shared" si="75"/>
        <v>-2.5</v>
      </c>
      <c r="U319" s="16">
        <f t="shared" si="76"/>
        <v>132.86350000000004</v>
      </c>
      <c r="V319" s="14">
        <f t="shared" si="68"/>
        <v>-38.946500000000007</v>
      </c>
      <c r="W319" s="14">
        <f t="shared" si="70"/>
        <v>-77.649999999999991</v>
      </c>
      <c r="X319" s="14">
        <f t="shared" si="78"/>
        <v>-1.3999999999999986</v>
      </c>
      <c r="Y319" s="14">
        <f t="shared" si="79"/>
        <v>-57.199999999999989</v>
      </c>
      <c r="Z319" s="13">
        <f t="shared" si="80"/>
        <v>-2</v>
      </c>
      <c r="AA319" s="13">
        <f t="shared" si="81"/>
        <v>-34.950000000000003</v>
      </c>
      <c r="AB319" s="13">
        <f t="shared" si="77"/>
        <v>-212.14650000000006</v>
      </c>
    </row>
    <row r="320" spans="1:28" ht="11.25" customHeight="1">
      <c r="A320" s="39" t="s">
        <v>8</v>
      </c>
      <c r="B320" s="47">
        <v>41279.770833333336</v>
      </c>
      <c r="C320" s="49"/>
      <c r="D320" s="34" t="s">
        <v>624</v>
      </c>
      <c r="E320" s="49" t="s">
        <v>27</v>
      </c>
      <c r="F320" s="49" t="s">
        <v>625</v>
      </c>
      <c r="G320" s="49"/>
      <c r="H320" s="41" t="s">
        <v>494</v>
      </c>
      <c r="I320" s="99">
        <v>41279.725694444445</v>
      </c>
      <c r="J320" s="40" t="s">
        <v>49</v>
      </c>
      <c r="K320" s="6" t="s">
        <v>475</v>
      </c>
      <c r="L320" s="93" t="s">
        <v>1052</v>
      </c>
      <c r="M320" s="93" t="str">
        <f t="shared" si="62"/>
        <v>OK</v>
      </c>
      <c r="N320" s="10" t="s">
        <v>5</v>
      </c>
      <c r="O320" s="6">
        <f t="shared" si="63"/>
        <v>0</v>
      </c>
      <c r="P320" s="6">
        <f t="shared" si="71"/>
        <v>0</v>
      </c>
      <c r="Q320" s="6">
        <f t="shared" si="72"/>
        <v>1</v>
      </c>
      <c r="R320" s="6">
        <f t="shared" si="73"/>
        <v>0</v>
      </c>
      <c r="S320" s="6">
        <f t="shared" si="74"/>
        <v>-2</v>
      </c>
      <c r="T320" s="26">
        <f t="shared" si="75"/>
        <v>-2</v>
      </c>
      <c r="U320" s="16">
        <f t="shared" si="76"/>
        <v>130.86350000000004</v>
      </c>
      <c r="V320" s="14">
        <f t="shared" si="68"/>
        <v>-40.946500000000007</v>
      </c>
      <c r="W320" s="14">
        <f t="shared" si="70"/>
        <v>-77.649999999999991</v>
      </c>
      <c r="X320" s="14">
        <f t="shared" si="78"/>
        <v>-1.3999999999999986</v>
      </c>
      <c r="Y320" s="14">
        <f t="shared" si="79"/>
        <v>-57.199999999999989</v>
      </c>
      <c r="Z320" s="13">
        <f t="shared" si="80"/>
        <v>-2</v>
      </c>
      <c r="AA320" s="13">
        <f t="shared" si="81"/>
        <v>-34.950000000000003</v>
      </c>
      <c r="AB320" s="13">
        <f t="shared" si="77"/>
        <v>-214.14650000000006</v>
      </c>
    </row>
    <row r="321" spans="1:28" ht="11.25" customHeight="1">
      <c r="A321" s="39" t="s">
        <v>8</v>
      </c>
      <c r="B321" s="47">
        <v>41279.770833333336</v>
      </c>
      <c r="C321" s="49"/>
      <c r="D321" s="34" t="s">
        <v>624</v>
      </c>
      <c r="E321" s="49" t="s">
        <v>27</v>
      </c>
      <c r="F321" s="49" t="s">
        <v>627</v>
      </c>
      <c r="G321" s="49"/>
      <c r="H321" s="41" t="s">
        <v>628</v>
      </c>
      <c r="I321" s="99">
        <v>41279.725694444445</v>
      </c>
      <c r="J321" s="40" t="s">
        <v>49</v>
      </c>
      <c r="K321" s="6" t="s">
        <v>475</v>
      </c>
      <c r="L321" s="93" t="s">
        <v>1052</v>
      </c>
      <c r="M321" s="93" t="str">
        <f t="shared" si="62"/>
        <v>VOIR ?</v>
      </c>
      <c r="N321" s="10" t="s">
        <v>5</v>
      </c>
      <c r="O321" s="6">
        <f t="shared" si="63"/>
        <v>0</v>
      </c>
      <c r="P321" s="6">
        <f t="shared" si="71"/>
        <v>0</v>
      </c>
      <c r="Q321" s="6">
        <f t="shared" si="72"/>
        <v>1</v>
      </c>
      <c r="R321" s="6">
        <f t="shared" si="73"/>
        <v>0</v>
      </c>
      <c r="S321" s="6">
        <f t="shared" si="74"/>
        <v>-2</v>
      </c>
      <c r="T321" s="26">
        <f t="shared" si="75"/>
        <v>-2</v>
      </c>
      <c r="U321" s="16">
        <f t="shared" si="76"/>
        <v>128.86350000000004</v>
      </c>
      <c r="V321" s="14">
        <f t="shared" si="68"/>
        <v>-42.946500000000007</v>
      </c>
      <c r="W321" s="14">
        <f t="shared" si="70"/>
        <v>-77.649999999999991</v>
      </c>
      <c r="X321" s="14">
        <f t="shared" si="78"/>
        <v>-1.3999999999999986</v>
      </c>
      <c r="Y321" s="14">
        <f t="shared" si="79"/>
        <v>-57.199999999999989</v>
      </c>
      <c r="Z321" s="13">
        <f t="shared" si="80"/>
        <v>-2</v>
      </c>
      <c r="AA321" s="13">
        <f t="shared" si="81"/>
        <v>-34.950000000000003</v>
      </c>
      <c r="AB321" s="13">
        <f t="shared" si="77"/>
        <v>-216.14650000000006</v>
      </c>
    </row>
    <row r="322" spans="1:28" ht="11.25" customHeight="1">
      <c r="A322" s="39" t="s">
        <v>8</v>
      </c>
      <c r="B322" s="47">
        <v>41279.770833333336</v>
      </c>
      <c r="C322" s="49"/>
      <c r="D322" s="34" t="s">
        <v>624</v>
      </c>
      <c r="E322" s="49" t="s">
        <v>27</v>
      </c>
      <c r="F322" s="49" t="s">
        <v>629</v>
      </c>
      <c r="G322" s="49"/>
      <c r="H322" s="41" t="s">
        <v>626</v>
      </c>
      <c r="I322" s="99">
        <v>41279.725694444445</v>
      </c>
      <c r="J322" s="40" t="s">
        <v>49</v>
      </c>
      <c r="K322" s="6" t="s">
        <v>475</v>
      </c>
      <c r="L322" s="93" t="s">
        <v>1052</v>
      </c>
      <c r="M322" s="93" t="str">
        <f t="shared" si="62"/>
        <v>VOIR ?</v>
      </c>
      <c r="N322" s="10" t="s">
        <v>5</v>
      </c>
      <c r="O322" s="6">
        <f t="shared" si="63"/>
        <v>0</v>
      </c>
      <c r="P322" s="6">
        <f t="shared" si="71"/>
        <v>0</v>
      </c>
      <c r="Q322" s="6">
        <f t="shared" si="72"/>
        <v>1</v>
      </c>
      <c r="R322" s="6">
        <f t="shared" si="73"/>
        <v>0</v>
      </c>
      <c r="S322" s="6">
        <f t="shared" si="74"/>
        <v>-2</v>
      </c>
      <c r="T322" s="26">
        <f t="shared" si="75"/>
        <v>-2</v>
      </c>
      <c r="U322" s="16">
        <f t="shared" si="76"/>
        <v>126.86350000000004</v>
      </c>
      <c r="V322" s="14">
        <f t="shared" si="68"/>
        <v>-44.946500000000007</v>
      </c>
      <c r="W322" s="14">
        <f t="shared" si="70"/>
        <v>-77.649999999999991</v>
      </c>
      <c r="X322" s="14">
        <f t="shared" si="78"/>
        <v>-1.3999999999999986</v>
      </c>
      <c r="Y322" s="14">
        <f t="shared" si="79"/>
        <v>-57.199999999999989</v>
      </c>
      <c r="Z322" s="13">
        <f t="shared" si="80"/>
        <v>-2</v>
      </c>
      <c r="AA322" s="13">
        <f t="shared" si="81"/>
        <v>-34.950000000000003</v>
      </c>
      <c r="AB322" s="13">
        <f t="shared" si="77"/>
        <v>-218.14650000000006</v>
      </c>
    </row>
    <row r="323" spans="1:28" ht="11.25" customHeight="1">
      <c r="A323" s="39" t="s">
        <v>8</v>
      </c>
      <c r="B323" s="47">
        <v>41279.770833333336</v>
      </c>
      <c r="C323" s="49"/>
      <c r="D323" s="49" t="s">
        <v>635</v>
      </c>
      <c r="E323" s="49" t="s">
        <v>29</v>
      </c>
      <c r="F323" s="49" t="s">
        <v>636</v>
      </c>
      <c r="G323" s="49"/>
      <c r="H323" s="41" t="s">
        <v>637</v>
      </c>
      <c r="I323" s="99">
        <v>41279.761805555558</v>
      </c>
      <c r="J323" s="40" t="s">
        <v>49</v>
      </c>
      <c r="K323" s="6" t="s">
        <v>456</v>
      </c>
      <c r="L323" s="93" t="s">
        <v>1053</v>
      </c>
      <c r="M323" s="93" t="str">
        <f t="shared" ref="M323:M386" si="82">IF(I323&gt;I322,"OK","VOIR ?")</f>
        <v>OK</v>
      </c>
      <c r="N323" s="10" t="s">
        <v>5</v>
      </c>
      <c r="O323" s="6">
        <f t="shared" ref="O323:O386" si="83">IF(N323="PERDU",0,K323*H323)</f>
        <v>0</v>
      </c>
      <c r="P323" s="6">
        <f t="shared" si="71"/>
        <v>0</v>
      </c>
      <c r="Q323" s="6">
        <f t="shared" si="72"/>
        <v>1</v>
      </c>
      <c r="R323" s="6">
        <f t="shared" si="73"/>
        <v>0</v>
      </c>
      <c r="S323" s="6">
        <f t="shared" si="74"/>
        <v>-5</v>
      </c>
      <c r="T323" s="26">
        <f t="shared" si="75"/>
        <v>-5</v>
      </c>
      <c r="U323" s="16">
        <f t="shared" si="76"/>
        <v>121.86350000000004</v>
      </c>
      <c r="V323" s="14">
        <f t="shared" si="68"/>
        <v>-49.946500000000007</v>
      </c>
      <c r="W323" s="14">
        <f t="shared" si="70"/>
        <v>-77.649999999999991</v>
      </c>
      <c r="X323" s="14">
        <f t="shared" si="78"/>
        <v>-1.3999999999999986</v>
      </c>
      <c r="Y323" s="14">
        <f t="shared" si="79"/>
        <v>-57.199999999999989</v>
      </c>
      <c r="Z323" s="13">
        <f t="shared" si="80"/>
        <v>-2</v>
      </c>
      <c r="AA323" s="13">
        <f t="shared" si="81"/>
        <v>-34.950000000000003</v>
      </c>
      <c r="AB323" s="13">
        <f t="shared" si="77"/>
        <v>-223.14650000000006</v>
      </c>
    </row>
    <row r="324" spans="1:28" ht="11.25" customHeight="1">
      <c r="A324" s="39" t="s">
        <v>8</v>
      </c>
      <c r="B324" s="47">
        <v>41279.864583333336</v>
      </c>
      <c r="C324" s="49"/>
      <c r="D324" s="49" t="s">
        <v>619</v>
      </c>
      <c r="E324" s="49" t="s">
        <v>174</v>
      </c>
      <c r="F324" s="49" t="s">
        <v>620</v>
      </c>
      <c r="G324" s="49"/>
      <c r="H324" s="41" t="s">
        <v>452</v>
      </c>
      <c r="I324" s="99">
        <v>41279.85</v>
      </c>
      <c r="J324" s="40" t="s">
        <v>3</v>
      </c>
      <c r="K324" s="6" t="s">
        <v>456</v>
      </c>
      <c r="L324" s="93" t="s">
        <v>1054</v>
      </c>
      <c r="M324" s="93" t="str">
        <f t="shared" si="82"/>
        <v>OK</v>
      </c>
      <c r="N324" s="10" t="s">
        <v>5</v>
      </c>
      <c r="O324" s="6">
        <f t="shared" si="83"/>
        <v>0</v>
      </c>
      <c r="P324" s="6">
        <f t="shared" si="71"/>
        <v>0</v>
      </c>
      <c r="Q324" s="6">
        <f t="shared" si="72"/>
        <v>1</v>
      </c>
      <c r="R324" s="6">
        <f t="shared" si="73"/>
        <v>0</v>
      </c>
      <c r="S324" s="6">
        <f t="shared" si="74"/>
        <v>-5</v>
      </c>
      <c r="T324" s="26">
        <f t="shared" si="75"/>
        <v>-5</v>
      </c>
      <c r="U324" s="16">
        <f t="shared" si="76"/>
        <v>116.86350000000004</v>
      </c>
      <c r="V324" s="14">
        <f t="shared" ref="V324:V387" si="84">IF(A324="YANN",V323+T324,V323)</f>
        <v>-54.946500000000007</v>
      </c>
      <c r="W324" s="14">
        <f t="shared" si="70"/>
        <v>-77.649999999999991</v>
      </c>
      <c r="X324" s="14">
        <f t="shared" si="78"/>
        <v>-1.3999999999999986</v>
      </c>
      <c r="Y324" s="14">
        <f t="shared" si="79"/>
        <v>-57.199999999999989</v>
      </c>
      <c r="Z324" s="13">
        <f t="shared" si="80"/>
        <v>-2</v>
      </c>
      <c r="AA324" s="13">
        <f t="shared" si="81"/>
        <v>-34.950000000000003</v>
      </c>
      <c r="AB324" s="13">
        <f t="shared" si="77"/>
        <v>-228.14650000000006</v>
      </c>
    </row>
    <row r="325" spans="1:28" ht="11.25" customHeight="1">
      <c r="A325" s="39" t="s">
        <v>8</v>
      </c>
      <c r="B325" s="47">
        <v>41279.9375</v>
      </c>
      <c r="C325" s="49"/>
      <c r="D325" s="49" t="s">
        <v>638</v>
      </c>
      <c r="E325" s="49" t="s">
        <v>146</v>
      </c>
      <c r="F325" s="49" t="s">
        <v>639</v>
      </c>
      <c r="G325" s="49"/>
      <c r="H325" s="41" t="s">
        <v>491</v>
      </c>
      <c r="I325" s="99">
        <v>41279.853472222225</v>
      </c>
      <c r="J325" s="40" t="s">
        <v>149</v>
      </c>
      <c r="K325" s="6" t="s">
        <v>456</v>
      </c>
      <c r="L325" s="93" t="s">
        <v>1055</v>
      </c>
      <c r="M325" s="93" t="str">
        <f t="shared" si="82"/>
        <v>OK</v>
      </c>
      <c r="N325" s="10" t="s">
        <v>7</v>
      </c>
      <c r="O325" s="6">
        <f t="shared" si="83"/>
        <v>8.5</v>
      </c>
      <c r="P325" s="6">
        <f t="shared" si="71"/>
        <v>1</v>
      </c>
      <c r="Q325" s="6">
        <f t="shared" si="72"/>
        <v>0</v>
      </c>
      <c r="R325" s="6">
        <f t="shared" si="73"/>
        <v>0</v>
      </c>
      <c r="S325" s="6">
        <f t="shared" si="74"/>
        <v>3.5</v>
      </c>
      <c r="T325" s="26">
        <f t="shared" si="75"/>
        <v>3.5</v>
      </c>
      <c r="U325" s="16">
        <f t="shared" si="76"/>
        <v>120.36350000000004</v>
      </c>
      <c r="V325" s="14">
        <f t="shared" si="84"/>
        <v>-51.446500000000007</v>
      </c>
      <c r="W325" s="14">
        <f t="shared" si="70"/>
        <v>-77.649999999999991</v>
      </c>
      <c r="X325" s="14">
        <f t="shared" si="78"/>
        <v>-1.3999999999999986</v>
      </c>
      <c r="Y325" s="14">
        <f t="shared" si="79"/>
        <v>-57.199999999999989</v>
      </c>
      <c r="Z325" s="13">
        <f t="shared" si="80"/>
        <v>-2</v>
      </c>
      <c r="AA325" s="13">
        <f t="shared" si="81"/>
        <v>-34.950000000000003</v>
      </c>
      <c r="AB325" s="13">
        <f t="shared" si="77"/>
        <v>-224.64650000000006</v>
      </c>
    </row>
    <row r="326" spans="1:28" ht="11.25" customHeight="1">
      <c r="A326" s="39" t="s">
        <v>8</v>
      </c>
      <c r="B326" s="47">
        <v>41280.190972222219</v>
      </c>
      <c r="C326" s="49"/>
      <c r="D326" s="49" t="s">
        <v>640</v>
      </c>
      <c r="E326" s="49" t="s">
        <v>153</v>
      </c>
      <c r="F326" s="49" t="s">
        <v>641</v>
      </c>
      <c r="G326" s="49"/>
      <c r="H326" s="41" t="s">
        <v>578</v>
      </c>
      <c r="I326" s="99">
        <v>41279.861805555556</v>
      </c>
      <c r="J326" s="40" t="s">
        <v>9</v>
      </c>
      <c r="K326" s="6" t="s">
        <v>642</v>
      </c>
      <c r="L326" s="93" t="s">
        <v>1056</v>
      </c>
      <c r="M326" s="93" t="str">
        <f t="shared" si="82"/>
        <v>OK</v>
      </c>
      <c r="N326" s="10" t="s">
        <v>5</v>
      </c>
      <c r="O326" s="6">
        <f t="shared" si="83"/>
        <v>0</v>
      </c>
      <c r="P326" s="6">
        <f t="shared" si="71"/>
        <v>0</v>
      </c>
      <c r="Q326" s="6">
        <f t="shared" si="72"/>
        <v>1</v>
      </c>
      <c r="R326" s="6">
        <f t="shared" si="73"/>
        <v>0</v>
      </c>
      <c r="S326" s="6">
        <f t="shared" si="74"/>
        <v>-3.57</v>
      </c>
      <c r="T326" s="26">
        <f t="shared" si="75"/>
        <v>-3.57</v>
      </c>
      <c r="U326" s="16">
        <f t="shared" si="76"/>
        <v>116.79350000000005</v>
      </c>
      <c r="V326" s="14">
        <f t="shared" si="84"/>
        <v>-55.016500000000008</v>
      </c>
      <c r="W326" s="14">
        <f t="shared" si="70"/>
        <v>-77.649999999999991</v>
      </c>
      <c r="X326" s="14">
        <f t="shared" si="78"/>
        <v>-1.3999999999999986</v>
      </c>
      <c r="Y326" s="14">
        <f t="shared" si="79"/>
        <v>-57.199999999999989</v>
      </c>
      <c r="Z326" s="13">
        <f t="shared" si="80"/>
        <v>-2</v>
      </c>
      <c r="AA326" s="13">
        <f t="shared" si="81"/>
        <v>-34.950000000000003</v>
      </c>
      <c r="AB326" s="13">
        <f t="shared" si="77"/>
        <v>-228.21650000000005</v>
      </c>
    </row>
    <row r="327" spans="1:28" ht="11.25" customHeight="1">
      <c r="A327" s="39" t="s">
        <v>8</v>
      </c>
      <c r="B327" s="47">
        <v>41280.041666666664</v>
      </c>
      <c r="C327" s="49"/>
      <c r="D327" s="49" t="s">
        <v>643</v>
      </c>
      <c r="E327" s="49" t="s">
        <v>545</v>
      </c>
      <c r="F327" s="49" t="s">
        <v>546</v>
      </c>
      <c r="G327" s="49"/>
      <c r="H327" s="41" t="s">
        <v>507</v>
      </c>
      <c r="I327" s="99">
        <v>41279.954861111109</v>
      </c>
      <c r="J327" s="40" t="s">
        <v>514</v>
      </c>
      <c r="K327" s="6" t="s">
        <v>456</v>
      </c>
      <c r="L327" s="93" t="s">
        <v>1057</v>
      </c>
      <c r="M327" s="93" t="str">
        <f t="shared" si="82"/>
        <v>OK</v>
      </c>
      <c r="N327" s="10" t="s">
        <v>7</v>
      </c>
      <c r="O327" s="6">
        <f t="shared" si="83"/>
        <v>8</v>
      </c>
      <c r="P327" s="6">
        <f t="shared" si="71"/>
        <v>1</v>
      </c>
      <c r="Q327" s="6">
        <f t="shared" si="72"/>
        <v>0</v>
      </c>
      <c r="R327" s="6">
        <f t="shared" si="73"/>
        <v>0</v>
      </c>
      <c r="S327" s="6">
        <f t="shared" si="74"/>
        <v>3</v>
      </c>
      <c r="T327" s="26">
        <f t="shared" si="75"/>
        <v>3</v>
      </c>
      <c r="U327" s="16">
        <f t="shared" si="76"/>
        <v>119.79350000000005</v>
      </c>
      <c r="V327" s="14">
        <f t="shared" si="84"/>
        <v>-52.016500000000008</v>
      </c>
      <c r="W327" s="14">
        <f t="shared" ref="W327:W390" si="85">IF(A327="DJO",W326+T327,W326)</f>
        <v>-77.649999999999991</v>
      </c>
      <c r="X327" s="14">
        <f t="shared" si="78"/>
        <v>-1.3999999999999986</v>
      </c>
      <c r="Y327" s="14">
        <f t="shared" si="79"/>
        <v>-57.199999999999989</v>
      </c>
      <c r="Z327" s="13">
        <f t="shared" si="80"/>
        <v>-2</v>
      </c>
      <c r="AA327" s="13">
        <f t="shared" si="81"/>
        <v>-34.950000000000003</v>
      </c>
      <c r="AB327" s="13">
        <f t="shared" si="77"/>
        <v>-225.21650000000005</v>
      </c>
    </row>
    <row r="328" spans="1:28" ht="11.25" customHeight="1">
      <c r="A328" s="39" t="s">
        <v>8</v>
      </c>
      <c r="B328" s="47">
        <v>41280.208333333336</v>
      </c>
      <c r="C328" s="49"/>
      <c r="D328" s="49" t="s">
        <v>644</v>
      </c>
      <c r="E328" s="49" t="s">
        <v>533</v>
      </c>
      <c r="F328" s="49" t="s">
        <v>534</v>
      </c>
      <c r="G328" s="49"/>
      <c r="H328" s="41" t="s">
        <v>645</v>
      </c>
      <c r="I328" s="99">
        <v>41279.956250000003</v>
      </c>
      <c r="J328" s="40" t="s">
        <v>514</v>
      </c>
      <c r="K328" s="6" t="s">
        <v>456</v>
      </c>
      <c r="L328" s="93" t="s">
        <v>1058</v>
      </c>
      <c r="M328" s="93" t="str">
        <f t="shared" si="82"/>
        <v>OK</v>
      </c>
      <c r="N328" s="10" t="s">
        <v>7</v>
      </c>
      <c r="O328" s="6">
        <f t="shared" si="83"/>
        <v>16.5</v>
      </c>
      <c r="P328" s="6">
        <f t="shared" si="71"/>
        <v>1</v>
      </c>
      <c r="Q328" s="6">
        <f t="shared" si="72"/>
        <v>0</v>
      </c>
      <c r="R328" s="6">
        <f t="shared" si="73"/>
        <v>0</v>
      </c>
      <c r="S328" s="6">
        <f t="shared" si="74"/>
        <v>11.5</v>
      </c>
      <c r="T328" s="26">
        <f t="shared" si="75"/>
        <v>11.5</v>
      </c>
      <c r="U328" s="16">
        <f t="shared" si="76"/>
        <v>131.29350000000005</v>
      </c>
      <c r="V328" s="14">
        <f t="shared" si="84"/>
        <v>-40.516500000000008</v>
      </c>
      <c r="W328" s="14">
        <f t="shared" si="85"/>
        <v>-77.649999999999991</v>
      </c>
      <c r="X328" s="14">
        <f t="shared" si="78"/>
        <v>-1.3999999999999986</v>
      </c>
      <c r="Y328" s="14">
        <f t="shared" si="79"/>
        <v>-57.199999999999989</v>
      </c>
      <c r="Z328" s="13">
        <f t="shared" si="80"/>
        <v>-2</v>
      </c>
      <c r="AA328" s="13">
        <f t="shared" si="81"/>
        <v>-34.950000000000003</v>
      </c>
      <c r="AB328" s="13">
        <f t="shared" si="77"/>
        <v>-213.71650000000005</v>
      </c>
    </row>
    <row r="329" spans="1:28" ht="11.25" customHeight="1">
      <c r="A329" s="39" t="s">
        <v>457</v>
      </c>
      <c r="B329" s="47">
        <v>41280.5</v>
      </c>
      <c r="C329" s="49"/>
      <c r="D329" s="49" t="s">
        <v>657</v>
      </c>
      <c r="E329" s="49" t="s">
        <v>29</v>
      </c>
      <c r="F329" s="49" t="s">
        <v>118</v>
      </c>
      <c r="G329" s="49"/>
      <c r="H329" s="41" t="s">
        <v>453</v>
      </c>
      <c r="I329" s="99">
        <v>41280.324999999997</v>
      </c>
      <c r="K329" s="6" t="s">
        <v>456</v>
      </c>
      <c r="L329" s="93" t="s">
        <v>1059</v>
      </c>
      <c r="M329" s="93" t="str">
        <f t="shared" si="82"/>
        <v>OK</v>
      </c>
      <c r="N329" s="10" t="s">
        <v>7</v>
      </c>
      <c r="O329" s="6">
        <f t="shared" si="83"/>
        <v>7.75</v>
      </c>
      <c r="P329" s="6">
        <f t="shared" si="71"/>
        <v>1</v>
      </c>
      <c r="Q329" s="6">
        <f t="shared" si="72"/>
        <v>0</v>
      </c>
      <c r="R329" s="6">
        <f t="shared" si="73"/>
        <v>0</v>
      </c>
      <c r="S329" s="6">
        <f t="shared" si="74"/>
        <v>2.75</v>
      </c>
      <c r="T329" s="26">
        <f t="shared" si="75"/>
        <v>2.75</v>
      </c>
      <c r="U329" s="16">
        <f t="shared" si="76"/>
        <v>134.04350000000005</v>
      </c>
      <c r="V329" s="14">
        <f t="shared" si="84"/>
        <v>-40.516500000000008</v>
      </c>
      <c r="W329" s="14">
        <f t="shared" si="85"/>
        <v>-77.649999999999991</v>
      </c>
      <c r="X329" s="14">
        <f t="shared" si="78"/>
        <v>-1.3999999999999986</v>
      </c>
      <c r="Y329" s="14">
        <f t="shared" si="79"/>
        <v>-57.199999999999989</v>
      </c>
      <c r="Z329" s="13">
        <f t="shared" si="80"/>
        <v>-2</v>
      </c>
      <c r="AA329" s="13">
        <f t="shared" si="81"/>
        <v>-32.200000000000003</v>
      </c>
      <c r="AB329" s="13">
        <f t="shared" si="77"/>
        <v>-210.96650000000005</v>
      </c>
    </row>
    <row r="330" spans="1:28" ht="11.25" customHeight="1">
      <c r="A330" s="39" t="s">
        <v>457</v>
      </c>
      <c r="B330" s="47">
        <v>41282.086805555555</v>
      </c>
      <c r="C330" s="49"/>
      <c r="D330" s="49" t="s">
        <v>655</v>
      </c>
      <c r="E330" s="49" t="s">
        <v>153</v>
      </c>
      <c r="F330" s="49" t="s">
        <v>154</v>
      </c>
      <c r="G330" s="49"/>
      <c r="H330" s="41" t="s">
        <v>421</v>
      </c>
      <c r="I330" s="99">
        <v>41280.328472222223</v>
      </c>
      <c r="J330" s="40" t="s">
        <v>9</v>
      </c>
      <c r="K330" s="6" t="s">
        <v>656</v>
      </c>
      <c r="L330" s="93" t="s">
        <v>1060</v>
      </c>
      <c r="M330" s="93" t="str">
        <f t="shared" si="82"/>
        <v>OK</v>
      </c>
      <c r="N330" s="10" t="s">
        <v>5</v>
      </c>
      <c r="O330" s="6">
        <f t="shared" si="83"/>
        <v>0</v>
      </c>
      <c r="P330" s="6">
        <f t="shared" si="71"/>
        <v>0</v>
      </c>
      <c r="Q330" s="6">
        <f t="shared" si="72"/>
        <v>1</v>
      </c>
      <c r="R330" s="6">
        <f t="shared" si="73"/>
        <v>0</v>
      </c>
      <c r="S330" s="6">
        <f t="shared" si="74"/>
        <v>-3.5</v>
      </c>
      <c r="T330" s="26">
        <f t="shared" si="75"/>
        <v>-3.5</v>
      </c>
      <c r="U330" s="16">
        <f t="shared" si="76"/>
        <v>130.54350000000005</v>
      </c>
      <c r="V330" s="14">
        <f t="shared" si="84"/>
        <v>-40.516500000000008</v>
      </c>
      <c r="W330" s="14">
        <f t="shared" si="85"/>
        <v>-77.649999999999991</v>
      </c>
      <c r="X330" s="14">
        <f t="shared" si="78"/>
        <v>-1.3999999999999986</v>
      </c>
      <c r="Y330" s="14">
        <f t="shared" si="79"/>
        <v>-57.199999999999989</v>
      </c>
      <c r="Z330" s="13">
        <f t="shared" si="80"/>
        <v>-2</v>
      </c>
      <c r="AA330" s="13">
        <f t="shared" si="81"/>
        <v>-35.700000000000003</v>
      </c>
      <c r="AB330" s="13">
        <f t="shared" si="77"/>
        <v>-214.46650000000005</v>
      </c>
    </row>
    <row r="331" spans="1:28" ht="11.25" customHeight="1">
      <c r="A331" s="39" t="s">
        <v>8</v>
      </c>
      <c r="B331" s="47">
        <v>41280.5</v>
      </c>
      <c r="C331" s="49"/>
      <c r="D331" s="49" t="s">
        <v>646</v>
      </c>
      <c r="E331" s="49" t="s">
        <v>29</v>
      </c>
      <c r="F331" s="49" t="s">
        <v>647</v>
      </c>
      <c r="G331" s="49"/>
      <c r="H331" s="41" t="s">
        <v>406</v>
      </c>
      <c r="I331" s="99">
        <v>41280.481944444444</v>
      </c>
      <c r="J331" s="40" t="s">
        <v>3</v>
      </c>
      <c r="K331" s="6" t="s">
        <v>456</v>
      </c>
      <c r="L331" s="93" t="s">
        <v>1061</v>
      </c>
      <c r="M331" s="93" t="str">
        <f t="shared" si="82"/>
        <v>OK</v>
      </c>
      <c r="N331" s="10" t="s">
        <v>7</v>
      </c>
      <c r="O331" s="6">
        <f t="shared" si="83"/>
        <v>8.6</v>
      </c>
      <c r="P331" s="6">
        <f t="shared" si="71"/>
        <v>1</v>
      </c>
      <c r="Q331" s="6">
        <f t="shared" si="72"/>
        <v>0</v>
      </c>
      <c r="R331" s="6">
        <f t="shared" si="73"/>
        <v>0</v>
      </c>
      <c r="S331" s="6">
        <f t="shared" si="74"/>
        <v>3.5999999999999996</v>
      </c>
      <c r="T331" s="26">
        <f t="shared" si="75"/>
        <v>3.5999999999999996</v>
      </c>
      <c r="U331" s="16">
        <f t="shared" si="76"/>
        <v>134.14350000000005</v>
      </c>
      <c r="V331" s="14">
        <f t="shared" si="84"/>
        <v>-36.916500000000006</v>
      </c>
      <c r="W331" s="14">
        <f t="shared" si="85"/>
        <v>-77.649999999999991</v>
      </c>
      <c r="X331" s="14">
        <f t="shared" si="78"/>
        <v>-1.3999999999999986</v>
      </c>
      <c r="Y331" s="14">
        <f t="shared" si="79"/>
        <v>-57.199999999999989</v>
      </c>
      <c r="Z331" s="13">
        <f t="shared" si="80"/>
        <v>-2</v>
      </c>
      <c r="AA331" s="13">
        <f t="shared" si="81"/>
        <v>-35.700000000000003</v>
      </c>
      <c r="AB331" s="13">
        <f t="shared" si="77"/>
        <v>-210.86650000000006</v>
      </c>
    </row>
    <row r="332" spans="1:28" ht="11.25" customHeight="1">
      <c r="A332" s="39" t="s">
        <v>8</v>
      </c>
      <c r="B332" s="47">
        <v>41280.527777777781</v>
      </c>
      <c r="C332" s="49"/>
      <c r="D332" s="49" t="s">
        <v>648</v>
      </c>
      <c r="E332" s="49" t="s">
        <v>27</v>
      </c>
      <c r="F332" s="49" t="s">
        <v>649</v>
      </c>
      <c r="G332" s="49"/>
      <c r="H332" s="41" t="s">
        <v>650</v>
      </c>
      <c r="I332" s="99">
        <v>41280.484027777777</v>
      </c>
      <c r="J332" s="40" t="s">
        <v>9</v>
      </c>
      <c r="K332" s="6" t="s">
        <v>475</v>
      </c>
      <c r="L332" s="93" t="s">
        <v>1062</v>
      </c>
      <c r="M332" s="93" t="str">
        <f t="shared" si="82"/>
        <v>OK</v>
      </c>
      <c r="N332" s="10" t="s">
        <v>7</v>
      </c>
      <c r="O332" s="6">
        <f t="shared" si="83"/>
        <v>9</v>
      </c>
      <c r="P332" s="6">
        <f t="shared" si="71"/>
        <v>1</v>
      </c>
      <c r="Q332" s="6">
        <f t="shared" si="72"/>
        <v>0</v>
      </c>
      <c r="R332" s="6">
        <f t="shared" si="73"/>
        <v>0</v>
      </c>
      <c r="S332" s="6">
        <f t="shared" si="74"/>
        <v>7</v>
      </c>
      <c r="T332" s="26">
        <f t="shared" si="75"/>
        <v>7</v>
      </c>
      <c r="U332" s="16">
        <f t="shared" si="76"/>
        <v>141.14350000000005</v>
      </c>
      <c r="V332" s="14">
        <f t="shared" si="84"/>
        <v>-29.916500000000006</v>
      </c>
      <c r="W332" s="14">
        <f t="shared" si="85"/>
        <v>-77.649999999999991</v>
      </c>
      <c r="X332" s="14">
        <f t="shared" si="78"/>
        <v>-1.3999999999999986</v>
      </c>
      <c r="Y332" s="14">
        <f t="shared" si="79"/>
        <v>-57.199999999999989</v>
      </c>
      <c r="Z332" s="13">
        <f t="shared" si="80"/>
        <v>-2</v>
      </c>
      <c r="AA332" s="13">
        <f t="shared" si="81"/>
        <v>-35.700000000000003</v>
      </c>
      <c r="AB332" s="13">
        <f t="shared" si="77"/>
        <v>-203.86650000000006</v>
      </c>
    </row>
    <row r="333" spans="1:28" ht="11.25" customHeight="1">
      <c r="A333" s="39" t="s">
        <v>8</v>
      </c>
      <c r="B333" s="47">
        <v>41280.527777777781</v>
      </c>
      <c r="C333" s="49"/>
      <c r="D333" s="49" t="s">
        <v>648</v>
      </c>
      <c r="E333" s="49" t="s">
        <v>27</v>
      </c>
      <c r="F333" s="49" t="s">
        <v>651</v>
      </c>
      <c r="G333" s="49"/>
      <c r="H333" s="41" t="s">
        <v>496</v>
      </c>
      <c r="I333" s="99">
        <v>41280.484027777777</v>
      </c>
      <c r="J333" s="40" t="s">
        <v>9</v>
      </c>
      <c r="K333" s="6" t="s">
        <v>475</v>
      </c>
      <c r="L333" s="93" t="s">
        <v>1062</v>
      </c>
      <c r="M333" s="93" t="str">
        <f t="shared" si="82"/>
        <v>VOIR ?</v>
      </c>
      <c r="N333" s="10" t="s">
        <v>5</v>
      </c>
      <c r="O333" s="6">
        <f t="shared" si="83"/>
        <v>0</v>
      </c>
      <c r="P333" s="6">
        <f t="shared" si="71"/>
        <v>0</v>
      </c>
      <c r="Q333" s="6">
        <f t="shared" si="72"/>
        <v>1</v>
      </c>
      <c r="R333" s="6">
        <f t="shared" si="73"/>
        <v>0</v>
      </c>
      <c r="S333" s="6">
        <f t="shared" si="74"/>
        <v>-2</v>
      </c>
      <c r="T333" s="26">
        <f t="shared" si="75"/>
        <v>-2</v>
      </c>
      <c r="U333" s="16">
        <f t="shared" si="76"/>
        <v>139.14350000000005</v>
      </c>
      <c r="V333" s="14">
        <f t="shared" si="84"/>
        <v>-31.916500000000006</v>
      </c>
      <c r="W333" s="14">
        <f t="shared" si="85"/>
        <v>-77.649999999999991</v>
      </c>
      <c r="X333" s="14">
        <f t="shared" si="78"/>
        <v>-1.3999999999999986</v>
      </c>
      <c r="Y333" s="14">
        <f t="shared" si="79"/>
        <v>-57.199999999999989</v>
      </c>
      <c r="Z333" s="13">
        <f t="shared" si="80"/>
        <v>-2</v>
      </c>
      <c r="AA333" s="13">
        <f t="shared" si="81"/>
        <v>-35.700000000000003</v>
      </c>
      <c r="AB333" s="13">
        <f t="shared" si="77"/>
        <v>-205.86650000000006</v>
      </c>
    </row>
    <row r="334" spans="1:28" ht="11.25" customHeight="1">
      <c r="A334" s="39" t="s">
        <v>8</v>
      </c>
      <c r="B334" s="47">
        <v>41280.527777777781</v>
      </c>
      <c r="C334" s="49"/>
      <c r="D334" s="49" t="s">
        <v>648</v>
      </c>
      <c r="E334" s="49" t="s">
        <v>27</v>
      </c>
      <c r="F334" s="49" t="s">
        <v>652</v>
      </c>
      <c r="G334" s="49"/>
      <c r="H334" s="41" t="s">
        <v>494</v>
      </c>
      <c r="I334" s="99">
        <v>41280.484027777777</v>
      </c>
      <c r="J334" s="40" t="s">
        <v>9</v>
      </c>
      <c r="K334" s="6" t="s">
        <v>475</v>
      </c>
      <c r="L334" s="93" t="s">
        <v>1062</v>
      </c>
      <c r="M334" s="93" t="str">
        <f t="shared" si="82"/>
        <v>VOIR ?</v>
      </c>
      <c r="N334" s="10" t="s">
        <v>5</v>
      </c>
      <c r="O334" s="6">
        <f t="shared" si="83"/>
        <v>0</v>
      </c>
      <c r="P334" s="6">
        <f>IF(N334="BON",1,0)</f>
        <v>0</v>
      </c>
      <c r="Q334" s="6">
        <f>IF(N334="PERDU",1,0)</f>
        <v>1</v>
      </c>
      <c r="R334" s="6">
        <f>IF(O334&gt;N334,1,0)</f>
        <v>0</v>
      </c>
      <c r="S334" s="6">
        <f>IF(N334="",0,T334)</f>
        <v>-2</v>
      </c>
      <c r="T334" s="26">
        <f>IF(N334=0,K334*-1,O334-K334)</f>
        <v>-2</v>
      </c>
      <c r="U334" s="16">
        <f>IF(N334=0,U333-K334,U333+O334-K334)</f>
        <v>137.14350000000005</v>
      </c>
      <c r="V334" s="14">
        <f t="shared" si="84"/>
        <v>-33.916500000000006</v>
      </c>
      <c r="W334" s="14">
        <f t="shared" si="85"/>
        <v>-77.649999999999991</v>
      </c>
      <c r="X334" s="14">
        <f t="shared" si="78"/>
        <v>-1.3999999999999986</v>
      </c>
      <c r="Y334" s="14">
        <f t="shared" si="79"/>
        <v>-57.199999999999989</v>
      </c>
      <c r="Z334" s="13">
        <f t="shared" si="80"/>
        <v>-2</v>
      </c>
      <c r="AA334" s="13">
        <f t="shared" si="81"/>
        <v>-35.700000000000003</v>
      </c>
      <c r="AB334" s="13">
        <f>+AB333+T334</f>
        <v>-207.86650000000006</v>
      </c>
    </row>
    <row r="335" spans="1:28" ht="11.25" customHeight="1">
      <c r="A335" s="39" t="s">
        <v>8</v>
      </c>
      <c r="B335" s="47">
        <v>41280.666666666664</v>
      </c>
      <c r="C335" s="49"/>
      <c r="D335" s="49" t="s">
        <v>653</v>
      </c>
      <c r="E335" s="49" t="s">
        <v>25</v>
      </c>
      <c r="F335" s="49" t="s">
        <v>654</v>
      </c>
      <c r="G335" s="49"/>
      <c r="H335" s="41" t="s">
        <v>614</v>
      </c>
      <c r="I335" s="99">
        <v>41280.498611111114</v>
      </c>
      <c r="J335" s="40" t="s">
        <v>3</v>
      </c>
      <c r="K335" s="6" t="s">
        <v>456</v>
      </c>
      <c r="L335" s="93" t="s">
        <v>1063</v>
      </c>
      <c r="M335" s="93" t="str">
        <f t="shared" si="82"/>
        <v>OK</v>
      </c>
      <c r="N335" s="10" t="s">
        <v>5</v>
      </c>
      <c r="O335" s="6">
        <f t="shared" si="83"/>
        <v>0</v>
      </c>
      <c r="P335" s="6">
        <f>IF(N335="BON",1,0)</f>
        <v>0</v>
      </c>
      <c r="Q335" s="6">
        <f>IF(N335="PERDU",1,0)</f>
        <v>1</v>
      </c>
      <c r="R335" s="6">
        <f>IF(O335&gt;N335,1,0)</f>
        <v>0</v>
      </c>
      <c r="S335" s="6">
        <f>IF(N335="",0,T335)</f>
        <v>-5</v>
      </c>
      <c r="T335" s="26">
        <f>IF(N335=0,K335*-1,O335-K335)</f>
        <v>-5</v>
      </c>
      <c r="U335" s="16">
        <f>IF(N335=0,U334-K335,U334+O335-K335)</f>
        <v>132.14350000000005</v>
      </c>
      <c r="V335" s="14">
        <f t="shared" si="84"/>
        <v>-38.916500000000006</v>
      </c>
      <c r="W335" s="14">
        <f t="shared" si="85"/>
        <v>-77.649999999999991</v>
      </c>
      <c r="X335" s="14">
        <f t="shared" si="78"/>
        <v>-1.3999999999999986</v>
      </c>
      <c r="Y335" s="14">
        <f t="shared" si="79"/>
        <v>-57.199999999999989</v>
      </c>
      <c r="Z335" s="13">
        <f t="shared" si="80"/>
        <v>-2</v>
      </c>
      <c r="AA335" s="13">
        <f t="shared" si="81"/>
        <v>-35.700000000000003</v>
      </c>
      <c r="AB335" s="13">
        <f>+AB334+T335</f>
        <v>-212.86650000000006</v>
      </c>
    </row>
    <row r="336" spans="1:28" ht="11.25" customHeight="1">
      <c r="A336" s="39" t="s">
        <v>8</v>
      </c>
      <c r="B336" s="47">
        <v>41280.791666666664</v>
      </c>
      <c r="C336" s="49"/>
      <c r="D336" s="49" t="s">
        <v>658</v>
      </c>
      <c r="E336" s="49" t="s">
        <v>27</v>
      </c>
      <c r="F336" s="49" t="s">
        <v>659</v>
      </c>
      <c r="G336" s="49"/>
      <c r="H336" s="41" t="s">
        <v>660</v>
      </c>
      <c r="I336" s="99">
        <v>41280.737500000003</v>
      </c>
      <c r="J336" s="40" t="s">
        <v>9</v>
      </c>
      <c r="K336" s="6" t="s">
        <v>475</v>
      </c>
      <c r="L336" s="93" t="s">
        <v>1064</v>
      </c>
      <c r="M336" s="93" t="str">
        <f t="shared" si="82"/>
        <v>OK</v>
      </c>
      <c r="N336" s="10" t="s">
        <v>7</v>
      </c>
      <c r="O336" s="6">
        <f t="shared" si="83"/>
        <v>20</v>
      </c>
      <c r="P336" s="6">
        <f t="shared" ref="P336:P346" si="86">IF(N336="BON",1,0)</f>
        <v>1</v>
      </c>
      <c r="Q336" s="6">
        <f t="shared" ref="Q336:Q346" si="87">IF(N336="PERDU",1,0)</f>
        <v>0</v>
      </c>
      <c r="R336" s="6">
        <f t="shared" ref="R336:R346" si="88">IF(O336&gt;N336,1,0)</f>
        <v>0</v>
      </c>
      <c r="S336" s="6">
        <f t="shared" ref="S336:S346" si="89">IF(N336="",0,T336)</f>
        <v>18</v>
      </c>
      <c r="T336" s="26">
        <f t="shared" ref="T336:T346" si="90">IF(N336=0,K336*-1,O336-K336)</f>
        <v>18</v>
      </c>
      <c r="U336" s="16">
        <f t="shared" ref="U336:U346" si="91">IF(N336=0,U335-K336,U335+O336-K336)</f>
        <v>150.14350000000005</v>
      </c>
      <c r="V336" s="14">
        <f t="shared" si="84"/>
        <v>-20.916500000000006</v>
      </c>
      <c r="W336" s="14">
        <f t="shared" si="85"/>
        <v>-77.649999999999991</v>
      </c>
      <c r="X336" s="14">
        <f t="shared" si="78"/>
        <v>-1.3999999999999986</v>
      </c>
      <c r="Y336" s="14">
        <f t="shared" si="79"/>
        <v>-57.199999999999989</v>
      </c>
      <c r="Z336" s="13">
        <f t="shared" si="80"/>
        <v>-2</v>
      </c>
      <c r="AA336" s="13">
        <f t="shared" si="81"/>
        <v>-35.700000000000003</v>
      </c>
      <c r="AB336" s="13">
        <f t="shared" ref="AB336:AB346" si="92">+AB335+T336</f>
        <v>-194.86650000000006</v>
      </c>
    </row>
    <row r="337" spans="1:28" ht="11.25" customHeight="1">
      <c r="A337" s="39" t="s">
        <v>8</v>
      </c>
      <c r="B337" s="47">
        <v>41280.875</v>
      </c>
      <c r="C337" s="49"/>
      <c r="D337" s="49" t="s">
        <v>661</v>
      </c>
      <c r="E337" s="49" t="s">
        <v>27</v>
      </c>
      <c r="F337" s="49" t="s">
        <v>128</v>
      </c>
      <c r="G337" s="49"/>
      <c r="H337" s="41" t="s">
        <v>662</v>
      </c>
      <c r="I337" s="99">
        <v>41280.740277777775</v>
      </c>
      <c r="J337" s="40" t="s">
        <v>49</v>
      </c>
      <c r="K337" s="6" t="s">
        <v>475</v>
      </c>
      <c r="L337" s="93" t="s">
        <v>1065</v>
      </c>
      <c r="M337" s="93" t="str">
        <f t="shared" si="82"/>
        <v>OK</v>
      </c>
      <c r="N337" s="10" t="s">
        <v>5</v>
      </c>
      <c r="O337" s="6">
        <f t="shared" si="83"/>
        <v>0</v>
      </c>
      <c r="P337" s="6">
        <f t="shared" si="86"/>
        <v>0</v>
      </c>
      <c r="Q337" s="6">
        <f t="shared" si="87"/>
        <v>1</v>
      </c>
      <c r="R337" s="6">
        <f t="shared" si="88"/>
        <v>0</v>
      </c>
      <c r="S337" s="6">
        <f t="shared" si="89"/>
        <v>-2</v>
      </c>
      <c r="T337" s="26">
        <f t="shared" si="90"/>
        <v>-2</v>
      </c>
      <c r="U337" s="16">
        <f t="shared" si="91"/>
        <v>148.14350000000005</v>
      </c>
      <c r="V337" s="14">
        <f t="shared" si="84"/>
        <v>-22.916500000000006</v>
      </c>
      <c r="W337" s="14">
        <f t="shared" si="85"/>
        <v>-77.649999999999991</v>
      </c>
      <c r="X337" s="14">
        <f t="shared" si="78"/>
        <v>-1.3999999999999986</v>
      </c>
      <c r="Y337" s="14">
        <f t="shared" si="79"/>
        <v>-57.199999999999989</v>
      </c>
      <c r="Z337" s="13">
        <f t="shared" si="80"/>
        <v>-2</v>
      </c>
      <c r="AA337" s="13">
        <f t="shared" si="81"/>
        <v>-35.700000000000003</v>
      </c>
      <c r="AB337" s="13">
        <f t="shared" si="92"/>
        <v>-196.86650000000006</v>
      </c>
    </row>
    <row r="338" spans="1:28" ht="11.25" customHeight="1">
      <c r="A338" s="39" t="s">
        <v>8</v>
      </c>
      <c r="B338" s="47">
        <v>41280.875</v>
      </c>
      <c r="C338" s="49"/>
      <c r="D338" s="49" t="s">
        <v>661</v>
      </c>
      <c r="E338" s="49" t="s">
        <v>27</v>
      </c>
      <c r="F338" s="49" t="s">
        <v>663</v>
      </c>
      <c r="G338" s="49"/>
      <c r="H338" s="41" t="s">
        <v>664</v>
      </c>
      <c r="I338" s="99">
        <v>41280.740277777775</v>
      </c>
      <c r="J338" s="40" t="s">
        <v>49</v>
      </c>
      <c r="K338" s="6" t="s">
        <v>475</v>
      </c>
      <c r="L338" s="93" t="s">
        <v>1065</v>
      </c>
      <c r="M338" s="93" t="str">
        <f t="shared" si="82"/>
        <v>VOIR ?</v>
      </c>
      <c r="N338" s="10" t="s">
        <v>5</v>
      </c>
      <c r="O338" s="6">
        <f t="shared" si="83"/>
        <v>0</v>
      </c>
      <c r="P338" s="6">
        <f t="shared" si="86"/>
        <v>0</v>
      </c>
      <c r="Q338" s="6">
        <f t="shared" si="87"/>
        <v>1</v>
      </c>
      <c r="R338" s="6">
        <f t="shared" si="88"/>
        <v>0</v>
      </c>
      <c r="S338" s="6">
        <f t="shared" si="89"/>
        <v>-2</v>
      </c>
      <c r="T338" s="26">
        <f t="shared" si="90"/>
        <v>-2</v>
      </c>
      <c r="U338" s="16">
        <f t="shared" si="91"/>
        <v>146.14350000000005</v>
      </c>
      <c r="V338" s="14">
        <f t="shared" si="84"/>
        <v>-24.916500000000006</v>
      </c>
      <c r="W338" s="14">
        <f t="shared" si="85"/>
        <v>-77.649999999999991</v>
      </c>
      <c r="X338" s="14">
        <f t="shared" si="78"/>
        <v>-1.3999999999999986</v>
      </c>
      <c r="Y338" s="14">
        <f t="shared" si="79"/>
        <v>-57.199999999999989</v>
      </c>
      <c r="Z338" s="13">
        <f t="shared" si="80"/>
        <v>-2</v>
      </c>
      <c r="AA338" s="13">
        <f t="shared" si="81"/>
        <v>-35.700000000000003</v>
      </c>
      <c r="AB338" s="13">
        <f t="shared" si="92"/>
        <v>-198.86650000000006</v>
      </c>
    </row>
    <row r="339" spans="1:28" ht="11.25" customHeight="1">
      <c r="A339" s="39" t="s">
        <v>8</v>
      </c>
      <c r="B339" s="47">
        <v>41280.875</v>
      </c>
      <c r="C339" s="49"/>
      <c r="D339" s="49" t="s">
        <v>661</v>
      </c>
      <c r="E339" s="49" t="s">
        <v>27</v>
      </c>
      <c r="F339" s="49" t="s">
        <v>665</v>
      </c>
      <c r="G339" s="49"/>
      <c r="H339" s="41" t="s">
        <v>599</v>
      </c>
      <c r="I339" s="99">
        <v>41280.740277777775</v>
      </c>
      <c r="J339" s="40" t="s">
        <v>49</v>
      </c>
      <c r="K339" s="6" t="s">
        <v>475</v>
      </c>
      <c r="L339" s="93" t="s">
        <v>1065</v>
      </c>
      <c r="M339" s="93" t="str">
        <f t="shared" si="82"/>
        <v>VOIR ?</v>
      </c>
      <c r="N339" s="10" t="s">
        <v>5</v>
      </c>
      <c r="O339" s="6">
        <f t="shared" si="83"/>
        <v>0</v>
      </c>
      <c r="P339" s="6">
        <f t="shared" si="86"/>
        <v>0</v>
      </c>
      <c r="Q339" s="6">
        <f t="shared" si="87"/>
        <v>1</v>
      </c>
      <c r="R339" s="6">
        <f t="shared" si="88"/>
        <v>0</v>
      </c>
      <c r="S339" s="6">
        <f t="shared" si="89"/>
        <v>-2</v>
      </c>
      <c r="T339" s="26">
        <f t="shared" si="90"/>
        <v>-2</v>
      </c>
      <c r="U339" s="16">
        <f t="shared" si="91"/>
        <v>144.14350000000005</v>
      </c>
      <c r="V339" s="14">
        <f t="shared" si="84"/>
        <v>-26.916500000000006</v>
      </c>
      <c r="W339" s="14">
        <f t="shared" si="85"/>
        <v>-77.649999999999991</v>
      </c>
      <c r="X339" s="14">
        <f t="shared" si="78"/>
        <v>-1.3999999999999986</v>
      </c>
      <c r="Y339" s="14">
        <f t="shared" si="79"/>
        <v>-57.199999999999989</v>
      </c>
      <c r="Z339" s="13">
        <f t="shared" si="80"/>
        <v>-2</v>
      </c>
      <c r="AA339" s="13">
        <f t="shared" si="81"/>
        <v>-35.700000000000003</v>
      </c>
      <c r="AB339" s="13">
        <f t="shared" si="92"/>
        <v>-200.86650000000006</v>
      </c>
    </row>
    <row r="340" spans="1:28" ht="11.25" customHeight="1">
      <c r="A340" s="39" t="s">
        <v>8</v>
      </c>
      <c r="B340" s="47">
        <v>41280.864583333336</v>
      </c>
      <c r="C340" s="49"/>
      <c r="D340" s="49" t="s">
        <v>667</v>
      </c>
      <c r="E340" s="49" t="s">
        <v>125</v>
      </c>
      <c r="F340" s="49" t="s">
        <v>668</v>
      </c>
      <c r="G340" s="49"/>
      <c r="H340" s="41" t="s">
        <v>664</v>
      </c>
      <c r="I340" s="99">
        <v>41280.804166666669</v>
      </c>
      <c r="J340" s="40" t="s">
        <v>3</v>
      </c>
      <c r="K340" s="6" t="s">
        <v>456</v>
      </c>
      <c r="L340" s="93" t="s">
        <v>1066</v>
      </c>
      <c r="M340" s="93" t="str">
        <f t="shared" si="82"/>
        <v>OK</v>
      </c>
      <c r="N340" s="10" t="s">
        <v>5</v>
      </c>
      <c r="O340" s="6">
        <f t="shared" si="83"/>
        <v>0</v>
      </c>
      <c r="P340" s="6">
        <f t="shared" si="86"/>
        <v>0</v>
      </c>
      <c r="Q340" s="6">
        <f t="shared" si="87"/>
        <v>1</v>
      </c>
      <c r="R340" s="6">
        <f t="shared" si="88"/>
        <v>0</v>
      </c>
      <c r="S340" s="6">
        <f t="shared" si="89"/>
        <v>-5</v>
      </c>
      <c r="T340" s="26">
        <f t="shared" si="90"/>
        <v>-5</v>
      </c>
      <c r="U340" s="16">
        <f t="shared" si="91"/>
        <v>139.14350000000005</v>
      </c>
      <c r="V340" s="14">
        <f t="shared" si="84"/>
        <v>-31.916500000000006</v>
      </c>
      <c r="W340" s="14">
        <f t="shared" si="85"/>
        <v>-77.649999999999991</v>
      </c>
      <c r="X340" s="14">
        <f t="shared" si="78"/>
        <v>-1.3999999999999986</v>
      </c>
      <c r="Y340" s="14">
        <f t="shared" si="79"/>
        <v>-57.199999999999989</v>
      </c>
      <c r="Z340" s="13">
        <f t="shared" si="80"/>
        <v>-2</v>
      </c>
      <c r="AA340" s="13">
        <f t="shared" si="81"/>
        <v>-35.700000000000003</v>
      </c>
      <c r="AB340" s="13">
        <f t="shared" si="92"/>
        <v>-205.86650000000006</v>
      </c>
    </row>
    <row r="341" spans="1:28">
      <c r="A341" s="39" t="s">
        <v>8</v>
      </c>
      <c r="B341" s="47">
        <v>41280.875</v>
      </c>
      <c r="C341" s="49"/>
      <c r="D341" s="49" t="s">
        <v>666</v>
      </c>
      <c r="E341" s="49" t="s">
        <v>113</v>
      </c>
      <c r="F341" s="49" t="s">
        <v>215</v>
      </c>
      <c r="G341" s="49"/>
      <c r="H341" s="41" t="s">
        <v>488</v>
      </c>
      <c r="I341" s="99">
        <v>41280.817361111112</v>
      </c>
      <c r="J341" s="40" t="s">
        <v>3</v>
      </c>
      <c r="K341" s="6" t="s">
        <v>456</v>
      </c>
      <c r="L341" s="93" t="s">
        <v>1067</v>
      </c>
      <c r="M341" s="93" t="str">
        <f t="shared" si="82"/>
        <v>OK</v>
      </c>
      <c r="N341" s="10" t="s">
        <v>7</v>
      </c>
      <c r="O341" s="6">
        <f t="shared" si="83"/>
        <v>9</v>
      </c>
      <c r="P341" s="6">
        <f t="shared" si="86"/>
        <v>1</v>
      </c>
      <c r="Q341" s="6">
        <f t="shared" si="87"/>
        <v>0</v>
      </c>
      <c r="R341" s="6">
        <f t="shared" si="88"/>
        <v>0</v>
      </c>
      <c r="S341" s="6">
        <f t="shared" si="89"/>
        <v>4</v>
      </c>
      <c r="T341" s="26">
        <f t="shared" si="90"/>
        <v>4</v>
      </c>
      <c r="U341" s="16">
        <f t="shared" si="91"/>
        <v>143.14350000000005</v>
      </c>
      <c r="V341" s="14">
        <f t="shared" si="84"/>
        <v>-27.916500000000006</v>
      </c>
      <c r="W341" s="14">
        <f t="shared" si="85"/>
        <v>-77.649999999999991</v>
      </c>
      <c r="X341" s="14">
        <f t="shared" ref="X341:X404" si="93">IF(A341="PHANE",X340+T341,X340)</f>
        <v>-1.3999999999999986</v>
      </c>
      <c r="Y341" s="14">
        <f t="shared" si="79"/>
        <v>-57.199999999999989</v>
      </c>
      <c r="Z341" s="13">
        <f t="shared" si="80"/>
        <v>-2</v>
      </c>
      <c r="AA341" s="13">
        <f t="shared" si="81"/>
        <v>-35.700000000000003</v>
      </c>
      <c r="AB341" s="13">
        <f t="shared" si="92"/>
        <v>-201.86650000000006</v>
      </c>
    </row>
    <row r="342" spans="1:28" ht="11.25" customHeight="1">
      <c r="A342" s="39" t="s">
        <v>457</v>
      </c>
      <c r="B342" s="47">
        <v>41281.375</v>
      </c>
      <c r="C342" s="49"/>
      <c r="D342" s="49" t="s">
        <v>676</v>
      </c>
      <c r="E342" s="49" t="s">
        <v>528</v>
      </c>
      <c r="F342" s="49" t="s">
        <v>677</v>
      </c>
      <c r="G342" s="49"/>
      <c r="H342" s="41" t="s">
        <v>411</v>
      </c>
      <c r="I342" s="99">
        <v>41281.351388888892</v>
      </c>
      <c r="J342" s="40" t="s">
        <v>514</v>
      </c>
      <c r="K342" s="6" t="s">
        <v>456</v>
      </c>
      <c r="L342" s="93" t="s">
        <v>1068</v>
      </c>
      <c r="M342" s="93" t="str">
        <f t="shared" si="82"/>
        <v>OK</v>
      </c>
      <c r="N342" s="10" t="s">
        <v>7</v>
      </c>
      <c r="O342" s="6">
        <f t="shared" si="83"/>
        <v>6.65</v>
      </c>
      <c r="P342" s="6">
        <f t="shared" si="86"/>
        <v>1</v>
      </c>
      <c r="Q342" s="6">
        <f t="shared" si="87"/>
        <v>0</v>
      </c>
      <c r="R342" s="6">
        <f t="shared" si="88"/>
        <v>0</v>
      </c>
      <c r="S342" s="6">
        <f t="shared" si="89"/>
        <v>1.6500000000000004</v>
      </c>
      <c r="T342" s="26">
        <f t="shared" si="90"/>
        <v>1.6500000000000004</v>
      </c>
      <c r="U342" s="16">
        <f t="shared" si="91"/>
        <v>144.79350000000005</v>
      </c>
      <c r="V342" s="14">
        <f t="shared" si="84"/>
        <v>-27.916500000000006</v>
      </c>
      <c r="W342" s="14">
        <f t="shared" si="85"/>
        <v>-77.649999999999991</v>
      </c>
      <c r="X342" s="14">
        <f t="shared" si="93"/>
        <v>-1.3999999999999986</v>
      </c>
      <c r="Y342" s="14">
        <f t="shared" si="79"/>
        <v>-57.199999999999989</v>
      </c>
      <c r="Z342" s="13">
        <f t="shared" si="80"/>
        <v>-2</v>
      </c>
      <c r="AA342" s="13">
        <f t="shared" si="81"/>
        <v>-34.050000000000004</v>
      </c>
      <c r="AB342" s="13">
        <f t="shared" si="92"/>
        <v>-200.21650000000005</v>
      </c>
    </row>
    <row r="343" spans="1:28" ht="11.25" customHeight="1">
      <c r="A343" s="39" t="s">
        <v>457</v>
      </c>
      <c r="B343" s="47">
        <v>41281.770833333336</v>
      </c>
      <c r="C343" s="49"/>
      <c r="D343" s="49" t="s">
        <v>669</v>
      </c>
      <c r="E343" s="49" t="s">
        <v>29</v>
      </c>
      <c r="F343" s="49" t="s">
        <v>678</v>
      </c>
      <c r="G343" s="49"/>
      <c r="H343" s="41" t="s">
        <v>406</v>
      </c>
      <c r="I343" s="99">
        <v>41281.591666666667</v>
      </c>
      <c r="J343" s="40" t="s">
        <v>3</v>
      </c>
      <c r="K343" s="6" t="s">
        <v>456</v>
      </c>
      <c r="L343" s="93" t="s">
        <v>1069</v>
      </c>
      <c r="M343" s="93" t="str">
        <f t="shared" si="82"/>
        <v>OK</v>
      </c>
      <c r="N343" s="10" t="s">
        <v>7</v>
      </c>
      <c r="O343" s="6">
        <f t="shared" si="83"/>
        <v>8.6</v>
      </c>
      <c r="P343" s="6">
        <f t="shared" si="86"/>
        <v>1</v>
      </c>
      <c r="Q343" s="6">
        <f t="shared" si="87"/>
        <v>0</v>
      </c>
      <c r="R343" s="6">
        <f t="shared" si="88"/>
        <v>0</v>
      </c>
      <c r="S343" s="6">
        <f t="shared" si="89"/>
        <v>3.5999999999999996</v>
      </c>
      <c r="T343" s="26">
        <f t="shared" si="90"/>
        <v>3.5999999999999996</v>
      </c>
      <c r="U343" s="16">
        <f t="shared" si="91"/>
        <v>148.39350000000005</v>
      </c>
      <c r="V343" s="14">
        <f t="shared" si="84"/>
        <v>-27.916500000000006</v>
      </c>
      <c r="W343" s="14">
        <f t="shared" si="85"/>
        <v>-77.649999999999991</v>
      </c>
      <c r="X343" s="14">
        <f t="shared" si="93"/>
        <v>-1.3999999999999986</v>
      </c>
      <c r="Y343" s="14">
        <f t="shared" si="79"/>
        <v>-57.199999999999989</v>
      </c>
      <c r="Z343" s="13">
        <f t="shared" si="80"/>
        <v>-2</v>
      </c>
      <c r="AA343" s="13">
        <f t="shared" si="81"/>
        <v>-30.450000000000003</v>
      </c>
      <c r="AB343" s="13">
        <f t="shared" si="92"/>
        <v>-196.61650000000006</v>
      </c>
    </row>
    <row r="344" spans="1:28" ht="11.25" customHeight="1">
      <c r="A344" s="39" t="s">
        <v>8</v>
      </c>
      <c r="B344" s="47">
        <v>41281.770833333336</v>
      </c>
      <c r="C344" s="49"/>
      <c r="D344" s="49" t="s">
        <v>669</v>
      </c>
      <c r="E344" s="49" t="s">
        <v>125</v>
      </c>
      <c r="F344" s="49" t="s">
        <v>126</v>
      </c>
      <c r="G344" s="49"/>
      <c r="H344" s="41" t="s">
        <v>670</v>
      </c>
      <c r="I344" s="99">
        <v>41281.717361111114</v>
      </c>
      <c r="J344" s="40" t="s">
        <v>3</v>
      </c>
      <c r="K344" s="6" t="s">
        <v>456</v>
      </c>
      <c r="L344" s="93" t="s">
        <v>1070</v>
      </c>
      <c r="M344" s="93" t="str">
        <f t="shared" si="82"/>
        <v>OK</v>
      </c>
      <c r="N344" s="10" t="s">
        <v>7</v>
      </c>
      <c r="O344" s="6">
        <f t="shared" si="83"/>
        <v>17</v>
      </c>
      <c r="P344" s="6">
        <f t="shared" si="86"/>
        <v>1</v>
      </c>
      <c r="Q344" s="6">
        <f t="shared" si="87"/>
        <v>0</v>
      </c>
      <c r="R344" s="6">
        <f t="shared" si="88"/>
        <v>0</v>
      </c>
      <c r="S344" s="6">
        <f t="shared" si="89"/>
        <v>12</v>
      </c>
      <c r="T344" s="26">
        <f t="shared" si="90"/>
        <v>12</v>
      </c>
      <c r="U344" s="16">
        <f t="shared" si="91"/>
        <v>160.39350000000005</v>
      </c>
      <c r="V344" s="14">
        <f t="shared" si="84"/>
        <v>-15.916500000000006</v>
      </c>
      <c r="W344" s="14">
        <f t="shared" si="85"/>
        <v>-77.649999999999991</v>
      </c>
      <c r="X344" s="14">
        <f t="shared" si="93"/>
        <v>-1.3999999999999986</v>
      </c>
      <c r="Y344" s="14">
        <f t="shared" si="79"/>
        <v>-57.199999999999989</v>
      </c>
      <c r="Z344" s="13">
        <f t="shared" si="80"/>
        <v>-2</v>
      </c>
      <c r="AA344" s="13">
        <f t="shared" si="81"/>
        <v>-30.450000000000003</v>
      </c>
      <c r="AB344" s="13">
        <f t="shared" si="92"/>
        <v>-184.61650000000006</v>
      </c>
    </row>
    <row r="345" spans="1:28" ht="11.25" customHeight="1">
      <c r="A345" s="39" t="s">
        <v>8</v>
      </c>
      <c r="B345" s="47">
        <v>41281.864583333336</v>
      </c>
      <c r="C345" s="49"/>
      <c r="D345" s="49" t="s">
        <v>671</v>
      </c>
      <c r="E345" s="49" t="s">
        <v>174</v>
      </c>
      <c r="F345" s="49" t="s">
        <v>672</v>
      </c>
      <c r="G345" s="49"/>
      <c r="H345" s="41" t="s">
        <v>449</v>
      </c>
      <c r="I345" s="99">
        <v>41281.734722222223</v>
      </c>
      <c r="J345" s="40" t="s">
        <v>3</v>
      </c>
      <c r="K345" s="6" t="s">
        <v>456</v>
      </c>
      <c r="L345" s="93" t="s">
        <v>1071</v>
      </c>
      <c r="M345" s="93" t="str">
        <f t="shared" si="82"/>
        <v>OK</v>
      </c>
      <c r="N345" s="10" t="s">
        <v>5</v>
      </c>
      <c r="O345" s="6">
        <f t="shared" si="83"/>
        <v>0</v>
      </c>
      <c r="P345" s="6">
        <f t="shared" si="86"/>
        <v>0</v>
      </c>
      <c r="Q345" s="6">
        <f t="shared" si="87"/>
        <v>1</v>
      </c>
      <c r="R345" s="6">
        <f t="shared" si="88"/>
        <v>0</v>
      </c>
      <c r="S345" s="6">
        <f t="shared" si="89"/>
        <v>-5</v>
      </c>
      <c r="T345" s="26">
        <f t="shared" si="90"/>
        <v>-5</v>
      </c>
      <c r="U345" s="16">
        <f t="shared" si="91"/>
        <v>155.39350000000005</v>
      </c>
      <c r="V345" s="14">
        <f t="shared" si="84"/>
        <v>-20.916500000000006</v>
      </c>
      <c r="W345" s="14">
        <f t="shared" si="85"/>
        <v>-77.649999999999991</v>
      </c>
      <c r="X345" s="14">
        <f t="shared" si="93"/>
        <v>-1.3999999999999986</v>
      </c>
      <c r="Y345" s="14">
        <f t="shared" si="79"/>
        <v>-57.199999999999989</v>
      </c>
      <c r="Z345" s="13">
        <f t="shared" si="80"/>
        <v>-2</v>
      </c>
      <c r="AA345" s="13">
        <f t="shared" si="81"/>
        <v>-30.450000000000003</v>
      </c>
      <c r="AB345" s="13">
        <f t="shared" si="92"/>
        <v>-189.61650000000006</v>
      </c>
    </row>
    <row r="346" spans="1:28" ht="11.25" customHeight="1">
      <c r="A346" s="39" t="s">
        <v>8</v>
      </c>
      <c r="B346" s="47">
        <v>41281.8125</v>
      </c>
      <c r="C346" s="49"/>
      <c r="D346" s="49" t="s">
        <v>673</v>
      </c>
      <c r="E346" s="49" t="s">
        <v>27</v>
      </c>
      <c r="F346" s="49" t="s">
        <v>674</v>
      </c>
      <c r="G346" s="49"/>
      <c r="H346" s="41" t="s">
        <v>555</v>
      </c>
      <c r="I346" s="99">
        <v>41281.736111111109</v>
      </c>
      <c r="J346" s="40" t="s">
        <v>9</v>
      </c>
      <c r="K346" s="6" t="s">
        <v>475</v>
      </c>
      <c r="L346" s="93" t="s">
        <v>1072</v>
      </c>
      <c r="M346" s="93" t="str">
        <f t="shared" si="82"/>
        <v>OK</v>
      </c>
      <c r="N346" s="10" t="s">
        <v>5</v>
      </c>
      <c r="O346" s="6">
        <f t="shared" si="83"/>
        <v>0</v>
      </c>
      <c r="P346" s="6">
        <f t="shared" si="86"/>
        <v>0</v>
      </c>
      <c r="Q346" s="6">
        <f t="shared" si="87"/>
        <v>1</v>
      </c>
      <c r="R346" s="6">
        <f t="shared" si="88"/>
        <v>0</v>
      </c>
      <c r="S346" s="6">
        <f t="shared" si="89"/>
        <v>-2</v>
      </c>
      <c r="T346" s="26">
        <f t="shared" si="90"/>
        <v>-2</v>
      </c>
      <c r="U346" s="16">
        <f t="shared" si="91"/>
        <v>153.39350000000005</v>
      </c>
      <c r="V346" s="14">
        <f t="shared" si="84"/>
        <v>-22.916500000000006</v>
      </c>
      <c r="W346" s="14">
        <f t="shared" si="85"/>
        <v>-77.649999999999991</v>
      </c>
      <c r="X346" s="14">
        <f t="shared" si="93"/>
        <v>-1.3999999999999986</v>
      </c>
      <c r="Y346" s="14">
        <f t="shared" si="79"/>
        <v>-57.199999999999989</v>
      </c>
      <c r="Z346" s="13">
        <f t="shared" si="80"/>
        <v>-2</v>
      </c>
      <c r="AA346" s="13">
        <f t="shared" si="81"/>
        <v>-30.450000000000003</v>
      </c>
      <c r="AB346" s="13">
        <f t="shared" si="92"/>
        <v>-191.61650000000006</v>
      </c>
    </row>
    <row r="347" spans="1:28" ht="11.25" customHeight="1">
      <c r="A347" s="39" t="s">
        <v>8</v>
      </c>
      <c r="B347" s="47">
        <v>41281.8125</v>
      </c>
      <c r="C347" s="49"/>
      <c r="D347" s="49" t="s">
        <v>673</v>
      </c>
      <c r="E347" s="49" t="s">
        <v>27</v>
      </c>
      <c r="F347" s="49" t="s">
        <v>675</v>
      </c>
      <c r="G347" s="49"/>
      <c r="H347" s="41" t="s">
        <v>456</v>
      </c>
      <c r="I347" s="99">
        <v>41281.736111111109</v>
      </c>
      <c r="J347" s="40" t="s">
        <v>9</v>
      </c>
      <c r="K347" s="6" t="s">
        <v>475</v>
      </c>
      <c r="L347" s="93" t="s">
        <v>1072</v>
      </c>
      <c r="M347" s="93" t="str">
        <f t="shared" si="82"/>
        <v>VOIR ?</v>
      </c>
      <c r="N347" s="10" t="s">
        <v>5</v>
      </c>
      <c r="O347" s="6">
        <f t="shared" si="83"/>
        <v>0</v>
      </c>
      <c r="P347" s="6">
        <f>IF(N347="BON",1,0)</f>
        <v>0</v>
      </c>
      <c r="Q347" s="6">
        <f>IF(N347="PERDU",1,0)</f>
        <v>1</v>
      </c>
      <c r="R347" s="6">
        <f>IF(O347&gt;N347,1,0)</f>
        <v>0</v>
      </c>
      <c r="S347" s="6">
        <f>IF(N347="",0,T347)</f>
        <v>-2</v>
      </c>
      <c r="T347" s="26">
        <f>IF(N347=0,K347*-1,O347-K347)</f>
        <v>-2</v>
      </c>
      <c r="U347" s="16">
        <f>IF(N347=0,U346-K347,U346+O347-K347)</f>
        <v>151.39350000000005</v>
      </c>
      <c r="V347" s="14">
        <f t="shared" si="84"/>
        <v>-24.916500000000006</v>
      </c>
      <c r="W347" s="14">
        <f t="shared" si="85"/>
        <v>-77.649999999999991</v>
      </c>
      <c r="X347" s="14">
        <f t="shared" si="93"/>
        <v>-1.3999999999999986</v>
      </c>
      <c r="Y347" s="14">
        <f t="shared" ref="Y347:Y410" si="94">IF(A347="TOF",Y346+T347,Y346)</f>
        <v>-57.199999999999989</v>
      </c>
      <c r="Z347" s="13">
        <f t="shared" si="80"/>
        <v>-2</v>
      </c>
      <c r="AA347" s="13">
        <f t="shared" si="81"/>
        <v>-30.450000000000003</v>
      </c>
      <c r="AB347" s="13">
        <f>+AB346+T347</f>
        <v>-193.61650000000006</v>
      </c>
    </row>
    <row r="348" spans="1:28" ht="11.25" customHeight="1">
      <c r="A348" s="40" t="s">
        <v>8</v>
      </c>
      <c r="B348" s="47">
        <v>41282.041666666664</v>
      </c>
      <c r="C348" s="49"/>
      <c r="D348" s="49" t="s">
        <v>679</v>
      </c>
      <c r="E348" s="49" t="s">
        <v>533</v>
      </c>
      <c r="F348" s="49" t="s">
        <v>534</v>
      </c>
      <c r="G348" s="49"/>
      <c r="H348" s="41" t="s">
        <v>680</v>
      </c>
      <c r="I348" s="99">
        <v>41281.949305555558</v>
      </c>
      <c r="J348" s="40" t="s">
        <v>514</v>
      </c>
      <c r="K348" s="6" t="s">
        <v>456</v>
      </c>
      <c r="L348" s="93" t="s">
        <v>1073</v>
      </c>
      <c r="M348" s="93" t="str">
        <f t="shared" si="82"/>
        <v>OK</v>
      </c>
      <c r="N348" s="10" t="s">
        <v>7</v>
      </c>
      <c r="O348" s="6">
        <f t="shared" si="83"/>
        <v>12</v>
      </c>
      <c r="P348" s="6">
        <f t="shared" ref="P348:P354" si="95">IF(N348="BON",1,0)</f>
        <v>1</v>
      </c>
      <c r="Q348" s="6">
        <f t="shared" ref="Q348:Q354" si="96">IF(N348="PERDU",1,0)</f>
        <v>0</v>
      </c>
      <c r="R348" s="6">
        <f t="shared" ref="R348:R354" si="97">IF(O348&gt;N348,1,0)</f>
        <v>0</v>
      </c>
      <c r="S348" s="6">
        <f t="shared" ref="S348:S354" si="98">IF(N348="",0,T348)</f>
        <v>7</v>
      </c>
      <c r="T348" s="26">
        <f t="shared" ref="T348:T354" si="99">IF(N348=0,K348*-1,O348-K348)</f>
        <v>7</v>
      </c>
      <c r="U348" s="16">
        <f t="shared" ref="U348:U354" si="100">IF(N348=0,U347-K348,U347+O348-K348)</f>
        <v>158.39350000000005</v>
      </c>
      <c r="V348" s="14">
        <f t="shared" si="84"/>
        <v>-17.916500000000006</v>
      </c>
      <c r="W348" s="14">
        <f t="shared" si="85"/>
        <v>-77.649999999999991</v>
      </c>
      <c r="X348" s="14">
        <f t="shared" si="93"/>
        <v>-1.3999999999999986</v>
      </c>
      <c r="Y348" s="14">
        <f t="shared" si="94"/>
        <v>-57.199999999999989</v>
      </c>
      <c r="Z348" s="13">
        <f t="shared" si="80"/>
        <v>-2</v>
      </c>
      <c r="AA348" s="13">
        <f t="shared" si="81"/>
        <v>-30.450000000000003</v>
      </c>
      <c r="AB348" s="13">
        <f t="shared" ref="AB348:AB354" si="101">+AB347+T348</f>
        <v>-186.61650000000006</v>
      </c>
    </row>
    <row r="349" spans="1:28" ht="11.25" customHeight="1">
      <c r="A349" s="40" t="s">
        <v>8</v>
      </c>
      <c r="B349" s="47">
        <v>41282.065972222219</v>
      </c>
      <c r="C349" s="49"/>
      <c r="D349" s="49" t="s">
        <v>684</v>
      </c>
      <c r="E349" s="49" t="s">
        <v>146</v>
      </c>
      <c r="F349" s="49" t="s">
        <v>685</v>
      </c>
      <c r="G349" s="49"/>
      <c r="H349" s="41" t="s">
        <v>491</v>
      </c>
      <c r="I349" s="99">
        <v>41281.963194444441</v>
      </c>
      <c r="J349" s="40" t="s">
        <v>9</v>
      </c>
      <c r="K349" s="6" t="s">
        <v>456</v>
      </c>
      <c r="L349" s="93" t="s">
        <v>1074</v>
      </c>
      <c r="M349" s="93" t="str">
        <f t="shared" si="82"/>
        <v>OK</v>
      </c>
      <c r="N349" s="10" t="s">
        <v>5</v>
      </c>
      <c r="O349" s="6">
        <f t="shared" si="83"/>
        <v>0</v>
      </c>
      <c r="P349" s="6">
        <f t="shared" si="95"/>
        <v>0</v>
      </c>
      <c r="Q349" s="6">
        <f t="shared" si="96"/>
        <v>1</v>
      </c>
      <c r="R349" s="6">
        <f t="shared" si="97"/>
        <v>0</v>
      </c>
      <c r="S349" s="6">
        <f t="shared" si="98"/>
        <v>-5</v>
      </c>
      <c r="T349" s="26">
        <f t="shared" si="99"/>
        <v>-5</v>
      </c>
      <c r="U349" s="16">
        <f t="shared" si="100"/>
        <v>153.39350000000005</v>
      </c>
      <c r="V349" s="14">
        <f t="shared" si="84"/>
        <v>-22.916500000000006</v>
      </c>
      <c r="W349" s="14">
        <f t="shared" si="85"/>
        <v>-77.649999999999991</v>
      </c>
      <c r="X349" s="14">
        <f t="shared" si="93"/>
        <v>-1.3999999999999986</v>
      </c>
      <c r="Y349" s="14">
        <f t="shared" si="94"/>
        <v>-57.199999999999989</v>
      </c>
      <c r="Z349" s="13">
        <f t="shared" si="80"/>
        <v>-2</v>
      </c>
      <c r="AA349" s="13">
        <f t="shared" si="81"/>
        <v>-30.450000000000003</v>
      </c>
      <c r="AB349" s="13">
        <f t="shared" si="101"/>
        <v>-191.61650000000006</v>
      </c>
    </row>
    <row r="350" spans="1:28" ht="11.25" customHeight="1">
      <c r="A350" s="39" t="s">
        <v>457</v>
      </c>
      <c r="B350" s="47">
        <v>41282.4375</v>
      </c>
      <c r="C350" s="49"/>
      <c r="D350" s="49" t="s">
        <v>686</v>
      </c>
      <c r="E350" s="49" t="s">
        <v>528</v>
      </c>
      <c r="F350" s="49" t="s">
        <v>687</v>
      </c>
      <c r="G350" s="49"/>
      <c r="H350" s="41" t="s">
        <v>411</v>
      </c>
      <c r="I350" s="99">
        <v>41282.384722222225</v>
      </c>
      <c r="J350" s="40" t="s">
        <v>514</v>
      </c>
      <c r="K350" s="6" t="s">
        <v>456</v>
      </c>
      <c r="L350" s="93" t="s">
        <v>1075</v>
      </c>
      <c r="M350" s="93" t="str">
        <f t="shared" si="82"/>
        <v>OK</v>
      </c>
      <c r="N350" s="10" t="s">
        <v>7</v>
      </c>
      <c r="O350" s="6">
        <f t="shared" si="83"/>
        <v>6.65</v>
      </c>
      <c r="P350" s="6">
        <f t="shared" si="95"/>
        <v>1</v>
      </c>
      <c r="Q350" s="6">
        <f t="shared" si="96"/>
        <v>0</v>
      </c>
      <c r="R350" s="6">
        <f t="shared" si="97"/>
        <v>0</v>
      </c>
      <c r="S350" s="6">
        <f t="shared" si="98"/>
        <v>1.6500000000000004</v>
      </c>
      <c r="T350" s="26">
        <f t="shared" si="99"/>
        <v>1.6500000000000004</v>
      </c>
      <c r="U350" s="16">
        <f t="shared" si="100"/>
        <v>155.04350000000005</v>
      </c>
      <c r="V350" s="14">
        <f t="shared" si="84"/>
        <v>-22.916500000000006</v>
      </c>
      <c r="W350" s="14">
        <f t="shared" si="85"/>
        <v>-77.649999999999991</v>
      </c>
      <c r="X350" s="14">
        <f t="shared" si="93"/>
        <v>-1.3999999999999986</v>
      </c>
      <c r="Y350" s="14">
        <f t="shared" si="94"/>
        <v>-57.199999999999989</v>
      </c>
      <c r="Z350" s="13">
        <f t="shared" ref="Z350:Z413" si="102">IF(A350="YOAN",Z349+T350,Z349)</f>
        <v>-2</v>
      </c>
      <c r="AA350" s="13">
        <f t="shared" si="81"/>
        <v>-28.800000000000004</v>
      </c>
      <c r="AB350" s="13">
        <f t="shared" si="101"/>
        <v>-189.96650000000005</v>
      </c>
    </row>
    <row r="351" spans="1:28" ht="11.25" customHeight="1">
      <c r="A351" s="40" t="s">
        <v>8</v>
      </c>
      <c r="B351" s="47">
        <v>41282.447916666664</v>
      </c>
      <c r="C351" s="49"/>
      <c r="D351" s="49" t="s">
        <v>686</v>
      </c>
      <c r="E351" s="49" t="s">
        <v>545</v>
      </c>
      <c r="F351" s="49" t="s">
        <v>546</v>
      </c>
      <c r="G351" s="49"/>
      <c r="H351" s="41" t="s">
        <v>413</v>
      </c>
      <c r="I351" s="99">
        <v>41282.445138888892</v>
      </c>
      <c r="J351" s="40" t="s">
        <v>514</v>
      </c>
      <c r="K351" s="6" t="s">
        <v>456</v>
      </c>
      <c r="L351" s="93" t="s">
        <v>1076</v>
      </c>
      <c r="M351" s="93" t="str">
        <f t="shared" si="82"/>
        <v>OK</v>
      </c>
      <c r="N351" s="10" t="s">
        <v>7</v>
      </c>
      <c r="O351" s="6">
        <f t="shared" si="83"/>
        <v>9.3500000000000014</v>
      </c>
      <c r="P351" s="6">
        <f t="shared" si="95"/>
        <v>1</v>
      </c>
      <c r="Q351" s="6">
        <f t="shared" si="96"/>
        <v>0</v>
      </c>
      <c r="R351" s="6">
        <f t="shared" si="97"/>
        <v>0</v>
      </c>
      <c r="S351" s="6">
        <f t="shared" si="98"/>
        <v>4.3500000000000014</v>
      </c>
      <c r="T351" s="26">
        <f t="shared" si="99"/>
        <v>4.3500000000000014</v>
      </c>
      <c r="U351" s="16">
        <f t="shared" si="100"/>
        <v>159.39350000000005</v>
      </c>
      <c r="V351" s="14">
        <f t="shared" si="84"/>
        <v>-18.566500000000005</v>
      </c>
      <c r="W351" s="14">
        <f t="shared" si="85"/>
        <v>-77.649999999999991</v>
      </c>
      <c r="X351" s="14">
        <f t="shared" si="93"/>
        <v>-1.3999999999999986</v>
      </c>
      <c r="Y351" s="14">
        <f t="shared" si="94"/>
        <v>-57.199999999999989</v>
      </c>
      <c r="Z351" s="13">
        <f t="shared" si="102"/>
        <v>-2</v>
      </c>
      <c r="AA351" s="13">
        <f t="shared" si="81"/>
        <v>-28.800000000000004</v>
      </c>
      <c r="AB351" s="13">
        <f t="shared" si="101"/>
        <v>-185.61650000000006</v>
      </c>
    </row>
    <row r="352" spans="1:28" ht="11.25" customHeight="1">
      <c r="A352" s="39" t="s">
        <v>457</v>
      </c>
      <c r="B352" s="47">
        <v>41282.625</v>
      </c>
      <c r="C352" s="49"/>
      <c r="D352" s="49" t="s">
        <v>688</v>
      </c>
      <c r="E352" s="49" t="s">
        <v>27</v>
      </c>
      <c r="F352" s="49" t="s">
        <v>689</v>
      </c>
      <c r="G352" s="49"/>
      <c r="H352" s="41" t="s">
        <v>690</v>
      </c>
      <c r="I352" s="99">
        <v>41282.518055555556</v>
      </c>
      <c r="J352" s="40" t="s">
        <v>9</v>
      </c>
      <c r="K352" s="6" t="s">
        <v>456</v>
      </c>
      <c r="L352" s="93" t="s">
        <v>1077</v>
      </c>
      <c r="M352" s="93" t="str">
        <f t="shared" si="82"/>
        <v>OK</v>
      </c>
      <c r="N352" s="10" t="s">
        <v>7</v>
      </c>
      <c r="O352" s="6">
        <f t="shared" si="83"/>
        <v>18.75</v>
      </c>
      <c r="P352" s="6">
        <f t="shared" si="95"/>
        <v>1</v>
      </c>
      <c r="Q352" s="6">
        <f t="shared" si="96"/>
        <v>0</v>
      </c>
      <c r="R352" s="6">
        <f t="shared" si="97"/>
        <v>0</v>
      </c>
      <c r="S352" s="6">
        <f t="shared" si="98"/>
        <v>13.75</v>
      </c>
      <c r="T352" s="26">
        <f t="shared" si="99"/>
        <v>13.75</v>
      </c>
      <c r="U352" s="16">
        <f t="shared" si="100"/>
        <v>173.14350000000005</v>
      </c>
      <c r="V352" s="14">
        <f t="shared" si="84"/>
        <v>-18.566500000000005</v>
      </c>
      <c r="W352" s="14">
        <f t="shared" si="85"/>
        <v>-77.649999999999991</v>
      </c>
      <c r="X352" s="14">
        <f t="shared" si="93"/>
        <v>-1.3999999999999986</v>
      </c>
      <c r="Y352" s="14">
        <f t="shared" si="94"/>
        <v>-57.199999999999989</v>
      </c>
      <c r="Z352" s="13">
        <f t="shared" si="102"/>
        <v>-2</v>
      </c>
      <c r="AA352" s="13">
        <f t="shared" si="81"/>
        <v>-15.050000000000004</v>
      </c>
      <c r="AB352" s="13">
        <f t="shared" si="101"/>
        <v>-171.86650000000006</v>
      </c>
    </row>
    <row r="353" spans="1:28" ht="11.25" customHeight="1">
      <c r="A353" s="40" t="s">
        <v>8</v>
      </c>
      <c r="B353" s="47">
        <v>41282.864583333336</v>
      </c>
      <c r="C353" s="49"/>
      <c r="D353" s="49" t="s">
        <v>691</v>
      </c>
      <c r="E353" s="49" t="s">
        <v>692</v>
      </c>
      <c r="F353" s="49" t="s">
        <v>693</v>
      </c>
      <c r="G353" s="49"/>
      <c r="H353" s="41" t="s">
        <v>694</v>
      </c>
      <c r="I353" s="99">
        <v>41282.581944444442</v>
      </c>
      <c r="J353" s="40" t="s">
        <v>3</v>
      </c>
      <c r="K353" s="6" t="s">
        <v>475</v>
      </c>
      <c r="L353" s="93" t="s">
        <v>1078</v>
      </c>
      <c r="M353" s="93" t="str">
        <f t="shared" si="82"/>
        <v>OK</v>
      </c>
      <c r="N353" s="10" t="s">
        <v>5</v>
      </c>
      <c r="O353" s="6">
        <f t="shared" si="83"/>
        <v>0</v>
      </c>
      <c r="P353" s="6">
        <f t="shared" si="95"/>
        <v>0</v>
      </c>
      <c r="Q353" s="6">
        <f t="shared" si="96"/>
        <v>1</v>
      </c>
      <c r="R353" s="6">
        <f t="shared" si="97"/>
        <v>0</v>
      </c>
      <c r="S353" s="6">
        <f t="shared" si="98"/>
        <v>-2</v>
      </c>
      <c r="T353" s="26">
        <f t="shared" si="99"/>
        <v>-2</v>
      </c>
      <c r="U353" s="16">
        <f t="shared" si="100"/>
        <v>171.14350000000005</v>
      </c>
      <c r="V353" s="14">
        <f t="shared" si="84"/>
        <v>-20.566500000000005</v>
      </c>
      <c r="W353" s="14">
        <f t="shared" si="85"/>
        <v>-77.649999999999991</v>
      </c>
      <c r="X353" s="14">
        <f t="shared" si="93"/>
        <v>-1.3999999999999986</v>
      </c>
      <c r="Y353" s="14">
        <f t="shared" si="94"/>
        <v>-57.199999999999989</v>
      </c>
      <c r="Z353" s="13">
        <f t="shared" si="102"/>
        <v>-2</v>
      </c>
      <c r="AA353" s="13">
        <f t="shared" ref="AA353:AA416" si="103">IF(A353="JEAN",AA352+T353,AA352)</f>
        <v>-15.050000000000004</v>
      </c>
      <c r="AB353" s="13">
        <f t="shared" si="101"/>
        <v>-173.86650000000006</v>
      </c>
    </row>
    <row r="354" spans="1:28" ht="11.25" customHeight="1">
      <c r="A354" s="40" t="s">
        <v>8</v>
      </c>
      <c r="B354" s="47">
        <v>41283.086805555555</v>
      </c>
      <c r="C354" s="49"/>
      <c r="D354" s="49" t="s">
        <v>695</v>
      </c>
      <c r="E354" s="49" t="s">
        <v>27</v>
      </c>
      <c r="F354" s="49" t="s">
        <v>696</v>
      </c>
      <c r="G354" s="49"/>
      <c r="H354" s="41" t="s">
        <v>626</v>
      </c>
      <c r="I354" s="99">
        <v>41282.725694444445</v>
      </c>
      <c r="J354" s="40" t="s">
        <v>9</v>
      </c>
      <c r="K354" s="6" t="s">
        <v>456</v>
      </c>
      <c r="L354" s="93" t="s">
        <v>1079</v>
      </c>
      <c r="M354" s="93" t="str">
        <f t="shared" si="82"/>
        <v>OK</v>
      </c>
      <c r="N354" s="10" t="s">
        <v>5</v>
      </c>
      <c r="O354" s="6">
        <f t="shared" si="83"/>
        <v>0</v>
      </c>
      <c r="P354" s="6">
        <f t="shared" si="95"/>
        <v>0</v>
      </c>
      <c r="Q354" s="6">
        <f t="shared" si="96"/>
        <v>1</v>
      </c>
      <c r="R354" s="6">
        <f t="shared" si="97"/>
        <v>0</v>
      </c>
      <c r="S354" s="6">
        <f t="shared" si="98"/>
        <v>-5</v>
      </c>
      <c r="T354" s="26">
        <f t="shared" si="99"/>
        <v>-5</v>
      </c>
      <c r="U354" s="16">
        <f t="shared" si="100"/>
        <v>166.14350000000005</v>
      </c>
      <c r="V354" s="14">
        <f t="shared" si="84"/>
        <v>-25.566500000000005</v>
      </c>
      <c r="W354" s="14">
        <f t="shared" si="85"/>
        <v>-77.649999999999991</v>
      </c>
      <c r="X354" s="14">
        <f t="shared" si="93"/>
        <v>-1.3999999999999986</v>
      </c>
      <c r="Y354" s="14">
        <f t="shared" si="94"/>
        <v>-57.199999999999989</v>
      </c>
      <c r="Z354" s="13">
        <f t="shared" si="102"/>
        <v>-2</v>
      </c>
      <c r="AA354" s="13">
        <f t="shared" si="103"/>
        <v>-15.050000000000004</v>
      </c>
      <c r="AB354" s="13">
        <f t="shared" si="101"/>
        <v>-178.86650000000006</v>
      </c>
    </row>
    <row r="355" spans="1:28" ht="11.25" customHeight="1">
      <c r="A355" s="40" t="s">
        <v>8</v>
      </c>
      <c r="B355" s="47">
        <v>41282.864583333336</v>
      </c>
      <c r="C355" s="49"/>
      <c r="D355" s="49" t="s">
        <v>691</v>
      </c>
      <c r="E355" s="49" t="s">
        <v>697</v>
      </c>
      <c r="F355" s="49" t="s">
        <v>698</v>
      </c>
      <c r="G355" s="49"/>
      <c r="H355" s="41" t="s">
        <v>699</v>
      </c>
      <c r="I355" s="99">
        <v>41282.726388888892</v>
      </c>
      <c r="J355" s="40" t="s">
        <v>3</v>
      </c>
      <c r="K355" s="6" t="s">
        <v>456</v>
      </c>
      <c r="L355" s="93" t="s">
        <v>1080</v>
      </c>
      <c r="M355" s="93" t="str">
        <f t="shared" si="82"/>
        <v>OK</v>
      </c>
      <c r="N355" s="10" t="s">
        <v>7</v>
      </c>
      <c r="O355" s="6">
        <f t="shared" si="83"/>
        <v>13.5</v>
      </c>
      <c r="P355" s="6">
        <f t="shared" ref="P355:P360" si="104">IF(N355="BON",1,0)</f>
        <v>1</v>
      </c>
      <c r="Q355" s="6">
        <f t="shared" ref="Q355:Q360" si="105">IF(N355="PERDU",1,0)</f>
        <v>0</v>
      </c>
      <c r="R355" s="6">
        <f t="shared" ref="R355:R360" si="106">IF(O355&gt;N355,1,0)</f>
        <v>0</v>
      </c>
      <c r="S355" s="6">
        <f t="shared" ref="S355:S360" si="107">IF(N355="",0,T355)</f>
        <v>8.5</v>
      </c>
      <c r="T355" s="26">
        <f t="shared" ref="T355:T360" si="108">IF(N355=0,K355*-1,O355-K355)</f>
        <v>8.5</v>
      </c>
      <c r="U355" s="16">
        <f t="shared" ref="U355:U360" si="109">IF(N355=0,U354-K355,U354+O355-K355)</f>
        <v>174.64350000000005</v>
      </c>
      <c r="V355" s="14">
        <f t="shared" si="84"/>
        <v>-17.066500000000005</v>
      </c>
      <c r="W355" s="14">
        <f t="shared" si="85"/>
        <v>-77.649999999999991</v>
      </c>
      <c r="X355" s="14">
        <f t="shared" si="93"/>
        <v>-1.3999999999999986</v>
      </c>
      <c r="Y355" s="14">
        <f t="shared" si="94"/>
        <v>-57.199999999999989</v>
      </c>
      <c r="Z355" s="13">
        <f t="shared" si="102"/>
        <v>-2</v>
      </c>
      <c r="AA355" s="13">
        <f t="shared" si="103"/>
        <v>-15.050000000000004</v>
      </c>
      <c r="AB355" s="13">
        <f t="shared" ref="AB355:AB360" si="110">+AB354+T355</f>
        <v>-170.36650000000006</v>
      </c>
    </row>
    <row r="356" spans="1:28" ht="11.25" customHeight="1">
      <c r="A356" s="39" t="s">
        <v>8</v>
      </c>
      <c r="B356" s="47">
        <v>41282.833333333336</v>
      </c>
      <c r="C356" s="49"/>
      <c r="D356" s="49" t="s">
        <v>700</v>
      </c>
      <c r="E356" s="49" t="s">
        <v>93</v>
      </c>
      <c r="F356" s="49" t="s">
        <v>701</v>
      </c>
      <c r="G356" s="49"/>
      <c r="H356" s="41" t="s">
        <v>702</v>
      </c>
      <c r="I356" s="99">
        <v>41282.752083333333</v>
      </c>
      <c r="J356" s="40" t="s">
        <v>92</v>
      </c>
      <c r="K356" s="6" t="s">
        <v>456</v>
      </c>
      <c r="L356" s="93" t="s">
        <v>1081</v>
      </c>
      <c r="M356" s="93" t="str">
        <f t="shared" si="82"/>
        <v>OK</v>
      </c>
      <c r="N356" s="10" t="s">
        <v>7</v>
      </c>
      <c r="O356" s="6">
        <f t="shared" si="83"/>
        <v>15.5</v>
      </c>
      <c r="P356" s="6">
        <f t="shared" si="104"/>
        <v>1</v>
      </c>
      <c r="Q356" s="6">
        <f t="shared" si="105"/>
        <v>0</v>
      </c>
      <c r="R356" s="6">
        <f t="shared" si="106"/>
        <v>0</v>
      </c>
      <c r="S356" s="6">
        <f t="shared" si="107"/>
        <v>10.5</v>
      </c>
      <c r="T356" s="26">
        <f t="shared" si="108"/>
        <v>10.5</v>
      </c>
      <c r="U356" s="16">
        <f t="shared" si="109"/>
        <v>185.14350000000005</v>
      </c>
      <c r="V356" s="14">
        <f t="shared" si="84"/>
        <v>-6.5665000000000049</v>
      </c>
      <c r="W356" s="14">
        <f t="shared" si="85"/>
        <v>-77.649999999999991</v>
      </c>
      <c r="X356" s="14">
        <f t="shared" si="93"/>
        <v>-1.3999999999999986</v>
      </c>
      <c r="Y356" s="14">
        <f t="shared" si="94"/>
        <v>-57.199999999999989</v>
      </c>
      <c r="Z356" s="13">
        <f t="shared" si="102"/>
        <v>-2</v>
      </c>
      <c r="AA356" s="13">
        <f t="shared" si="103"/>
        <v>-15.050000000000004</v>
      </c>
      <c r="AB356" s="13">
        <f t="shared" si="110"/>
        <v>-159.86650000000006</v>
      </c>
    </row>
    <row r="357" spans="1:28" ht="11.25" customHeight="1">
      <c r="A357" s="39" t="s">
        <v>2</v>
      </c>
      <c r="B357" s="47">
        <v>41282.875</v>
      </c>
      <c r="C357" s="49"/>
      <c r="D357" s="49" t="s">
        <v>703</v>
      </c>
      <c r="E357" s="49" t="s">
        <v>29</v>
      </c>
      <c r="F357" s="49" t="s">
        <v>620</v>
      </c>
      <c r="G357" s="49"/>
      <c r="H357" s="41" t="s">
        <v>410</v>
      </c>
      <c r="I357" s="99">
        <v>41282.773611111108</v>
      </c>
      <c r="J357" s="40" t="s">
        <v>3</v>
      </c>
      <c r="K357" s="6" t="s">
        <v>456</v>
      </c>
      <c r="L357" s="93" t="s">
        <v>1082</v>
      </c>
      <c r="M357" s="93" t="str">
        <f t="shared" si="82"/>
        <v>OK</v>
      </c>
      <c r="N357" s="10" t="s">
        <v>7</v>
      </c>
      <c r="O357" s="6">
        <f t="shared" si="83"/>
        <v>8.35</v>
      </c>
      <c r="P357" s="6">
        <f t="shared" si="104"/>
        <v>1</v>
      </c>
      <c r="Q357" s="6">
        <f t="shared" si="105"/>
        <v>0</v>
      </c>
      <c r="R357" s="6">
        <f t="shared" si="106"/>
        <v>0</v>
      </c>
      <c r="S357" s="6">
        <f t="shared" si="107"/>
        <v>3.3499999999999996</v>
      </c>
      <c r="T357" s="26">
        <f t="shared" si="108"/>
        <v>3.3499999999999996</v>
      </c>
      <c r="U357" s="16">
        <f t="shared" si="109"/>
        <v>188.49350000000004</v>
      </c>
      <c r="V357" s="14">
        <f t="shared" si="84"/>
        <v>-6.5665000000000049</v>
      </c>
      <c r="W357" s="14">
        <f t="shared" si="85"/>
        <v>-74.3</v>
      </c>
      <c r="X357" s="14">
        <f t="shared" si="93"/>
        <v>-1.3999999999999986</v>
      </c>
      <c r="Y357" s="14">
        <f t="shared" si="94"/>
        <v>-57.199999999999989</v>
      </c>
      <c r="Z357" s="13">
        <f t="shared" si="102"/>
        <v>-2</v>
      </c>
      <c r="AA357" s="13">
        <f t="shared" si="103"/>
        <v>-15.050000000000004</v>
      </c>
      <c r="AB357" s="13">
        <f t="shared" si="110"/>
        <v>-156.51650000000006</v>
      </c>
    </row>
    <row r="358" spans="1:28" ht="11.25" customHeight="1">
      <c r="A358" s="39" t="s">
        <v>2</v>
      </c>
      <c r="B358" s="47">
        <v>41282.895833333336</v>
      </c>
      <c r="C358" s="49"/>
      <c r="D358" s="49" t="s">
        <v>704</v>
      </c>
      <c r="E358" s="49" t="s">
        <v>29</v>
      </c>
      <c r="F358" s="49" t="s">
        <v>705</v>
      </c>
      <c r="G358" s="49"/>
      <c r="H358" s="41" t="s">
        <v>566</v>
      </c>
      <c r="I358" s="99">
        <v>41282.775694444441</v>
      </c>
      <c r="J358" s="40" t="s">
        <v>3</v>
      </c>
      <c r="K358" s="6" t="s">
        <v>456</v>
      </c>
      <c r="L358" s="93" t="s">
        <v>1083</v>
      </c>
      <c r="M358" s="93" t="str">
        <f t="shared" si="82"/>
        <v>OK</v>
      </c>
      <c r="N358" s="10" t="s">
        <v>7</v>
      </c>
      <c r="O358" s="6">
        <f t="shared" si="83"/>
        <v>7</v>
      </c>
      <c r="P358" s="6">
        <f t="shared" si="104"/>
        <v>1</v>
      </c>
      <c r="Q358" s="6">
        <f t="shared" si="105"/>
        <v>0</v>
      </c>
      <c r="R358" s="6">
        <f t="shared" si="106"/>
        <v>0</v>
      </c>
      <c r="S358" s="6">
        <f t="shared" si="107"/>
        <v>2</v>
      </c>
      <c r="T358" s="26">
        <f t="shared" si="108"/>
        <v>2</v>
      </c>
      <c r="U358" s="19">
        <f t="shared" si="109"/>
        <v>190.49350000000004</v>
      </c>
      <c r="V358" s="14">
        <f t="shared" si="84"/>
        <v>-6.5665000000000049</v>
      </c>
      <c r="W358" s="14">
        <f t="shared" si="85"/>
        <v>-72.3</v>
      </c>
      <c r="X358" s="14">
        <f t="shared" si="93"/>
        <v>-1.3999999999999986</v>
      </c>
      <c r="Y358" s="14">
        <f t="shared" si="94"/>
        <v>-57.199999999999989</v>
      </c>
      <c r="Z358" s="13">
        <f t="shared" si="102"/>
        <v>-2</v>
      </c>
      <c r="AA358" s="13">
        <f t="shared" si="103"/>
        <v>-15.050000000000004</v>
      </c>
      <c r="AB358" s="13">
        <f t="shared" si="110"/>
        <v>-154.51650000000006</v>
      </c>
    </row>
    <row r="359" spans="1:28" ht="11.25" customHeight="1">
      <c r="A359" s="39" t="s">
        <v>2</v>
      </c>
      <c r="B359" s="47">
        <v>41282.8125</v>
      </c>
      <c r="C359" s="49"/>
      <c r="D359" s="49" t="s">
        <v>706</v>
      </c>
      <c r="E359" s="49" t="s">
        <v>146</v>
      </c>
      <c r="F359" s="49" t="s">
        <v>707</v>
      </c>
      <c r="G359" s="49"/>
      <c r="H359" s="41" t="s">
        <v>408</v>
      </c>
      <c r="I359" s="99">
        <v>41282.779166666667</v>
      </c>
      <c r="J359" s="40" t="s">
        <v>3</v>
      </c>
      <c r="K359" s="6" t="s">
        <v>456</v>
      </c>
      <c r="L359" s="93" t="s">
        <v>1084</v>
      </c>
      <c r="M359" s="93" t="str">
        <f t="shared" si="82"/>
        <v>OK</v>
      </c>
      <c r="N359" s="10" t="s">
        <v>5</v>
      </c>
      <c r="O359" s="6">
        <f t="shared" si="83"/>
        <v>0</v>
      </c>
      <c r="P359" s="6">
        <f t="shared" si="104"/>
        <v>0</v>
      </c>
      <c r="Q359" s="6">
        <f t="shared" si="105"/>
        <v>1</v>
      </c>
      <c r="R359" s="6">
        <f t="shared" si="106"/>
        <v>0</v>
      </c>
      <c r="S359" s="6">
        <f t="shared" si="107"/>
        <v>-5</v>
      </c>
      <c r="T359" s="26">
        <f t="shared" si="108"/>
        <v>-5</v>
      </c>
      <c r="U359" s="16">
        <f t="shared" si="109"/>
        <v>185.49350000000004</v>
      </c>
      <c r="V359" s="14">
        <f t="shared" si="84"/>
        <v>-6.5665000000000049</v>
      </c>
      <c r="W359" s="14">
        <f t="shared" si="85"/>
        <v>-77.3</v>
      </c>
      <c r="X359" s="14">
        <f t="shared" si="93"/>
        <v>-1.3999999999999986</v>
      </c>
      <c r="Y359" s="14">
        <f t="shared" si="94"/>
        <v>-57.199999999999989</v>
      </c>
      <c r="Z359" s="13">
        <f t="shared" si="102"/>
        <v>-2</v>
      </c>
      <c r="AA359" s="13">
        <f t="shared" si="103"/>
        <v>-15.050000000000004</v>
      </c>
      <c r="AB359" s="13">
        <f t="shared" si="110"/>
        <v>-159.51650000000006</v>
      </c>
    </row>
    <row r="360" spans="1:28" ht="11.25" customHeight="1">
      <c r="A360" s="39" t="s">
        <v>2</v>
      </c>
      <c r="B360" s="47">
        <v>41283.045138888891</v>
      </c>
      <c r="C360" s="49"/>
      <c r="D360" s="49" t="s">
        <v>708</v>
      </c>
      <c r="E360" s="49" t="s">
        <v>153</v>
      </c>
      <c r="F360" s="49" t="s">
        <v>193</v>
      </c>
      <c r="G360" s="49"/>
      <c r="H360" s="41" t="s">
        <v>709</v>
      </c>
      <c r="I360" s="99">
        <v>41282.78402777778</v>
      </c>
      <c r="J360" s="40" t="s">
        <v>9</v>
      </c>
      <c r="K360" s="6" t="s">
        <v>456</v>
      </c>
      <c r="L360" s="93" t="s">
        <v>1085</v>
      </c>
      <c r="M360" s="93" t="str">
        <f t="shared" si="82"/>
        <v>OK</v>
      </c>
      <c r="N360" s="10" t="s">
        <v>7</v>
      </c>
      <c r="O360" s="6">
        <f t="shared" si="83"/>
        <v>9.5</v>
      </c>
      <c r="P360" s="6">
        <f t="shared" si="104"/>
        <v>1</v>
      </c>
      <c r="Q360" s="6">
        <f t="shared" si="105"/>
        <v>0</v>
      </c>
      <c r="R360" s="6">
        <f t="shared" si="106"/>
        <v>0</v>
      </c>
      <c r="S360" s="6">
        <f t="shared" si="107"/>
        <v>4.5</v>
      </c>
      <c r="T360" s="26">
        <f t="shared" si="108"/>
        <v>4.5</v>
      </c>
      <c r="U360" s="16">
        <f t="shared" si="109"/>
        <v>189.99350000000004</v>
      </c>
      <c r="V360" s="14">
        <f t="shared" si="84"/>
        <v>-6.5665000000000049</v>
      </c>
      <c r="W360" s="14">
        <f t="shared" si="85"/>
        <v>-72.8</v>
      </c>
      <c r="X360" s="14">
        <f t="shared" si="93"/>
        <v>-1.3999999999999986</v>
      </c>
      <c r="Y360" s="14">
        <f t="shared" si="94"/>
        <v>-57.199999999999989</v>
      </c>
      <c r="Z360" s="13">
        <f t="shared" si="102"/>
        <v>-2</v>
      </c>
      <c r="AA360" s="13">
        <f t="shared" si="103"/>
        <v>-15.050000000000004</v>
      </c>
      <c r="AB360" s="13">
        <f t="shared" si="110"/>
        <v>-155.01650000000006</v>
      </c>
    </row>
    <row r="361" spans="1:28" ht="11.25" customHeight="1">
      <c r="A361" s="39" t="s">
        <v>8</v>
      </c>
      <c r="B361" s="47">
        <v>41282.875</v>
      </c>
      <c r="C361" s="49"/>
      <c r="D361" s="49" t="s">
        <v>703</v>
      </c>
      <c r="E361" s="49" t="s">
        <v>113</v>
      </c>
      <c r="F361" s="49" t="s">
        <v>215</v>
      </c>
      <c r="G361" s="49"/>
      <c r="H361" s="41" t="s">
        <v>491</v>
      </c>
      <c r="I361" s="99">
        <v>41282.836805555555</v>
      </c>
      <c r="J361" s="40" t="s">
        <v>3</v>
      </c>
      <c r="K361" s="6" t="s">
        <v>456</v>
      </c>
      <c r="L361" s="93" t="s">
        <v>1086</v>
      </c>
      <c r="M361" s="93" t="str">
        <f t="shared" si="82"/>
        <v>OK</v>
      </c>
      <c r="N361" s="10" t="s">
        <v>5</v>
      </c>
      <c r="O361" s="6">
        <f t="shared" si="83"/>
        <v>0</v>
      </c>
      <c r="P361" s="6">
        <f t="shared" ref="P361:P419" si="111">IF(N361="BON",1,0)</f>
        <v>0</v>
      </c>
      <c r="Q361" s="6">
        <f t="shared" ref="Q361:Q419" si="112">IF(N361="PERDU",1,0)</f>
        <v>1</v>
      </c>
      <c r="R361" s="6">
        <f t="shared" ref="R361:R419" si="113">IF(O361&gt;N361,1,0)</f>
        <v>0</v>
      </c>
      <c r="S361" s="6">
        <f t="shared" ref="S361:S419" si="114">IF(N361="",0,T361)</f>
        <v>-5</v>
      </c>
      <c r="T361" s="26">
        <f t="shared" ref="T361:T419" si="115">IF(N361=0,K361*-1,O361-K361)</f>
        <v>-5</v>
      </c>
      <c r="U361" s="16">
        <f t="shared" ref="U361:U419" si="116">IF(N361=0,U360-K361,U360+O361-K361)</f>
        <v>184.99350000000004</v>
      </c>
      <c r="V361" s="14">
        <f t="shared" si="84"/>
        <v>-11.566500000000005</v>
      </c>
      <c r="W361" s="14">
        <f t="shared" si="85"/>
        <v>-72.8</v>
      </c>
      <c r="X361" s="14">
        <f t="shared" si="93"/>
        <v>-1.3999999999999986</v>
      </c>
      <c r="Y361" s="14">
        <f t="shared" si="94"/>
        <v>-57.199999999999989</v>
      </c>
      <c r="Z361" s="13">
        <f t="shared" si="102"/>
        <v>-2</v>
      </c>
      <c r="AA361" s="13">
        <f t="shared" si="103"/>
        <v>-15.050000000000004</v>
      </c>
      <c r="AB361" s="13">
        <f t="shared" ref="AB361:AB419" si="117">+AB360+T361</f>
        <v>-160.01650000000006</v>
      </c>
    </row>
    <row r="362" spans="1:28" ht="11.25" customHeight="1">
      <c r="A362" s="39" t="s">
        <v>457</v>
      </c>
      <c r="B362" s="47">
        <v>41287.875</v>
      </c>
      <c r="C362" s="49"/>
      <c r="D362" s="59" t="s">
        <v>603</v>
      </c>
      <c r="E362" s="49" t="s">
        <v>29</v>
      </c>
      <c r="F362" s="49" t="s">
        <v>29</v>
      </c>
      <c r="G362" s="49"/>
      <c r="H362" s="41">
        <v>5.84</v>
      </c>
      <c r="I362" s="99">
        <v>41282.84652777778</v>
      </c>
      <c r="J362" s="40" t="s">
        <v>3</v>
      </c>
      <c r="K362" s="6">
        <v>10</v>
      </c>
      <c r="L362" s="93" t="s">
        <v>1087</v>
      </c>
      <c r="M362" s="93" t="str">
        <f t="shared" si="82"/>
        <v>OK</v>
      </c>
      <c r="N362" s="10" t="s">
        <v>5</v>
      </c>
      <c r="O362" s="6">
        <f t="shared" si="83"/>
        <v>0</v>
      </c>
      <c r="P362" s="6">
        <f t="shared" si="111"/>
        <v>0</v>
      </c>
      <c r="Q362" s="6">
        <f t="shared" si="112"/>
        <v>1</v>
      </c>
      <c r="R362" s="6">
        <f t="shared" si="113"/>
        <v>0</v>
      </c>
      <c r="S362" s="6">
        <f t="shared" si="114"/>
        <v>-10</v>
      </c>
      <c r="T362" s="26">
        <f t="shared" si="115"/>
        <v>-10</v>
      </c>
      <c r="U362" s="16">
        <f t="shared" si="116"/>
        <v>174.99350000000004</v>
      </c>
      <c r="V362" s="14">
        <f t="shared" si="84"/>
        <v>-11.566500000000005</v>
      </c>
      <c r="W362" s="14">
        <f t="shared" si="85"/>
        <v>-72.8</v>
      </c>
      <c r="X362" s="14">
        <f t="shared" si="93"/>
        <v>-1.3999999999999986</v>
      </c>
      <c r="Y362" s="14">
        <f t="shared" si="94"/>
        <v>-57.199999999999989</v>
      </c>
      <c r="Z362" s="13">
        <f t="shared" si="102"/>
        <v>-2</v>
      </c>
      <c r="AA362" s="13">
        <f t="shared" si="103"/>
        <v>-25.050000000000004</v>
      </c>
      <c r="AB362" s="13">
        <f t="shared" si="117"/>
        <v>-170.01650000000006</v>
      </c>
    </row>
    <row r="363" spans="1:28" ht="11.25" customHeight="1">
      <c r="A363" s="39" t="s">
        <v>457</v>
      </c>
      <c r="B363" s="47">
        <v>41283.895833333336</v>
      </c>
      <c r="C363" s="49"/>
      <c r="D363" s="49" t="s">
        <v>710</v>
      </c>
      <c r="E363" s="49" t="s">
        <v>146</v>
      </c>
      <c r="F363" s="49" t="s">
        <v>251</v>
      </c>
      <c r="G363" s="49"/>
      <c r="H363" s="41" t="s">
        <v>388</v>
      </c>
      <c r="I363" s="99">
        <v>41282.852083333331</v>
      </c>
      <c r="J363" s="40" t="s">
        <v>3</v>
      </c>
      <c r="K363" s="6" t="s">
        <v>456</v>
      </c>
      <c r="L363" s="93" t="s">
        <v>1088</v>
      </c>
      <c r="M363" s="93" t="str">
        <f t="shared" si="82"/>
        <v>OK</v>
      </c>
      <c r="N363" s="10" t="s">
        <v>7</v>
      </c>
      <c r="O363" s="6">
        <f t="shared" si="83"/>
        <v>7.1</v>
      </c>
      <c r="P363" s="6">
        <f t="shared" si="111"/>
        <v>1</v>
      </c>
      <c r="Q363" s="6">
        <f t="shared" si="112"/>
        <v>0</v>
      </c>
      <c r="R363" s="6">
        <f t="shared" si="113"/>
        <v>0</v>
      </c>
      <c r="S363" s="6">
        <f t="shared" si="114"/>
        <v>2.0999999999999996</v>
      </c>
      <c r="T363" s="26">
        <f t="shared" si="115"/>
        <v>2.0999999999999996</v>
      </c>
      <c r="U363" s="16">
        <f t="shared" si="116"/>
        <v>177.09350000000003</v>
      </c>
      <c r="V363" s="14">
        <f t="shared" si="84"/>
        <v>-11.566500000000005</v>
      </c>
      <c r="W363" s="14">
        <f t="shared" si="85"/>
        <v>-72.8</v>
      </c>
      <c r="X363" s="14">
        <f t="shared" si="93"/>
        <v>-1.3999999999999986</v>
      </c>
      <c r="Y363" s="14">
        <f t="shared" si="94"/>
        <v>-57.199999999999989</v>
      </c>
      <c r="Z363" s="13">
        <f t="shared" si="102"/>
        <v>-2</v>
      </c>
      <c r="AA363" s="13">
        <f t="shared" si="103"/>
        <v>-22.950000000000003</v>
      </c>
      <c r="AB363" s="13">
        <f t="shared" si="117"/>
        <v>-167.91650000000007</v>
      </c>
    </row>
    <row r="364" spans="1:28" ht="11.25" customHeight="1">
      <c r="A364" s="39" t="s">
        <v>8</v>
      </c>
      <c r="B364" s="47">
        <v>41283.166666666664</v>
      </c>
      <c r="C364" s="49"/>
      <c r="D364" s="49" t="s">
        <v>711</v>
      </c>
      <c r="E364" s="49" t="s">
        <v>528</v>
      </c>
      <c r="F364" s="49" t="s">
        <v>712</v>
      </c>
      <c r="G364" s="49"/>
      <c r="H364" s="41" t="s">
        <v>431</v>
      </c>
      <c r="I364" s="99">
        <v>41282.913888888892</v>
      </c>
      <c r="J364" s="40" t="s">
        <v>514</v>
      </c>
      <c r="K364" s="6" t="s">
        <v>456</v>
      </c>
      <c r="L364" s="93" t="s">
        <v>1089</v>
      </c>
      <c r="M364" s="93" t="str">
        <f t="shared" si="82"/>
        <v>OK</v>
      </c>
      <c r="N364" s="10" t="s">
        <v>5</v>
      </c>
      <c r="O364" s="6">
        <f t="shared" si="83"/>
        <v>0</v>
      </c>
      <c r="P364" s="6">
        <f t="shared" si="111"/>
        <v>0</v>
      </c>
      <c r="Q364" s="6">
        <f t="shared" si="112"/>
        <v>1</v>
      </c>
      <c r="R364" s="6">
        <f t="shared" si="113"/>
        <v>0</v>
      </c>
      <c r="S364" s="6">
        <f t="shared" si="114"/>
        <v>-5</v>
      </c>
      <c r="T364" s="26">
        <f t="shared" si="115"/>
        <v>-5</v>
      </c>
      <c r="U364" s="16">
        <f t="shared" si="116"/>
        <v>172.09350000000003</v>
      </c>
      <c r="V364" s="14">
        <f t="shared" si="84"/>
        <v>-16.566500000000005</v>
      </c>
      <c r="W364" s="14">
        <f t="shared" si="85"/>
        <v>-72.8</v>
      </c>
      <c r="X364" s="14">
        <f t="shared" si="93"/>
        <v>-1.3999999999999986</v>
      </c>
      <c r="Y364" s="14">
        <f t="shared" si="94"/>
        <v>-57.199999999999989</v>
      </c>
      <c r="Z364" s="13">
        <f t="shared" si="102"/>
        <v>-2</v>
      </c>
      <c r="AA364" s="13">
        <f t="shared" si="103"/>
        <v>-22.950000000000003</v>
      </c>
      <c r="AB364" s="13">
        <f t="shared" si="117"/>
        <v>-172.91650000000007</v>
      </c>
    </row>
    <row r="365" spans="1:28" ht="11.25" customHeight="1">
      <c r="A365" s="39" t="s">
        <v>8</v>
      </c>
      <c r="B365" s="47">
        <v>41283.083333333336</v>
      </c>
      <c r="C365" s="49"/>
      <c r="D365" s="49" t="s">
        <v>713</v>
      </c>
      <c r="E365" s="49" t="s">
        <v>511</v>
      </c>
      <c r="F365" s="49" t="s">
        <v>714</v>
      </c>
      <c r="G365" s="49"/>
      <c r="H365" s="41" t="s">
        <v>432</v>
      </c>
      <c r="I365" s="99">
        <v>41282.915277777778</v>
      </c>
      <c r="J365" s="40" t="s">
        <v>514</v>
      </c>
      <c r="K365" s="6" t="s">
        <v>456</v>
      </c>
      <c r="L365" s="93" t="s">
        <v>1090</v>
      </c>
      <c r="M365" s="93" t="str">
        <f t="shared" si="82"/>
        <v>OK</v>
      </c>
      <c r="N365" s="10" t="s">
        <v>5</v>
      </c>
      <c r="O365" s="6">
        <f t="shared" si="83"/>
        <v>0</v>
      </c>
      <c r="P365" s="6">
        <f t="shared" si="111"/>
        <v>0</v>
      </c>
      <c r="Q365" s="6">
        <f t="shared" si="112"/>
        <v>1</v>
      </c>
      <c r="R365" s="6">
        <f t="shared" si="113"/>
        <v>0</v>
      </c>
      <c r="S365" s="6">
        <f t="shared" si="114"/>
        <v>-5</v>
      </c>
      <c r="T365" s="26">
        <f t="shared" si="115"/>
        <v>-5</v>
      </c>
      <c r="U365" s="16">
        <f t="shared" si="116"/>
        <v>167.09350000000003</v>
      </c>
      <c r="V365" s="14">
        <f t="shared" si="84"/>
        <v>-21.566500000000005</v>
      </c>
      <c r="W365" s="14">
        <f t="shared" si="85"/>
        <v>-72.8</v>
      </c>
      <c r="X365" s="14">
        <f t="shared" si="93"/>
        <v>-1.3999999999999986</v>
      </c>
      <c r="Y365" s="14">
        <f t="shared" si="94"/>
        <v>-57.199999999999989</v>
      </c>
      <c r="Z365" s="13">
        <f t="shared" si="102"/>
        <v>-2</v>
      </c>
      <c r="AA365" s="13">
        <f t="shared" si="103"/>
        <v>-22.950000000000003</v>
      </c>
      <c r="AB365" s="13">
        <f t="shared" si="117"/>
        <v>-177.91650000000007</v>
      </c>
    </row>
    <row r="366" spans="1:28" ht="11.25" customHeight="1">
      <c r="A366" s="39" t="s">
        <v>8</v>
      </c>
      <c r="B366" s="47">
        <v>41283.041666666664</v>
      </c>
      <c r="C366" s="49"/>
      <c r="D366" s="49" t="s">
        <v>715</v>
      </c>
      <c r="E366" s="49" t="s">
        <v>511</v>
      </c>
      <c r="F366" s="49" t="s">
        <v>526</v>
      </c>
      <c r="G366" s="49"/>
      <c r="H366" s="41" t="s">
        <v>427</v>
      </c>
      <c r="I366" s="99">
        <v>41282.915972222225</v>
      </c>
      <c r="J366" s="40" t="s">
        <v>514</v>
      </c>
      <c r="K366" s="6" t="s">
        <v>456</v>
      </c>
      <c r="L366" s="93" t="s">
        <v>1091</v>
      </c>
      <c r="M366" s="93" t="str">
        <f t="shared" si="82"/>
        <v>OK</v>
      </c>
      <c r="N366" s="10" t="s">
        <v>5</v>
      </c>
      <c r="O366" s="6">
        <f t="shared" si="83"/>
        <v>0</v>
      </c>
      <c r="P366" s="6">
        <f t="shared" si="111"/>
        <v>0</v>
      </c>
      <c r="Q366" s="6">
        <f t="shared" si="112"/>
        <v>1</v>
      </c>
      <c r="R366" s="6">
        <f t="shared" si="113"/>
        <v>0</v>
      </c>
      <c r="S366" s="6">
        <f t="shared" si="114"/>
        <v>-5</v>
      </c>
      <c r="T366" s="26">
        <f t="shared" si="115"/>
        <v>-5</v>
      </c>
      <c r="U366" s="16">
        <f t="shared" si="116"/>
        <v>162.09350000000003</v>
      </c>
      <c r="V366" s="14">
        <f t="shared" si="84"/>
        <v>-26.566500000000005</v>
      </c>
      <c r="W366" s="14">
        <f t="shared" si="85"/>
        <v>-72.8</v>
      </c>
      <c r="X366" s="14">
        <f t="shared" si="93"/>
        <v>-1.3999999999999986</v>
      </c>
      <c r="Y366" s="14">
        <f t="shared" si="94"/>
        <v>-57.199999999999989</v>
      </c>
      <c r="Z366" s="13">
        <f t="shared" si="102"/>
        <v>-2</v>
      </c>
      <c r="AA366" s="13">
        <f t="shared" si="103"/>
        <v>-22.950000000000003</v>
      </c>
      <c r="AB366" s="13">
        <f t="shared" si="117"/>
        <v>-182.91650000000007</v>
      </c>
    </row>
    <row r="367" spans="1:28" ht="11.25" customHeight="1">
      <c r="A367" s="39" t="s">
        <v>8</v>
      </c>
      <c r="B367" s="47">
        <v>41282.996527777781</v>
      </c>
      <c r="C367" s="49"/>
      <c r="D367" s="49" t="s">
        <v>716</v>
      </c>
      <c r="E367" s="49" t="s">
        <v>580</v>
      </c>
      <c r="F367" s="49" t="s">
        <v>717</v>
      </c>
      <c r="G367" s="49"/>
      <c r="H367" s="41" t="s">
        <v>407</v>
      </c>
      <c r="I367" s="99">
        <v>41282.916666666664</v>
      </c>
      <c r="J367" s="40" t="s">
        <v>514</v>
      </c>
      <c r="K367" s="6" t="s">
        <v>456</v>
      </c>
      <c r="L367" s="93" t="s">
        <v>1092</v>
      </c>
      <c r="M367" s="93" t="str">
        <f t="shared" si="82"/>
        <v>OK</v>
      </c>
      <c r="N367" s="10" t="s">
        <v>5</v>
      </c>
      <c r="O367" s="6">
        <f t="shared" si="83"/>
        <v>0</v>
      </c>
      <c r="P367" s="6">
        <f t="shared" si="111"/>
        <v>0</v>
      </c>
      <c r="Q367" s="6">
        <f t="shared" si="112"/>
        <v>1</v>
      </c>
      <c r="R367" s="6">
        <f t="shared" si="113"/>
        <v>0</v>
      </c>
      <c r="S367" s="6">
        <f t="shared" si="114"/>
        <v>-5</v>
      </c>
      <c r="T367" s="26">
        <f t="shared" si="115"/>
        <v>-5</v>
      </c>
      <c r="U367" s="16">
        <f t="shared" si="116"/>
        <v>157.09350000000003</v>
      </c>
      <c r="V367" s="14">
        <f t="shared" si="84"/>
        <v>-31.566500000000005</v>
      </c>
      <c r="W367" s="14">
        <f t="shared" si="85"/>
        <v>-72.8</v>
      </c>
      <c r="X367" s="14">
        <f t="shared" si="93"/>
        <v>-1.3999999999999986</v>
      </c>
      <c r="Y367" s="14">
        <f t="shared" si="94"/>
        <v>-57.199999999999989</v>
      </c>
      <c r="Z367" s="13">
        <f t="shared" si="102"/>
        <v>-2</v>
      </c>
      <c r="AA367" s="13">
        <f t="shared" si="103"/>
        <v>-22.950000000000003</v>
      </c>
      <c r="AB367" s="13">
        <f t="shared" si="117"/>
        <v>-187.91650000000007</v>
      </c>
    </row>
    <row r="368" spans="1:28" ht="11.25" customHeight="1">
      <c r="A368" s="39" t="s">
        <v>8</v>
      </c>
      <c r="B368" s="47">
        <v>41282.996527777781</v>
      </c>
      <c r="C368" s="49"/>
      <c r="D368" s="49" t="s">
        <v>718</v>
      </c>
      <c r="E368" s="49" t="s">
        <v>511</v>
      </c>
      <c r="F368" s="49" t="s">
        <v>526</v>
      </c>
      <c r="G368" s="49"/>
      <c r="H368" s="41" t="s">
        <v>432</v>
      </c>
      <c r="I368" s="99">
        <v>41282.917361111111</v>
      </c>
      <c r="J368" s="40" t="s">
        <v>514</v>
      </c>
      <c r="K368" s="6" t="s">
        <v>456</v>
      </c>
      <c r="L368" s="93" t="s">
        <v>1093</v>
      </c>
      <c r="M368" s="93" t="str">
        <f t="shared" si="82"/>
        <v>OK</v>
      </c>
      <c r="N368" s="10" t="s">
        <v>7</v>
      </c>
      <c r="O368" s="6">
        <f t="shared" si="83"/>
        <v>9.15</v>
      </c>
      <c r="P368" s="6">
        <f t="shared" si="111"/>
        <v>1</v>
      </c>
      <c r="Q368" s="6">
        <f t="shared" si="112"/>
        <v>0</v>
      </c>
      <c r="R368" s="6">
        <f t="shared" si="113"/>
        <v>0</v>
      </c>
      <c r="S368" s="6">
        <f t="shared" si="114"/>
        <v>4.1500000000000004</v>
      </c>
      <c r="T368" s="26">
        <f t="shared" si="115"/>
        <v>4.1500000000000004</v>
      </c>
      <c r="U368" s="16">
        <f t="shared" si="116"/>
        <v>161.24350000000004</v>
      </c>
      <c r="V368" s="14">
        <f t="shared" si="84"/>
        <v>-27.416500000000006</v>
      </c>
      <c r="W368" s="14">
        <f t="shared" si="85"/>
        <v>-72.8</v>
      </c>
      <c r="X368" s="14">
        <f t="shared" si="93"/>
        <v>-1.3999999999999986</v>
      </c>
      <c r="Y368" s="14">
        <f t="shared" si="94"/>
        <v>-57.199999999999989</v>
      </c>
      <c r="Z368" s="13">
        <f t="shared" si="102"/>
        <v>-2</v>
      </c>
      <c r="AA368" s="13">
        <f t="shared" si="103"/>
        <v>-22.950000000000003</v>
      </c>
      <c r="AB368" s="13">
        <f t="shared" si="117"/>
        <v>-183.76650000000006</v>
      </c>
    </row>
    <row r="369" spans="1:28" ht="11.25" customHeight="1">
      <c r="A369" s="39" t="s">
        <v>8</v>
      </c>
      <c r="B369" s="47">
        <v>41283.291666666664</v>
      </c>
      <c r="C369" s="49"/>
      <c r="D369" s="49" t="s">
        <v>719</v>
      </c>
      <c r="E369" s="49" t="s">
        <v>511</v>
      </c>
      <c r="F369" s="49" t="s">
        <v>512</v>
      </c>
      <c r="G369" s="49"/>
      <c r="H369" s="41" t="s">
        <v>441</v>
      </c>
      <c r="I369" s="99">
        <v>41282.925694444442</v>
      </c>
      <c r="J369" s="40" t="s">
        <v>514</v>
      </c>
      <c r="K369" s="6" t="s">
        <v>456</v>
      </c>
      <c r="L369" s="93" t="s">
        <v>1094</v>
      </c>
      <c r="M369" s="93" t="str">
        <f t="shared" si="82"/>
        <v>OK</v>
      </c>
      <c r="N369" s="10" t="s">
        <v>5</v>
      </c>
      <c r="O369" s="6">
        <f t="shared" si="83"/>
        <v>0</v>
      </c>
      <c r="P369" s="6">
        <f t="shared" si="111"/>
        <v>0</v>
      </c>
      <c r="Q369" s="6">
        <f t="shared" si="112"/>
        <v>1</v>
      </c>
      <c r="R369" s="6">
        <f t="shared" si="113"/>
        <v>0</v>
      </c>
      <c r="S369" s="6">
        <f t="shared" si="114"/>
        <v>-5</v>
      </c>
      <c r="T369" s="26">
        <f t="shared" si="115"/>
        <v>-5</v>
      </c>
      <c r="U369" s="16">
        <f t="shared" si="116"/>
        <v>156.24350000000004</v>
      </c>
      <c r="V369" s="14">
        <f t="shared" si="84"/>
        <v>-32.416500000000006</v>
      </c>
      <c r="W369" s="14">
        <f t="shared" si="85"/>
        <v>-72.8</v>
      </c>
      <c r="X369" s="14">
        <f t="shared" si="93"/>
        <v>-1.3999999999999986</v>
      </c>
      <c r="Y369" s="14">
        <f t="shared" si="94"/>
        <v>-57.199999999999989</v>
      </c>
      <c r="Z369" s="13">
        <f t="shared" si="102"/>
        <v>-2</v>
      </c>
      <c r="AA369" s="13">
        <f t="shared" si="103"/>
        <v>-22.950000000000003</v>
      </c>
      <c r="AB369" s="13">
        <f t="shared" si="117"/>
        <v>-188.76650000000006</v>
      </c>
    </row>
    <row r="370" spans="1:28" ht="11.25" customHeight="1">
      <c r="A370" s="39" t="s">
        <v>54</v>
      </c>
      <c r="B370" s="47">
        <v>41286.864583333336</v>
      </c>
      <c r="C370" s="49"/>
      <c r="D370" s="49" t="s">
        <v>737</v>
      </c>
      <c r="E370" s="49" t="s">
        <v>29</v>
      </c>
      <c r="F370" s="49" t="s">
        <v>132</v>
      </c>
      <c r="G370" s="49"/>
      <c r="H370" s="41">
        <v>1.22</v>
      </c>
      <c r="I370" s="99">
        <v>41282.935416666667</v>
      </c>
      <c r="J370" s="40" t="s">
        <v>3</v>
      </c>
      <c r="K370" s="6">
        <v>5</v>
      </c>
      <c r="L370" s="93" t="s">
        <v>1095</v>
      </c>
      <c r="M370" s="93" t="str">
        <f t="shared" si="82"/>
        <v>OK</v>
      </c>
      <c r="N370" s="10" t="s">
        <v>7</v>
      </c>
      <c r="O370" s="6">
        <f t="shared" si="83"/>
        <v>6.1</v>
      </c>
      <c r="P370" s="6">
        <f t="shared" si="111"/>
        <v>1</v>
      </c>
      <c r="Q370" s="6">
        <f t="shared" si="112"/>
        <v>0</v>
      </c>
      <c r="R370" s="6">
        <f t="shared" si="113"/>
        <v>0</v>
      </c>
      <c r="S370" s="6">
        <f t="shared" si="114"/>
        <v>1.0999999999999996</v>
      </c>
      <c r="T370" s="26">
        <f t="shared" si="115"/>
        <v>1.0999999999999996</v>
      </c>
      <c r="U370" s="16">
        <f t="shared" si="116"/>
        <v>157.34350000000003</v>
      </c>
      <c r="V370" s="14">
        <f t="shared" si="84"/>
        <v>-32.416500000000006</v>
      </c>
      <c r="W370" s="14">
        <f t="shared" si="85"/>
        <v>-72.8</v>
      </c>
      <c r="X370" s="14">
        <f t="shared" si="93"/>
        <v>-0.29999999999999893</v>
      </c>
      <c r="Y370" s="14">
        <f t="shared" si="94"/>
        <v>-57.199999999999989</v>
      </c>
      <c r="Z370" s="13">
        <f t="shared" si="102"/>
        <v>-2</v>
      </c>
      <c r="AA370" s="13">
        <f t="shared" si="103"/>
        <v>-22.950000000000003</v>
      </c>
      <c r="AB370" s="13">
        <f t="shared" si="117"/>
        <v>-187.66650000000007</v>
      </c>
    </row>
    <row r="371" spans="1:28" ht="11.25" customHeight="1">
      <c r="A371" s="39" t="s">
        <v>54</v>
      </c>
      <c r="B371" s="47">
        <v>41286.572916666664</v>
      </c>
      <c r="C371" s="49"/>
      <c r="D371" s="59" t="s">
        <v>603</v>
      </c>
      <c r="E371" s="49"/>
      <c r="F371" s="49"/>
      <c r="G371" s="49"/>
      <c r="H371" s="41">
        <v>5.45</v>
      </c>
      <c r="I371" s="99">
        <v>41282.936111111114</v>
      </c>
      <c r="J371" s="40" t="s">
        <v>3</v>
      </c>
      <c r="K371" s="6">
        <v>5</v>
      </c>
      <c r="L371" s="93" t="s">
        <v>1096</v>
      </c>
      <c r="M371" s="93" t="str">
        <f t="shared" si="82"/>
        <v>OK</v>
      </c>
      <c r="N371" s="10" t="s">
        <v>5</v>
      </c>
      <c r="O371" s="6">
        <f t="shared" si="83"/>
        <v>0</v>
      </c>
      <c r="P371" s="6">
        <f t="shared" si="111"/>
        <v>0</v>
      </c>
      <c r="Q371" s="6">
        <f t="shared" si="112"/>
        <v>1</v>
      </c>
      <c r="R371" s="6">
        <f t="shared" si="113"/>
        <v>0</v>
      </c>
      <c r="S371" s="6">
        <f t="shared" si="114"/>
        <v>-5</v>
      </c>
      <c r="T371" s="26">
        <f t="shared" si="115"/>
        <v>-5</v>
      </c>
      <c r="U371" s="16">
        <f t="shared" si="116"/>
        <v>152.34350000000003</v>
      </c>
      <c r="V371" s="14">
        <f t="shared" si="84"/>
        <v>-32.416500000000006</v>
      </c>
      <c r="W371" s="14">
        <f t="shared" si="85"/>
        <v>-72.8</v>
      </c>
      <c r="X371" s="14">
        <f t="shared" si="93"/>
        <v>-5.2999999999999989</v>
      </c>
      <c r="Y371" s="14">
        <f t="shared" si="94"/>
        <v>-57.199999999999989</v>
      </c>
      <c r="Z371" s="13">
        <f t="shared" si="102"/>
        <v>-2</v>
      </c>
      <c r="AA371" s="13">
        <f t="shared" si="103"/>
        <v>-22.950000000000003</v>
      </c>
      <c r="AB371" s="13">
        <f t="shared" si="117"/>
        <v>-192.66650000000007</v>
      </c>
    </row>
    <row r="372" spans="1:28" ht="11.25" customHeight="1">
      <c r="A372" s="39" t="s">
        <v>54</v>
      </c>
      <c r="B372" s="47">
        <v>41285.875</v>
      </c>
      <c r="C372" s="49"/>
      <c r="D372" s="49" t="s">
        <v>738</v>
      </c>
      <c r="E372" s="49" t="s">
        <v>174</v>
      </c>
      <c r="F372" s="49" t="s">
        <v>15</v>
      </c>
      <c r="G372" s="49"/>
      <c r="H372" s="41">
        <v>1.48</v>
      </c>
      <c r="I372" s="99">
        <v>41282.936805555553</v>
      </c>
      <c r="J372" s="40" t="s">
        <v>3</v>
      </c>
      <c r="K372" s="6">
        <v>5</v>
      </c>
      <c r="L372" s="93" t="s">
        <v>1097</v>
      </c>
      <c r="M372" s="93" t="str">
        <f t="shared" si="82"/>
        <v>OK</v>
      </c>
      <c r="N372" s="10" t="s">
        <v>5</v>
      </c>
      <c r="O372" s="6">
        <f t="shared" si="83"/>
        <v>0</v>
      </c>
      <c r="P372" s="6">
        <f t="shared" si="111"/>
        <v>0</v>
      </c>
      <c r="Q372" s="6">
        <f t="shared" si="112"/>
        <v>1</v>
      </c>
      <c r="R372" s="6">
        <f t="shared" si="113"/>
        <v>0</v>
      </c>
      <c r="S372" s="6">
        <f t="shared" si="114"/>
        <v>-5</v>
      </c>
      <c r="T372" s="26">
        <f t="shared" si="115"/>
        <v>-5</v>
      </c>
      <c r="U372" s="16">
        <f t="shared" si="116"/>
        <v>147.34350000000003</v>
      </c>
      <c r="V372" s="14">
        <f t="shared" si="84"/>
        <v>-32.416500000000006</v>
      </c>
      <c r="W372" s="14">
        <f t="shared" si="85"/>
        <v>-72.8</v>
      </c>
      <c r="X372" s="14">
        <f t="shared" si="93"/>
        <v>-10.299999999999999</v>
      </c>
      <c r="Y372" s="14">
        <f t="shared" si="94"/>
        <v>-57.199999999999989</v>
      </c>
      <c r="Z372" s="13">
        <f t="shared" si="102"/>
        <v>-2</v>
      </c>
      <c r="AA372" s="13">
        <f t="shared" si="103"/>
        <v>-22.950000000000003</v>
      </c>
      <c r="AB372" s="13">
        <f t="shared" si="117"/>
        <v>-197.66650000000007</v>
      </c>
    </row>
    <row r="373" spans="1:28" ht="11.25" customHeight="1">
      <c r="A373" s="39" t="s">
        <v>54</v>
      </c>
      <c r="B373" s="47">
        <v>41286.75</v>
      </c>
      <c r="C373" s="49"/>
      <c r="D373" s="49" t="s">
        <v>739</v>
      </c>
      <c r="E373" s="49" t="s">
        <v>174</v>
      </c>
      <c r="F373" s="49" t="s">
        <v>73</v>
      </c>
      <c r="G373" s="49"/>
      <c r="H373" s="41">
        <v>2</v>
      </c>
      <c r="I373" s="99">
        <v>41282.9375</v>
      </c>
      <c r="J373" s="40" t="s">
        <v>3</v>
      </c>
      <c r="K373" s="6">
        <v>5</v>
      </c>
      <c r="L373" s="93" t="s">
        <v>1098</v>
      </c>
      <c r="M373" s="93" t="str">
        <f t="shared" si="82"/>
        <v>OK</v>
      </c>
      <c r="N373" s="10" t="s">
        <v>5</v>
      </c>
      <c r="O373" s="6">
        <f t="shared" si="83"/>
        <v>0</v>
      </c>
      <c r="P373" s="6">
        <f t="shared" si="111"/>
        <v>0</v>
      </c>
      <c r="Q373" s="6">
        <f t="shared" si="112"/>
        <v>1</v>
      </c>
      <c r="R373" s="6">
        <f t="shared" si="113"/>
        <v>0</v>
      </c>
      <c r="S373" s="6">
        <f t="shared" si="114"/>
        <v>-5</v>
      </c>
      <c r="T373" s="26">
        <f t="shared" si="115"/>
        <v>-5</v>
      </c>
      <c r="U373" s="16">
        <f t="shared" si="116"/>
        <v>142.34350000000003</v>
      </c>
      <c r="V373" s="14">
        <f t="shared" si="84"/>
        <v>-32.416500000000006</v>
      </c>
      <c r="W373" s="14">
        <f t="shared" si="85"/>
        <v>-72.8</v>
      </c>
      <c r="X373" s="14">
        <f t="shared" si="93"/>
        <v>-15.299999999999999</v>
      </c>
      <c r="Y373" s="14">
        <f t="shared" si="94"/>
        <v>-57.199999999999989</v>
      </c>
      <c r="Z373" s="13">
        <f t="shared" si="102"/>
        <v>-2</v>
      </c>
      <c r="AA373" s="13">
        <f t="shared" si="103"/>
        <v>-22.950000000000003</v>
      </c>
      <c r="AB373" s="13">
        <f t="shared" si="117"/>
        <v>-202.66650000000007</v>
      </c>
    </row>
    <row r="374" spans="1:28" ht="11.25" customHeight="1">
      <c r="A374" s="39" t="s">
        <v>8</v>
      </c>
      <c r="B374" s="47">
        <v>41283.166666666664</v>
      </c>
      <c r="C374" s="49"/>
      <c r="D374" s="49" t="s">
        <v>720</v>
      </c>
      <c r="E374" s="49" t="s">
        <v>533</v>
      </c>
      <c r="F374" s="49" t="s">
        <v>534</v>
      </c>
      <c r="G374" s="49"/>
      <c r="H374" s="41" t="s">
        <v>637</v>
      </c>
      <c r="I374" s="99">
        <v>41282.959722222222</v>
      </c>
      <c r="J374" s="40" t="s">
        <v>514</v>
      </c>
      <c r="K374" s="6" t="s">
        <v>456</v>
      </c>
      <c r="L374" s="93" t="s">
        <v>1099</v>
      </c>
      <c r="M374" s="93" t="str">
        <f t="shared" si="82"/>
        <v>OK</v>
      </c>
      <c r="N374" s="10" t="s">
        <v>5</v>
      </c>
      <c r="O374" s="6">
        <f t="shared" si="83"/>
        <v>0</v>
      </c>
      <c r="P374" s="6">
        <f t="shared" si="111"/>
        <v>0</v>
      </c>
      <c r="Q374" s="6">
        <f t="shared" si="112"/>
        <v>1</v>
      </c>
      <c r="R374" s="6">
        <f t="shared" si="113"/>
        <v>0</v>
      </c>
      <c r="S374" s="6">
        <f t="shared" si="114"/>
        <v>-5</v>
      </c>
      <c r="T374" s="26">
        <f t="shared" si="115"/>
        <v>-5</v>
      </c>
      <c r="U374" s="16">
        <f t="shared" si="116"/>
        <v>137.34350000000003</v>
      </c>
      <c r="V374" s="14">
        <f t="shared" si="84"/>
        <v>-37.416500000000006</v>
      </c>
      <c r="W374" s="14">
        <f t="shared" si="85"/>
        <v>-72.8</v>
      </c>
      <c r="X374" s="14">
        <f t="shared" si="93"/>
        <v>-15.299999999999999</v>
      </c>
      <c r="Y374" s="14">
        <f t="shared" si="94"/>
        <v>-57.199999999999989</v>
      </c>
      <c r="Z374" s="13">
        <f t="shared" si="102"/>
        <v>-2</v>
      </c>
      <c r="AA374" s="13">
        <f t="shared" si="103"/>
        <v>-22.950000000000003</v>
      </c>
      <c r="AB374" s="13">
        <f t="shared" si="117"/>
        <v>-207.66650000000007</v>
      </c>
    </row>
    <row r="375" spans="1:28" ht="11.25" customHeight="1">
      <c r="A375" s="39" t="s">
        <v>8</v>
      </c>
      <c r="B375" s="47">
        <v>41283.4375</v>
      </c>
      <c r="C375" s="49"/>
      <c r="D375" s="49" t="s">
        <v>721</v>
      </c>
      <c r="E375" s="49" t="s">
        <v>511</v>
      </c>
      <c r="F375" s="49" t="s">
        <v>722</v>
      </c>
      <c r="G375" s="49"/>
      <c r="H375" s="41" t="s">
        <v>441</v>
      </c>
      <c r="I375" s="99">
        <v>41282.961111111108</v>
      </c>
      <c r="J375" s="40" t="s">
        <v>514</v>
      </c>
      <c r="K375" s="6" t="s">
        <v>456</v>
      </c>
      <c r="L375" s="93" t="s">
        <v>1100</v>
      </c>
      <c r="M375" s="93" t="str">
        <f t="shared" si="82"/>
        <v>OK</v>
      </c>
      <c r="N375" s="10" t="s">
        <v>7</v>
      </c>
      <c r="O375" s="6">
        <f t="shared" si="83"/>
        <v>8.9</v>
      </c>
      <c r="P375" s="6">
        <f t="shared" si="111"/>
        <v>1</v>
      </c>
      <c r="Q375" s="6">
        <f t="shared" si="112"/>
        <v>0</v>
      </c>
      <c r="R375" s="6">
        <f t="shared" si="113"/>
        <v>0</v>
      </c>
      <c r="S375" s="6">
        <f t="shared" si="114"/>
        <v>3.9000000000000004</v>
      </c>
      <c r="T375" s="26">
        <f t="shared" si="115"/>
        <v>3.9000000000000004</v>
      </c>
      <c r="U375" s="16">
        <f t="shared" si="116"/>
        <v>141.24350000000004</v>
      </c>
      <c r="V375" s="14">
        <f t="shared" si="84"/>
        <v>-33.516500000000008</v>
      </c>
      <c r="W375" s="14">
        <f t="shared" si="85"/>
        <v>-72.8</v>
      </c>
      <c r="X375" s="14">
        <f t="shared" si="93"/>
        <v>-15.299999999999999</v>
      </c>
      <c r="Y375" s="14">
        <f t="shared" si="94"/>
        <v>-57.199999999999989</v>
      </c>
      <c r="Z375" s="13">
        <f t="shared" si="102"/>
        <v>-2</v>
      </c>
      <c r="AA375" s="13">
        <f t="shared" si="103"/>
        <v>-22.950000000000003</v>
      </c>
      <c r="AB375" s="13">
        <f t="shared" si="117"/>
        <v>-203.76650000000006</v>
      </c>
    </row>
    <row r="376" spans="1:28" ht="11.25" customHeight="1">
      <c r="A376" s="40" t="s">
        <v>457</v>
      </c>
      <c r="B376" s="47">
        <v>41283.395833333336</v>
      </c>
      <c r="C376" s="49"/>
      <c r="D376" s="49" t="s">
        <v>729</v>
      </c>
      <c r="E376" s="49" t="s">
        <v>580</v>
      </c>
      <c r="F376" s="49" t="s">
        <v>730</v>
      </c>
      <c r="G376" s="49"/>
      <c r="H376" s="41" t="s">
        <v>411</v>
      </c>
      <c r="I376" s="99">
        <v>41283.380555555559</v>
      </c>
      <c r="J376" s="40" t="s">
        <v>514</v>
      </c>
      <c r="K376" s="6" t="s">
        <v>456</v>
      </c>
      <c r="L376" s="93" t="s">
        <v>1101</v>
      </c>
      <c r="M376" s="93" t="str">
        <f t="shared" si="82"/>
        <v>OK</v>
      </c>
      <c r="N376" s="10" t="s">
        <v>5</v>
      </c>
      <c r="O376" s="6">
        <f t="shared" si="83"/>
        <v>0</v>
      </c>
      <c r="P376" s="6">
        <f t="shared" si="111"/>
        <v>0</v>
      </c>
      <c r="Q376" s="6">
        <f t="shared" si="112"/>
        <v>1</v>
      </c>
      <c r="R376" s="6">
        <f t="shared" si="113"/>
        <v>0</v>
      </c>
      <c r="S376" s="6">
        <f t="shared" si="114"/>
        <v>-5</v>
      </c>
      <c r="T376" s="26">
        <f t="shared" si="115"/>
        <v>-5</v>
      </c>
      <c r="U376" s="16">
        <f t="shared" si="116"/>
        <v>136.24350000000004</v>
      </c>
      <c r="V376" s="14">
        <f t="shared" si="84"/>
        <v>-33.516500000000008</v>
      </c>
      <c r="W376" s="14">
        <f t="shared" si="85"/>
        <v>-72.8</v>
      </c>
      <c r="X376" s="14">
        <f t="shared" si="93"/>
        <v>-15.299999999999999</v>
      </c>
      <c r="Y376" s="14">
        <f t="shared" si="94"/>
        <v>-57.199999999999989</v>
      </c>
      <c r="Z376" s="13">
        <f t="shared" si="102"/>
        <v>-2</v>
      </c>
      <c r="AA376" s="13">
        <f t="shared" si="103"/>
        <v>-27.950000000000003</v>
      </c>
      <c r="AB376" s="13">
        <f t="shared" si="117"/>
        <v>-208.76650000000006</v>
      </c>
    </row>
    <row r="377" spans="1:28" ht="11.25" customHeight="1">
      <c r="A377" s="39" t="s">
        <v>8</v>
      </c>
      <c r="B377" s="47">
        <v>41283.708333333336</v>
      </c>
      <c r="C377" s="49"/>
      <c r="D377" s="49" t="s">
        <v>725</v>
      </c>
      <c r="E377" s="49" t="s">
        <v>150</v>
      </c>
      <c r="F377" s="49" t="s">
        <v>723</v>
      </c>
      <c r="G377" s="49"/>
      <c r="H377" s="41" t="s">
        <v>724</v>
      </c>
      <c r="I377" s="99">
        <v>41283.45416666667</v>
      </c>
      <c r="J377" s="40" t="s">
        <v>9</v>
      </c>
      <c r="K377" s="6" t="s">
        <v>456</v>
      </c>
      <c r="L377" s="93" t="s">
        <v>1102</v>
      </c>
      <c r="M377" s="93" t="str">
        <f t="shared" si="82"/>
        <v>OK</v>
      </c>
      <c r="N377" s="10" t="s">
        <v>7</v>
      </c>
      <c r="O377" s="6">
        <f t="shared" si="83"/>
        <v>11.5</v>
      </c>
      <c r="P377" s="6">
        <f t="shared" si="111"/>
        <v>1</v>
      </c>
      <c r="Q377" s="6">
        <f t="shared" si="112"/>
        <v>0</v>
      </c>
      <c r="R377" s="6">
        <f t="shared" si="113"/>
        <v>0</v>
      </c>
      <c r="S377" s="6">
        <f t="shared" si="114"/>
        <v>6.5</v>
      </c>
      <c r="T377" s="26">
        <f t="shared" si="115"/>
        <v>6.5</v>
      </c>
      <c r="U377" s="16">
        <f t="shared" si="116"/>
        <v>142.74350000000004</v>
      </c>
      <c r="V377" s="14">
        <f t="shared" si="84"/>
        <v>-27.016500000000008</v>
      </c>
      <c r="W377" s="14">
        <f t="shared" si="85"/>
        <v>-72.8</v>
      </c>
      <c r="X377" s="14">
        <f t="shared" si="93"/>
        <v>-15.299999999999999</v>
      </c>
      <c r="Y377" s="14">
        <f t="shared" si="94"/>
        <v>-57.199999999999989</v>
      </c>
      <c r="Z377" s="13">
        <f t="shared" si="102"/>
        <v>-2</v>
      </c>
      <c r="AA377" s="13">
        <f t="shared" si="103"/>
        <v>-27.950000000000003</v>
      </c>
      <c r="AB377" s="13">
        <f t="shared" si="117"/>
        <v>-202.26650000000006</v>
      </c>
    </row>
    <row r="378" spans="1:28">
      <c r="A378" s="39" t="s">
        <v>8</v>
      </c>
      <c r="B378" s="47">
        <v>41283.75</v>
      </c>
      <c r="C378" s="49"/>
      <c r="D378" s="49" t="s">
        <v>726</v>
      </c>
      <c r="E378" s="49" t="s">
        <v>29</v>
      </c>
      <c r="F378" s="49" t="s">
        <v>727</v>
      </c>
      <c r="G378" s="49"/>
      <c r="H378" s="41" t="s">
        <v>479</v>
      </c>
      <c r="I378" s="99">
        <v>41283.525000000001</v>
      </c>
      <c r="J378" s="40" t="s">
        <v>3</v>
      </c>
      <c r="K378" s="6" t="s">
        <v>456</v>
      </c>
      <c r="L378" s="93" t="s">
        <v>1103</v>
      </c>
      <c r="M378" s="93" t="str">
        <f t="shared" si="82"/>
        <v>OK</v>
      </c>
      <c r="N378" s="10" t="s">
        <v>7</v>
      </c>
      <c r="O378" s="6">
        <f t="shared" si="83"/>
        <v>11.75</v>
      </c>
      <c r="P378" s="6">
        <f t="shared" si="111"/>
        <v>1</v>
      </c>
      <c r="Q378" s="6">
        <f t="shared" si="112"/>
        <v>0</v>
      </c>
      <c r="R378" s="6">
        <f t="shared" si="113"/>
        <v>0</v>
      </c>
      <c r="S378" s="6">
        <f t="shared" si="114"/>
        <v>6.75</v>
      </c>
      <c r="T378" s="26">
        <f t="shared" si="115"/>
        <v>6.75</v>
      </c>
      <c r="U378" s="16">
        <f t="shared" si="116"/>
        <v>149.49350000000004</v>
      </c>
      <c r="V378" s="14">
        <f t="shared" si="84"/>
        <v>-20.266500000000008</v>
      </c>
      <c r="W378" s="14">
        <f t="shared" si="85"/>
        <v>-72.8</v>
      </c>
      <c r="X378" s="14">
        <f t="shared" si="93"/>
        <v>-15.299999999999999</v>
      </c>
      <c r="Y378" s="14">
        <f t="shared" si="94"/>
        <v>-57.199999999999989</v>
      </c>
      <c r="Z378" s="13">
        <f t="shared" si="102"/>
        <v>-2</v>
      </c>
      <c r="AA378" s="13">
        <f t="shared" si="103"/>
        <v>-27.950000000000003</v>
      </c>
      <c r="AB378" s="13">
        <f t="shared" si="117"/>
        <v>-195.51650000000006</v>
      </c>
    </row>
    <row r="379" spans="1:28" ht="11.25" customHeight="1">
      <c r="A379" s="40" t="s">
        <v>457</v>
      </c>
      <c r="B379" s="47">
        <v>41283.791666666664</v>
      </c>
      <c r="C379" s="49"/>
      <c r="D379" s="49" t="s">
        <v>731</v>
      </c>
      <c r="E379" s="49" t="s">
        <v>150</v>
      </c>
      <c r="F379" s="49" t="s">
        <v>732</v>
      </c>
      <c r="G379" s="49"/>
      <c r="H379" s="41" t="s">
        <v>733</v>
      </c>
      <c r="I379" s="99">
        <v>41283.555555555555</v>
      </c>
      <c r="J379" s="40" t="s">
        <v>9</v>
      </c>
      <c r="K379" s="6" t="s">
        <v>456</v>
      </c>
      <c r="L379" s="93" t="s">
        <v>1104</v>
      </c>
      <c r="M379" s="93" t="str">
        <f t="shared" si="82"/>
        <v>OK</v>
      </c>
      <c r="N379" s="10" t="s">
        <v>7</v>
      </c>
      <c r="O379" s="6">
        <f t="shared" si="83"/>
        <v>6</v>
      </c>
      <c r="P379" s="6">
        <f t="shared" si="111"/>
        <v>1</v>
      </c>
      <c r="Q379" s="6">
        <f t="shared" si="112"/>
        <v>0</v>
      </c>
      <c r="R379" s="6">
        <f t="shared" si="113"/>
        <v>0</v>
      </c>
      <c r="S379" s="6">
        <f t="shared" si="114"/>
        <v>1</v>
      </c>
      <c r="T379" s="26">
        <f t="shared" si="115"/>
        <v>1</v>
      </c>
      <c r="U379" s="16">
        <f t="shared" si="116"/>
        <v>150.49350000000004</v>
      </c>
      <c r="V379" s="14">
        <f t="shared" si="84"/>
        <v>-20.266500000000008</v>
      </c>
      <c r="W379" s="14">
        <f t="shared" si="85"/>
        <v>-72.8</v>
      </c>
      <c r="X379" s="14">
        <f t="shared" si="93"/>
        <v>-15.299999999999999</v>
      </c>
      <c r="Y379" s="14">
        <f t="shared" si="94"/>
        <v>-57.199999999999989</v>
      </c>
      <c r="Z379" s="13">
        <f t="shared" si="102"/>
        <v>-2</v>
      </c>
      <c r="AA379" s="13">
        <f t="shared" si="103"/>
        <v>-26.950000000000003</v>
      </c>
      <c r="AB379" s="13">
        <f t="shared" si="117"/>
        <v>-194.51650000000006</v>
      </c>
    </row>
    <row r="380" spans="1:28" ht="11.25" customHeight="1">
      <c r="A380" s="39" t="s">
        <v>8</v>
      </c>
      <c r="B380" s="47">
        <v>41283.708333333336</v>
      </c>
      <c r="C380" s="49"/>
      <c r="D380" s="49" t="s">
        <v>725</v>
      </c>
      <c r="E380" s="49" t="s">
        <v>27</v>
      </c>
      <c r="F380" s="49" t="s">
        <v>728</v>
      </c>
      <c r="G380" s="49"/>
      <c r="H380" s="41" t="s">
        <v>628</v>
      </c>
      <c r="I380" s="99">
        <v>41283.722222222219</v>
      </c>
      <c r="J380" s="40" t="s">
        <v>9</v>
      </c>
      <c r="K380" s="6" t="s">
        <v>475</v>
      </c>
      <c r="L380" s="93" t="s">
        <v>1105</v>
      </c>
      <c r="M380" s="93" t="str">
        <f t="shared" si="82"/>
        <v>OK</v>
      </c>
      <c r="N380" s="10" t="s">
        <v>5</v>
      </c>
      <c r="O380" s="6">
        <f t="shared" si="83"/>
        <v>0</v>
      </c>
      <c r="P380" s="6">
        <f t="shared" si="111"/>
        <v>0</v>
      </c>
      <c r="Q380" s="6">
        <f t="shared" si="112"/>
        <v>1</v>
      </c>
      <c r="R380" s="6">
        <f t="shared" si="113"/>
        <v>0</v>
      </c>
      <c r="S380" s="6">
        <f t="shared" si="114"/>
        <v>-2</v>
      </c>
      <c r="T380" s="26">
        <f t="shared" si="115"/>
        <v>-2</v>
      </c>
      <c r="U380" s="16">
        <f t="shared" si="116"/>
        <v>148.49350000000004</v>
      </c>
      <c r="V380" s="14">
        <f t="shared" si="84"/>
        <v>-22.266500000000008</v>
      </c>
      <c r="W380" s="14">
        <f t="shared" si="85"/>
        <v>-72.8</v>
      </c>
      <c r="X380" s="14">
        <f t="shared" si="93"/>
        <v>-15.299999999999999</v>
      </c>
      <c r="Y380" s="14">
        <f t="shared" si="94"/>
        <v>-57.199999999999989</v>
      </c>
      <c r="Z380" s="13">
        <f t="shared" si="102"/>
        <v>-2</v>
      </c>
      <c r="AA380" s="13">
        <f t="shared" si="103"/>
        <v>-26.950000000000003</v>
      </c>
      <c r="AB380" s="13">
        <f t="shared" si="117"/>
        <v>-196.51650000000006</v>
      </c>
    </row>
    <row r="381" spans="1:28" ht="11.25" customHeight="1">
      <c r="A381" s="40" t="s">
        <v>457</v>
      </c>
      <c r="B381" s="47">
        <v>41283.75</v>
      </c>
      <c r="C381" s="49"/>
      <c r="D381" s="49" t="s">
        <v>734</v>
      </c>
      <c r="E381" s="49" t="s">
        <v>113</v>
      </c>
      <c r="F381" s="49" t="s">
        <v>215</v>
      </c>
      <c r="G381" s="49"/>
      <c r="H381" s="41" t="s">
        <v>432</v>
      </c>
      <c r="I381" s="99">
        <v>41283.736111111109</v>
      </c>
      <c r="J381" s="40" t="s">
        <v>3</v>
      </c>
      <c r="K381" s="6" t="s">
        <v>456</v>
      </c>
      <c r="L381" s="93" t="s">
        <v>1106</v>
      </c>
      <c r="M381" s="93" t="str">
        <f t="shared" si="82"/>
        <v>OK</v>
      </c>
      <c r="N381" s="10" t="s">
        <v>5</v>
      </c>
      <c r="O381" s="6">
        <f t="shared" si="83"/>
        <v>0</v>
      </c>
      <c r="P381" s="6">
        <f t="shared" si="111"/>
        <v>0</v>
      </c>
      <c r="Q381" s="6">
        <f t="shared" si="112"/>
        <v>1</v>
      </c>
      <c r="R381" s="6">
        <f t="shared" si="113"/>
        <v>0</v>
      </c>
      <c r="S381" s="6">
        <f t="shared" si="114"/>
        <v>-5</v>
      </c>
      <c r="T381" s="26">
        <f t="shared" si="115"/>
        <v>-5</v>
      </c>
      <c r="U381" s="16">
        <f t="shared" si="116"/>
        <v>143.49350000000004</v>
      </c>
      <c r="V381" s="14">
        <f t="shared" si="84"/>
        <v>-22.266500000000008</v>
      </c>
      <c r="W381" s="14">
        <f t="shared" si="85"/>
        <v>-72.8</v>
      </c>
      <c r="X381" s="14">
        <f t="shared" si="93"/>
        <v>-15.299999999999999</v>
      </c>
      <c r="Y381" s="14">
        <f t="shared" si="94"/>
        <v>-57.199999999999989</v>
      </c>
      <c r="Z381" s="13">
        <f t="shared" si="102"/>
        <v>-2</v>
      </c>
      <c r="AA381" s="13">
        <f t="shared" si="103"/>
        <v>-31.950000000000003</v>
      </c>
      <c r="AB381" s="13">
        <f t="shared" si="117"/>
        <v>-201.51650000000006</v>
      </c>
    </row>
    <row r="382" spans="1:28" ht="11.25" customHeight="1">
      <c r="A382" s="39" t="s">
        <v>8</v>
      </c>
      <c r="B382" s="47">
        <v>41283.864583333336</v>
      </c>
      <c r="C382" s="49"/>
      <c r="D382" s="49" t="s">
        <v>735</v>
      </c>
      <c r="E382" s="49" t="s">
        <v>125</v>
      </c>
      <c r="F382" s="49" t="s">
        <v>736</v>
      </c>
      <c r="G382" s="49"/>
      <c r="H382" s="41" t="s">
        <v>465</v>
      </c>
      <c r="I382" s="99">
        <v>41283.761111111111</v>
      </c>
      <c r="J382" s="40" t="s">
        <v>3</v>
      </c>
      <c r="K382" s="6" t="s">
        <v>456</v>
      </c>
      <c r="L382" s="93" t="s">
        <v>1107</v>
      </c>
      <c r="M382" s="93" t="str">
        <f t="shared" si="82"/>
        <v>OK</v>
      </c>
      <c r="N382" s="10" t="s">
        <v>5</v>
      </c>
      <c r="O382" s="6">
        <f t="shared" si="83"/>
        <v>0</v>
      </c>
      <c r="P382" s="6">
        <f t="shared" si="111"/>
        <v>0</v>
      </c>
      <c r="Q382" s="6">
        <f t="shared" si="112"/>
        <v>1</v>
      </c>
      <c r="R382" s="6">
        <f t="shared" si="113"/>
        <v>0</v>
      </c>
      <c r="S382" s="6">
        <f t="shared" si="114"/>
        <v>-5</v>
      </c>
      <c r="T382" s="26">
        <f t="shared" si="115"/>
        <v>-5</v>
      </c>
      <c r="U382" s="16">
        <f t="shared" si="116"/>
        <v>138.49350000000004</v>
      </c>
      <c r="V382" s="14">
        <f t="shared" si="84"/>
        <v>-27.266500000000008</v>
      </c>
      <c r="W382" s="14">
        <f t="shared" si="85"/>
        <v>-72.8</v>
      </c>
      <c r="X382" s="14">
        <f t="shared" si="93"/>
        <v>-15.299999999999999</v>
      </c>
      <c r="Y382" s="14">
        <f t="shared" si="94"/>
        <v>-57.199999999999989</v>
      </c>
      <c r="Z382" s="13">
        <f t="shared" si="102"/>
        <v>-2</v>
      </c>
      <c r="AA382" s="13">
        <f t="shared" si="103"/>
        <v>-31.950000000000003</v>
      </c>
      <c r="AB382" s="13">
        <f t="shared" si="117"/>
        <v>-206.51650000000006</v>
      </c>
    </row>
    <row r="383" spans="1:28" ht="11.25" customHeight="1">
      <c r="A383" s="40" t="s">
        <v>8</v>
      </c>
      <c r="B383" s="47">
        <v>41283.75</v>
      </c>
      <c r="C383" s="49"/>
      <c r="D383" s="49" t="s">
        <v>726</v>
      </c>
      <c r="E383" s="49" t="s">
        <v>212</v>
      </c>
      <c r="F383" s="49" t="s">
        <v>213</v>
      </c>
      <c r="G383" s="49"/>
      <c r="H383" s="41" t="s">
        <v>429</v>
      </c>
      <c r="I383" s="99">
        <v>41283.772916666669</v>
      </c>
      <c r="J383" s="40" t="s">
        <v>3</v>
      </c>
      <c r="K383" s="6" t="s">
        <v>475</v>
      </c>
      <c r="L383" s="93" t="s">
        <v>1108</v>
      </c>
      <c r="M383" s="93" t="str">
        <f t="shared" si="82"/>
        <v>OK</v>
      </c>
      <c r="N383" s="10" t="s">
        <v>5</v>
      </c>
      <c r="O383" s="6">
        <f t="shared" si="83"/>
        <v>0</v>
      </c>
      <c r="P383" s="6">
        <f t="shared" si="111"/>
        <v>0</v>
      </c>
      <c r="Q383" s="6">
        <f t="shared" si="112"/>
        <v>1</v>
      </c>
      <c r="R383" s="6">
        <f t="shared" si="113"/>
        <v>0</v>
      </c>
      <c r="S383" s="6">
        <f t="shared" si="114"/>
        <v>-2</v>
      </c>
      <c r="T383" s="26">
        <f t="shared" si="115"/>
        <v>-2</v>
      </c>
      <c r="U383" s="16">
        <f t="shared" si="116"/>
        <v>136.49350000000004</v>
      </c>
      <c r="V383" s="14">
        <f t="shared" si="84"/>
        <v>-29.266500000000008</v>
      </c>
      <c r="W383" s="14">
        <f t="shared" si="85"/>
        <v>-72.8</v>
      </c>
      <c r="X383" s="14">
        <f t="shared" si="93"/>
        <v>-15.299999999999999</v>
      </c>
      <c r="Y383" s="14">
        <f t="shared" si="94"/>
        <v>-57.199999999999989</v>
      </c>
      <c r="Z383" s="13">
        <f t="shared" si="102"/>
        <v>-2</v>
      </c>
      <c r="AA383" s="13">
        <f t="shared" si="103"/>
        <v>-31.950000000000003</v>
      </c>
      <c r="AB383" s="13">
        <f t="shared" si="117"/>
        <v>-208.51650000000006</v>
      </c>
    </row>
    <row r="384" spans="1:28" ht="11.25" customHeight="1">
      <c r="A384" s="40" t="s">
        <v>8</v>
      </c>
      <c r="B384" s="47">
        <v>41283.864583333336</v>
      </c>
      <c r="C384" s="49"/>
      <c r="D384" s="49" t="s">
        <v>735</v>
      </c>
      <c r="E384" s="49" t="s">
        <v>212</v>
      </c>
      <c r="F384" s="49" t="s">
        <v>213</v>
      </c>
      <c r="G384" s="49"/>
      <c r="H384" s="41" t="s">
        <v>416</v>
      </c>
      <c r="I384" s="99">
        <v>41283.886805555558</v>
      </c>
      <c r="J384" s="40" t="s">
        <v>3</v>
      </c>
      <c r="K384" s="6" t="s">
        <v>456</v>
      </c>
      <c r="L384" s="93" t="s">
        <v>1109</v>
      </c>
      <c r="M384" s="93" t="str">
        <f t="shared" si="82"/>
        <v>OK</v>
      </c>
      <c r="N384" s="10" t="s">
        <v>7</v>
      </c>
      <c r="O384" s="6">
        <f t="shared" si="83"/>
        <v>9.75</v>
      </c>
      <c r="P384" s="6">
        <f t="shared" si="111"/>
        <v>1</v>
      </c>
      <c r="Q384" s="6">
        <f t="shared" si="112"/>
        <v>0</v>
      </c>
      <c r="R384" s="6">
        <f t="shared" si="113"/>
        <v>0</v>
      </c>
      <c r="S384" s="6">
        <f t="shared" si="114"/>
        <v>4.75</v>
      </c>
      <c r="T384" s="26">
        <f t="shared" si="115"/>
        <v>4.75</v>
      </c>
      <c r="U384" s="16">
        <f t="shared" si="116"/>
        <v>141.24350000000004</v>
      </c>
      <c r="V384" s="14">
        <f t="shared" si="84"/>
        <v>-24.516500000000008</v>
      </c>
      <c r="W384" s="14">
        <f t="shared" si="85"/>
        <v>-72.8</v>
      </c>
      <c r="X384" s="14">
        <f t="shared" si="93"/>
        <v>-15.299999999999999</v>
      </c>
      <c r="Y384" s="14">
        <f t="shared" si="94"/>
        <v>-57.199999999999989</v>
      </c>
      <c r="Z384" s="13">
        <f t="shared" si="102"/>
        <v>-2</v>
      </c>
      <c r="AA384" s="13">
        <f t="shared" si="103"/>
        <v>-31.950000000000003</v>
      </c>
      <c r="AB384" s="13">
        <f t="shared" si="117"/>
        <v>-203.76650000000006</v>
      </c>
    </row>
    <row r="385" spans="1:28" ht="11.25" customHeight="1">
      <c r="A385" s="40" t="s">
        <v>8</v>
      </c>
      <c r="B385" s="47">
        <v>41283.864583333336</v>
      </c>
      <c r="C385" s="49"/>
      <c r="D385" s="49" t="s">
        <v>735</v>
      </c>
      <c r="E385" s="49" t="s">
        <v>212</v>
      </c>
      <c r="F385" s="49" t="s">
        <v>263</v>
      </c>
      <c r="G385" s="49"/>
      <c r="H385" s="41" t="s">
        <v>465</v>
      </c>
      <c r="I385" s="99">
        <v>41283.893055555556</v>
      </c>
      <c r="J385" s="40" t="s">
        <v>3</v>
      </c>
      <c r="K385" s="6" t="s">
        <v>475</v>
      </c>
      <c r="L385" s="93" t="s">
        <v>1110</v>
      </c>
      <c r="M385" s="93" t="str">
        <f t="shared" si="82"/>
        <v>OK</v>
      </c>
      <c r="N385" s="10" t="s">
        <v>5</v>
      </c>
      <c r="O385" s="6">
        <f t="shared" si="83"/>
        <v>0</v>
      </c>
      <c r="P385" s="6">
        <f t="shared" si="111"/>
        <v>0</v>
      </c>
      <c r="Q385" s="6">
        <f t="shared" si="112"/>
        <v>1</v>
      </c>
      <c r="R385" s="6">
        <f t="shared" si="113"/>
        <v>0</v>
      </c>
      <c r="S385" s="6">
        <f t="shared" si="114"/>
        <v>-2</v>
      </c>
      <c r="T385" s="26">
        <f t="shared" si="115"/>
        <v>-2</v>
      </c>
      <c r="U385" s="16">
        <f t="shared" si="116"/>
        <v>139.24350000000004</v>
      </c>
      <c r="V385" s="14">
        <f t="shared" si="84"/>
        <v>-26.516500000000008</v>
      </c>
      <c r="W385" s="14">
        <f t="shared" si="85"/>
        <v>-72.8</v>
      </c>
      <c r="X385" s="14">
        <f t="shared" si="93"/>
        <v>-15.299999999999999</v>
      </c>
      <c r="Y385" s="14">
        <f t="shared" si="94"/>
        <v>-57.199999999999989</v>
      </c>
      <c r="Z385" s="13">
        <f t="shared" si="102"/>
        <v>-2</v>
      </c>
      <c r="AA385" s="13">
        <f t="shared" si="103"/>
        <v>-31.950000000000003</v>
      </c>
      <c r="AB385" s="13">
        <f t="shared" si="117"/>
        <v>-205.76650000000006</v>
      </c>
    </row>
    <row r="386" spans="1:28" ht="11.25" customHeight="1">
      <c r="A386" s="39" t="s">
        <v>2</v>
      </c>
      <c r="B386" s="47">
        <v>41284.895833333336</v>
      </c>
      <c r="C386" s="49"/>
      <c r="D386" s="49" t="s">
        <v>740</v>
      </c>
      <c r="E386" s="49" t="s">
        <v>29</v>
      </c>
      <c r="F386" s="49" t="s">
        <v>139</v>
      </c>
      <c r="G386" s="49"/>
      <c r="H386" s="41" t="s">
        <v>741</v>
      </c>
      <c r="I386" s="99">
        <v>41283.90347222222</v>
      </c>
      <c r="J386" s="40" t="s">
        <v>3</v>
      </c>
      <c r="K386" s="6" t="s">
        <v>456</v>
      </c>
      <c r="L386" s="93" t="s">
        <v>1111</v>
      </c>
      <c r="M386" s="93" t="str">
        <f t="shared" si="82"/>
        <v>OK</v>
      </c>
      <c r="N386" s="10" t="s">
        <v>7</v>
      </c>
      <c r="O386" s="6">
        <f t="shared" si="83"/>
        <v>6.8500000000000005</v>
      </c>
      <c r="P386" s="6">
        <f t="shared" si="111"/>
        <v>1</v>
      </c>
      <c r="Q386" s="6">
        <f t="shared" si="112"/>
        <v>0</v>
      </c>
      <c r="R386" s="6">
        <f t="shared" si="113"/>
        <v>0</v>
      </c>
      <c r="S386" s="6">
        <f t="shared" si="114"/>
        <v>1.8500000000000005</v>
      </c>
      <c r="T386" s="26">
        <f t="shared" si="115"/>
        <v>1.8500000000000005</v>
      </c>
      <c r="U386" s="16">
        <f t="shared" si="116"/>
        <v>141.09350000000003</v>
      </c>
      <c r="V386" s="14">
        <f t="shared" si="84"/>
        <v>-26.516500000000008</v>
      </c>
      <c r="W386" s="14">
        <f t="shared" si="85"/>
        <v>-70.95</v>
      </c>
      <c r="X386" s="14">
        <f t="shared" si="93"/>
        <v>-15.299999999999999</v>
      </c>
      <c r="Y386" s="14">
        <f t="shared" si="94"/>
        <v>-57.199999999999989</v>
      </c>
      <c r="Z386" s="13">
        <f t="shared" si="102"/>
        <v>-2</v>
      </c>
      <c r="AA386" s="13">
        <f t="shared" si="103"/>
        <v>-31.950000000000003</v>
      </c>
      <c r="AB386" s="13">
        <f t="shared" si="117"/>
        <v>-203.91650000000007</v>
      </c>
    </row>
    <row r="387" spans="1:28" ht="11.25" customHeight="1">
      <c r="A387" s="39" t="s">
        <v>2</v>
      </c>
      <c r="B387" s="47">
        <v>41285.875</v>
      </c>
      <c r="C387" s="49"/>
      <c r="D387" s="49" t="s">
        <v>738</v>
      </c>
      <c r="E387" s="49" t="s">
        <v>29</v>
      </c>
      <c r="F387" s="49" t="s">
        <v>15</v>
      </c>
      <c r="G387" s="49"/>
      <c r="H387" s="41" t="s">
        <v>742</v>
      </c>
      <c r="I387" s="99">
        <v>41283.905555555553</v>
      </c>
      <c r="J387" s="40" t="s">
        <v>3</v>
      </c>
      <c r="K387" s="6" t="s">
        <v>456</v>
      </c>
      <c r="L387" s="93" t="s">
        <v>1112</v>
      </c>
      <c r="M387" s="93" t="str">
        <f t="shared" ref="M387:M402" si="118">IF(I387&gt;I386,"OK","VOIR ?")</f>
        <v>OK</v>
      </c>
      <c r="N387" s="10" t="s">
        <v>5</v>
      </c>
      <c r="O387" s="6">
        <f t="shared" ref="O387:O419" si="119">IF(N387="PERDU",0,K387*H387)</f>
        <v>0</v>
      </c>
      <c r="P387" s="6">
        <f t="shared" si="111"/>
        <v>0</v>
      </c>
      <c r="Q387" s="6">
        <f t="shared" si="112"/>
        <v>1</v>
      </c>
      <c r="R387" s="6">
        <f t="shared" si="113"/>
        <v>0</v>
      </c>
      <c r="S387" s="6">
        <f t="shared" si="114"/>
        <v>-5</v>
      </c>
      <c r="T387" s="26">
        <f t="shared" si="115"/>
        <v>-5</v>
      </c>
      <c r="U387" s="16">
        <f t="shared" si="116"/>
        <v>136.09350000000003</v>
      </c>
      <c r="V387" s="14">
        <f t="shared" si="84"/>
        <v>-26.516500000000008</v>
      </c>
      <c r="W387" s="14">
        <f t="shared" si="85"/>
        <v>-75.95</v>
      </c>
      <c r="X387" s="14">
        <f t="shared" si="93"/>
        <v>-15.299999999999999</v>
      </c>
      <c r="Y387" s="14">
        <f t="shared" si="94"/>
        <v>-57.199999999999989</v>
      </c>
      <c r="Z387" s="13">
        <f t="shared" si="102"/>
        <v>-2</v>
      </c>
      <c r="AA387" s="13">
        <f t="shared" si="103"/>
        <v>-31.950000000000003</v>
      </c>
      <c r="AB387" s="13">
        <f t="shared" si="117"/>
        <v>-208.91650000000007</v>
      </c>
    </row>
    <row r="388" spans="1:28" ht="11.25" customHeight="1">
      <c r="A388" s="40" t="s">
        <v>54</v>
      </c>
      <c r="B388" s="47">
        <v>41284.8125</v>
      </c>
      <c r="C388" s="49"/>
      <c r="D388" s="49" t="s">
        <v>763</v>
      </c>
      <c r="E388" s="49" t="s">
        <v>29</v>
      </c>
      <c r="F388" s="49" t="s">
        <v>73</v>
      </c>
      <c r="G388" s="49"/>
      <c r="H388" s="41" t="s">
        <v>702</v>
      </c>
      <c r="I388" s="99">
        <v>41283.923611111109</v>
      </c>
      <c r="J388" s="40" t="s">
        <v>3</v>
      </c>
      <c r="K388" s="6" t="s">
        <v>456</v>
      </c>
      <c r="L388" s="93" t="s">
        <v>1113</v>
      </c>
      <c r="M388" s="93" t="str">
        <f t="shared" si="118"/>
        <v>OK</v>
      </c>
      <c r="N388" s="10" t="s">
        <v>7</v>
      </c>
      <c r="O388" s="6">
        <f t="shared" si="119"/>
        <v>15.5</v>
      </c>
      <c r="P388" s="6">
        <f t="shared" si="111"/>
        <v>1</v>
      </c>
      <c r="Q388" s="6">
        <f t="shared" si="112"/>
        <v>0</v>
      </c>
      <c r="R388" s="6">
        <f t="shared" si="113"/>
        <v>0</v>
      </c>
      <c r="S388" s="6">
        <f t="shared" si="114"/>
        <v>10.5</v>
      </c>
      <c r="T388" s="26">
        <f t="shared" si="115"/>
        <v>10.5</v>
      </c>
      <c r="U388" s="16">
        <f t="shared" si="116"/>
        <v>146.59350000000003</v>
      </c>
      <c r="V388" s="14">
        <f t="shared" ref="V388:V419" si="120">IF(A388="YANN",V387+T388,V387)</f>
        <v>-26.516500000000008</v>
      </c>
      <c r="W388" s="14">
        <f t="shared" si="85"/>
        <v>-75.95</v>
      </c>
      <c r="X388" s="14">
        <f t="shared" si="93"/>
        <v>-4.7999999999999989</v>
      </c>
      <c r="Y388" s="14">
        <f t="shared" si="94"/>
        <v>-57.199999999999989</v>
      </c>
      <c r="Z388" s="13">
        <f t="shared" si="102"/>
        <v>-2</v>
      </c>
      <c r="AA388" s="13">
        <f t="shared" si="103"/>
        <v>-31.950000000000003</v>
      </c>
      <c r="AB388" s="13">
        <f t="shared" si="117"/>
        <v>-198.41650000000007</v>
      </c>
    </row>
    <row r="389" spans="1:28" ht="11.25" customHeight="1">
      <c r="A389" s="40" t="s">
        <v>54</v>
      </c>
      <c r="B389" s="47">
        <v>41284.8125</v>
      </c>
      <c r="C389" s="49"/>
      <c r="D389" s="49" t="s">
        <v>763</v>
      </c>
      <c r="E389" s="49" t="s">
        <v>29</v>
      </c>
      <c r="F389" s="49" t="s">
        <v>134</v>
      </c>
      <c r="G389" s="49"/>
      <c r="H389" s="41" t="s">
        <v>475</v>
      </c>
      <c r="I389" s="99">
        <v>41283.923611111109</v>
      </c>
      <c r="J389" s="40" t="s">
        <v>3</v>
      </c>
      <c r="K389" s="6" t="s">
        <v>456</v>
      </c>
      <c r="L389" s="93" t="s">
        <v>1113</v>
      </c>
      <c r="M389" s="93" t="str">
        <f t="shared" si="118"/>
        <v>VOIR ?</v>
      </c>
      <c r="N389" s="10" t="s">
        <v>5</v>
      </c>
      <c r="O389" s="6">
        <f t="shared" si="119"/>
        <v>0</v>
      </c>
      <c r="P389" s="6">
        <f t="shared" si="111"/>
        <v>0</v>
      </c>
      <c r="Q389" s="6">
        <f t="shared" si="112"/>
        <v>1</v>
      </c>
      <c r="R389" s="6">
        <f t="shared" si="113"/>
        <v>0</v>
      </c>
      <c r="S389" s="6">
        <f t="shared" si="114"/>
        <v>-5</v>
      </c>
      <c r="T389" s="26">
        <f t="shared" si="115"/>
        <v>-5</v>
      </c>
      <c r="U389" s="16">
        <f t="shared" si="116"/>
        <v>141.59350000000003</v>
      </c>
      <c r="V389" s="14">
        <f t="shared" si="120"/>
        <v>-26.516500000000008</v>
      </c>
      <c r="W389" s="14">
        <f t="shared" si="85"/>
        <v>-75.95</v>
      </c>
      <c r="X389" s="14">
        <f t="shared" si="93"/>
        <v>-9.7999999999999989</v>
      </c>
      <c r="Y389" s="14">
        <f t="shared" si="94"/>
        <v>-57.199999999999989</v>
      </c>
      <c r="Z389" s="13">
        <f t="shared" si="102"/>
        <v>-2</v>
      </c>
      <c r="AA389" s="13">
        <f t="shared" si="103"/>
        <v>-31.950000000000003</v>
      </c>
      <c r="AB389" s="13">
        <f t="shared" si="117"/>
        <v>-203.41650000000007</v>
      </c>
    </row>
    <row r="390" spans="1:28" ht="11.25" customHeight="1">
      <c r="A390" s="40" t="s">
        <v>54</v>
      </c>
      <c r="B390" s="47">
        <v>41286.833333333336</v>
      </c>
      <c r="C390" s="49"/>
      <c r="D390" s="49" t="s">
        <v>764</v>
      </c>
      <c r="E390" s="49" t="s">
        <v>29</v>
      </c>
      <c r="F390" s="49" t="s">
        <v>118</v>
      </c>
      <c r="G390" s="49"/>
      <c r="H390" s="41" t="s">
        <v>432</v>
      </c>
      <c r="I390" s="99">
        <v>41283.918055555558</v>
      </c>
      <c r="J390" s="40" t="s">
        <v>3</v>
      </c>
      <c r="K390" s="6" t="s">
        <v>456</v>
      </c>
      <c r="L390" s="93" t="s">
        <v>1114</v>
      </c>
      <c r="M390" s="93" t="str">
        <f t="shared" si="118"/>
        <v>VOIR ?</v>
      </c>
      <c r="N390" s="10" t="s">
        <v>7</v>
      </c>
      <c r="O390" s="6">
        <f t="shared" si="119"/>
        <v>9.15</v>
      </c>
      <c r="P390" s="6">
        <f t="shared" si="111"/>
        <v>1</v>
      </c>
      <c r="Q390" s="6">
        <f t="shared" si="112"/>
        <v>0</v>
      </c>
      <c r="R390" s="6">
        <f t="shared" si="113"/>
        <v>0</v>
      </c>
      <c r="S390" s="6">
        <f t="shared" si="114"/>
        <v>4.1500000000000004</v>
      </c>
      <c r="T390" s="26">
        <f t="shared" si="115"/>
        <v>4.1500000000000004</v>
      </c>
      <c r="U390" s="16">
        <f t="shared" si="116"/>
        <v>145.74350000000004</v>
      </c>
      <c r="V390" s="14">
        <f t="shared" si="120"/>
        <v>-26.516500000000008</v>
      </c>
      <c r="W390" s="14">
        <f t="shared" si="85"/>
        <v>-75.95</v>
      </c>
      <c r="X390" s="14">
        <f t="shared" si="93"/>
        <v>-5.6499999999999986</v>
      </c>
      <c r="Y390" s="14">
        <f t="shared" si="94"/>
        <v>-57.199999999999989</v>
      </c>
      <c r="Z390" s="13">
        <f t="shared" si="102"/>
        <v>-2</v>
      </c>
      <c r="AA390" s="13">
        <f t="shared" si="103"/>
        <v>-31.950000000000003</v>
      </c>
      <c r="AB390" s="13">
        <f t="shared" si="117"/>
        <v>-199.26650000000006</v>
      </c>
    </row>
    <row r="391" spans="1:28" ht="11.25" customHeight="1">
      <c r="A391" s="40" t="s">
        <v>54</v>
      </c>
      <c r="B391" s="47">
        <v>41285.833333333336</v>
      </c>
      <c r="C391" s="49"/>
      <c r="D391" s="49" t="s">
        <v>765</v>
      </c>
      <c r="E391" s="49" t="s">
        <v>29</v>
      </c>
      <c r="F391" s="49" t="s">
        <v>766</v>
      </c>
      <c r="G391" s="49"/>
      <c r="H391" s="41" t="s">
        <v>479</v>
      </c>
      <c r="I391" s="99">
        <v>41283.918055555558</v>
      </c>
      <c r="J391" s="40" t="s">
        <v>3</v>
      </c>
      <c r="K391" s="6" t="s">
        <v>456</v>
      </c>
      <c r="L391" s="93" t="s">
        <v>1114</v>
      </c>
      <c r="M391" s="93" t="str">
        <f t="shared" si="118"/>
        <v>VOIR ?</v>
      </c>
      <c r="N391" s="10" t="s">
        <v>7</v>
      </c>
      <c r="O391" s="6">
        <f t="shared" si="119"/>
        <v>11.75</v>
      </c>
      <c r="P391" s="6">
        <f t="shared" si="111"/>
        <v>1</v>
      </c>
      <c r="Q391" s="6">
        <f t="shared" si="112"/>
        <v>0</v>
      </c>
      <c r="R391" s="6">
        <f t="shared" si="113"/>
        <v>0</v>
      </c>
      <c r="S391" s="6">
        <f t="shared" si="114"/>
        <v>6.75</v>
      </c>
      <c r="T391" s="26">
        <f t="shared" si="115"/>
        <v>6.75</v>
      </c>
      <c r="U391" s="16">
        <f t="shared" si="116"/>
        <v>152.49350000000004</v>
      </c>
      <c r="V391" s="14">
        <f t="shared" si="120"/>
        <v>-26.516500000000008</v>
      </c>
      <c r="W391" s="14">
        <f t="shared" ref="W391:W419" si="121">IF(A391="DJO",W390+T391,W390)</f>
        <v>-75.95</v>
      </c>
      <c r="X391" s="14">
        <f t="shared" si="93"/>
        <v>1.1000000000000014</v>
      </c>
      <c r="Y391" s="14">
        <f t="shared" si="94"/>
        <v>-57.199999999999989</v>
      </c>
      <c r="Z391" s="13">
        <f t="shared" si="102"/>
        <v>-2</v>
      </c>
      <c r="AA391" s="13">
        <f t="shared" si="103"/>
        <v>-31.950000000000003</v>
      </c>
      <c r="AB391" s="13">
        <f t="shared" si="117"/>
        <v>-192.51650000000006</v>
      </c>
    </row>
    <row r="392" spans="1:28" ht="11.25" customHeight="1">
      <c r="A392" s="39" t="s">
        <v>8</v>
      </c>
      <c r="B392" s="47">
        <v>41283.996527777781</v>
      </c>
      <c r="C392" s="49"/>
      <c r="D392" s="49" t="s">
        <v>743</v>
      </c>
      <c r="E392" s="49" t="s">
        <v>545</v>
      </c>
      <c r="F392" s="64" t="s">
        <v>745</v>
      </c>
      <c r="G392" s="49"/>
      <c r="H392" s="41" t="s">
        <v>744</v>
      </c>
      <c r="I392" s="99">
        <v>41283.930555555555</v>
      </c>
      <c r="J392" s="40" t="s">
        <v>514</v>
      </c>
      <c r="K392" s="6" t="s">
        <v>456</v>
      </c>
      <c r="L392" s="93" t="s">
        <v>1115</v>
      </c>
      <c r="M392" s="93" t="str">
        <f t="shared" si="118"/>
        <v>OK</v>
      </c>
      <c r="N392" s="10" t="s">
        <v>5</v>
      </c>
      <c r="O392" s="6">
        <f t="shared" si="119"/>
        <v>0</v>
      </c>
      <c r="P392" s="6">
        <f t="shared" si="111"/>
        <v>0</v>
      </c>
      <c r="Q392" s="6">
        <f t="shared" si="112"/>
        <v>1</v>
      </c>
      <c r="R392" s="6">
        <f t="shared" si="113"/>
        <v>0</v>
      </c>
      <c r="S392" s="6">
        <f t="shared" si="114"/>
        <v>-5</v>
      </c>
      <c r="T392" s="26">
        <f t="shared" si="115"/>
        <v>-5</v>
      </c>
      <c r="U392" s="16">
        <f t="shared" si="116"/>
        <v>147.49350000000004</v>
      </c>
      <c r="V392" s="14">
        <f t="shared" si="120"/>
        <v>-31.516500000000008</v>
      </c>
      <c r="W392" s="14">
        <f t="shared" si="121"/>
        <v>-75.95</v>
      </c>
      <c r="X392" s="14">
        <f t="shared" si="93"/>
        <v>1.1000000000000014</v>
      </c>
      <c r="Y392" s="14">
        <f t="shared" si="94"/>
        <v>-57.199999999999989</v>
      </c>
      <c r="Z392" s="13">
        <f t="shared" si="102"/>
        <v>-2</v>
      </c>
      <c r="AA392" s="13">
        <f t="shared" si="103"/>
        <v>-31.950000000000003</v>
      </c>
      <c r="AB392" s="13">
        <f t="shared" si="117"/>
        <v>-197.51650000000006</v>
      </c>
    </row>
    <row r="393" spans="1:28" ht="11.25" customHeight="1">
      <c r="A393" s="39" t="s">
        <v>8</v>
      </c>
      <c r="B393" s="47">
        <v>41284.083333333336</v>
      </c>
      <c r="C393" s="49"/>
      <c r="D393" s="49" t="s">
        <v>746</v>
      </c>
      <c r="E393" s="49" t="s">
        <v>545</v>
      </c>
      <c r="F393" s="64" t="s">
        <v>546</v>
      </c>
      <c r="G393" s="49"/>
      <c r="H393" s="41" t="s">
        <v>578</v>
      </c>
      <c r="I393" s="99">
        <v>41283.936111111114</v>
      </c>
      <c r="J393" s="40" t="s">
        <v>514</v>
      </c>
      <c r="K393" s="6" t="s">
        <v>456</v>
      </c>
      <c r="L393" s="93" t="s">
        <v>1116</v>
      </c>
      <c r="M393" s="93" t="str">
        <f t="shared" si="118"/>
        <v>OK</v>
      </c>
      <c r="N393" s="10" t="s">
        <v>5</v>
      </c>
      <c r="O393" s="6">
        <f t="shared" si="119"/>
        <v>0</v>
      </c>
      <c r="P393" s="6">
        <f t="shared" si="111"/>
        <v>0</v>
      </c>
      <c r="Q393" s="6">
        <f t="shared" si="112"/>
        <v>1</v>
      </c>
      <c r="R393" s="6">
        <f t="shared" si="113"/>
        <v>0</v>
      </c>
      <c r="S393" s="6">
        <f t="shared" si="114"/>
        <v>-5</v>
      </c>
      <c r="T393" s="26">
        <f t="shared" si="115"/>
        <v>-5</v>
      </c>
      <c r="U393" s="16">
        <f t="shared" si="116"/>
        <v>142.49350000000004</v>
      </c>
      <c r="V393" s="14">
        <f t="shared" si="120"/>
        <v>-36.516500000000008</v>
      </c>
      <c r="W393" s="14">
        <f t="shared" si="121"/>
        <v>-75.95</v>
      </c>
      <c r="X393" s="14">
        <f t="shared" si="93"/>
        <v>1.1000000000000014</v>
      </c>
      <c r="Y393" s="14">
        <f t="shared" si="94"/>
        <v>-57.199999999999989</v>
      </c>
      <c r="Z393" s="13">
        <f t="shared" si="102"/>
        <v>-2</v>
      </c>
      <c r="AA393" s="13">
        <f t="shared" si="103"/>
        <v>-31.950000000000003</v>
      </c>
      <c r="AB393" s="13">
        <f t="shared" si="117"/>
        <v>-202.51650000000006</v>
      </c>
    </row>
    <row r="394" spans="1:28" ht="11.25" customHeight="1">
      <c r="A394" s="39" t="s">
        <v>8</v>
      </c>
      <c r="B394" s="47">
        <v>41284.086805555555</v>
      </c>
      <c r="C394" s="49"/>
      <c r="D394" s="49" t="s">
        <v>747</v>
      </c>
      <c r="E394" s="49" t="s">
        <v>153</v>
      </c>
      <c r="F394" s="49" t="s">
        <v>748</v>
      </c>
      <c r="G394" s="49"/>
      <c r="H394" s="41" t="s">
        <v>455</v>
      </c>
      <c r="I394" s="99">
        <v>41283.938888888886</v>
      </c>
      <c r="J394" s="40" t="s">
        <v>9</v>
      </c>
      <c r="K394" s="6" t="s">
        <v>456</v>
      </c>
      <c r="L394" s="93" t="s">
        <v>1117</v>
      </c>
      <c r="M394" s="93" t="str">
        <f t="shared" si="118"/>
        <v>OK</v>
      </c>
      <c r="N394" s="10" t="s">
        <v>7</v>
      </c>
      <c r="O394" s="6">
        <f t="shared" si="119"/>
        <v>10.5</v>
      </c>
      <c r="P394" s="6">
        <f t="shared" si="111"/>
        <v>1</v>
      </c>
      <c r="Q394" s="6">
        <f t="shared" si="112"/>
        <v>0</v>
      </c>
      <c r="R394" s="6">
        <f t="shared" si="113"/>
        <v>0</v>
      </c>
      <c r="S394" s="6">
        <f t="shared" si="114"/>
        <v>5.5</v>
      </c>
      <c r="T394" s="26">
        <f t="shared" si="115"/>
        <v>5.5</v>
      </c>
      <c r="U394" s="16">
        <f t="shared" si="116"/>
        <v>147.99350000000004</v>
      </c>
      <c r="V394" s="14">
        <f t="shared" si="120"/>
        <v>-31.016500000000008</v>
      </c>
      <c r="W394" s="14">
        <f t="shared" si="121"/>
        <v>-75.95</v>
      </c>
      <c r="X394" s="14">
        <f t="shared" si="93"/>
        <v>1.1000000000000014</v>
      </c>
      <c r="Y394" s="14">
        <f t="shared" si="94"/>
        <v>-57.199999999999989</v>
      </c>
      <c r="Z394" s="13">
        <f t="shared" si="102"/>
        <v>-2</v>
      </c>
      <c r="AA394" s="13">
        <f t="shared" si="103"/>
        <v>-31.950000000000003</v>
      </c>
      <c r="AB394" s="13">
        <f t="shared" si="117"/>
        <v>-197.01650000000006</v>
      </c>
    </row>
    <row r="395" spans="1:28" ht="11.25" customHeight="1">
      <c r="A395" s="39" t="s">
        <v>8</v>
      </c>
      <c r="B395" s="47">
        <v>41284.486111111109</v>
      </c>
      <c r="C395" s="49"/>
      <c r="D395" s="49" t="s">
        <v>749</v>
      </c>
      <c r="E395" s="49" t="s">
        <v>533</v>
      </c>
      <c r="F395" s="49" t="s">
        <v>534</v>
      </c>
      <c r="G395" s="49"/>
      <c r="H395" s="41" t="s">
        <v>412</v>
      </c>
      <c r="I395" s="99">
        <v>41284.470138888886</v>
      </c>
      <c r="J395" s="40" t="s">
        <v>514</v>
      </c>
      <c r="K395" s="6" t="s">
        <v>456</v>
      </c>
      <c r="L395" s="93" t="s">
        <v>1118</v>
      </c>
      <c r="M395" s="93" t="str">
        <f t="shared" si="118"/>
        <v>OK</v>
      </c>
      <c r="N395" s="10" t="s">
        <v>5</v>
      </c>
      <c r="O395" s="6">
        <f t="shared" si="119"/>
        <v>0</v>
      </c>
      <c r="P395" s="6">
        <f t="shared" si="111"/>
        <v>0</v>
      </c>
      <c r="Q395" s="6">
        <f t="shared" si="112"/>
        <v>1</v>
      </c>
      <c r="R395" s="6">
        <f t="shared" si="113"/>
        <v>0</v>
      </c>
      <c r="S395" s="6">
        <f t="shared" si="114"/>
        <v>-5</v>
      </c>
      <c r="T395" s="26">
        <f t="shared" si="115"/>
        <v>-5</v>
      </c>
      <c r="U395" s="16">
        <f t="shared" si="116"/>
        <v>142.99350000000004</v>
      </c>
      <c r="V395" s="14">
        <f t="shared" si="120"/>
        <v>-36.016500000000008</v>
      </c>
      <c r="W395" s="14">
        <f t="shared" si="121"/>
        <v>-75.95</v>
      </c>
      <c r="X395" s="14">
        <f t="shared" si="93"/>
        <v>1.1000000000000014</v>
      </c>
      <c r="Y395" s="14">
        <f t="shared" si="94"/>
        <v>-57.199999999999989</v>
      </c>
      <c r="Z395" s="13">
        <f t="shared" si="102"/>
        <v>-2</v>
      </c>
      <c r="AA395" s="13">
        <f t="shared" si="103"/>
        <v>-31.950000000000003</v>
      </c>
      <c r="AB395" s="13">
        <f t="shared" si="117"/>
        <v>-202.01650000000006</v>
      </c>
    </row>
    <row r="396" spans="1:28" ht="11.25" customHeight="1">
      <c r="A396" s="39" t="s">
        <v>8</v>
      </c>
      <c r="B396" s="47">
        <v>41284.708333333336</v>
      </c>
      <c r="C396" s="49"/>
      <c r="D396" s="49" t="s">
        <v>750</v>
      </c>
      <c r="E396" s="49" t="s">
        <v>146</v>
      </c>
      <c r="F396" s="49" t="s">
        <v>751</v>
      </c>
      <c r="G396" s="49"/>
      <c r="H396" s="41" t="s">
        <v>491</v>
      </c>
      <c r="I396" s="99">
        <v>41284.47152777778</v>
      </c>
      <c r="J396" s="40" t="s">
        <v>9</v>
      </c>
      <c r="K396" s="6" t="s">
        <v>456</v>
      </c>
      <c r="L396" s="93" t="s">
        <v>1119</v>
      </c>
      <c r="M396" s="93" t="str">
        <f t="shared" si="118"/>
        <v>OK</v>
      </c>
      <c r="N396" s="10" t="s">
        <v>5</v>
      </c>
      <c r="O396" s="6">
        <f t="shared" si="119"/>
        <v>0</v>
      </c>
      <c r="P396" s="6">
        <f t="shared" si="111"/>
        <v>0</v>
      </c>
      <c r="Q396" s="6">
        <f t="shared" si="112"/>
        <v>1</v>
      </c>
      <c r="R396" s="6">
        <f t="shared" si="113"/>
        <v>0</v>
      </c>
      <c r="S396" s="6">
        <f t="shared" si="114"/>
        <v>-5</v>
      </c>
      <c r="T396" s="26">
        <f t="shared" si="115"/>
        <v>-5</v>
      </c>
      <c r="U396" s="16">
        <f t="shared" si="116"/>
        <v>137.99350000000004</v>
      </c>
      <c r="V396" s="14">
        <f t="shared" si="120"/>
        <v>-41.016500000000008</v>
      </c>
      <c r="W396" s="14">
        <f t="shared" si="121"/>
        <v>-75.95</v>
      </c>
      <c r="X396" s="14">
        <f t="shared" si="93"/>
        <v>1.1000000000000014</v>
      </c>
      <c r="Y396" s="14">
        <f t="shared" si="94"/>
        <v>-57.199999999999989</v>
      </c>
      <c r="Z396" s="13">
        <f t="shared" si="102"/>
        <v>-2</v>
      </c>
      <c r="AA396" s="13">
        <f t="shared" si="103"/>
        <v>-31.950000000000003</v>
      </c>
      <c r="AB396" s="13">
        <f t="shared" si="117"/>
        <v>-207.01650000000006</v>
      </c>
    </row>
    <row r="397" spans="1:28" ht="11.25" customHeight="1">
      <c r="A397" s="39" t="s">
        <v>8</v>
      </c>
      <c r="B397" s="47">
        <v>41284.484027777777</v>
      </c>
      <c r="C397" s="49"/>
      <c r="D397" s="49" t="s">
        <v>749</v>
      </c>
      <c r="E397" s="49" t="s">
        <v>528</v>
      </c>
      <c r="F397" s="49" t="s">
        <v>752</v>
      </c>
      <c r="G397" s="49"/>
      <c r="H397" s="41" t="s">
        <v>753</v>
      </c>
      <c r="I397" s="99">
        <v>41284.536111111112</v>
      </c>
      <c r="J397" s="40" t="s">
        <v>514</v>
      </c>
      <c r="K397" s="6" t="s">
        <v>456</v>
      </c>
      <c r="L397" s="93" t="s">
        <v>1120</v>
      </c>
      <c r="M397" s="93" t="str">
        <f t="shared" si="118"/>
        <v>OK</v>
      </c>
      <c r="N397" s="10" t="s">
        <v>5</v>
      </c>
      <c r="O397" s="6">
        <f t="shared" si="119"/>
        <v>0</v>
      </c>
      <c r="P397" s="6">
        <f t="shared" si="111"/>
        <v>0</v>
      </c>
      <c r="Q397" s="6">
        <f t="shared" si="112"/>
        <v>1</v>
      </c>
      <c r="R397" s="6">
        <f t="shared" si="113"/>
        <v>0</v>
      </c>
      <c r="S397" s="6">
        <f t="shared" si="114"/>
        <v>-5</v>
      </c>
      <c r="T397" s="26">
        <f t="shared" si="115"/>
        <v>-5</v>
      </c>
      <c r="U397" s="16">
        <f t="shared" si="116"/>
        <v>132.99350000000004</v>
      </c>
      <c r="V397" s="14">
        <f t="shared" si="120"/>
        <v>-46.016500000000008</v>
      </c>
      <c r="W397" s="14">
        <f t="shared" si="121"/>
        <v>-75.95</v>
      </c>
      <c r="X397" s="14">
        <f t="shared" si="93"/>
        <v>1.1000000000000014</v>
      </c>
      <c r="Y397" s="14">
        <f t="shared" si="94"/>
        <v>-57.199999999999989</v>
      </c>
      <c r="Z397" s="13">
        <f t="shared" si="102"/>
        <v>-2</v>
      </c>
      <c r="AA397" s="13">
        <f t="shared" si="103"/>
        <v>-31.950000000000003</v>
      </c>
      <c r="AB397" s="13">
        <f t="shared" si="117"/>
        <v>-212.01650000000006</v>
      </c>
    </row>
    <row r="398" spans="1:28" ht="11.25" customHeight="1">
      <c r="A398" s="39" t="s">
        <v>8</v>
      </c>
      <c r="B398" s="47">
        <v>41285.833333333336</v>
      </c>
      <c r="C398" s="49"/>
      <c r="D398" s="49" t="s">
        <v>754</v>
      </c>
      <c r="E398" s="49" t="s">
        <v>29</v>
      </c>
      <c r="F398" s="49" t="s">
        <v>755</v>
      </c>
      <c r="G398" s="49"/>
      <c r="H398" s="41" t="s">
        <v>656</v>
      </c>
      <c r="I398" s="99">
        <v>41284.605555555558</v>
      </c>
      <c r="J398" s="40" t="s">
        <v>3</v>
      </c>
      <c r="K398" s="6" t="s">
        <v>456</v>
      </c>
      <c r="L398" s="93" t="s">
        <v>1121</v>
      </c>
      <c r="M398" s="93" t="str">
        <f t="shared" si="118"/>
        <v>OK</v>
      </c>
      <c r="N398" s="10" t="s">
        <v>7</v>
      </c>
      <c r="O398" s="6">
        <f t="shared" si="119"/>
        <v>17.5</v>
      </c>
      <c r="P398" s="6">
        <f t="shared" si="111"/>
        <v>1</v>
      </c>
      <c r="Q398" s="6">
        <f t="shared" si="112"/>
        <v>0</v>
      </c>
      <c r="R398" s="6">
        <f t="shared" si="113"/>
        <v>0</v>
      </c>
      <c r="S398" s="6">
        <f t="shared" si="114"/>
        <v>12.5</v>
      </c>
      <c r="T398" s="26">
        <f t="shared" si="115"/>
        <v>12.5</v>
      </c>
      <c r="U398" s="16">
        <f t="shared" si="116"/>
        <v>145.49350000000004</v>
      </c>
      <c r="V398" s="14">
        <f t="shared" si="120"/>
        <v>-33.516500000000008</v>
      </c>
      <c r="W398" s="14">
        <f t="shared" si="121"/>
        <v>-75.95</v>
      </c>
      <c r="X398" s="14">
        <f t="shared" si="93"/>
        <v>1.1000000000000014</v>
      </c>
      <c r="Y398" s="14">
        <f t="shared" si="94"/>
        <v>-57.199999999999989</v>
      </c>
      <c r="Z398" s="13">
        <f t="shared" si="102"/>
        <v>-2</v>
      </c>
      <c r="AA398" s="13">
        <f t="shared" si="103"/>
        <v>-31.950000000000003</v>
      </c>
      <c r="AB398" s="13">
        <f t="shared" si="117"/>
        <v>-199.51650000000006</v>
      </c>
    </row>
    <row r="399" spans="1:28" ht="11.25" customHeight="1">
      <c r="A399" s="39" t="s">
        <v>8</v>
      </c>
      <c r="B399" s="47">
        <v>41284.864583333336</v>
      </c>
      <c r="C399" s="49"/>
      <c r="D399" s="49" t="s">
        <v>756</v>
      </c>
      <c r="E399" s="49" t="s">
        <v>757</v>
      </c>
      <c r="F399" s="49" t="s">
        <v>758</v>
      </c>
      <c r="G399" s="49"/>
      <c r="H399" s="41" t="s">
        <v>441</v>
      </c>
      <c r="I399" s="99">
        <v>41284.740972222222</v>
      </c>
      <c r="J399" s="40" t="s">
        <v>49</v>
      </c>
      <c r="K399" s="6" t="s">
        <v>456</v>
      </c>
      <c r="L399" s="93" t="s">
        <v>1122</v>
      </c>
      <c r="M399" s="93" t="str">
        <f t="shared" si="118"/>
        <v>OK</v>
      </c>
      <c r="N399" s="10" t="s">
        <v>5</v>
      </c>
      <c r="O399" s="6">
        <f t="shared" si="119"/>
        <v>0</v>
      </c>
      <c r="P399" s="6">
        <f t="shared" si="111"/>
        <v>0</v>
      </c>
      <c r="Q399" s="6">
        <f t="shared" si="112"/>
        <v>1</v>
      </c>
      <c r="R399" s="6">
        <f t="shared" si="113"/>
        <v>0</v>
      </c>
      <c r="S399" s="6">
        <f t="shared" si="114"/>
        <v>-5</v>
      </c>
      <c r="T399" s="26">
        <f t="shared" si="115"/>
        <v>-5</v>
      </c>
      <c r="U399" s="16">
        <f t="shared" si="116"/>
        <v>140.49350000000004</v>
      </c>
      <c r="V399" s="14">
        <f t="shared" si="120"/>
        <v>-38.516500000000008</v>
      </c>
      <c r="W399" s="14">
        <f t="shared" si="121"/>
        <v>-75.95</v>
      </c>
      <c r="X399" s="14">
        <f t="shared" si="93"/>
        <v>1.1000000000000014</v>
      </c>
      <c r="Y399" s="14">
        <f t="shared" si="94"/>
        <v>-57.199999999999989</v>
      </c>
      <c r="Z399" s="13">
        <f t="shared" si="102"/>
        <v>-2</v>
      </c>
      <c r="AA399" s="13">
        <f t="shared" si="103"/>
        <v>-31.950000000000003</v>
      </c>
      <c r="AB399" s="13">
        <f t="shared" si="117"/>
        <v>-204.51650000000006</v>
      </c>
    </row>
    <row r="400" spans="1:28" ht="11.25" customHeight="1">
      <c r="A400" s="39" t="s">
        <v>8</v>
      </c>
      <c r="B400" s="47">
        <v>41284.864583333336</v>
      </c>
      <c r="C400" s="49"/>
      <c r="D400" s="49" t="s">
        <v>756</v>
      </c>
      <c r="E400" s="49" t="s">
        <v>759</v>
      </c>
      <c r="F400" s="49" t="s">
        <v>73</v>
      </c>
      <c r="G400" s="49"/>
      <c r="H400" s="41" t="s">
        <v>760</v>
      </c>
      <c r="I400" s="99">
        <v>41284.742361111108</v>
      </c>
      <c r="J400" s="40" t="s">
        <v>49</v>
      </c>
      <c r="K400" s="6" t="s">
        <v>475</v>
      </c>
      <c r="L400" s="93" t="s">
        <v>1123</v>
      </c>
      <c r="M400" s="93" t="str">
        <f t="shared" si="118"/>
        <v>OK</v>
      </c>
      <c r="N400" s="10" t="s">
        <v>5</v>
      </c>
      <c r="O400" s="6">
        <f t="shared" si="119"/>
        <v>0</v>
      </c>
      <c r="P400" s="6">
        <f t="shared" si="111"/>
        <v>0</v>
      </c>
      <c r="Q400" s="6">
        <f t="shared" si="112"/>
        <v>1</v>
      </c>
      <c r="R400" s="6">
        <f t="shared" si="113"/>
        <v>0</v>
      </c>
      <c r="S400" s="6">
        <f t="shared" si="114"/>
        <v>-2</v>
      </c>
      <c r="T400" s="26">
        <f t="shared" si="115"/>
        <v>-2</v>
      </c>
      <c r="U400" s="16">
        <f t="shared" si="116"/>
        <v>138.49350000000004</v>
      </c>
      <c r="V400" s="14">
        <f t="shared" si="120"/>
        <v>-40.516500000000008</v>
      </c>
      <c r="W400" s="14">
        <f t="shared" si="121"/>
        <v>-75.95</v>
      </c>
      <c r="X400" s="14">
        <f t="shared" si="93"/>
        <v>1.1000000000000014</v>
      </c>
      <c r="Y400" s="14">
        <f t="shared" si="94"/>
        <v>-57.199999999999989</v>
      </c>
      <c r="Z400" s="13">
        <f t="shared" si="102"/>
        <v>-2</v>
      </c>
      <c r="AA400" s="13">
        <f t="shared" si="103"/>
        <v>-31.950000000000003</v>
      </c>
      <c r="AB400" s="13">
        <f t="shared" si="117"/>
        <v>-206.51650000000006</v>
      </c>
    </row>
    <row r="401" spans="1:28" ht="11.25" customHeight="1">
      <c r="A401" s="39" t="s">
        <v>8</v>
      </c>
      <c r="B401" s="47">
        <v>41284.822916666664</v>
      </c>
      <c r="C401" s="49"/>
      <c r="D401" s="49" t="s">
        <v>761</v>
      </c>
      <c r="E401" s="49" t="s">
        <v>146</v>
      </c>
      <c r="F401" s="49" t="s">
        <v>762</v>
      </c>
      <c r="G401" s="49"/>
      <c r="H401" s="41" t="s">
        <v>491</v>
      </c>
      <c r="I401" s="99">
        <v>41284.743750000001</v>
      </c>
      <c r="J401" s="40" t="s">
        <v>9</v>
      </c>
      <c r="K401" s="6" t="s">
        <v>456</v>
      </c>
      <c r="L401" s="93" t="s">
        <v>1124</v>
      </c>
      <c r="M401" s="93" t="str">
        <f t="shared" si="118"/>
        <v>OK</v>
      </c>
      <c r="N401" s="10" t="s">
        <v>5</v>
      </c>
      <c r="O401" s="6">
        <f t="shared" si="119"/>
        <v>0</v>
      </c>
      <c r="P401" s="6">
        <f t="shared" si="111"/>
        <v>0</v>
      </c>
      <c r="Q401" s="6">
        <f t="shared" si="112"/>
        <v>1</v>
      </c>
      <c r="R401" s="6">
        <f t="shared" si="113"/>
        <v>0</v>
      </c>
      <c r="S401" s="6">
        <f t="shared" si="114"/>
        <v>-5</v>
      </c>
      <c r="T401" s="26">
        <f t="shared" si="115"/>
        <v>-5</v>
      </c>
      <c r="U401" s="16">
        <f t="shared" si="116"/>
        <v>133.49350000000004</v>
      </c>
      <c r="V401" s="14">
        <f t="shared" si="120"/>
        <v>-45.516500000000008</v>
      </c>
      <c r="W401" s="14">
        <f t="shared" si="121"/>
        <v>-75.95</v>
      </c>
      <c r="X401" s="14">
        <f t="shared" si="93"/>
        <v>1.1000000000000014</v>
      </c>
      <c r="Y401" s="14">
        <f t="shared" si="94"/>
        <v>-57.199999999999989</v>
      </c>
      <c r="Z401" s="13">
        <f t="shared" si="102"/>
        <v>-2</v>
      </c>
      <c r="AA401" s="13">
        <f t="shared" si="103"/>
        <v>-31.950000000000003</v>
      </c>
      <c r="AB401" s="13">
        <f t="shared" si="117"/>
        <v>-211.51650000000006</v>
      </c>
    </row>
    <row r="402" spans="1:28" ht="11.25" customHeight="1">
      <c r="A402" s="69" t="s">
        <v>8</v>
      </c>
      <c r="B402" s="66">
        <v>41284.895833333336</v>
      </c>
      <c r="C402" s="67"/>
      <c r="D402" s="67" t="s">
        <v>1126</v>
      </c>
      <c r="E402" s="67" t="s">
        <v>121</v>
      </c>
      <c r="F402" s="67" t="s">
        <v>1127</v>
      </c>
      <c r="G402" s="67"/>
      <c r="H402" s="68">
        <v>3.1</v>
      </c>
      <c r="I402" s="99">
        <v>41284.880555555559</v>
      </c>
      <c r="J402" s="69" t="s">
        <v>3</v>
      </c>
      <c r="K402" s="16">
        <v>5</v>
      </c>
      <c r="L402" s="93">
        <f>G402</f>
        <v>0</v>
      </c>
      <c r="M402" s="93" t="str">
        <f t="shared" si="118"/>
        <v>OK</v>
      </c>
      <c r="N402" s="70" t="s">
        <v>5</v>
      </c>
      <c r="O402" s="6">
        <f t="shared" si="119"/>
        <v>0</v>
      </c>
      <c r="P402" s="6">
        <f t="shared" si="111"/>
        <v>0</v>
      </c>
      <c r="Q402" s="6">
        <f t="shared" si="112"/>
        <v>1</v>
      </c>
      <c r="R402" s="6">
        <f t="shared" si="113"/>
        <v>0</v>
      </c>
      <c r="S402" s="6">
        <f t="shared" si="114"/>
        <v>-5</v>
      </c>
      <c r="T402" s="26">
        <f t="shared" si="115"/>
        <v>-5</v>
      </c>
      <c r="U402" s="16">
        <f t="shared" si="116"/>
        <v>128.49350000000004</v>
      </c>
      <c r="V402" s="14">
        <f t="shared" si="120"/>
        <v>-50.516500000000008</v>
      </c>
      <c r="W402" s="14">
        <f t="shared" si="121"/>
        <v>-75.95</v>
      </c>
      <c r="X402" s="14">
        <f t="shared" si="93"/>
        <v>1.1000000000000014</v>
      </c>
      <c r="Y402" s="14">
        <f t="shared" si="94"/>
        <v>-57.199999999999989</v>
      </c>
      <c r="Z402" s="13">
        <f t="shared" si="102"/>
        <v>-2</v>
      </c>
      <c r="AA402" s="13">
        <f t="shared" si="103"/>
        <v>-31.950000000000003</v>
      </c>
      <c r="AB402" s="13">
        <f t="shared" si="117"/>
        <v>-216.51650000000006</v>
      </c>
    </row>
    <row r="403" spans="1:28" ht="11.25" customHeight="1">
      <c r="A403" s="65" t="s">
        <v>457</v>
      </c>
      <c r="B403" s="66">
        <v>41286.666666666664</v>
      </c>
      <c r="C403" s="67"/>
      <c r="D403" s="67" t="s">
        <v>1128</v>
      </c>
      <c r="E403" s="67" t="s">
        <v>29</v>
      </c>
      <c r="F403" s="67" t="s">
        <v>195</v>
      </c>
      <c r="G403" s="67"/>
      <c r="H403" s="68">
        <v>1.85</v>
      </c>
      <c r="I403" s="99">
        <v>41284.973611111112</v>
      </c>
      <c r="J403" s="69" t="s">
        <v>3</v>
      </c>
      <c r="K403" s="16">
        <v>10</v>
      </c>
      <c r="L403" s="93">
        <f>G403</f>
        <v>0</v>
      </c>
      <c r="M403" s="93" t="str">
        <f>IF(I403&gt;I402,"OK","VOIR ?")</f>
        <v>OK</v>
      </c>
      <c r="N403" s="70" t="s">
        <v>7</v>
      </c>
      <c r="O403" s="6">
        <f t="shared" si="119"/>
        <v>18.5</v>
      </c>
      <c r="P403" s="6">
        <f t="shared" si="111"/>
        <v>1</v>
      </c>
      <c r="Q403" s="6">
        <f t="shared" si="112"/>
        <v>0</v>
      </c>
      <c r="R403" s="6">
        <f t="shared" si="113"/>
        <v>0</v>
      </c>
      <c r="S403" s="6">
        <f t="shared" si="114"/>
        <v>8.5</v>
      </c>
      <c r="T403" s="26">
        <f t="shared" si="115"/>
        <v>8.5</v>
      </c>
      <c r="U403" s="16">
        <f t="shared" si="116"/>
        <v>136.99350000000004</v>
      </c>
      <c r="V403" s="14">
        <f t="shared" si="120"/>
        <v>-50.516500000000008</v>
      </c>
      <c r="W403" s="14">
        <f t="shared" si="121"/>
        <v>-75.95</v>
      </c>
      <c r="X403" s="14">
        <f t="shared" si="93"/>
        <v>1.1000000000000014</v>
      </c>
      <c r="Y403" s="14">
        <f t="shared" si="94"/>
        <v>-57.199999999999989</v>
      </c>
      <c r="Z403" s="13">
        <f t="shared" si="102"/>
        <v>-2</v>
      </c>
      <c r="AA403" s="13">
        <f t="shared" si="103"/>
        <v>-23.450000000000003</v>
      </c>
      <c r="AB403" s="13">
        <f t="shared" si="117"/>
        <v>-208.01650000000006</v>
      </c>
    </row>
    <row r="404" spans="1:28" ht="11.25" customHeight="1">
      <c r="A404" s="39" t="s">
        <v>457</v>
      </c>
      <c r="B404" s="47">
        <v>41285.791666666664</v>
      </c>
      <c r="C404" s="49"/>
      <c r="D404" s="49" t="s">
        <v>1129</v>
      </c>
      <c r="E404" s="49" t="s">
        <v>113</v>
      </c>
      <c r="F404" s="49" t="s">
        <v>215</v>
      </c>
      <c r="G404" s="49"/>
      <c r="H404" s="41">
        <v>1.83</v>
      </c>
      <c r="I404" s="99">
        <v>41284.979166666664</v>
      </c>
      <c r="J404" s="40" t="s">
        <v>3</v>
      </c>
      <c r="K404" s="6">
        <v>5</v>
      </c>
      <c r="L404" s="93">
        <f>G404</f>
        <v>0</v>
      </c>
      <c r="M404" s="93" t="str">
        <f t="shared" ref="M404:M420" si="122">IF(I404&gt;I403,"OK","VOIR ?")</f>
        <v>OK</v>
      </c>
      <c r="N404" s="10" t="s">
        <v>7</v>
      </c>
      <c r="O404" s="6">
        <f t="shared" si="119"/>
        <v>9.15</v>
      </c>
      <c r="P404" s="6">
        <f t="shared" si="111"/>
        <v>1</v>
      </c>
      <c r="Q404" s="6">
        <f t="shared" si="112"/>
        <v>0</v>
      </c>
      <c r="R404" s="6">
        <f t="shared" si="113"/>
        <v>0</v>
      </c>
      <c r="S404" s="6">
        <f t="shared" si="114"/>
        <v>4.1500000000000004</v>
      </c>
      <c r="T404" s="26">
        <f t="shared" si="115"/>
        <v>4.1500000000000004</v>
      </c>
      <c r="U404" s="16">
        <f t="shared" si="116"/>
        <v>141.14350000000005</v>
      </c>
      <c r="V404" s="14">
        <f t="shared" si="120"/>
        <v>-50.516500000000008</v>
      </c>
      <c r="W404" s="14">
        <f t="shared" si="121"/>
        <v>-75.95</v>
      </c>
      <c r="X404" s="14">
        <f t="shared" si="93"/>
        <v>1.1000000000000014</v>
      </c>
      <c r="Y404" s="14">
        <f t="shared" si="94"/>
        <v>-57.199999999999989</v>
      </c>
      <c r="Z404" s="13">
        <f t="shared" si="102"/>
        <v>-2</v>
      </c>
      <c r="AA404" s="13">
        <f t="shared" si="103"/>
        <v>-19.300000000000004</v>
      </c>
      <c r="AB404" s="13">
        <f t="shared" si="117"/>
        <v>-203.86650000000006</v>
      </c>
    </row>
    <row r="405" spans="1:28" ht="11.25" customHeight="1">
      <c r="A405" s="39" t="s">
        <v>8</v>
      </c>
      <c r="B405" s="47">
        <v>41285.833333333336</v>
      </c>
      <c r="C405" s="49"/>
      <c r="D405" s="49" t="s">
        <v>1131</v>
      </c>
      <c r="E405" s="49" t="s">
        <v>29</v>
      </c>
      <c r="F405" s="49" t="s">
        <v>1132</v>
      </c>
      <c r="G405" s="49" t="s">
        <v>1130</v>
      </c>
      <c r="H405" s="41" t="s">
        <v>432</v>
      </c>
      <c r="I405" s="99">
        <v>41285.417361111111</v>
      </c>
      <c r="J405" s="40" t="s">
        <v>3</v>
      </c>
      <c r="K405" s="6" t="s">
        <v>456</v>
      </c>
      <c r="L405" s="93" t="str">
        <f>G405</f>
        <v>1SS4NX5XNB</v>
      </c>
      <c r="M405" s="93" t="str">
        <f t="shared" si="122"/>
        <v>OK</v>
      </c>
      <c r="N405" s="10" t="s">
        <v>5</v>
      </c>
      <c r="O405" s="6">
        <f t="shared" si="119"/>
        <v>0</v>
      </c>
      <c r="P405" s="6">
        <f t="shared" si="111"/>
        <v>0</v>
      </c>
      <c r="Q405" s="6">
        <f t="shared" si="112"/>
        <v>1</v>
      </c>
      <c r="R405" s="6">
        <f t="shared" si="113"/>
        <v>0</v>
      </c>
      <c r="S405" s="6">
        <f t="shared" si="114"/>
        <v>-5</v>
      </c>
      <c r="T405" s="26">
        <f t="shared" si="115"/>
        <v>-5</v>
      </c>
      <c r="U405" s="16">
        <f t="shared" si="116"/>
        <v>136.14350000000005</v>
      </c>
      <c r="V405" s="14">
        <f t="shared" si="120"/>
        <v>-55.516500000000008</v>
      </c>
      <c r="W405" s="14">
        <f t="shared" si="121"/>
        <v>-75.95</v>
      </c>
      <c r="X405" s="14">
        <f t="shared" ref="X405:X419" si="123">IF(A405="PHANE",X404+T405,X404)</f>
        <v>1.1000000000000014</v>
      </c>
      <c r="Y405" s="14">
        <f t="shared" si="94"/>
        <v>-57.199999999999989</v>
      </c>
      <c r="Z405" s="13">
        <f t="shared" si="102"/>
        <v>-2</v>
      </c>
      <c r="AA405" s="13">
        <f t="shared" si="103"/>
        <v>-19.300000000000004</v>
      </c>
      <c r="AB405" s="13">
        <f t="shared" si="117"/>
        <v>-208.86650000000006</v>
      </c>
    </row>
    <row r="406" spans="1:28" ht="11.25" customHeight="1">
      <c r="A406" s="39" t="s">
        <v>8</v>
      </c>
      <c r="B406" s="47">
        <v>41285.833333333336</v>
      </c>
      <c r="C406" s="49"/>
      <c r="D406" s="49" t="s">
        <v>1134</v>
      </c>
      <c r="E406" s="49" t="s">
        <v>93</v>
      </c>
      <c r="F406" s="49" t="s">
        <v>1135</v>
      </c>
      <c r="G406" s="49" t="s">
        <v>1133</v>
      </c>
      <c r="H406" s="41" t="s">
        <v>429</v>
      </c>
      <c r="I406" s="99">
        <v>41285.459027777775</v>
      </c>
      <c r="J406" s="40" t="s">
        <v>92</v>
      </c>
      <c r="K406" s="6" t="s">
        <v>456</v>
      </c>
      <c r="L406" s="93" t="str">
        <f t="shared" ref="L406:L420" si="124">G406</f>
        <v>1SS4RSLE3G</v>
      </c>
      <c r="M406" s="93" t="str">
        <f t="shared" si="122"/>
        <v>OK</v>
      </c>
      <c r="N406" s="10" t="s">
        <v>7</v>
      </c>
      <c r="O406" s="6">
        <f t="shared" si="119"/>
        <v>14.25</v>
      </c>
      <c r="P406" s="6">
        <f t="shared" si="111"/>
        <v>1</v>
      </c>
      <c r="Q406" s="6">
        <f t="shared" si="112"/>
        <v>0</v>
      </c>
      <c r="R406" s="6">
        <f t="shared" si="113"/>
        <v>0</v>
      </c>
      <c r="S406" s="6">
        <f t="shared" si="114"/>
        <v>9.25</v>
      </c>
      <c r="T406" s="26">
        <f t="shared" si="115"/>
        <v>9.25</v>
      </c>
      <c r="U406" s="16">
        <f t="shared" si="116"/>
        <v>145.39350000000005</v>
      </c>
      <c r="V406" s="14">
        <f t="shared" si="120"/>
        <v>-46.266500000000008</v>
      </c>
      <c r="W406" s="14">
        <f t="shared" si="121"/>
        <v>-75.95</v>
      </c>
      <c r="X406" s="14">
        <f t="shared" si="123"/>
        <v>1.1000000000000014</v>
      </c>
      <c r="Y406" s="14">
        <f t="shared" si="94"/>
        <v>-57.199999999999989</v>
      </c>
      <c r="Z406" s="13">
        <f t="shared" si="102"/>
        <v>-2</v>
      </c>
      <c r="AA406" s="13">
        <f t="shared" si="103"/>
        <v>-19.300000000000004</v>
      </c>
      <c r="AB406" s="13">
        <f t="shared" si="117"/>
        <v>-199.61650000000006</v>
      </c>
    </row>
    <row r="407" spans="1:28" ht="11.25" customHeight="1">
      <c r="A407" s="40" t="s">
        <v>2</v>
      </c>
      <c r="B407" s="47">
        <v>41286.833333333336</v>
      </c>
      <c r="C407" s="49"/>
      <c r="D407" s="49" t="s">
        <v>1137</v>
      </c>
      <c r="E407" s="49" t="s">
        <v>29</v>
      </c>
      <c r="F407" s="49" t="s">
        <v>69</v>
      </c>
      <c r="G407" s="49" t="s">
        <v>1136</v>
      </c>
      <c r="H407" s="41" t="s">
        <v>392</v>
      </c>
      <c r="I407" s="99">
        <v>41285.872916666667</v>
      </c>
      <c r="J407" s="40" t="s">
        <v>3</v>
      </c>
      <c r="K407" s="6" t="s">
        <v>456</v>
      </c>
      <c r="L407" s="93" t="str">
        <f t="shared" si="124"/>
        <v>1SS5BDAF9P</v>
      </c>
      <c r="M407" s="93" t="str">
        <f t="shared" si="122"/>
        <v>OK</v>
      </c>
      <c r="N407" s="10" t="s">
        <v>5</v>
      </c>
      <c r="O407" s="6">
        <f t="shared" si="119"/>
        <v>0</v>
      </c>
      <c r="P407" s="6">
        <f t="shared" si="111"/>
        <v>0</v>
      </c>
      <c r="Q407" s="6">
        <f t="shared" si="112"/>
        <v>1</v>
      </c>
      <c r="R407" s="6">
        <f t="shared" si="113"/>
        <v>0</v>
      </c>
      <c r="S407" s="6">
        <f t="shared" si="114"/>
        <v>-5</v>
      </c>
      <c r="T407" s="26">
        <f t="shared" si="115"/>
        <v>-5</v>
      </c>
      <c r="U407" s="16">
        <f t="shared" si="116"/>
        <v>140.39350000000005</v>
      </c>
      <c r="V407" s="14">
        <f t="shared" si="120"/>
        <v>-46.266500000000008</v>
      </c>
      <c r="W407" s="14">
        <f t="shared" si="121"/>
        <v>-80.95</v>
      </c>
      <c r="X407" s="14">
        <f t="shared" si="123"/>
        <v>1.1000000000000014</v>
      </c>
      <c r="Y407" s="14">
        <f t="shared" si="94"/>
        <v>-57.199999999999989</v>
      </c>
      <c r="Z407" s="13">
        <f t="shared" si="102"/>
        <v>-2</v>
      </c>
      <c r="AA407" s="13">
        <f t="shared" si="103"/>
        <v>-19.300000000000004</v>
      </c>
      <c r="AB407" s="13">
        <f t="shared" si="117"/>
        <v>-204.61650000000006</v>
      </c>
    </row>
    <row r="408" spans="1:28" ht="11.25" customHeight="1">
      <c r="A408" s="40" t="s">
        <v>2</v>
      </c>
      <c r="B408" s="47">
        <v>41287.625</v>
      </c>
      <c r="C408" s="49"/>
      <c r="D408" s="49" t="s">
        <v>1139</v>
      </c>
      <c r="E408" s="49" t="s">
        <v>29</v>
      </c>
      <c r="F408" s="49" t="s">
        <v>620</v>
      </c>
      <c r="G408" s="49" t="s">
        <v>1138</v>
      </c>
      <c r="H408" s="41" t="s">
        <v>409</v>
      </c>
      <c r="I408" s="99">
        <v>41285.877083333333</v>
      </c>
      <c r="J408" s="40" t="s">
        <v>3</v>
      </c>
      <c r="K408" s="6" t="s">
        <v>456</v>
      </c>
      <c r="L408" s="93" t="str">
        <f t="shared" si="124"/>
        <v>1SS5BKDU72</v>
      </c>
      <c r="M408" s="93" t="str">
        <f t="shared" si="122"/>
        <v>OK</v>
      </c>
      <c r="O408" s="6">
        <f t="shared" si="119"/>
        <v>7.65</v>
      </c>
      <c r="P408" s="6">
        <f t="shared" si="111"/>
        <v>0</v>
      </c>
      <c r="Q408" s="6">
        <f t="shared" si="112"/>
        <v>0</v>
      </c>
      <c r="R408" s="6">
        <f t="shared" si="113"/>
        <v>1</v>
      </c>
      <c r="S408" s="6">
        <f t="shared" si="114"/>
        <v>0</v>
      </c>
      <c r="T408" s="26">
        <f t="shared" si="115"/>
        <v>-5</v>
      </c>
      <c r="U408" s="16">
        <f t="shared" si="116"/>
        <v>135.39350000000005</v>
      </c>
      <c r="V408" s="14">
        <f t="shared" si="120"/>
        <v>-46.266500000000008</v>
      </c>
      <c r="W408" s="14">
        <f t="shared" si="121"/>
        <v>-85.95</v>
      </c>
      <c r="X408" s="14">
        <f t="shared" si="123"/>
        <v>1.1000000000000014</v>
      </c>
      <c r="Y408" s="14">
        <f t="shared" si="94"/>
        <v>-57.199999999999989</v>
      </c>
      <c r="Z408" s="13">
        <f t="shared" si="102"/>
        <v>-2</v>
      </c>
      <c r="AA408" s="13">
        <f t="shared" si="103"/>
        <v>-19.300000000000004</v>
      </c>
      <c r="AB408" s="13">
        <f t="shared" si="117"/>
        <v>-209.61650000000006</v>
      </c>
    </row>
    <row r="409" spans="1:28" ht="11.25" customHeight="1">
      <c r="A409" s="40" t="s">
        <v>457</v>
      </c>
      <c r="B409" s="47">
        <v>41286.833333333336</v>
      </c>
      <c r="C409" s="49"/>
      <c r="D409" s="49" t="s">
        <v>764</v>
      </c>
      <c r="E409" s="49" t="s">
        <v>113</v>
      </c>
      <c r="F409" s="49" t="s">
        <v>215</v>
      </c>
      <c r="G409" s="49" t="s">
        <v>1140</v>
      </c>
      <c r="H409" s="41" t="s">
        <v>488</v>
      </c>
      <c r="I409" s="99">
        <v>41285.990277777775</v>
      </c>
      <c r="J409" s="40" t="s">
        <v>3</v>
      </c>
      <c r="K409" s="6" t="s">
        <v>660</v>
      </c>
      <c r="L409" s="93" t="str">
        <f t="shared" si="124"/>
        <v>1SS5GNTLAE</v>
      </c>
      <c r="M409" s="93" t="str">
        <f t="shared" si="122"/>
        <v>OK</v>
      </c>
      <c r="N409" s="10" t="s">
        <v>5</v>
      </c>
      <c r="O409" s="6">
        <f t="shared" si="119"/>
        <v>0</v>
      </c>
      <c r="P409" s="6">
        <f t="shared" si="111"/>
        <v>0</v>
      </c>
      <c r="Q409" s="6">
        <f t="shared" si="112"/>
        <v>1</v>
      </c>
      <c r="R409" s="6">
        <f t="shared" si="113"/>
        <v>0</v>
      </c>
      <c r="S409" s="6">
        <f t="shared" si="114"/>
        <v>-10</v>
      </c>
      <c r="T409" s="26">
        <f t="shared" si="115"/>
        <v>-10</v>
      </c>
      <c r="U409" s="16">
        <f t="shared" si="116"/>
        <v>125.39350000000005</v>
      </c>
      <c r="V409" s="14">
        <f t="shared" si="120"/>
        <v>-46.266500000000008</v>
      </c>
      <c r="W409" s="14">
        <f t="shared" si="121"/>
        <v>-85.95</v>
      </c>
      <c r="X409" s="14">
        <f t="shared" si="123"/>
        <v>1.1000000000000014</v>
      </c>
      <c r="Y409" s="14">
        <f t="shared" si="94"/>
        <v>-57.199999999999989</v>
      </c>
      <c r="Z409" s="13">
        <f t="shared" si="102"/>
        <v>-2</v>
      </c>
      <c r="AA409" s="13">
        <f t="shared" si="103"/>
        <v>-29.300000000000004</v>
      </c>
      <c r="AB409" s="13">
        <f t="shared" si="117"/>
        <v>-219.61650000000006</v>
      </c>
    </row>
    <row r="410" spans="1:28" ht="11.25" customHeight="1">
      <c r="A410" s="39" t="s">
        <v>8</v>
      </c>
      <c r="B410" s="47">
        <v>41286.694444444445</v>
      </c>
      <c r="C410" s="49"/>
      <c r="D410" s="49" t="s">
        <v>1142</v>
      </c>
      <c r="E410" s="49" t="s">
        <v>29</v>
      </c>
      <c r="F410" s="49" t="s">
        <v>1143</v>
      </c>
      <c r="G410" s="49" t="s">
        <v>1141</v>
      </c>
      <c r="H410" s="41" t="s">
        <v>424</v>
      </c>
      <c r="I410" s="99">
        <v>41286.361805555556</v>
      </c>
      <c r="J410" s="40" t="s">
        <v>49</v>
      </c>
      <c r="K410" s="6" t="s">
        <v>456</v>
      </c>
      <c r="L410" s="93" t="str">
        <f t="shared" si="124"/>
        <v>1SS61D1R6M</v>
      </c>
      <c r="M410" s="93" t="str">
        <f t="shared" si="122"/>
        <v>OK</v>
      </c>
      <c r="N410" s="10" t="s">
        <v>7</v>
      </c>
      <c r="O410" s="6">
        <f t="shared" si="119"/>
        <v>9.5499999999999989</v>
      </c>
      <c r="P410" s="6">
        <f t="shared" si="111"/>
        <v>1</v>
      </c>
      <c r="Q410" s="6">
        <f t="shared" si="112"/>
        <v>0</v>
      </c>
      <c r="R410" s="6">
        <f t="shared" si="113"/>
        <v>0</v>
      </c>
      <c r="S410" s="6">
        <f t="shared" si="114"/>
        <v>4.5499999999999989</v>
      </c>
      <c r="T410" s="26">
        <f t="shared" si="115"/>
        <v>4.5499999999999989</v>
      </c>
      <c r="U410" s="16">
        <f t="shared" si="116"/>
        <v>129.94350000000006</v>
      </c>
      <c r="V410" s="14">
        <f t="shared" si="120"/>
        <v>-41.716500000000011</v>
      </c>
      <c r="W410" s="14">
        <f t="shared" si="121"/>
        <v>-85.95</v>
      </c>
      <c r="X410" s="14">
        <f t="shared" si="123"/>
        <v>1.1000000000000014</v>
      </c>
      <c r="Y410" s="14">
        <f t="shared" si="94"/>
        <v>-57.199999999999989</v>
      </c>
      <c r="Z410" s="13">
        <f t="shared" si="102"/>
        <v>-2</v>
      </c>
      <c r="AA410" s="13">
        <f t="shared" si="103"/>
        <v>-29.300000000000004</v>
      </c>
      <c r="AB410" s="13">
        <f t="shared" si="117"/>
        <v>-215.06650000000005</v>
      </c>
    </row>
    <row r="411" spans="1:28" ht="11.25" customHeight="1">
      <c r="A411" s="39" t="s">
        <v>8</v>
      </c>
      <c r="B411" s="47">
        <v>41286.666666666664</v>
      </c>
      <c r="C411" s="49"/>
      <c r="D411" s="49" t="s">
        <v>1145</v>
      </c>
      <c r="E411" s="49" t="s">
        <v>27</v>
      </c>
      <c r="F411" s="49" t="s">
        <v>1146</v>
      </c>
      <c r="G411" s="49" t="s">
        <v>1144</v>
      </c>
      <c r="H411" s="41" t="s">
        <v>555</v>
      </c>
      <c r="I411" s="99">
        <v>41286.363194444442</v>
      </c>
      <c r="J411" s="40" t="s">
        <v>9</v>
      </c>
      <c r="K411" s="6" t="s">
        <v>475</v>
      </c>
      <c r="L411" s="93" t="str">
        <f t="shared" si="124"/>
        <v>1SS61F250Z</v>
      </c>
      <c r="M411" s="93" t="str">
        <f t="shared" si="122"/>
        <v>OK</v>
      </c>
      <c r="N411" s="10" t="s">
        <v>5</v>
      </c>
      <c r="O411" s="6">
        <f t="shared" si="119"/>
        <v>0</v>
      </c>
      <c r="P411" s="6">
        <f t="shared" si="111"/>
        <v>0</v>
      </c>
      <c r="Q411" s="6">
        <f t="shared" si="112"/>
        <v>1</v>
      </c>
      <c r="R411" s="6">
        <f t="shared" si="113"/>
        <v>0</v>
      </c>
      <c r="S411" s="6">
        <f t="shared" si="114"/>
        <v>-2</v>
      </c>
      <c r="T411" s="26">
        <f t="shared" si="115"/>
        <v>-2</v>
      </c>
      <c r="U411" s="16">
        <f t="shared" si="116"/>
        <v>127.94350000000006</v>
      </c>
      <c r="V411" s="14">
        <f t="shared" si="120"/>
        <v>-43.716500000000011</v>
      </c>
      <c r="W411" s="14">
        <f t="shared" si="121"/>
        <v>-85.95</v>
      </c>
      <c r="X411" s="14">
        <f t="shared" si="123"/>
        <v>1.1000000000000014</v>
      </c>
      <c r="Y411" s="14">
        <f t="shared" ref="Y411:Y419" si="125">IF(A411="TOF",Y410+T411,Y410)</f>
        <v>-57.199999999999989</v>
      </c>
      <c r="Z411" s="13">
        <f t="shared" si="102"/>
        <v>-2</v>
      </c>
      <c r="AA411" s="13">
        <f t="shared" si="103"/>
        <v>-29.300000000000004</v>
      </c>
      <c r="AB411" s="13">
        <f t="shared" si="117"/>
        <v>-217.06650000000005</v>
      </c>
    </row>
    <row r="412" spans="1:28" ht="11.25" customHeight="1">
      <c r="A412" s="39" t="s">
        <v>8</v>
      </c>
      <c r="B412" s="47">
        <v>41286.666666666664</v>
      </c>
      <c r="C412" s="49"/>
      <c r="D412" s="49" t="s">
        <v>1145</v>
      </c>
      <c r="E412" s="49" t="s">
        <v>27</v>
      </c>
      <c r="F412" s="49" t="s">
        <v>1148</v>
      </c>
      <c r="G412" s="49" t="s">
        <v>1147</v>
      </c>
      <c r="H412" s="41" t="s">
        <v>614</v>
      </c>
      <c r="I412" s="99">
        <v>41286.363194444442</v>
      </c>
      <c r="J412" s="40" t="s">
        <v>9</v>
      </c>
      <c r="K412" s="6" t="s">
        <v>475</v>
      </c>
      <c r="L412" s="93" t="str">
        <f t="shared" si="124"/>
        <v>1SS61F25GU</v>
      </c>
      <c r="M412" s="93" t="str">
        <f t="shared" si="122"/>
        <v>VOIR ?</v>
      </c>
      <c r="N412" s="10" t="s">
        <v>5</v>
      </c>
      <c r="O412" s="6">
        <f t="shared" si="119"/>
        <v>0</v>
      </c>
      <c r="P412" s="6">
        <f t="shared" si="111"/>
        <v>0</v>
      </c>
      <c r="Q412" s="6">
        <f t="shared" si="112"/>
        <v>1</v>
      </c>
      <c r="R412" s="6">
        <f t="shared" si="113"/>
        <v>0</v>
      </c>
      <c r="S412" s="6">
        <f t="shared" si="114"/>
        <v>-2</v>
      </c>
      <c r="T412" s="26">
        <f t="shared" si="115"/>
        <v>-2</v>
      </c>
      <c r="U412" s="16">
        <f t="shared" si="116"/>
        <v>125.94350000000006</v>
      </c>
      <c r="V412" s="14">
        <f t="shared" si="120"/>
        <v>-45.716500000000011</v>
      </c>
      <c r="W412" s="14">
        <f t="shared" si="121"/>
        <v>-85.95</v>
      </c>
      <c r="X412" s="14">
        <f t="shared" si="123"/>
        <v>1.1000000000000014</v>
      </c>
      <c r="Y412" s="14">
        <f t="shared" si="125"/>
        <v>-57.199999999999989</v>
      </c>
      <c r="Z412" s="13">
        <f t="shared" si="102"/>
        <v>-2</v>
      </c>
      <c r="AA412" s="13">
        <f t="shared" si="103"/>
        <v>-29.300000000000004</v>
      </c>
      <c r="AB412" s="13">
        <f t="shared" si="117"/>
        <v>-219.06650000000005</v>
      </c>
    </row>
    <row r="413" spans="1:28" ht="11.25" customHeight="1">
      <c r="A413" s="39" t="s">
        <v>8</v>
      </c>
      <c r="B413" s="47">
        <v>41286.666666666664</v>
      </c>
      <c r="C413" s="49"/>
      <c r="D413" s="49" t="s">
        <v>1145</v>
      </c>
      <c r="E413" s="49" t="s">
        <v>27</v>
      </c>
      <c r="F413" s="49" t="s">
        <v>1150</v>
      </c>
      <c r="G413" s="49" t="s">
        <v>1149</v>
      </c>
      <c r="H413" s="41" t="s">
        <v>607</v>
      </c>
      <c r="I413" s="99">
        <v>41286.363194444442</v>
      </c>
      <c r="J413" s="40" t="s">
        <v>9</v>
      </c>
      <c r="K413" s="6" t="s">
        <v>475</v>
      </c>
      <c r="L413" s="93" t="str">
        <f t="shared" si="124"/>
        <v>1SS61F26LW</v>
      </c>
      <c r="M413" s="93" t="str">
        <f t="shared" si="122"/>
        <v>VOIR ?</v>
      </c>
      <c r="N413" s="10" t="s">
        <v>5</v>
      </c>
      <c r="O413" s="6">
        <f t="shared" si="119"/>
        <v>0</v>
      </c>
      <c r="P413" s="6">
        <f t="shared" si="111"/>
        <v>0</v>
      </c>
      <c r="Q413" s="6">
        <f t="shared" si="112"/>
        <v>1</v>
      </c>
      <c r="R413" s="6">
        <f t="shared" si="113"/>
        <v>0</v>
      </c>
      <c r="S413" s="6">
        <f t="shared" si="114"/>
        <v>-2</v>
      </c>
      <c r="T413" s="26">
        <f t="shared" si="115"/>
        <v>-2</v>
      </c>
      <c r="U413" s="16">
        <f t="shared" si="116"/>
        <v>123.94350000000006</v>
      </c>
      <c r="V413" s="14">
        <f t="shared" si="120"/>
        <v>-47.716500000000011</v>
      </c>
      <c r="W413" s="14">
        <f t="shared" si="121"/>
        <v>-85.95</v>
      </c>
      <c r="X413" s="14">
        <f t="shared" si="123"/>
        <v>1.1000000000000014</v>
      </c>
      <c r="Y413" s="14">
        <f t="shared" si="125"/>
        <v>-57.199999999999989</v>
      </c>
      <c r="Z413" s="13">
        <f t="shared" si="102"/>
        <v>-2</v>
      </c>
      <c r="AA413" s="13">
        <f t="shared" si="103"/>
        <v>-29.300000000000004</v>
      </c>
      <c r="AB413" s="13">
        <f t="shared" si="117"/>
        <v>-221.06650000000005</v>
      </c>
    </row>
    <row r="414" spans="1:28" ht="11.25" customHeight="1">
      <c r="A414" s="39" t="s">
        <v>8</v>
      </c>
      <c r="B414" s="47">
        <v>41286.833333333336</v>
      </c>
      <c r="C414" s="49"/>
      <c r="D414" s="49" t="s">
        <v>1152</v>
      </c>
      <c r="E414" s="49" t="s">
        <v>93</v>
      </c>
      <c r="F414" s="49" t="s">
        <v>1153</v>
      </c>
      <c r="G414" s="49" t="s">
        <v>1151</v>
      </c>
      <c r="H414" s="41" t="s">
        <v>400</v>
      </c>
      <c r="I414" s="99">
        <v>41286.414583333331</v>
      </c>
      <c r="J414" s="40" t="s">
        <v>92</v>
      </c>
      <c r="K414" s="6" t="s">
        <v>456</v>
      </c>
      <c r="L414" s="93" t="str">
        <f t="shared" si="124"/>
        <v>1SS63SN8G8</v>
      </c>
      <c r="M414" s="93" t="str">
        <f t="shared" si="122"/>
        <v>OK</v>
      </c>
      <c r="N414" s="10" t="s">
        <v>5</v>
      </c>
      <c r="O414" s="6">
        <f t="shared" si="119"/>
        <v>0</v>
      </c>
      <c r="P414" s="6">
        <f t="shared" si="111"/>
        <v>0</v>
      </c>
      <c r="Q414" s="6">
        <f t="shared" si="112"/>
        <v>1</v>
      </c>
      <c r="R414" s="6">
        <f t="shared" si="113"/>
        <v>0</v>
      </c>
      <c r="S414" s="6">
        <f t="shared" si="114"/>
        <v>-5</v>
      </c>
      <c r="T414" s="26">
        <f t="shared" si="115"/>
        <v>-5</v>
      </c>
      <c r="U414" s="16">
        <f t="shared" si="116"/>
        <v>118.94350000000006</v>
      </c>
      <c r="V414" s="14">
        <f t="shared" si="120"/>
        <v>-52.716500000000011</v>
      </c>
      <c r="W414" s="14">
        <f t="shared" si="121"/>
        <v>-85.95</v>
      </c>
      <c r="X414" s="14">
        <f t="shared" si="123"/>
        <v>1.1000000000000014</v>
      </c>
      <c r="Y414" s="14">
        <f t="shared" si="125"/>
        <v>-57.199999999999989</v>
      </c>
      <c r="Z414" s="13">
        <f t="shared" ref="Z414:Z419" si="126">IF(A414="YOAN",Z413+T414,Z413)</f>
        <v>-2</v>
      </c>
      <c r="AA414" s="13">
        <f t="shared" si="103"/>
        <v>-29.300000000000004</v>
      </c>
      <c r="AB414" s="13">
        <f t="shared" si="117"/>
        <v>-226.06650000000005</v>
      </c>
    </row>
    <row r="415" spans="1:28" ht="11.25" customHeight="1">
      <c r="A415" s="39" t="s">
        <v>54</v>
      </c>
      <c r="B415" s="47">
        <v>41286.864583333336</v>
      </c>
      <c r="C415" s="49"/>
      <c r="D415" s="49" t="s">
        <v>1154</v>
      </c>
      <c r="E415" s="49" t="s">
        <v>174</v>
      </c>
      <c r="F415" s="49" t="s">
        <v>1155</v>
      </c>
      <c r="G415" s="49" t="s">
        <v>1156</v>
      </c>
      <c r="H415" s="41" t="s">
        <v>733</v>
      </c>
      <c r="I415" s="99">
        <v>41286.48333333333</v>
      </c>
      <c r="J415" s="40" t="s">
        <v>115</v>
      </c>
      <c r="K415" s="6" t="s">
        <v>456</v>
      </c>
      <c r="L415" s="93" t="str">
        <f t="shared" si="124"/>
        <v>1SS66W1MTK</v>
      </c>
      <c r="M415" s="93" t="str">
        <f t="shared" si="122"/>
        <v>OK</v>
      </c>
      <c r="N415" s="10" t="s">
        <v>5</v>
      </c>
      <c r="O415" s="6">
        <f t="shared" si="119"/>
        <v>0</v>
      </c>
      <c r="P415" s="6">
        <f t="shared" si="111"/>
        <v>0</v>
      </c>
      <c r="Q415" s="6">
        <f t="shared" si="112"/>
        <v>1</v>
      </c>
      <c r="R415" s="6">
        <f t="shared" si="113"/>
        <v>0</v>
      </c>
      <c r="S415" s="6">
        <f t="shared" si="114"/>
        <v>-5</v>
      </c>
      <c r="T415" s="26">
        <f t="shared" si="115"/>
        <v>-5</v>
      </c>
      <c r="U415" s="16">
        <f t="shared" si="116"/>
        <v>113.94350000000006</v>
      </c>
      <c r="V415" s="14">
        <f t="shared" si="120"/>
        <v>-52.716500000000011</v>
      </c>
      <c r="W415" s="14">
        <f t="shared" si="121"/>
        <v>-85.95</v>
      </c>
      <c r="X415" s="14">
        <f t="shared" si="123"/>
        <v>-3.8999999999999986</v>
      </c>
      <c r="Y415" s="14">
        <f t="shared" si="125"/>
        <v>-57.199999999999989</v>
      </c>
      <c r="Z415" s="13">
        <f t="shared" si="126"/>
        <v>-2</v>
      </c>
      <c r="AA415" s="13">
        <f t="shared" si="103"/>
        <v>-29.300000000000004</v>
      </c>
      <c r="AB415" s="13">
        <f t="shared" si="117"/>
        <v>-231.06650000000005</v>
      </c>
    </row>
    <row r="416" spans="1:28" ht="11.25" customHeight="1">
      <c r="A416" s="39" t="s">
        <v>54</v>
      </c>
      <c r="B416" s="47">
        <v>41286.65625</v>
      </c>
      <c r="C416" s="49"/>
      <c r="D416" s="49" t="s">
        <v>1157</v>
      </c>
      <c r="E416" s="49" t="s">
        <v>29</v>
      </c>
      <c r="F416" s="49" t="s">
        <v>1158</v>
      </c>
      <c r="G416" s="49" t="s">
        <v>1159</v>
      </c>
      <c r="H416" s="41" t="s">
        <v>1160</v>
      </c>
      <c r="I416" s="99">
        <v>41286.484027777777</v>
      </c>
      <c r="J416" s="40" t="s">
        <v>115</v>
      </c>
      <c r="K416" s="6" t="s">
        <v>456</v>
      </c>
      <c r="L416" s="93" t="str">
        <f t="shared" si="124"/>
        <v>1SS66X2AF7</v>
      </c>
      <c r="M416" s="93" t="str">
        <f t="shared" si="122"/>
        <v>OK</v>
      </c>
      <c r="N416" s="10" t="s">
        <v>7</v>
      </c>
      <c r="O416" s="6">
        <f t="shared" si="119"/>
        <v>6.5</v>
      </c>
      <c r="P416" s="6">
        <f t="shared" si="111"/>
        <v>1</v>
      </c>
      <c r="Q416" s="6">
        <f t="shared" si="112"/>
        <v>0</v>
      </c>
      <c r="R416" s="6">
        <f t="shared" si="113"/>
        <v>0</v>
      </c>
      <c r="S416" s="6">
        <f t="shared" si="114"/>
        <v>1.5</v>
      </c>
      <c r="T416" s="26">
        <f t="shared" si="115"/>
        <v>1.5</v>
      </c>
      <c r="U416" s="16">
        <f t="shared" si="116"/>
        <v>115.44350000000006</v>
      </c>
      <c r="V416" s="14">
        <f t="shared" si="120"/>
        <v>-52.716500000000011</v>
      </c>
      <c r="W416" s="14">
        <f t="shared" si="121"/>
        <v>-85.95</v>
      </c>
      <c r="X416" s="14">
        <f t="shared" si="123"/>
        <v>-2.3999999999999986</v>
      </c>
      <c r="Y416" s="14">
        <f t="shared" si="125"/>
        <v>-57.199999999999989</v>
      </c>
      <c r="Z416" s="13">
        <f t="shared" si="126"/>
        <v>-2</v>
      </c>
      <c r="AA416" s="13">
        <f t="shared" si="103"/>
        <v>-29.300000000000004</v>
      </c>
      <c r="AB416" s="13">
        <f t="shared" si="117"/>
        <v>-229.56650000000005</v>
      </c>
    </row>
    <row r="417" spans="1:28" ht="11.25" customHeight="1">
      <c r="A417" s="39" t="s">
        <v>54</v>
      </c>
      <c r="B417" s="47">
        <v>41287.625</v>
      </c>
      <c r="C417" s="49"/>
      <c r="D417" s="49" t="s">
        <v>1161</v>
      </c>
      <c r="E417" s="49" t="s">
        <v>121</v>
      </c>
      <c r="F417" s="49" t="s">
        <v>18</v>
      </c>
      <c r="G417" s="49" t="s">
        <v>1162</v>
      </c>
      <c r="H417" s="41" t="s">
        <v>452</v>
      </c>
      <c r="I417" s="99">
        <v>41286.494444444441</v>
      </c>
      <c r="J417" s="40" t="s">
        <v>115</v>
      </c>
      <c r="K417" s="6" t="s">
        <v>456</v>
      </c>
      <c r="L417" s="93" t="str">
        <f t="shared" si="124"/>
        <v>1SS67CBG83</v>
      </c>
      <c r="M417" s="93" t="str">
        <f t="shared" si="122"/>
        <v>OK</v>
      </c>
      <c r="O417" s="6">
        <f t="shared" si="119"/>
        <v>9.25</v>
      </c>
      <c r="P417" s="6">
        <f t="shared" si="111"/>
        <v>0</v>
      </c>
      <c r="Q417" s="6">
        <f t="shared" si="112"/>
        <v>0</v>
      </c>
      <c r="R417" s="6">
        <f t="shared" si="113"/>
        <v>1</v>
      </c>
      <c r="S417" s="6">
        <f t="shared" si="114"/>
        <v>0</v>
      </c>
      <c r="T417" s="26">
        <f t="shared" si="115"/>
        <v>-5</v>
      </c>
      <c r="U417" s="16">
        <f t="shared" si="116"/>
        <v>110.44350000000006</v>
      </c>
      <c r="V417" s="14">
        <f t="shared" si="120"/>
        <v>-52.716500000000011</v>
      </c>
      <c r="W417" s="14">
        <f t="shared" si="121"/>
        <v>-85.95</v>
      </c>
      <c r="X417" s="14">
        <f t="shared" si="123"/>
        <v>-7.3999999999999986</v>
      </c>
      <c r="Y417" s="14">
        <f t="shared" si="125"/>
        <v>-57.199999999999989</v>
      </c>
      <c r="Z417" s="13">
        <f t="shared" si="126"/>
        <v>-2</v>
      </c>
      <c r="AA417" s="13">
        <f>IF(A417="JEAN",AA416+T417,AA416)</f>
        <v>-29.300000000000004</v>
      </c>
      <c r="AB417" s="13">
        <f t="shared" si="117"/>
        <v>-234.56650000000005</v>
      </c>
    </row>
    <row r="418" spans="1:28" ht="11.25" customHeight="1">
      <c r="A418" s="39" t="s">
        <v>54</v>
      </c>
      <c r="B418" s="47">
        <v>41286.666666666664</v>
      </c>
      <c r="C418" s="49"/>
      <c r="D418" s="49" t="s">
        <v>1163</v>
      </c>
      <c r="E418" s="49" t="s">
        <v>29</v>
      </c>
      <c r="F418" s="49" t="s">
        <v>73</v>
      </c>
      <c r="G418" s="49" t="s">
        <v>1164</v>
      </c>
      <c r="H418" s="41" t="s">
        <v>1165</v>
      </c>
      <c r="I418" s="99">
        <v>41286.5</v>
      </c>
      <c r="J418" s="40" t="s">
        <v>115</v>
      </c>
      <c r="K418" s="6" t="s">
        <v>456</v>
      </c>
      <c r="L418" s="93" t="str">
        <f t="shared" si="124"/>
        <v>1SS67LGEFG</v>
      </c>
      <c r="M418" s="93" t="str">
        <f t="shared" si="122"/>
        <v>OK</v>
      </c>
      <c r="N418" s="10" t="s">
        <v>5</v>
      </c>
      <c r="O418" s="6">
        <f t="shared" si="119"/>
        <v>0</v>
      </c>
      <c r="P418" s="6">
        <f t="shared" si="111"/>
        <v>0</v>
      </c>
      <c r="Q418" s="6">
        <f t="shared" si="112"/>
        <v>1</v>
      </c>
      <c r="R418" s="6">
        <f t="shared" si="113"/>
        <v>0</v>
      </c>
      <c r="S418" s="6">
        <f t="shared" si="114"/>
        <v>-5</v>
      </c>
      <c r="T418" s="26">
        <f t="shared" si="115"/>
        <v>-5</v>
      </c>
      <c r="U418" s="16">
        <f t="shared" si="116"/>
        <v>105.44350000000006</v>
      </c>
      <c r="V418" s="14">
        <f t="shared" si="120"/>
        <v>-52.716500000000011</v>
      </c>
      <c r="W418" s="14">
        <f t="shared" si="121"/>
        <v>-85.95</v>
      </c>
      <c r="X418" s="14">
        <f t="shared" si="123"/>
        <v>-12.399999999999999</v>
      </c>
      <c r="Y418" s="14">
        <f t="shared" si="125"/>
        <v>-57.199999999999989</v>
      </c>
      <c r="Z418" s="13">
        <f t="shared" si="126"/>
        <v>-2</v>
      </c>
      <c r="AA418" s="13">
        <f>IF(A418="JEAN",AA417+T418,AA417)</f>
        <v>-29.300000000000004</v>
      </c>
      <c r="AB418" s="13">
        <f t="shared" si="117"/>
        <v>-239.56650000000005</v>
      </c>
    </row>
    <row r="419" spans="1:28" ht="11.25" customHeight="1">
      <c r="A419" s="39" t="s">
        <v>54</v>
      </c>
      <c r="B419" s="47">
        <v>41286.666666666664</v>
      </c>
      <c r="C419" s="49"/>
      <c r="D419" s="49" t="s">
        <v>1163</v>
      </c>
      <c r="E419" s="49" t="s">
        <v>121</v>
      </c>
      <c r="F419" s="49" t="s">
        <v>18</v>
      </c>
      <c r="G419" s="49" t="s">
        <v>1166</v>
      </c>
      <c r="H419" s="41" t="s">
        <v>406</v>
      </c>
      <c r="I419" s="99">
        <v>41286.500694444447</v>
      </c>
      <c r="J419" s="40" t="s">
        <v>115</v>
      </c>
      <c r="K419" s="6" t="s">
        <v>456</v>
      </c>
      <c r="L419" s="93" t="str">
        <f t="shared" si="124"/>
        <v>1SS67MGPJ4</v>
      </c>
      <c r="M419" s="93" t="str">
        <f t="shared" si="122"/>
        <v>OK</v>
      </c>
      <c r="N419" s="10" t="s">
        <v>5</v>
      </c>
      <c r="O419" s="6">
        <f t="shared" si="119"/>
        <v>0</v>
      </c>
      <c r="P419" s="6">
        <f t="shared" si="111"/>
        <v>0</v>
      </c>
      <c r="Q419" s="6">
        <f t="shared" si="112"/>
        <v>1</v>
      </c>
      <c r="R419" s="6">
        <f t="shared" si="113"/>
        <v>0</v>
      </c>
      <c r="S419" s="6">
        <f t="shared" si="114"/>
        <v>-5</v>
      </c>
      <c r="T419" s="26">
        <f t="shared" si="115"/>
        <v>-5</v>
      </c>
      <c r="U419" s="16">
        <f t="shared" si="116"/>
        <v>100.44350000000006</v>
      </c>
      <c r="V419" s="14">
        <f t="shared" si="120"/>
        <v>-52.716500000000011</v>
      </c>
      <c r="W419" s="14">
        <f t="shared" si="121"/>
        <v>-85.95</v>
      </c>
      <c r="X419" s="14">
        <f t="shared" si="123"/>
        <v>-17.399999999999999</v>
      </c>
      <c r="Y419" s="14">
        <f t="shared" si="125"/>
        <v>-57.199999999999989</v>
      </c>
      <c r="Z419" s="13">
        <f t="shared" si="126"/>
        <v>-2</v>
      </c>
      <c r="AA419" s="13">
        <f>IF(A419="JEAN",AA418+T419,AA418)</f>
        <v>-29.300000000000004</v>
      </c>
      <c r="AB419" s="13">
        <f t="shared" si="117"/>
        <v>-244.56650000000005</v>
      </c>
    </row>
    <row r="420" spans="1:28" ht="11.25" customHeight="1">
      <c r="A420" s="40" t="s">
        <v>8</v>
      </c>
      <c r="B420" s="47">
        <v>41286.75</v>
      </c>
      <c r="C420" s="49"/>
      <c r="D420" s="49" t="s">
        <v>1168</v>
      </c>
      <c r="E420" s="49" t="s">
        <v>146</v>
      </c>
      <c r="F420" s="49" t="s">
        <v>1169</v>
      </c>
      <c r="G420" s="49" t="s">
        <v>1167</v>
      </c>
      <c r="H420" s="41" t="s">
        <v>479</v>
      </c>
      <c r="I420" s="99">
        <v>41286.706250000003</v>
      </c>
      <c r="J420" s="40" t="s">
        <v>3</v>
      </c>
      <c r="K420" s="6" t="s">
        <v>456</v>
      </c>
      <c r="L420" s="93" t="str">
        <f t="shared" si="124"/>
        <v>1SS6GXMYH3</v>
      </c>
      <c r="M420" s="93" t="str">
        <f t="shared" si="122"/>
        <v>OK</v>
      </c>
      <c r="N420" s="10" t="s">
        <v>7</v>
      </c>
      <c r="O420" s="6">
        <f t="shared" ref="O420:O483" si="127">IF(N420="PERDU",0,K420*H420)</f>
        <v>11.75</v>
      </c>
      <c r="P420" s="6">
        <f t="shared" ref="P420:P483" si="128">IF(N420="BON",1,0)</f>
        <v>1</v>
      </c>
      <c r="Q420" s="6">
        <f t="shared" ref="Q420:Q483" si="129">IF(N420="PERDU",1,0)</f>
        <v>0</v>
      </c>
      <c r="R420" s="6">
        <f t="shared" ref="R420:R483" si="130">IF(O420&gt;N420,1,0)</f>
        <v>0</v>
      </c>
      <c r="S420" s="6">
        <f t="shared" ref="S420:S483" si="131">IF(N420="",0,T420)</f>
        <v>6.75</v>
      </c>
      <c r="T420" s="26">
        <f t="shared" ref="T420:T483" si="132">IF(N420=0,K420*-1,O420-K420)</f>
        <v>6.75</v>
      </c>
      <c r="U420" s="16">
        <f t="shared" ref="U420:U483" si="133">IF(N420=0,U419-K420,U419+O420-K420)</f>
        <v>107.19350000000006</v>
      </c>
      <c r="V420" s="14">
        <f t="shared" ref="V420:V483" si="134">IF(A420="YANN",V419+T420,V419)</f>
        <v>-45.966500000000011</v>
      </c>
      <c r="W420" s="14">
        <f t="shared" ref="W420:W483" si="135">IF(A420="DJO",W419+T420,W419)</f>
        <v>-85.95</v>
      </c>
      <c r="X420" s="14">
        <f t="shared" ref="X420:X483" si="136">IF(A420="PHANE",X419+T420,X419)</f>
        <v>-17.399999999999999</v>
      </c>
      <c r="Y420" s="14">
        <f t="shared" ref="Y420:Y483" si="137">IF(A420="TOF",Y419+T420,Y419)</f>
        <v>-57.199999999999989</v>
      </c>
      <c r="Z420" s="13">
        <f t="shared" ref="Z420:Z483" si="138">IF(A420="YOAN",Z419+T420,Z419)</f>
        <v>-2</v>
      </c>
      <c r="AA420" s="13">
        <f t="shared" ref="AA420:AA483" si="139">IF(A420="JEAN",AA419+T420,AA419)</f>
        <v>-29.300000000000004</v>
      </c>
      <c r="AB420" s="13">
        <f t="shared" ref="AB420:AB483" si="140">+AB419+T420</f>
        <v>-237.81650000000005</v>
      </c>
    </row>
    <row r="421" spans="1:28" ht="11.25" customHeight="1">
      <c r="A421" s="39" t="s">
        <v>2</v>
      </c>
      <c r="B421" s="47">
        <v>41288.770833333336</v>
      </c>
      <c r="C421" s="49"/>
      <c r="D421" s="49" t="s">
        <v>1171</v>
      </c>
      <c r="E421" s="49" t="s">
        <v>29</v>
      </c>
      <c r="F421" s="49" t="s">
        <v>1172</v>
      </c>
      <c r="G421" s="49" t="s">
        <v>1170</v>
      </c>
      <c r="H421" s="41" t="s">
        <v>431</v>
      </c>
      <c r="I421" s="99">
        <v>41286.890277777777</v>
      </c>
      <c r="J421" s="40" t="s">
        <v>3</v>
      </c>
      <c r="K421" s="6" t="s">
        <v>456</v>
      </c>
      <c r="L421" s="93" t="str">
        <f t="shared" ref="L421:L484" si="141">G421</f>
        <v>1SS6S6KH7T</v>
      </c>
      <c r="M421" s="93" t="str">
        <f t="shared" ref="M421:M484" si="142">IF(I421&gt;I420,"OK","VOIR ?")</f>
        <v>OK</v>
      </c>
      <c r="O421" s="6">
        <f t="shared" si="127"/>
        <v>10.75</v>
      </c>
      <c r="P421" s="6">
        <f t="shared" si="128"/>
        <v>0</v>
      </c>
      <c r="Q421" s="6">
        <f t="shared" si="129"/>
        <v>0</v>
      </c>
      <c r="R421" s="6">
        <f t="shared" si="130"/>
        <v>1</v>
      </c>
      <c r="S421" s="6">
        <f t="shared" si="131"/>
        <v>0</v>
      </c>
      <c r="T421" s="26">
        <f t="shared" si="132"/>
        <v>-5</v>
      </c>
      <c r="U421" s="16">
        <f t="shared" si="133"/>
        <v>102.19350000000006</v>
      </c>
      <c r="V421" s="14">
        <f t="shared" si="134"/>
        <v>-45.966500000000011</v>
      </c>
      <c r="W421" s="14">
        <f t="shared" si="135"/>
        <v>-90.95</v>
      </c>
      <c r="X421" s="14">
        <f t="shared" si="136"/>
        <v>-17.399999999999999</v>
      </c>
      <c r="Y421" s="14">
        <f t="shared" si="137"/>
        <v>-57.199999999999989</v>
      </c>
      <c r="Z421" s="13">
        <f t="shared" si="138"/>
        <v>-2</v>
      </c>
      <c r="AA421" s="13">
        <f t="shared" si="139"/>
        <v>-29.300000000000004</v>
      </c>
      <c r="AB421" s="13">
        <f t="shared" si="140"/>
        <v>-242.81650000000005</v>
      </c>
    </row>
    <row r="422" spans="1:28" ht="11.25" customHeight="1">
      <c r="A422" s="39" t="s">
        <v>2</v>
      </c>
      <c r="B422" s="47">
        <v>41288.854166666664</v>
      </c>
      <c r="C422" s="49"/>
      <c r="D422" s="49" t="s">
        <v>1174</v>
      </c>
      <c r="E422" s="49" t="s">
        <v>29</v>
      </c>
      <c r="F422" s="49" t="s">
        <v>38</v>
      </c>
      <c r="G422" s="49" t="s">
        <v>1173</v>
      </c>
      <c r="H422" s="41" t="s">
        <v>1175</v>
      </c>
      <c r="I422" s="99">
        <v>41286.893055555556</v>
      </c>
      <c r="J422" s="40" t="s">
        <v>3</v>
      </c>
      <c r="K422" s="6" t="s">
        <v>456</v>
      </c>
      <c r="L422" s="93" t="str">
        <f t="shared" si="141"/>
        <v>1SS6SAMYCX</v>
      </c>
      <c r="M422" s="93" t="str">
        <f t="shared" si="142"/>
        <v>OK</v>
      </c>
      <c r="O422" s="6">
        <f t="shared" si="127"/>
        <v>7.5</v>
      </c>
      <c r="P422" s="6">
        <f t="shared" si="128"/>
        <v>0</v>
      </c>
      <c r="Q422" s="6">
        <f t="shared" si="129"/>
        <v>0</v>
      </c>
      <c r="R422" s="6">
        <f t="shared" si="130"/>
        <v>1</v>
      </c>
      <c r="S422" s="6">
        <f t="shared" si="131"/>
        <v>0</v>
      </c>
      <c r="T422" s="26">
        <f t="shared" si="132"/>
        <v>-5</v>
      </c>
      <c r="U422" s="16">
        <f t="shared" si="133"/>
        <v>97.193500000000057</v>
      </c>
      <c r="V422" s="14">
        <f t="shared" si="134"/>
        <v>-45.966500000000011</v>
      </c>
      <c r="W422" s="14">
        <f t="shared" si="135"/>
        <v>-95.95</v>
      </c>
      <c r="X422" s="14">
        <f t="shared" si="136"/>
        <v>-17.399999999999999</v>
      </c>
      <c r="Y422" s="14">
        <f t="shared" si="137"/>
        <v>-57.199999999999989</v>
      </c>
      <c r="Z422" s="13">
        <f t="shared" si="138"/>
        <v>-2</v>
      </c>
      <c r="AA422" s="13">
        <f t="shared" si="139"/>
        <v>-29.300000000000004</v>
      </c>
      <c r="AB422" s="13">
        <f t="shared" si="140"/>
        <v>-247.81650000000005</v>
      </c>
    </row>
    <row r="423" spans="1:28" ht="11.25" customHeight="1">
      <c r="A423" s="39" t="s">
        <v>8</v>
      </c>
      <c r="B423" s="47">
        <v>41287.527777777781</v>
      </c>
      <c r="C423" s="49"/>
      <c r="D423" s="49" t="s">
        <v>1177</v>
      </c>
      <c r="E423" s="49" t="s">
        <v>150</v>
      </c>
      <c r="F423" s="49" t="s">
        <v>348</v>
      </c>
      <c r="G423" s="49" t="s">
        <v>1176</v>
      </c>
      <c r="H423" s="41" t="s">
        <v>408</v>
      </c>
      <c r="I423" s="99">
        <v>41287.445138888892</v>
      </c>
      <c r="J423" s="40" t="s">
        <v>9</v>
      </c>
      <c r="K423" s="6" t="s">
        <v>456</v>
      </c>
      <c r="L423" s="93" t="str">
        <f t="shared" si="141"/>
        <v>1SS7J5S9DW</v>
      </c>
      <c r="M423" s="93" t="str">
        <f t="shared" si="142"/>
        <v>OK</v>
      </c>
      <c r="N423" s="10" t="s">
        <v>7</v>
      </c>
      <c r="O423" s="6">
        <f t="shared" si="127"/>
        <v>14.75</v>
      </c>
      <c r="P423" s="6">
        <f t="shared" si="128"/>
        <v>1</v>
      </c>
      <c r="Q423" s="6">
        <f t="shared" si="129"/>
        <v>0</v>
      </c>
      <c r="R423" s="6">
        <f t="shared" si="130"/>
        <v>0</v>
      </c>
      <c r="S423" s="6">
        <f t="shared" si="131"/>
        <v>9.75</v>
      </c>
      <c r="T423" s="26">
        <f t="shared" si="132"/>
        <v>9.75</v>
      </c>
      <c r="U423" s="16">
        <f t="shared" si="133"/>
        <v>106.94350000000006</v>
      </c>
      <c r="V423" s="14">
        <f t="shared" si="134"/>
        <v>-36.216500000000011</v>
      </c>
      <c r="W423" s="14">
        <f t="shared" si="135"/>
        <v>-95.95</v>
      </c>
      <c r="X423" s="14">
        <f t="shared" si="136"/>
        <v>-17.399999999999999</v>
      </c>
      <c r="Y423" s="14">
        <f t="shared" si="137"/>
        <v>-57.199999999999989</v>
      </c>
      <c r="Z423" s="13">
        <f t="shared" si="138"/>
        <v>-2</v>
      </c>
      <c r="AA423" s="13">
        <f t="shared" si="139"/>
        <v>-29.300000000000004</v>
      </c>
      <c r="AB423" s="13">
        <f t="shared" si="140"/>
        <v>-238.06650000000005</v>
      </c>
    </row>
    <row r="424" spans="1:28" ht="11.25" customHeight="1">
      <c r="A424" s="39" t="s">
        <v>8</v>
      </c>
      <c r="B424" s="47">
        <v>41287.583333333336</v>
      </c>
      <c r="C424" s="49"/>
      <c r="D424" s="49" t="s">
        <v>1179</v>
      </c>
      <c r="E424" s="49" t="s">
        <v>27</v>
      </c>
      <c r="F424" s="49" t="s">
        <v>1180</v>
      </c>
      <c r="G424" s="49" t="s">
        <v>1178</v>
      </c>
      <c r="H424" s="41" t="s">
        <v>597</v>
      </c>
      <c r="I424" s="99">
        <v>41287.449999999997</v>
      </c>
      <c r="J424" s="40" t="s">
        <v>49</v>
      </c>
      <c r="K424" s="6" t="s">
        <v>475</v>
      </c>
      <c r="L424" s="93" t="str">
        <f t="shared" si="141"/>
        <v>1SS7JCWDXP</v>
      </c>
      <c r="M424" s="93" t="str">
        <f t="shared" si="142"/>
        <v>OK</v>
      </c>
      <c r="N424" s="10" t="s">
        <v>5</v>
      </c>
      <c r="O424" s="6">
        <f t="shared" si="127"/>
        <v>0</v>
      </c>
      <c r="P424" s="6">
        <f t="shared" si="128"/>
        <v>0</v>
      </c>
      <c r="Q424" s="6">
        <f t="shared" si="129"/>
        <v>1</v>
      </c>
      <c r="R424" s="6">
        <f t="shared" si="130"/>
        <v>0</v>
      </c>
      <c r="S424" s="6">
        <f t="shared" si="131"/>
        <v>-2</v>
      </c>
      <c r="T424" s="26">
        <f t="shared" si="132"/>
        <v>-2</v>
      </c>
      <c r="U424" s="16">
        <f t="shared" si="133"/>
        <v>104.94350000000006</v>
      </c>
      <c r="V424" s="14">
        <f t="shared" si="134"/>
        <v>-38.216500000000011</v>
      </c>
      <c r="W424" s="14">
        <f t="shared" si="135"/>
        <v>-95.95</v>
      </c>
      <c r="X424" s="14">
        <f t="shared" si="136"/>
        <v>-17.399999999999999</v>
      </c>
      <c r="Y424" s="14">
        <f t="shared" si="137"/>
        <v>-57.199999999999989</v>
      </c>
      <c r="Z424" s="13">
        <f t="shared" si="138"/>
        <v>-2</v>
      </c>
      <c r="AA424" s="13">
        <f t="shared" si="139"/>
        <v>-29.300000000000004</v>
      </c>
      <c r="AB424" s="13">
        <f t="shared" si="140"/>
        <v>-240.06650000000005</v>
      </c>
    </row>
    <row r="425" spans="1:28" ht="11.25" customHeight="1">
      <c r="A425" s="39" t="s">
        <v>8</v>
      </c>
      <c r="B425" s="47">
        <v>41287.583333333336</v>
      </c>
      <c r="C425" s="49"/>
      <c r="D425" s="49" t="s">
        <v>1179</v>
      </c>
      <c r="E425" s="49" t="s">
        <v>27</v>
      </c>
      <c r="F425" s="49" t="s">
        <v>1182</v>
      </c>
      <c r="G425" s="49" t="s">
        <v>1181</v>
      </c>
      <c r="H425" s="41" t="s">
        <v>494</v>
      </c>
      <c r="I425" s="99">
        <v>41287.449999999997</v>
      </c>
      <c r="J425" s="40" t="s">
        <v>49</v>
      </c>
      <c r="K425" s="6" t="s">
        <v>475</v>
      </c>
      <c r="L425" s="93" t="str">
        <f t="shared" si="141"/>
        <v>1SS7JCWGNU</v>
      </c>
      <c r="M425" s="93" t="str">
        <f t="shared" si="142"/>
        <v>VOIR ?</v>
      </c>
      <c r="N425" s="10" t="s">
        <v>5</v>
      </c>
      <c r="O425" s="6">
        <f t="shared" si="127"/>
        <v>0</v>
      </c>
      <c r="P425" s="6">
        <f t="shared" si="128"/>
        <v>0</v>
      </c>
      <c r="Q425" s="6">
        <f t="shared" si="129"/>
        <v>1</v>
      </c>
      <c r="R425" s="6">
        <f t="shared" si="130"/>
        <v>0</v>
      </c>
      <c r="S425" s="6">
        <f t="shared" si="131"/>
        <v>-2</v>
      </c>
      <c r="T425" s="26">
        <f t="shared" si="132"/>
        <v>-2</v>
      </c>
      <c r="U425" s="16">
        <f t="shared" si="133"/>
        <v>102.94350000000006</v>
      </c>
      <c r="V425" s="14">
        <f t="shared" si="134"/>
        <v>-40.216500000000011</v>
      </c>
      <c r="W425" s="14">
        <f t="shared" si="135"/>
        <v>-95.95</v>
      </c>
      <c r="X425" s="14">
        <f t="shared" si="136"/>
        <v>-17.399999999999999</v>
      </c>
      <c r="Y425" s="14">
        <f t="shared" si="137"/>
        <v>-57.199999999999989</v>
      </c>
      <c r="Z425" s="13">
        <f t="shared" si="138"/>
        <v>-2</v>
      </c>
      <c r="AA425" s="13">
        <f t="shared" si="139"/>
        <v>-29.300000000000004</v>
      </c>
      <c r="AB425" s="13">
        <f t="shared" si="140"/>
        <v>-242.06650000000005</v>
      </c>
    </row>
    <row r="426" spans="1:28" ht="11.25" customHeight="1">
      <c r="A426" s="39" t="s">
        <v>8</v>
      </c>
      <c r="B426" s="47">
        <v>41287.583333333336</v>
      </c>
      <c r="C426" s="49"/>
      <c r="D426" s="49" t="s">
        <v>1179</v>
      </c>
      <c r="E426" s="49" t="s">
        <v>27</v>
      </c>
      <c r="F426" s="49" t="s">
        <v>1184</v>
      </c>
      <c r="G426" s="49" t="s">
        <v>1183</v>
      </c>
      <c r="H426" s="41" t="s">
        <v>419</v>
      </c>
      <c r="I426" s="99">
        <v>41287.449999999997</v>
      </c>
      <c r="J426" s="40" t="s">
        <v>49</v>
      </c>
      <c r="K426" s="6" t="s">
        <v>475</v>
      </c>
      <c r="L426" s="93" t="str">
        <f t="shared" si="141"/>
        <v>1SS7JCWJBC</v>
      </c>
      <c r="M426" s="93" t="str">
        <f t="shared" si="142"/>
        <v>VOIR ?</v>
      </c>
      <c r="N426" s="10" t="s">
        <v>5</v>
      </c>
      <c r="O426" s="6">
        <f t="shared" si="127"/>
        <v>0</v>
      </c>
      <c r="P426" s="6">
        <f t="shared" si="128"/>
        <v>0</v>
      </c>
      <c r="Q426" s="6">
        <f t="shared" si="129"/>
        <v>1</v>
      </c>
      <c r="R426" s="6">
        <f t="shared" si="130"/>
        <v>0</v>
      </c>
      <c r="S426" s="6">
        <f t="shared" si="131"/>
        <v>-2</v>
      </c>
      <c r="T426" s="26">
        <f t="shared" si="132"/>
        <v>-2</v>
      </c>
      <c r="U426" s="16">
        <f t="shared" si="133"/>
        <v>100.94350000000006</v>
      </c>
      <c r="V426" s="14">
        <f t="shared" si="134"/>
        <v>-42.216500000000011</v>
      </c>
      <c r="W426" s="14">
        <f t="shared" si="135"/>
        <v>-95.95</v>
      </c>
      <c r="X426" s="14">
        <f t="shared" si="136"/>
        <v>-17.399999999999999</v>
      </c>
      <c r="Y426" s="14">
        <f t="shared" si="137"/>
        <v>-57.199999999999989</v>
      </c>
      <c r="Z426" s="13">
        <f t="shared" si="138"/>
        <v>-2</v>
      </c>
      <c r="AA426" s="13">
        <f t="shared" si="139"/>
        <v>-29.300000000000004</v>
      </c>
      <c r="AB426" s="13">
        <f t="shared" si="140"/>
        <v>-244.06650000000005</v>
      </c>
    </row>
    <row r="427" spans="1:28" ht="11.25" customHeight="1">
      <c r="A427" s="39" t="s">
        <v>457</v>
      </c>
      <c r="B427" s="47">
        <v>41288.166666666664</v>
      </c>
      <c r="C427" s="49"/>
      <c r="D427" s="49" t="s">
        <v>1186</v>
      </c>
      <c r="E427" s="49" t="s">
        <v>1187</v>
      </c>
      <c r="F427" s="49" t="s">
        <v>1188</v>
      </c>
      <c r="G427" s="49" t="s">
        <v>1185</v>
      </c>
      <c r="H427" s="41" t="s">
        <v>433</v>
      </c>
      <c r="I427" s="99">
        <v>41287.454861111109</v>
      </c>
      <c r="J427" s="40" t="s">
        <v>514</v>
      </c>
      <c r="K427" s="6" t="s">
        <v>456</v>
      </c>
      <c r="L427" s="93" t="str">
        <f t="shared" si="141"/>
        <v>1SS7JK070C</v>
      </c>
      <c r="M427" s="93" t="str">
        <f t="shared" si="142"/>
        <v>OK</v>
      </c>
      <c r="O427" s="6">
        <f t="shared" si="127"/>
        <v>6.25</v>
      </c>
      <c r="P427" s="6">
        <f t="shared" si="128"/>
        <v>0</v>
      </c>
      <c r="Q427" s="6">
        <f t="shared" si="129"/>
        <v>0</v>
      </c>
      <c r="R427" s="6">
        <f t="shared" si="130"/>
        <v>1</v>
      </c>
      <c r="S427" s="6">
        <f t="shared" si="131"/>
        <v>0</v>
      </c>
      <c r="T427" s="26">
        <f t="shared" si="132"/>
        <v>-5</v>
      </c>
      <c r="U427" s="16">
        <f t="shared" si="133"/>
        <v>95.943500000000057</v>
      </c>
      <c r="V427" s="14">
        <f t="shared" si="134"/>
        <v>-42.216500000000011</v>
      </c>
      <c r="W427" s="14">
        <f t="shared" si="135"/>
        <v>-95.95</v>
      </c>
      <c r="X427" s="14">
        <f t="shared" si="136"/>
        <v>-17.399999999999999</v>
      </c>
      <c r="Y427" s="14">
        <f t="shared" si="137"/>
        <v>-57.199999999999989</v>
      </c>
      <c r="Z427" s="13">
        <f t="shared" si="138"/>
        <v>-2</v>
      </c>
      <c r="AA427" s="13">
        <f t="shared" si="139"/>
        <v>-34.300000000000004</v>
      </c>
      <c r="AB427" s="13">
        <f t="shared" si="140"/>
        <v>-249.06650000000005</v>
      </c>
    </row>
    <row r="428" spans="1:28" ht="11.25" customHeight="1">
      <c r="A428" s="39" t="s">
        <v>457</v>
      </c>
      <c r="B428" s="47">
        <v>41289.041666666664</v>
      </c>
      <c r="C428" s="49"/>
      <c r="D428" s="49" t="s">
        <v>1190</v>
      </c>
      <c r="E428" s="49" t="s">
        <v>1187</v>
      </c>
      <c r="F428" s="49" t="s">
        <v>1188</v>
      </c>
      <c r="G428" s="49" t="s">
        <v>1189</v>
      </c>
      <c r="H428" s="41" t="s">
        <v>566</v>
      </c>
      <c r="I428" s="99">
        <v>41287.460416666669</v>
      </c>
      <c r="J428" s="40" t="s">
        <v>514</v>
      </c>
      <c r="K428" s="6" t="s">
        <v>456</v>
      </c>
      <c r="L428" s="93" t="str">
        <f t="shared" si="141"/>
        <v>1SS7JU3L7W</v>
      </c>
      <c r="M428" s="93" t="str">
        <f t="shared" si="142"/>
        <v>OK</v>
      </c>
      <c r="O428" s="6">
        <f t="shared" si="127"/>
        <v>7</v>
      </c>
      <c r="P428" s="6">
        <f t="shared" si="128"/>
        <v>0</v>
      </c>
      <c r="Q428" s="6">
        <f t="shared" si="129"/>
        <v>0</v>
      </c>
      <c r="R428" s="6">
        <f t="shared" si="130"/>
        <v>1</v>
      </c>
      <c r="S428" s="6">
        <f t="shared" si="131"/>
        <v>0</v>
      </c>
      <c r="T428" s="26">
        <f t="shared" si="132"/>
        <v>-5</v>
      </c>
      <c r="U428" s="16">
        <f t="shared" si="133"/>
        <v>90.943500000000057</v>
      </c>
      <c r="V428" s="14">
        <f t="shared" si="134"/>
        <v>-42.216500000000011</v>
      </c>
      <c r="W428" s="14">
        <f t="shared" si="135"/>
        <v>-95.95</v>
      </c>
      <c r="X428" s="14">
        <f t="shared" si="136"/>
        <v>-17.399999999999999</v>
      </c>
      <c r="Y428" s="14">
        <f t="shared" si="137"/>
        <v>-57.199999999999989</v>
      </c>
      <c r="Z428" s="13">
        <f t="shared" si="138"/>
        <v>-2</v>
      </c>
      <c r="AA428" s="13">
        <f t="shared" si="139"/>
        <v>-39.300000000000004</v>
      </c>
      <c r="AB428" s="13">
        <f t="shared" si="140"/>
        <v>-254.06650000000005</v>
      </c>
    </row>
    <row r="429" spans="1:28" ht="11.25" customHeight="1">
      <c r="A429" s="39" t="s">
        <v>457</v>
      </c>
      <c r="B429" s="47">
        <v>41289.041666666664</v>
      </c>
      <c r="C429" s="49"/>
      <c r="D429" s="49" t="s">
        <v>1192</v>
      </c>
      <c r="E429" s="49" t="s">
        <v>1187</v>
      </c>
      <c r="F429" s="49" t="s">
        <v>1188</v>
      </c>
      <c r="G429" s="49" t="s">
        <v>1191</v>
      </c>
      <c r="H429" s="41" t="s">
        <v>426</v>
      </c>
      <c r="I429" s="99">
        <v>41287.460416666669</v>
      </c>
      <c r="J429" s="40" t="s">
        <v>514</v>
      </c>
      <c r="K429" s="6" t="s">
        <v>456</v>
      </c>
      <c r="L429" s="93" t="str">
        <f t="shared" si="141"/>
        <v>1SS7JU436J</v>
      </c>
      <c r="M429" s="93" t="str">
        <f t="shared" si="142"/>
        <v>VOIR ?</v>
      </c>
      <c r="O429" s="6">
        <f t="shared" si="127"/>
        <v>6.8000000000000007</v>
      </c>
      <c r="P429" s="6">
        <f t="shared" si="128"/>
        <v>0</v>
      </c>
      <c r="Q429" s="6">
        <f t="shared" si="129"/>
        <v>0</v>
      </c>
      <c r="R429" s="6">
        <f t="shared" si="130"/>
        <v>1</v>
      </c>
      <c r="S429" s="6">
        <f t="shared" si="131"/>
        <v>0</v>
      </c>
      <c r="T429" s="26">
        <f t="shared" si="132"/>
        <v>-5</v>
      </c>
      <c r="U429" s="16">
        <f t="shared" si="133"/>
        <v>85.943500000000057</v>
      </c>
      <c r="V429" s="14">
        <f t="shared" si="134"/>
        <v>-42.216500000000011</v>
      </c>
      <c r="W429" s="14">
        <f t="shared" si="135"/>
        <v>-95.95</v>
      </c>
      <c r="X429" s="14">
        <f t="shared" si="136"/>
        <v>-17.399999999999999</v>
      </c>
      <c r="Y429" s="14">
        <f t="shared" si="137"/>
        <v>-57.199999999999989</v>
      </c>
      <c r="Z429" s="13">
        <f t="shared" si="138"/>
        <v>-2</v>
      </c>
      <c r="AA429" s="13">
        <f t="shared" si="139"/>
        <v>-44.300000000000004</v>
      </c>
      <c r="AB429" s="13">
        <f t="shared" si="140"/>
        <v>-259.06650000000002</v>
      </c>
    </row>
    <row r="430" spans="1:28" ht="11.25" customHeight="1">
      <c r="A430" s="39" t="s">
        <v>457</v>
      </c>
      <c r="B430" s="47">
        <v>41288.045138888891</v>
      </c>
      <c r="C430" s="49"/>
      <c r="D430" s="49" t="s">
        <v>1194</v>
      </c>
      <c r="E430" s="49" t="s">
        <v>146</v>
      </c>
      <c r="F430" s="49" t="s">
        <v>1195</v>
      </c>
      <c r="G430" s="49" t="s">
        <v>1193</v>
      </c>
      <c r="H430" s="41" t="s">
        <v>407</v>
      </c>
      <c r="I430" s="99">
        <v>41287.462500000001</v>
      </c>
      <c r="J430" s="40" t="s">
        <v>9</v>
      </c>
      <c r="K430" s="6" t="s">
        <v>456</v>
      </c>
      <c r="L430" s="93" t="str">
        <f t="shared" si="141"/>
        <v>1SS7JY5NAW</v>
      </c>
      <c r="M430" s="93" t="str">
        <f t="shared" si="142"/>
        <v>OK</v>
      </c>
      <c r="O430" s="6">
        <f t="shared" si="127"/>
        <v>8.25</v>
      </c>
      <c r="P430" s="6">
        <f t="shared" si="128"/>
        <v>0</v>
      </c>
      <c r="Q430" s="6">
        <f t="shared" si="129"/>
        <v>0</v>
      </c>
      <c r="R430" s="6">
        <f t="shared" si="130"/>
        <v>1</v>
      </c>
      <c r="S430" s="6">
        <f t="shared" si="131"/>
        <v>0</v>
      </c>
      <c r="T430" s="26">
        <f t="shared" si="132"/>
        <v>-5</v>
      </c>
      <c r="U430" s="16">
        <f t="shared" si="133"/>
        <v>80.943500000000057</v>
      </c>
      <c r="V430" s="14">
        <f t="shared" si="134"/>
        <v>-42.216500000000011</v>
      </c>
      <c r="W430" s="14">
        <f t="shared" si="135"/>
        <v>-95.95</v>
      </c>
      <c r="X430" s="14">
        <f t="shared" si="136"/>
        <v>-17.399999999999999</v>
      </c>
      <c r="Y430" s="14">
        <f t="shared" si="137"/>
        <v>-57.199999999999989</v>
      </c>
      <c r="Z430" s="13">
        <f t="shared" si="138"/>
        <v>-2</v>
      </c>
      <c r="AA430" s="13">
        <f t="shared" si="139"/>
        <v>-49.300000000000004</v>
      </c>
      <c r="AB430" s="13">
        <f t="shared" si="140"/>
        <v>-264.06650000000002</v>
      </c>
    </row>
    <row r="431" spans="1:28" ht="11.25" customHeight="1">
      <c r="A431" s="39" t="s">
        <v>8</v>
      </c>
      <c r="B431" s="47">
        <v>41287.604166666664</v>
      </c>
      <c r="C431" s="49"/>
      <c r="D431" s="49" t="s">
        <v>1197</v>
      </c>
      <c r="E431" s="49" t="s">
        <v>121</v>
      </c>
      <c r="F431" s="49" t="s">
        <v>138</v>
      </c>
      <c r="G431" s="49" t="s">
        <v>1196</v>
      </c>
      <c r="H431" s="41" t="s">
        <v>420</v>
      </c>
      <c r="I431" s="99">
        <v>41287.541666666664</v>
      </c>
      <c r="J431" s="40" t="s">
        <v>3</v>
      </c>
      <c r="K431" s="6" t="s">
        <v>456</v>
      </c>
      <c r="L431" s="93" t="str">
        <f t="shared" si="141"/>
        <v>1SS7NGKXZC</v>
      </c>
      <c r="M431" s="93" t="str">
        <f t="shared" si="142"/>
        <v>OK</v>
      </c>
      <c r="O431" s="6">
        <f t="shared" si="127"/>
        <v>11.25</v>
      </c>
      <c r="P431" s="6">
        <f t="shared" si="128"/>
        <v>0</v>
      </c>
      <c r="Q431" s="6">
        <f t="shared" si="129"/>
        <v>0</v>
      </c>
      <c r="R431" s="6">
        <f t="shared" si="130"/>
        <v>1</v>
      </c>
      <c r="S431" s="6">
        <f t="shared" si="131"/>
        <v>0</v>
      </c>
      <c r="T431" s="26">
        <f t="shared" si="132"/>
        <v>-5</v>
      </c>
      <c r="U431" s="16">
        <f t="shared" si="133"/>
        <v>75.943500000000057</v>
      </c>
      <c r="V431" s="14">
        <f t="shared" si="134"/>
        <v>-47.216500000000011</v>
      </c>
      <c r="W431" s="14">
        <f t="shared" si="135"/>
        <v>-95.95</v>
      </c>
      <c r="X431" s="14">
        <f t="shared" si="136"/>
        <v>-17.399999999999999</v>
      </c>
      <c r="Y431" s="14">
        <f t="shared" si="137"/>
        <v>-57.199999999999989</v>
      </c>
      <c r="Z431" s="13">
        <f t="shared" si="138"/>
        <v>-2</v>
      </c>
      <c r="AA431" s="13">
        <f t="shared" si="139"/>
        <v>-49.300000000000004</v>
      </c>
      <c r="AB431" s="13">
        <f t="shared" si="140"/>
        <v>-269.06650000000002</v>
      </c>
    </row>
    <row r="432" spans="1:28" ht="11.25" customHeight="1">
      <c r="A432" s="39" t="s">
        <v>8</v>
      </c>
      <c r="B432" s="47">
        <v>41287.625</v>
      </c>
      <c r="C432" s="49"/>
      <c r="D432" s="49" t="s">
        <v>1199</v>
      </c>
      <c r="E432" s="49" t="s">
        <v>150</v>
      </c>
      <c r="F432" s="49" t="s">
        <v>1200</v>
      </c>
      <c r="G432" s="49" t="s">
        <v>1198</v>
      </c>
      <c r="H432" s="41" t="s">
        <v>516</v>
      </c>
      <c r="I432" s="99">
        <v>41287.55972222222</v>
      </c>
      <c r="J432" s="40" t="s">
        <v>9</v>
      </c>
      <c r="K432" s="6" t="s">
        <v>456</v>
      </c>
      <c r="L432" s="93" t="str">
        <f t="shared" si="141"/>
        <v>1SS7PA7LM1</v>
      </c>
      <c r="M432" s="93" t="str">
        <f t="shared" si="142"/>
        <v>OK</v>
      </c>
      <c r="O432" s="6">
        <f t="shared" si="127"/>
        <v>20.5</v>
      </c>
      <c r="P432" s="6">
        <f t="shared" si="128"/>
        <v>0</v>
      </c>
      <c r="Q432" s="6">
        <f t="shared" si="129"/>
        <v>0</v>
      </c>
      <c r="R432" s="6">
        <f t="shared" si="130"/>
        <v>1</v>
      </c>
      <c r="S432" s="6">
        <f t="shared" si="131"/>
        <v>0</v>
      </c>
      <c r="T432" s="26">
        <f t="shared" si="132"/>
        <v>-5</v>
      </c>
      <c r="U432" s="16">
        <f t="shared" si="133"/>
        <v>70.943500000000057</v>
      </c>
      <c r="V432" s="14">
        <f t="shared" si="134"/>
        <v>-52.216500000000011</v>
      </c>
      <c r="W432" s="14">
        <f t="shared" si="135"/>
        <v>-95.95</v>
      </c>
      <c r="X432" s="14">
        <f t="shared" si="136"/>
        <v>-17.399999999999999</v>
      </c>
      <c r="Y432" s="14">
        <f t="shared" si="137"/>
        <v>-57.199999999999989</v>
      </c>
      <c r="Z432" s="13">
        <f t="shared" si="138"/>
        <v>-2</v>
      </c>
      <c r="AA432" s="13">
        <f t="shared" si="139"/>
        <v>-49.300000000000004</v>
      </c>
      <c r="AB432" s="13">
        <f t="shared" si="140"/>
        <v>-274.06650000000002</v>
      </c>
    </row>
    <row r="433" spans="1:28" ht="11.25" customHeight="1">
      <c r="A433" s="40" t="s">
        <v>8</v>
      </c>
      <c r="B433" s="47">
        <v>41287.666666666664</v>
      </c>
      <c r="C433" s="49"/>
      <c r="D433" s="49" t="s">
        <v>1202</v>
      </c>
      <c r="E433" s="49" t="s">
        <v>27</v>
      </c>
      <c r="F433" s="49" t="s">
        <v>1203</v>
      </c>
      <c r="G433" s="49" t="s">
        <v>1201</v>
      </c>
      <c r="H433" s="41" t="s">
        <v>431</v>
      </c>
      <c r="I433" s="99">
        <v>41287.634722222225</v>
      </c>
      <c r="J433" s="40" t="s">
        <v>49</v>
      </c>
      <c r="K433" s="6" t="s">
        <v>456</v>
      </c>
      <c r="O433" s="6">
        <f t="shared" si="127"/>
        <v>10.75</v>
      </c>
      <c r="P433" s="6">
        <f t="shared" si="128"/>
        <v>0</v>
      </c>
      <c r="Q433" s="6">
        <f t="shared" si="129"/>
        <v>0</v>
      </c>
      <c r="R433" s="6">
        <f t="shared" si="130"/>
        <v>1</v>
      </c>
      <c r="S433" s="6">
        <f t="shared" si="131"/>
        <v>0</v>
      </c>
      <c r="T433" s="26">
        <f t="shared" si="132"/>
        <v>-5</v>
      </c>
      <c r="U433" s="16">
        <f t="shared" si="133"/>
        <v>65.943500000000057</v>
      </c>
      <c r="V433" s="14">
        <f t="shared" si="134"/>
        <v>-57.216500000000011</v>
      </c>
      <c r="W433" s="14">
        <f t="shared" si="135"/>
        <v>-95.95</v>
      </c>
      <c r="X433" s="14">
        <f t="shared" si="136"/>
        <v>-17.399999999999999</v>
      </c>
      <c r="Y433" s="14">
        <f t="shared" si="137"/>
        <v>-57.199999999999989</v>
      </c>
      <c r="Z433" s="13">
        <f t="shared" si="138"/>
        <v>-2</v>
      </c>
      <c r="AA433" s="13">
        <f t="shared" si="139"/>
        <v>-49.300000000000004</v>
      </c>
      <c r="AB433" s="13">
        <f t="shared" si="140"/>
        <v>-279.06650000000002</v>
      </c>
    </row>
    <row r="434" spans="1:28" ht="11.25" customHeight="1">
      <c r="B434" s="47"/>
      <c r="C434" s="49"/>
      <c r="D434" s="49"/>
      <c r="E434" s="49"/>
      <c r="F434" s="49"/>
      <c r="G434" s="49"/>
      <c r="I434" s="99"/>
      <c r="L434" s="93">
        <f t="shared" si="141"/>
        <v>0</v>
      </c>
      <c r="M434" s="93" t="str">
        <f t="shared" si="142"/>
        <v>VOIR ?</v>
      </c>
      <c r="O434" s="6">
        <f t="shared" si="127"/>
        <v>0</v>
      </c>
      <c r="P434" s="6">
        <f t="shared" si="128"/>
        <v>0</v>
      </c>
      <c r="Q434" s="6">
        <f t="shared" si="129"/>
        <v>0</v>
      </c>
      <c r="R434" s="6">
        <f t="shared" si="130"/>
        <v>0</v>
      </c>
      <c r="S434" s="6">
        <f t="shared" si="131"/>
        <v>0</v>
      </c>
      <c r="T434" s="26">
        <f t="shared" si="132"/>
        <v>0</v>
      </c>
      <c r="U434" s="16">
        <f t="shared" si="133"/>
        <v>65.943500000000057</v>
      </c>
      <c r="V434" s="14">
        <f t="shared" si="134"/>
        <v>-57.216500000000011</v>
      </c>
      <c r="W434" s="14">
        <f t="shared" si="135"/>
        <v>-95.95</v>
      </c>
      <c r="X434" s="14">
        <f t="shared" si="136"/>
        <v>-17.399999999999999</v>
      </c>
      <c r="Y434" s="14">
        <f t="shared" si="137"/>
        <v>-57.199999999999989</v>
      </c>
      <c r="Z434" s="13">
        <f t="shared" si="138"/>
        <v>-2</v>
      </c>
      <c r="AA434" s="13">
        <f t="shared" si="139"/>
        <v>-49.300000000000004</v>
      </c>
      <c r="AB434" s="13">
        <f t="shared" si="140"/>
        <v>-279.06650000000002</v>
      </c>
    </row>
    <row r="435" spans="1:28" ht="11.25" customHeight="1">
      <c r="B435" s="47"/>
      <c r="C435" s="49"/>
      <c r="D435" s="49"/>
      <c r="E435" s="49"/>
      <c r="F435" s="49"/>
      <c r="G435" s="49"/>
      <c r="I435" s="99"/>
      <c r="L435" s="93">
        <f t="shared" si="141"/>
        <v>0</v>
      </c>
      <c r="M435" s="93" t="str">
        <f t="shared" si="142"/>
        <v>VOIR ?</v>
      </c>
      <c r="O435" s="6">
        <f t="shared" si="127"/>
        <v>0</v>
      </c>
      <c r="P435" s="6">
        <f t="shared" si="128"/>
        <v>0</v>
      </c>
      <c r="Q435" s="6">
        <f t="shared" si="129"/>
        <v>0</v>
      </c>
      <c r="R435" s="6">
        <f t="shared" si="130"/>
        <v>0</v>
      </c>
      <c r="S435" s="6">
        <f t="shared" si="131"/>
        <v>0</v>
      </c>
      <c r="T435" s="26">
        <f t="shared" si="132"/>
        <v>0</v>
      </c>
      <c r="U435" s="16">
        <f t="shared" si="133"/>
        <v>65.943500000000057</v>
      </c>
      <c r="V435" s="14">
        <f t="shared" si="134"/>
        <v>-57.216500000000011</v>
      </c>
      <c r="W435" s="14">
        <f t="shared" si="135"/>
        <v>-95.95</v>
      </c>
      <c r="X435" s="14">
        <f t="shared" si="136"/>
        <v>-17.399999999999999</v>
      </c>
      <c r="Y435" s="14">
        <f t="shared" si="137"/>
        <v>-57.199999999999989</v>
      </c>
      <c r="Z435" s="13">
        <f t="shared" si="138"/>
        <v>-2</v>
      </c>
      <c r="AA435" s="13">
        <f t="shared" si="139"/>
        <v>-49.300000000000004</v>
      </c>
      <c r="AB435" s="13">
        <f t="shared" si="140"/>
        <v>-279.06650000000002</v>
      </c>
    </row>
    <row r="436" spans="1:28" ht="11.25" customHeight="1">
      <c r="B436" s="47"/>
      <c r="C436" s="49"/>
      <c r="D436" s="49"/>
      <c r="E436" s="49"/>
      <c r="F436" s="49"/>
      <c r="G436" s="49"/>
      <c r="I436" s="99"/>
      <c r="L436" s="93">
        <f t="shared" si="141"/>
        <v>0</v>
      </c>
      <c r="M436" s="93" t="str">
        <f t="shared" si="142"/>
        <v>VOIR ?</v>
      </c>
      <c r="O436" s="6">
        <f t="shared" si="127"/>
        <v>0</v>
      </c>
      <c r="P436" s="6">
        <f t="shared" si="128"/>
        <v>0</v>
      </c>
      <c r="Q436" s="6">
        <f t="shared" si="129"/>
        <v>0</v>
      </c>
      <c r="R436" s="6">
        <f t="shared" si="130"/>
        <v>0</v>
      </c>
      <c r="S436" s="6">
        <f t="shared" si="131"/>
        <v>0</v>
      </c>
      <c r="T436" s="26">
        <f t="shared" si="132"/>
        <v>0</v>
      </c>
      <c r="U436" s="16">
        <f t="shared" si="133"/>
        <v>65.943500000000057</v>
      </c>
      <c r="V436" s="14">
        <f t="shared" si="134"/>
        <v>-57.216500000000011</v>
      </c>
      <c r="W436" s="14">
        <f t="shared" si="135"/>
        <v>-95.95</v>
      </c>
      <c r="X436" s="14">
        <f t="shared" si="136"/>
        <v>-17.399999999999999</v>
      </c>
      <c r="Y436" s="14">
        <f t="shared" si="137"/>
        <v>-57.199999999999989</v>
      </c>
      <c r="Z436" s="13">
        <f t="shared" si="138"/>
        <v>-2</v>
      </c>
      <c r="AA436" s="13">
        <f t="shared" si="139"/>
        <v>-49.300000000000004</v>
      </c>
      <c r="AB436" s="13">
        <f t="shared" si="140"/>
        <v>-279.06650000000002</v>
      </c>
    </row>
    <row r="437" spans="1:28" ht="11.25" customHeight="1">
      <c r="B437" s="47"/>
      <c r="C437" s="49"/>
      <c r="D437" s="49"/>
      <c r="E437" s="49"/>
      <c r="F437" s="49"/>
      <c r="G437" s="49"/>
      <c r="I437" s="99"/>
      <c r="L437" s="93">
        <f t="shared" si="141"/>
        <v>0</v>
      </c>
      <c r="M437" s="93" t="str">
        <f t="shared" si="142"/>
        <v>VOIR ?</v>
      </c>
      <c r="O437" s="6">
        <f t="shared" si="127"/>
        <v>0</v>
      </c>
      <c r="P437" s="6">
        <f t="shared" si="128"/>
        <v>0</v>
      </c>
      <c r="Q437" s="6">
        <f t="shared" si="129"/>
        <v>0</v>
      </c>
      <c r="R437" s="6">
        <f t="shared" si="130"/>
        <v>0</v>
      </c>
      <c r="S437" s="6">
        <f t="shared" si="131"/>
        <v>0</v>
      </c>
      <c r="T437" s="26">
        <f t="shared" si="132"/>
        <v>0</v>
      </c>
      <c r="U437" s="16">
        <f t="shared" si="133"/>
        <v>65.943500000000057</v>
      </c>
      <c r="V437" s="14">
        <f t="shared" si="134"/>
        <v>-57.216500000000011</v>
      </c>
      <c r="W437" s="14">
        <f t="shared" si="135"/>
        <v>-95.95</v>
      </c>
      <c r="X437" s="14">
        <f t="shared" si="136"/>
        <v>-17.399999999999999</v>
      </c>
      <c r="Y437" s="14">
        <f t="shared" si="137"/>
        <v>-57.199999999999989</v>
      </c>
      <c r="Z437" s="13">
        <f t="shared" si="138"/>
        <v>-2</v>
      </c>
      <c r="AA437" s="13">
        <f t="shared" si="139"/>
        <v>-49.300000000000004</v>
      </c>
      <c r="AB437" s="13">
        <f t="shared" si="140"/>
        <v>-279.06650000000002</v>
      </c>
    </row>
    <row r="438" spans="1:28" ht="11.25" customHeight="1">
      <c r="B438" s="47"/>
      <c r="C438" s="49"/>
      <c r="D438" s="49"/>
      <c r="E438" s="49"/>
      <c r="F438" s="49"/>
      <c r="G438" s="49"/>
      <c r="I438" s="99"/>
      <c r="L438" s="93">
        <f t="shared" si="141"/>
        <v>0</v>
      </c>
      <c r="M438" s="93" t="str">
        <f t="shared" si="142"/>
        <v>VOIR ?</v>
      </c>
      <c r="O438" s="6">
        <f t="shared" si="127"/>
        <v>0</v>
      </c>
      <c r="P438" s="6">
        <f t="shared" si="128"/>
        <v>0</v>
      </c>
      <c r="Q438" s="6">
        <f t="shared" si="129"/>
        <v>0</v>
      </c>
      <c r="R438" s="6">
        <f t="shared" si="130"/>
        <v>0</v>
      </c>
      <c r="S438" s="6">
        <f t="shared" si="131"/>
        <v>0</v>
      </c>
      <c r="T438" s="26">
        <f t="shared" si="132"/>
        <v>0</v>
      </c>
      <c r="U438" s="16">
        <f t="shared" si="133"/>
        <v>65.943500000000057</v>
      </c>
      <c r="V438" s="14">
        <f t="shared" si="134"/>
        <v>-57.216500000000011</v>
      </c>
      <c r="W438" s="14">
        <f t="shared" si="135"/>
        <v>-95.95</v>
      </c>
      <c r="X438" s="14">
        <f t="shared" si="136"/>
        <v>-17.399999999999999</v>
      </c>
      <c r="Y438" s="14">
        <f t="shared" si="137"/>
        <v>-57.199999999999989</v>
      </c>
      <c r="Z438" s="13">
        <f t="shared" si="138"/>
        <v>-2</v>
      </c>
      <c r="AA438" s="13">
        <f t="shared" si="139"/>
        <v>-49.300000000000004</v>
      </c>
      <c r="AB438" s="13">
        <f t="shared" si="140"/>
        <v>-279.06650000000002</v>
      </c>
    </row>
    <row r="439" spans="1:28" ht="11.25" customHeight="1">
      <c r="B439" s="47"/>
      <c r="C439" s="49"/>
      <c r="D439" s="49"/>
      <c r="E439" s="49"/>
      <c r="F439" s="49"/>
      <c r="G439" s="49"/>
      <c r="I439" s="99"/>
      <c r="L439" s="93">
        <f t="shared" si="141"/>
        <v>0</v>
      </c>
      <c r="M439" s="93" t="str">
        <f t="shared" si="142"/>
        <v>VOIR ?</v>
      </c>
      <c r="O439" s="6">
        <f t="shared" si="127"/>
        <v>0</v>
      </c>
      <c r="P439" s="6">
        <f t="shared" si="128"/>
        <v>0</v>
      </c>
      <c r="Q439" s="6">
        <f t="shared" si="129"/>
        <v>0</v>
      </c>
      <c r="R439" s="6">
        <f t="shared" si="130"/>
        <v>0</v>
      </c>
      <c r="S439" s="6">
        <f t="shared" si="131"/>
        <v>0</v>
      </c>
      <c r="T439" s="26">
        <f t="shared" si="132"/>
        <v>0</v>
      </c>
      <c r="U439" s="16">
        <f t="shared" si="133"/>
        <v>65.943500000000057</v>
      </c>
      <c r="V439" s="14">
        <f t="shared" si="134"/>
        <v>-57.216500000000011</v>
      </c>
      <c r="W439" s="14">
        <f t="shared" si="135"/>
        <v>-95.95</v>
      </c>
      <c r="X439" s="14">
        <f t="shared" si="136"/>
        <v>-17.399999999999999</v>
      </c>
      <c r="Y439" s="14">
        <f t="shared" si="137"/>
        <v>-57.199999999999989</v>
      </c>
      <c r="Z439" s="13">
        <f t="shared" si="138"/>
        <v>-2</v>
      </c>
      <c r="AA439" s="13">
        <f t="shared" si="139"/>
        <v>-49.300000000000004</v>
      </c>
      <c r="AB439" s="13">
        <f t="shared" si="140"/>
        <v>-279.06650000000002</v>
      </c>
    </row>
    <row r="440" spans="1:28" ht="11.25" customHeight="1">
      <c r="B440" s="47"/>
      <c r="C440" s="49"/>
      <c r="D440" s="49"/>
      <c r="E440" s="49"/>
      <c r="F440" s="49"/>
      <c r="G440" s="49"/>
      <c r="I440" s="99"/>
      <c r="L440" s="93">
        <f t="shared" si="141"/>
        <v>0</v>
      </c>
      <c r="M440" s="93" t="str">
        <f t="shared" si="142"/>
        <v>VOIR ?</v>
      </c>
      <c r="O440" s="6">
        <f t="shared" si="127"/>
        <v>0</v>
      </c>
      <c r="P440" s="6">
        <f t="shared" si="128"/>
        <v>0</v>
      </c>
      <c r="Q440" s="6">
        <f t="shared" si="129"/>
        <v>0</v>
      </c>
      <c r="R440" s="6">
        <f t="shared" si="130"/>
        <v>0</v>
      </c>
      <c r="S440" s="6">
        <f t="shared" si="131"/>
        <v>0</v>
      </c>
      <c r="T440" s="26">
        <f t="shared" si="132"/>
        <v>0</v>
      </c>
      <c r="U440" s="16">
        <f t="shared" si="133"/>
        <v>65.943500000000057</v>
      </c>
      <c r="V440" s="14">
        <f t="shared" si="134"/>
        <v>-57.216500000000011</v>
      </c>
      <c r="W440" s="14">
        <f t="shared" si="135"/>
        <v>-95.95</v>
      </c>
      <c r="X440" s="14">
        <f t="shared" si="136"/>
        <v>-17.399999999999999</v>
      </c>
      <c r="Y440" s="14">
        <f t="shared" si="137"/>
        <v>-57.199999999999989</v>
      </c>
      <c r="Z440" s="13">
        <f t="shared" si="138"/>
        <v>-2</v>
      </c>
      <c r="AA440" s="13">
        <f t="shared" si="139"/>
        <v>-49.300000000000004</v>
      </c>
      <c r="AB440" s="13">
        <f t="shared" si="140"/>
        <v>-279.06650000000002</v>
      </c>
    </row>
    <row r="441" spans="1:28" ht="11.25" customHeight="1">
      <c r="B441" s="47"/>
      <c r="C441" s="49"/>
      <c r="D441" s="49"/>
      <c r="E441" s="49"/>
      <c r="F441" s="49"/>
      <c r="G441" s="49"/>
      <c r="I441" s="99"/>
      <c r="L441" s="93">
        <f t="shared" si="141"/>
        <v>0</v>
      </c>
      <c r="M441" s="93" t="str">
        <f t="shared" si="142"/>
        <v>VOIR ?</v>
      </c>
      <c r="O441" s="6">
        <f t="shared" si="127"/>
        <v>0</v>
      </c>
      <c r="P441" s="6">
        <f t="shared" si="128"/>
        <v>0</v>
      </c>
      <c r="Q441" s="6">
        <f t="shared" si="129"/>
        <v>0</v>
      </c>
      <c r="R441" s="6">
        <f t="shared" si="130"/>
        <v>0</v>
      </c>
      <c r="S441" s="6">
        <f t="shared" si="131"/>
        <v>0</v>
      </c>
      <c r="T441" s="26">
        <f t="shared" si="132"/>
        <v>0</v>
      </c>
      <c r="U441" s="16">
        <f t="shared" si="133"/>
        <v>65.943500000000057</v>
      </c>
      <c r="V441" s="14">
        <f t="shared" si="134"/>
        <v>-57.216500000000011</v>
      </c>
      <c r="W441" s="14">
        <f t="shared" si="135"/>
        <v>-95.95</v>
      </c>
      <c r="X441" s="14">
        <f t="shared" si="136"/>
        <v>-17.399999999999999</v>
      </c>
      <c r="Y441" s="14">
        <f t="shared" si="137"/>
        <v>-57.199999999999989</v>
      </c>
      <c r="Z441" s="13">
        <f t="shared" si="138"/>
        <v>-2</v>
      </c>
      <c r="AA441" s="13">
        <f t="shared" si="139"/>
        <v>-49.300000000000004</v>
      </c>
      <c r="AB441" s="13">
        <f t="shared" si="140"/>
        <v>-279.06650000000002</v>
      </c>
    </row>
    <row r="442" spans="1:28" ht="11.25" customHeight="1">
      <c r="B442" s="47"/>
      <c r="C442" s="49"/>
      <c r="D442" s="49"/>
      <c r="E442" s="49"/>
      <c r="F442" s="49"/>
      <c r="G442" s="49"/>
      <c r="I442" s="99"/>
      <c r="L442" s="93">
        <f t="shared" si="141"/>
        <v>0</v>
      </c>
      <c r="M442" s="93" t="str">
        <f t="shared" si="142"/>
        <v>VOIR ?</v>
      </c>
      <c r="O442" s="6">
        <f t="shared" si="127"/>
        <v>0</v>
      </c>
      <c r="P442" s="6">
        <f t="shared" si="128"/>
        <v>0</v>
      </c>
      <c r="Q442" s="6">
        <f t="shared" si="129"/>
        <v>0</v>
      </c>
      <c r="R442" s="6">
        <f t="shared" si="130"/>
        <v>0</v>
      </c>
      <c r="S442" s="6">
        <f t="shared" si="131"/>
        <v>0</v>
      </c>
      <c r="T442" s="26">
        <f t="shared" si="132"/>
        <v>0</v>
      </c>
      <c r="U442" s="16">
        <f t="shared" si="133"/>
        <v>65.943500000000057</v>
      </c>
      <c r="V442" s="14">
        <f t="shared" si="134"/>
        <v>-57.216500000000011</v>
      </c>
      <c r="W442" s="14">
        <f t="shared" si="135"/>
        <v>-95.95</v>
      </c>
      <c r="X442" s="14">
        <f t="shared" si="136"/>
        <v>-17.399999999999999</v>
      </c>
      <c r="Y442" s="14">
        <f t="shared" si="137"/>
        <v>-57.199999999999989</v>
      </c>
      <c r="Z442" s="13">
        <f t="shared" si="138"/>
        <v>-2</v>
      </c>
      <c r="AA442" s="13">
        <f t="shared" si="139"/>
        <v>-49.300000000000004</v>
      </c>
      <c r="AB442" s="13">
        <f t="shared" si="140"/>
        <v>-279.06650000000002</v>
      </c>
    </row>
    <row r="443" spans="1:28" ht="11.25" customHeight="1">
      <c r="B443" s="47"/>
      <c r="C443" s="49"/>
      <c r="D443" s="49"/>
      <c r="E443" s="49"/>
      <c r="F443" s="49"/>
      <c r="G443" s="49"/>
      <c r="I443" s="99"/>
      <c r="L443" s="93">
        <f t="shared" si="141"/>
        <v>0</v>
      </c>
      <c r="M443" s="93" t="str">
        <f t="shared" si="142"/>
        <v>VOIR ?</v>
      </c>
      <c r="O443" s="6">
        <f t="shared" si="127"/>
        <v>0</v>
      </c>
      <c r="P443" s="6">
        <f t="shared" si="128"/>
        <v>0</v>
      </c>
      <c r="Q443" s="6">
        <f t="shared" si="129"/>
        <v>0</v>
      </c>
      <c r="R443" s="6">
        <f t="shared" si="130"/>
        <v>0</v>
      </c>
      <c r="S443" s="6">
        <f t="shared" si="131"/>
        <v>0</v>
      </c>
      <c r="T443" s="26">
        <f t="shared" si="132"/>
        <v>0</v>
      </c>
      <c r="U443" s="16">
        <f t="shared" si="133"/>
        <v>65.943500000000057</v>
      </c>
      <c r="V443" s="14">
        <f t="shared" si="134"/>
        <v>-57.216500000000011</v>
      </c>
      <c r="W443" s="14">
        <f t="shared" si="135"/>
        <v>-95.95</v>
      </c>
      <c r="X443" s="14">
        <f t="shared" si="136"/>
        <v>-17.399999999999999</v>
      </c>
      <c r="Y443" s="14">
        <f t="shared" si="137"/>
        <v>-57.199999999999989</v>
      </c>
      <c r="Z443" s="13">
        <f t="shared" si="138"/>
        <v>-2</v>
      </c>
      <c r="AA443" s="13">
        <f t="shared" si="139"/>
        <v>-49.300000000000004</v>
      </c>
      <c r="AB443" s="13">
        <f t="shared" si="140"/>
        <v>-279.06650000000002</v>
      </c>
    </row>
    <row r="444" spans="1:28" ht="11.25" customHeight="1">
      <c r="B444" s="47"/>
      <c r="C444" s="49"/>
      <c r="D444" s="49"/>
      <c r="E444" s="49"/>
      <c r="F444" s="49"/>
      <c r="G444" s="49"/>
      <c r="I444" s="99"/>
      <c r="L444" s="93">
        <f t="shared" si="141"/>
        <v>0</v>
      </c>
      <c r="M444" s="93" t="str">
        <f t="shared" si="142"/>
        <v>VOIR ?</v>
      </c>
      <c r="O444" s="6">
        <f t="shared" si="127"/>
        <v>0</v>
      </c>
      <c r="P444" s="6">
        <f t="shared" si="128"/>
        <v>0</v>
      </c>
      <c r="Q444" s="6">
        <f t="shared" si="129"/>
        <v>0</v>
      </c>
      <c r="R444" s="6">
        <f t="shared" si="130"/>
        <v>0</v>
      </c>
      <c r="S444" s="6">
        <f t="shared" si="131"/>
        <v>0</v>
      </c>
      <c r="T444" s="26">
        <f t="shared" si="132"/>
        <v>0</v>
      </c>
      <c r="U444" s="16">
        <f t="shared" si="133"/>
        <v>65.943500000000057</v>
      </c>
      <c r="V444" s="14">
        <f t="shared" si="134"/>
        <v>-57.216500000000011</v>
      </c>
      <c r="W444" s="14">
        <f t="shared" si="135"/>
        <v>-95.95</v>
      </c>
      <c r="X444" s="14">
        <f t="shared" si="136"/>
        <v>-17.399999999999999</v>
      </c>
      <c r="Y444" s="14">
        <f t="shared" si="137"/>
        <v>-57.199999999999989</v>
      </c>
      <c r="Z444" s="13">
        <f t="shared" si="138"/>
        <v>-2</v>
      </c>
      <c r="AA444" s="13">
        <f t="shared" si="139"/>
        <v>-49.300000000000004</v>
      </c>
      <c r="AB444" s="13">
        <f t="shared" si="140"/>
        <v>-279.06650000000002</v>
      </c>
    </row>
    <row r="445" spans="1:28" ht="11.25" customHeight="1">
      <c r="B445" s="47"/>
      <c r="C445" s="49"/>
      <c r="D445" s="49"/>
      <c r="E445" s="49"/>
      <c r="F445" s="49"/>
      <c r="G445" s="49"/>
      <c r="I445" s="99"/>
      <c r="L445" s="93">
        <f t="shared" si="141"/>
        <v>0</v>
      </c>
      <c r="M445" s="93" t="str">
        <f t="shared" si="142"/>
        <v>VOIR ?</v>
      </c>
      <c r="O445" s="6">
        <f t="shared" si="127"/>
        <v>0</v>
      </c>
      <c r="P445" s="6">
        <f t="shared" si="128"/>
        <v>0</v>
      </c>
      <c r="Q445" s="6">
        <f t="shared" si="129"/>
        <v>0</v>
      </c>
      <c r="R445" s="6">
        <f t="shared" si="130"/>
        <v>0</v>
      </c>
      <c r="S445" s="6">
        <f t="shared" si="131"/>
        <v>0</v>
      </c>
      <c r="T445" s="26">
        <f t="shared" si="132"/>
        <v>0</v>
      </c>
      <c r="U445" s="16">
        <f t="shared" si="133"/>
        <v>65.943500000000057</v>
      </c>
      <c r="V445" s="14">
        <f t="shared" si="134"/>
        <v>-57.216500000000011</v>
      </c>
      <c r="W445" s="14">
        <f t="shared" si="135"/>
        <v>-95.95</v>
      </c>
      <c r="X445" s="14">
        <f t="shared" si="136"/>
        <v>-17.399999999999999</v>
      </c>
      <c r="Y445" s="14">
        <f t="shared" si="137"/>
        <v>-57.199999999999989</v>
      </c>
      <c r="Z445" s="13">
        <f t="shared" si="138"/>
        <v>-2</v>
      </c>
      <c r="AA445" s="13">
        <f t="shared" si="139"/>
        <v>-49.300000000000004</v>
      </c>
      <c r="AB445" s="13">
        <f t="shared" si="140"/>
        <v>-279.06650000000002</v>
      </c>
    </row>
    <row r="446" spans="1:28" ht="11.25" customHeight="1">
      <c r="B446" s="47"/>
      <c r="C446" s="49"/>
      <c r="D446" s="49"/>
      <c r="E446" s="49"/>
      <c r="F446" s="49"/>
      <c r="G446" s="49"/>
      <c r="I446" s="99"/>
      <c r="L446" s="93">
        <f t="shared" si="141"/>
        <v>0</v>
      </c>
      <c r="M446" s="93" t="str">
        <f t="shared" si="142"/>
        <v>VOIR ?</v>
      </c>
      <c r="O446" s="6">
        <f t="shared" si="127"/>
        <v>0</v>
      </c>
      <c r="P446" s="6">
        <f t="shared" si="128"/>
        <v>0</v>
      </c>
      <c r="Q446" s="6">
        <f t="shared" si="129"/>
        <v>0</v>
      </c>
      <c r="R446" s="6">
        <f t="shared" si="130"/>
        <v>0</v>
      </c>
      <c r="S446" s="6">
        <f t="shared" si="131"/>
        <v>0</v>
      </c>
      <c r="T446" s="26">
        <f t="shared" si="132"/>
        <v>0</v>
      </c>
      <c r="U446" s="16">
        <f t="shared" si="133"/>
        <v>65.943500000000057</v>
      </c>
      <c r="V446" s="14">
        <f t="shared" si="134"/>
        <v>-57.216500000000011</v>
      </c>
      <c r="W446" s="14">
        <f t="shared" si="135"/>
        <v>-95.95</v>
      </c>
      <c r="X446" s="14">
        <f t="shared" si="136"/>
        <v>-17.399999999999999</v>
      </c>
      <c r="Y446" s="14">
        <f t="shared" si="137"/>
        <v>-57.199999999999989</v>
      </c>
      <c r="Z446" s="13">
        <f t="shared" si="138"/>
        <v>-2</v>
      </c>
      <c r="AA446" s="13">
        <f t="shared" si="139"/>
        <v>-49.300000000000004</v>
      </c>
      <c r="AB446" s="13">
        <f t="shared" si="140"/>
        <v>-279.06650000000002</v>
      </c>
    </row>
    <row r="447" spans="1:28" ht="11.25" customHeight="1">
      <c r="B447" s="47"/>
      <c r="C447" s="49"/>
      <c r="D447" s="49"/>
      <c r="E447" s="49"/>
      <c r="F447" s="49"/>
      <c r="G447" s="49"/>
      <c r="I447" s="99"/>
      <c r="L447" s="93">
        <f t="shared" si="141"/>
        <v>0</v>
      </c>
      <c r="M447" s="93" t="str">
        <f t="shared" si="142"/>
        <v>VOIR ?</v>
      </c>
      <c r="O447" s="6">
        <f t="shared" si="127"/>
        <v>0</v>
      </c>
      <c r="P447" s="6">
        <f t="shared" si="128"/>
        <v>0</v>
      </c>
      <c r="Q447" s="6">
        <f t="shared" si="129"/>
        <v>0</v>
      </c>
      <c r="R447" s="6">
        <f t="shared" si="130"/>
        <v>0</v>
      </c>
      <c r="S447" s="6">
        <f t="shared" si="131"/>
        <v>0</v>
      </c>
      <c r="T447" s="26">
        <f t="shared" si="132"/>
        <v>0</v>
      </c>
      <c r="U447" s="16">
        <f t="shared" si="133"/>
        <v>65.943500000000057</v>
      </c>
      <c r="V447" s="14">
        <f t="shared" si="134"/>
        <v>-57.216500000000011</v>
      </c>
      <c r="W447" s="14">
        <f t="shared" si="135"/>
        <v>-95.95</v>
      </c>
      <c r="X447" s="14">
        <f t="shared" si="136"/>
        <v>-17.399999999999999</v>
      </c>
      <c r="Y447" s="14">
        <f t="shared" si="137"/>
        <v>-57.199999999999989</v>
      </c>
      <c r="Z447" s="13">
        <f t="shared" si="138"/>
        <v>-2</v>
      </c>
      <c r="AA447" s="13">
        <f t="shared" si="139"/>
        <v>-49.300000000000004</v>
      </c>
      <c r="AB447" s="13">
        <f t="shared" si="140"/>
        <v>-279.06650000000002</v>
      </c>
    </row>
    <row r="448" spans="1:28" ht="11.25" customHeight="1">
      <c r="B448" s="47"/>
      <c r="C448" s="49"/>
      <c r="D448" s="49"/>
      <c r="E448" s="49"/>
      <c r="F448" s="49"/>
      <c r="G448" s="49"/>
      <c r="I448" s="99"/>
      <c r="L448" s="93">
        <f t="shared" si="141"/>
        <v>0</v>
      </c>
      <c r="M448" s="93" t="str">
        <f t="shared" si="142"/>
        <v>VOIR ?</v>
      </c>
      <c r="O448" s="6">
        <f t="shared" si="127"/>
        <v>0</v>
      </c>
      <c r="P448" s="6">
        <f t="shared" si="128"/>
        <v>0</v>
      </c>
      <c r="Q448" s="6">
        <f t="shared" si="129"/>
        <v>0</v>
      </c>
      <c r="R448" s="6">
        <f t="shared" si="130"/>
        <v>0</v>
      </c>
      <c r="S448" s="6">
        <f t="shared" si="131"/>
        <v>0</v>
      </c>
      <c r="T448" s="26">
        <f t="shared" si="132"/>
        <v>0</v>
      </c>
      <c r="U448" s="16">
        <f t="shared" si="133"/>
        <v>65.943500000000057</v>
      </c>
      <c r="V448" s="14">
        <f t="shared" si="134"/>
        <v>-57.216500000000011</v>
      </c>
      <c r="W448" s="14">
        <f t="shared" si="135"/>
        <v>-95.95</v>
      </c>
      <c r="X448" s="14">
        <f t="shared" si="136"/>
        <v>-17.399999999999999</v>
      </c>
      <c r="Y448" s="14">
        <f t="shared" si="137"/>
        <v>-57.199999999999989</v>
      </c>
      <c r="Z448" s="13">
        <f t="shared" si="138"/>
        <v>-2</v>
      </c>
      <c r="AA448" s="13">
        <f t="shared" si="139"/>
        <v>-49.300000000000004</v>
      </c>
      <c r="AB448" s="13">
        <f t="shared" si="140"/>
        <v>-279.06650000000002</v>
      </c>
    </row>
    <row r="449" spans="2:28" ht="11.25" customHeight="1">
      <c r="B449" s="47"/>
      <c r="C449" s="49"/>
      <c r="D449" s="49"/>
      <c r="E449" s="49"/>
      <c r="F449" s="49"/>
      <c r="G449" s="49"/>
      <c r="I449" s="99"/>
      <c r="L449" s="93">
        <f t="shared" si="141"/>
        <v>0</v>
      </c>
      <c r="M449" s="93" t="str">
        <f t="shared" si="142"/>
        <v>VOIR ?</v>
      </c>
      <c r="O449" s="6">
        <f t="shared" si="127"/>
        <v>0</v>
      </c>
      <c r="P449" s="6">
        <f t="shared" si="128"/>
        <v>0</v>
      </c>
      <c r="Q449" s="6">
        <f t="shared" si="129"/>
        <v>0</v>
      </c>
      <c r="R449" s="6">
        <f t="shared" si="130"/>
        <v>0</v>
      </c>
      <c r="S449" s="6">
        <f t="shared" si="131"/>
        <v>0</v>
      </c>
      <c r="T449" s="26">
        <f t="shared" si="132"/>
        <v>0</v>
      </c>
      <c r="U449" s="16">
        <f t="shared" si="133"/>
        <v>65.943500000000057</v>
      </c>
      <c r="V449" s="14">
        <f t="shared" si="134"/>
        <v>-57.216500000000011</v>
      </c>
      <c r="W449" s="14">
        <f t="shared" si="135"/>
        <v>-95.95</v>
      </c>
      <c r="X449" s="14">
        <f t="shared" si="136"/>
        <v>-17.399999999999999</v>
      </c>
      <c r="Y449" s="14">
        <f t="shared" si="137"/>
        <v>-57.199999999999989</v>
      </c>
      <c r="Z449" s="13">
        <f t="shared" si="138"/>
        <v>-2</v>
      </c>
      <c r="AA449" s="13">
        <f t="shared" si="139"/>
        <v>-49.300000000000004</v>
      </c>
      <c r="AB449" s="13">
        <f t="shared" si="140"/>
        <v>-279.06650000000002</v>
      </c>
    </row>
    <row r="450" spans="2:28" ht="11.25" customHeight="1">
      <c r="B450" s="47"/>
      <c r="C450" s="49"/>
      <c r="D450" s="49"/>
      <c r="E450" s="49"/>
      <c r="F450" s="49"/>
      <c r="G450" s="49"/>
      <c r="I450" s="99"/>
      <c r="L450" s="93">
        <f t="shared" si="141"/>
        <v>0</v>
      </c>
      <c r="M450" s="93" t="str">
        <f t="shared" si="142"/>
        <v>VOIR ?</v>
      </c>
      <c r="O450" s="6">
        <f t="shared" si="127"/>
        <v>0</v>
      </c>
      <c r="P450" s="6">
        <f t="shared" si="128"/>
        <v>0</v>
      </c>
      <c r="Q450" s="6">
        <f t="shared" si="129"/>
        <v>0</v>
      </c>
      <c r="R450" s="6">
        <f t="shared" si="130"/>
        <v>0</v>
      </c>
      <c r="S450" s="6">
        <f t="shared" si="131"/>
        <v>0</v>
      </c>
      <c r="T450" s="26">
        <f t="shared" si="132"/>
        <v>0</v>
      </c>
      <c r="U450" s="16">
        <f t="shared" si="133"/>
        <v>65.943500000000057</v>
      </c>
      <c r="V450" s="14">
        <f t="shared" si="134"/>
        <v>-57.216500000000011</v>
      </c>
      <c r="W450" s="14">
        <f t="shared" si="135"/>
        <v>-95.95</v>
      </c>
      <c r="X450" s="14">
        <f t="shared" si="136"/>
        <v>-17.399999999999999</v>
      </c>
      <c r="Y450" s="14">
        <f t="shared" si="137"/>
        <v>-57.199999999999989</v>
      </c>
      <c r="Z450" s="13">
        <f t="shared" si="138"/>
        <v>-2</v>
      </c>
      <c r="AA450" s="13">
        <f t="shared" si="139"/>
        <v>-49.300000000000004</v>
      </c>
      <c r="AB450" s="13">
        <f t="shared" si="140"/>
        <v>-279.06650000000002</v>
      </c>
    </row>
    <row r="451" spans="2:28" ht="11.25" customHeight="1">
      <c r="B451" s="47"/>
      <c r="C451" s="49"/>
      <c r="D451" s="49"/>
      <c r="E451" s="49"/>
      <c r="F451" s="49"/>
      <c r="G451" s="49"/>
      <c r="I451" s="99"/>
      <c r="L451" s="93">
        <f t="shared" si="141"/>
        <v>0</v>
      </c>
      <c r="M451" s="93" t="str">
        <f t="shared" si="142"/>
        <v>VOIR ?</v>
      </c>
      <c r="O451" s="6">
        <f t="shared" si="127"/>
        <v>0</v>
      </c>
      <c r="P451" s="6">
        <f t="shared" si="128"/>
        <v>0</v>
      </c>
      <c r="Q451" s="6">
        <f t="shared" si="129"/>
        <v>0</v>
      </c>
      <c r="R451" s="6">
        <f t="shared" si="130"/>
        <v>0</v>
      </c>
      <c r="S451" s="6">
        <f t="shared" si="131"/>
        <v>0</v>
      </c>
      <c r="T451" s="26">
        <f t="shared" si="132"/>
        <v>0</v>
      </c>
      <c r="U451" s="16">
        <f t="shared" si="133"/>
        <v>65.943500000000057</v>
      </c>
      <c r="V451" s="14">
        <f t="shared" si="134"/>
        <v>-57.216500000000011</v>
      </c>
      <c r="W451" s="14">
        <f t="shared" si="135"/>
        <v>-95.95</v>
      </c>
      <c r="X451" s="14">
        <f t="shared" si="136"/>
        <v>-17.399999999999999</v>
      </c>
      <c r="Y451" s="14">
        <f t="shared" si="137"/>
        <v>-57.199999999999989</v>
      </c>
      <c r="Z451" s="13">
        <f t="shared" si="138"/>
        <v>-2</v>
      </c>
      <c r="AA451" s="13">
        <f t="shared" si="139"/>
        <v>-49.300000000000004</v>
      </c>
      <c r="AB451" s="13">
        <f t="shared" si="140"/>
        <v>-279.06650000000002</v>
      </c>
    </row>
    <row r="452" spans="2:28" ht="11.25" customHeight="1">
      <c r="B452" s="47"/>
      <c r="C452" s="49"/>
      <c r="D452" s="49"/>
      <c r="E452" s="49"/>
      <c r="F452" s="49"/>
      <c r="G452" s="49"/>
      <c r="I452" s="99"/>
      <c r="L452" s="93">
        <f t="shared" si="141"/>
        <v>0</v>
      </c>
      <c r="M452" s="93" t="str">
        <f t="shared" si="142"/>
        <v>VOIR ?</v>
      </c>
      <c r="O452" s="6">
        <f t="shared" si="127"/>
        <v>0</v>
      </c>
      <c r="P452" s="6">
        <f t="shared" si="128"/>
        <v>0</v>
      </c>
      <c r="Q452" s="6">
        <f t="shared" si="129"/>
        <v>0</v>
      </c>
      <c r="R452" s="6">
        <f t="shared" si="130"/>
        <v>0</v>
      </c>
      <c r="S452" s="6">
        <f t="shared" si="131"/>
        <v>0</v>
      </c>
      <c r="T452" s="26">
        <f t="shared" si="132"/>
        <v>0</v>
      </c>
      <c r="U452" s="16">
        <f t="shared" si="133"/>
        <v>65.943500000000057</v>
      </c>
      <c r="V452" s="14">
        <f t="shared" si="134"/>
        <v>-57.216500000000011</v>
      </c>
      <c r="W452" s="14">
        <f t="shared" si="135"/>
        <v>-95.95</v>
      </c>
      <c r="X452" s="14">
        <f t="shared" si="136"/>
        <v>-17.399999999999999</v>
      </c>
      <c r="Y452" s="14">
        <f t="shared" si="137"/>
        <v>-57.199999999999989</v>
      </c>
      <c r="Z452" s="13">
        <f t="shared" si="138"/>
        <v>-2</v>
      </c>
      <c r="AA452" s="13">
        <f t="shared" si="139"/>
        <v>-49.300000000000004</v>
      </c>
      <c r="AB452" s="13">
        <f t="shared" si="140"/>
        <v>-279.06650000000002</v>
      </c>
    </row>
    <row r="453" spans="2:28" ht="11.25" customHeight="1">
      <c r="B453" s="47"/>
      <c r="C453" s="49"/>
      <c r="D453" s="49"/>
      <c r="E453" s="49"/>
      <c r="F453" s="49"/>
      <c r="G453" s="49"/>
      <c r="I453" s="99"/>
      <c r="L453" s="93">
        <f t="shared" si="141"/>
        <v>0</v>
      </c>
      <c r="M453" s="93" t="str">
        <f t="shared" si="142"/>
        <v>VOIR ?</v>
      </c>
      <c r="O453" s="6">
        <f t="shared" si="127"/>
        <v>0</v>
      </c>
      <c r="P453" s="6">
        <f t="shared" si="128"/>
        <v>0</v>
      </c>
      <c r="Q453" s="6">
        <f t="shared" si="129"/>
        <v>0</v>
      </c>
      <c r="R453" s="6">
        <f t="shared" si="130"/>
        <v>0</v>
      </c>
      <c r="S453" s="6">
        <f t="shared" si="131"/>
        <v>0</v>
      </c>
      <c r="T453" s="26">
        <f t="shared" si="132"/>
        <v>0</v>
      </c>
      <c r="U453" s="16">
        <f t="shared" si="133"/>
        <v>65.943500000000057</v>
      </c>
      <c r="V453" s="14">
        <f t="shared" si="134"/>
        <v>-57.216500000000011</v>
      </c>
      <c r="W453" s="14">
        <f t="shared" si="135"/>
        <v>-95.95</v>
      </c>
      <c r="X453" s="14">
        <f t="shared" si="136"/>
        <v>-17.399999999999999</v>
      </c>
      <c r="Y453" s="14">
        <f t="shared" si="137"/>
        <v>-57.199999999999989</v>
      </c>
      <c r="Z453" s="13">
        <f t="shared" si="138"/>
        <v>-2</v>
      </c>
      <c r="AA453" s="13">
        <f t="shared" si="139"/>
        <v>-49.300000000000004</v>
      </c>
      <c r="AB453" s="13">
        <f t="shared" si="140"/>
        <v>-279.06650000000002</v>
      </c>
    </row>
    <row r="454" spans="2:28" ht="11.25" customHeight="1">
      <c r="B454" s="47"/>
      <c r="C454" s="49"/>
      <c r="D454" s="49"/>
      <c r="E454" s="49"/>
      <c r="F454" s="49"/>
      <c r="G454" s="49"/>
      <c r="I454" s="99"/>
      <c r="L454" s="93">
        <f t="shared" si="141"/>
        <v>0</v>
      </c>
      <c r="M454" s="93" t="str">
        <f t="shared" si="142"/>
        <v>VOIR ?</v>
      </c>
      <c r="O454" s="6">
        <f t="shared" si="127"/>
        <v>0</v>
      </c>
      <c r="P454" s="6">
        <f t="shared" si="128"/>
        <v>0</v>
      </c>
      <c r="Q454" s="6">
        <f t="shared" si="129"/>
        <v>0</v>
      </c>
      <c r="R454" s="6">
        <f t="shared" si="130"/>
        <v>0</v>
      </c>
      <c r="S454" s="6">
        <f t="shared" si="131"/>
        <v>0</v>
      </c>
      <c r="T454" s="26">
        <f t="shared" si="132"/>
        <v>0</v>
      </c>
      <c r="U454" s="16">
        <f t="shared" si="133"/>
        <v>65.943500000000057</v>
      </c>
      <c r="V454" s="14">
        <f t="shared" si="134"/>
        <v>-57.216500000000011</v>
      </c>
      <c r="W454" s="14">
        <f t="shared" si="135"/>
        <v>-95.95</v>
      </c>
      <c r="X454" s="14">
        <f t="shared" si="136"/>
        <v>-17.399999999999999</v>
      </c>
      <c r="Y454" s="14">
        <f t="shared" si="137"/>
        <v>-57.199999999999989</v>
      </c>
      <c r="Z454" s="13">
        <f t="shared" si="138"/>
        <v>-2</v>
      </c>
      <c r="AA454" s="13">
        <f t="shared" si="139"/>
        <v>-49.300000000000004</v>
      </c>
      <c r="AB454" s="13">
        <f t="shared" si="140"/>
        <v>-279.06650000000002</v>
      </c>
    </row>
    <row r="455" spans="2:28" ht="11.25" customHeight="1">
      <c r="B455" s="47"/>
      <c r="C455" s="49"/>
      <c r="D455" s="49"/>
      <c r="E455" s="49"/>
      <c r="F455" s="49"/>
      <c r="G455" s="49"/>
      <c r="I455" s="99"/>
      <c r="L455" s="93">
        <f t="shared" si="141"/>
        <v>0</v>
      </c>
      <c r="M455" s="93" t="str">
        <f t="shared" si="142"/>
        <v>VOIR ?</v>
      </c>
      <c r="O455" s="6">
        <f t="shared" si="127"/>
        <v>0</v>
      </c>
      <c r="P455" s="6">
        <f t="shared" si="128"/>
        <v>0</v>
      </c>
      <c r="Q455" s="6">
        <f t="shared" si="129"/>
        <v>0</v>
      </c>
      <c r="R455" s="6">
        <f t="shared" si="130"/>
        <v>0</v>
      </c>
      <c r="S455" s="6">
        <f t="shared" si="131"/>
        <v>0</v>
      </c>
      <c r="T455" s="26">
        <f t="shared" si="132"/>
        <v>0</v>
      </c>
      <c r="U455" s="16">
        <f t="shared" si="133"/>
        <v>65.943500000000057</v>
      </c>
      <c r="V455" s="14">
        <f t="shared" si="134"/>
        <v>-57.216500000000011</v>
      </c>
      <c r="W455" s="14">
        <f t="shared" si="135"/>
        <v>-95.95</v>
      </c>
      <c r="X455" s="14">
        <f t="shared" si="136"/>
        <v>-17.399999999999999</v>
      </c>
      <c r="Y455" s="14">
        <f t="shared" si="137"/>
        <v>-57.199999999999989</v>
      </c>
      <c r="Z455" s="13">
        <f t="shared" si="138"/>
        <v>-2</v>
      </c>
      <c r="AA455" s="13">
        <f t="shared" si="139"/>
        <v>-49.300000000000004</v>
      </c>
      <c r="AB455" s="13">
        <f t="shared" si="140"/>
        <v>-279.06650000000002</v>
      </c>
    </row>
    <row r="456" spans="2:28" ht="11.25" customHeight="1">
      <c r="B456" s="47"/>
      <c r="C456" s="49"/>
      <c r="D456" s="49"/>
      <c r="E456" s="49"/>
      <c r="F456" s="49"/>
      <c r="G456" s="49"/>
      <c r="I456" s="99"/>
      <c r="L456" s="93">
        <f t="shared" si="141"/>
        <v>0</v>
      </c>
      <c r="M456" s="93" t="str">
        <f t="shared" si="142"/>
        <v>VOIR ?</v>
      </c>
      <c r="O456" s="6">
        <f t="shared" si="127"/>
        <v>0</v>
      </c>
      <c r="P456" s="6">
        <f t="shared" si="128"/>
        <v>0</v>
      </c>
      <c r="Q456" s="6">
        <f t="shared" si="129"/>
        <v>0</v>
      </c>
      <c r="R456" s="6">
        <f t="shared" si="130"/>
        <v>0</v>
      </c>
      <c r="S456" s="6">
        <f t="shared" si="131"/>
        <v>0</v>
      </c>
      <c r="T456" s="26">
        <f t="shared" si="132"/>
        <v>0</v>
      </c>
      <c r="U456" s="16">
        <f t="shared" si="133"/>
        <v>65.943500000000057</v>
      </c>
      <c r="V456" s="14">
        <f t="shared" si="134"/>
        <v>-57.216500000000011</v>
      </c>
      <c r="W456" s="14">
        <f t="shared" si="135"/>
        <v>-95.95</v>
      </c>
      <c r="X456" s="14">
        <f t="shared" si="136"/>
        <v>-17.399999999999999</v>
      </c>
      <c r="Y456" s="14">
        <f t="shared" si="137"/>
        <v>-57.199999999999989</v>
      </c>
      <c r="Z456" s="13">
        <f t="shared" si="138"/>
        <v>-2</v>
      </c>
      <c r="AA456" s="13">
        <f t="shared" si="139"/>
        <v>-49.300000000000004</v>
      </c>
      <c r="AB456" s="13">
        <f t="shared" si="140"/>
        <v>-279.06650000000002</v>
      </c>
    </row>
    <row r="457" spans="2:28" ht="11.25" customHeight="1">
      <c r="B457" s="47"/>
      <c r="C457" s="49"/>
      <c r="D457" s="49"/>
      <c r="E457" s="49"/>
      <c r="F457" s="49"/>
      <c r="G457" s="49"/>
      <c r="I457" s="99"/>
      <c r="L457" s="93">
        <f t="shared" si="141"/>
        <v>0</v>
      </c>
      <c r="M457" s="93" t="str">
        <f t="shared" si="142"/>
        <v>VOIR ?</v>
      </c>
      <c r="O457" s="6">
        <f t="shared" si="127"/>
        <v>0</v>
      </c>
      <c r="P457" s="6">
        <f t="shared" si="128"/>
        <v>0</v>
      </c>
      <c r="Q457" s="6">
        <f t="shared" si="129"/>
        <v>0</v>
      </c>
      <c r="R457" s="6">
        <f t="shared" si="130"/>
        <v>0</v>
      </c>
      <c r="S457" s="6">
        <f t="shared" si="131"/>
        <v>0</v>
      </c>
      <c r="T457" s="26">
        <f t="shared" si="132"/>
        <v>0</v>
      </c>
      <c r="U457" s="16">
        <f t="shared" si="133"/>
        <v>65.943500000000057</v>
      </c>
      <c r="V457" s="14">
        <f t="shared" si="134"/>
        <v>-57.216500000000011</v>
      </c>
      <c r="W457" s="14">
        <f t="shared" si="135"/>
        <v>-95.95</v>
      </c>
      <c r="X457" s="14">
        <f t="shared" si="136"/>
        <v>-17.399999999999999</v>
      </c>
      <c r="Y457" s="14">
        <f t="shared" si="137"/>
        <v>-57.199999999999989</v>
      </c>
      <c r="Z457" s="13">
        <f t="shared" si="138"/>
        <v>-2</v>
      </c>
      <c r="AA457" s="13">
        <f t="shared" si="139"/>
        <v>-49.300000000000004</v>
      </c>
      <c r="AB457" s="13">
        <f t="shared" si="140"/>
        <v>-279.06650000000002</v>
      </c>
    </row>
    <row r="458" spans="2:28" ht="11.25" customHeight="1">
      <c r="B458" s="47"/>
      <c r="C458" s="49"/>
      <c r="D458" s="49"/>
      <c r="E458" s="49"/>
      <c r="F458" s="49"/>
      <c r="G458" s="49"/>
      <c r="I458" s="99"/>
      <c r="L458" s="93">
        <f t="shared" si="141"/>
        <v>0</v>
      </c>
      <c r="M458" s="93" t="str">
        <f t="shared" si="142"/>
        <v>VOIR ?</v>
      </c>
      <c r="O458" s="6">
        <f t="shared" si="127"/>
        <v>0</v>
      </c>
      <c r="P458" s="6">
        <f t="shared" si="128"/>
        <v>0</v>
      </c>
      <c r="Q458" s="6">
        <f t="shared" si="129"/>
        <v>0</v>
      </c>
      <c r="R458" s="6">
        <f t="shared" si="130"/>
        <v>0</v>
      </c>
      <c r="S458" s="6">
        <f t="shared" si="131"/>
        <v>0</v>
      </c>
      <c r="T458" s="26">
        <f t="shared" si="132"/>
        <v>0</v>
      </c>
      <c r="U458" s="16">
        <f t="shared" si="133"/>
        <v>65.943500000000057</v>
      </c>
      <c r="V458" s="14">
        <f t="shared" si="134"/>
        <v>-57.216500000000011</v>
      </c>
      <c r="W458" s="14">
        <f t="shared" si="135"/>
        <v>-95.95</v>
      </c>
      <c r="X458" s="14">
        <f t="shared" si="136"/>
        <v>-17.399999999999999</v>
      </c>
      <c r="Y458" s="14">
        <f t="shared" si="137"/>
        <v>-57.199999999999989</v>
      </c>
      <c r="Z458" s="13">
        <f t="shared" si="138"/>
        <v>-2</v>
      </c>
      <c r="AA458" s="13">
        <f t="shared" si="139"/>
        <v>-49.300000000000004</v>
      </c>
      <c r="AB458" s="13">
        <f t="shared" si="140"/>
        <v>-279.06650000000002</v>
      </c>
    </row>
    <row r="459" spans="2:28" ht="11.25" customHeight="1">
      <c r="B459" s="47"/>
      <c r="C459" s="49"/>
      <c r="D459" s="49"/>
      <c r="E459" s="49"/>
      <c r="F459" s="49"/>
      <c r="G459" s="49"/>
      <c r="I459" s="99"/>
      <c r="L459" s="93">
        <f t="shared" si="141"/>
        <v>0</v>
      </c>
      <c r="M459" s="93" t="str">
        <f t="shared" si="142"/>
        <v>VOIR ?</v>
      </c>
      <c r="O459" s="6">
        <f t="shared" si="127"/>
        <v>0</v>
      </c>
      <c r="P459" s="6">
        <f t="shared" si="128"/>
        <v>0</v>
      </c>
      <c r="Q459" s="6">
        <f t="shared" si="129"/>
        <v>0</v>
      </c>
      <c r="R459" s="6">
        <f t="shared" si="130"/>
        <v>0</v>
      </c>
      <c r="S459" s="6">
        <f t="shared" si="131"/>
        <v>0</v>
      </c>
      <c r="T459" s="26">
        <f t="shared" si="132"/>
        <v>0</v>
      </c>
      <c r="U459" s="16">
        <f t="shared" si="133"/>
        <v>65.943500000000057</v>
      </c>
      <c r="V459" s="14">
        <f t="shared" si="134"/>
        <v>-57.216500000000011</v>
      </c>
      <c r="W459" s="14">
        <f t="shared" si="135"/>
        <v>-95.95</v>
      </c>
      <c r="X459" s="14">
        <f t="shared" si="136"/>
        <v>-17.399999999999999</v>
      </c>
      <c r="Y459" s="14">
        <f t="shared" si="137"/>
        <v>-57.199999999999989</v>
      </c>
      <c r="Z459" s="13">
        <f t="shared" si="138"/>
        <v>-2</v>
      </c>
      <c r="AA459" s="13">
        <f t="shared" si="139"/>
        <v>-49.300000000000004</v>
      </c>
      <c r="AB459" s="13">
        <f t="shared" si="140"/>
        <v>-279.06650000000002</v>
      </c>
    </row>
    <row r="460" spans="2:28" ht="11.25" customHeight="1">
      <c r="B460" s="47"/>
      <c r="C460" s="49"/>
      <c r="D460" s="49"/>
      <c r="E460" s="49"/>
      <c r="F460" s="49"/>
      <c r="G460" s="49"/>
      <c r="I460" s="99"/>
      <c r="L460" s="93">
        <f t="shared" si="141"/>
        <v>0</v>
      </c>
      <c r="M460" s="93" t="str">
        <f t="shared" si="142"/>
        <v>VOIR ?</v>
      </c>
      <c r="O460" s="6">
        <f t="shared" si="127"/>
        <v>0</v>
      </c>
      <c r="P460" s="6">
        <f t="shared" si="128"/>
        <v>0</v>
      </c>
      <c r="Q460" s="6">
        <f t="shared" si="129"/>
        <v>0</v>
      </c>
      <c r="R460" s="6">
        <f t="shared" si="130"/>
        <v>0</v>
      </c>
      <c r="S460" s="6">
        <f t="shared" si="131"/>
        <v>0</v>
      </c>
      <c r="T460" s="26">
        <f t="shared" si="132"/>
        <v>0</v>
      </c>
      <c r="U460" s="16">
        <f t="shared" si="133"/>
        <v>65.943500000000057</v>
      </c>
      <c r="V460" s="14">
        <f t="shared" si="134"/>
        <v>-57.216500000000011</v>
      </c>
      <c r="W460" s="14">
        <f t="shared" si="135"/>
        <v>-95.95</v>
      </c>
      <c r="X460" s="14">
        <f t="shared" si="136"/>
        <v>-17.399999999999999</v>
      </c>
      <c r="Y460" s="14">
        <f t="shared" si="137"/>
        <v>-57.199999999999989</v>
      </c>
      <c r="Z460" s="13">
        <f t="shared" si="138"/>
        <v>-2</v>
      </c>
      <c r="AA460" s="13">
        <f t="shared" si="139"/>
        <v>-49.300000000000004</v>
      </c>
      <c r="AB460" s="13">
        <f t="shared" si="140"/>
        <v>-279.06650000000002</v>
      </c>
    </row>
    <row r="461" spans="2:28" ht="11.25" customHeight="1">
      <c r="B461" s="47"/>
      <c r="C461" s="49"/>
      <c r="D461" s="49"/>
      <c r="E461" s="49"/>
      <c r="F461" s="49"/>
      <c r="G461" s="49"/>
      <c r="I461" s="99"/>
      <c r="L461" s="93">
        <f t="shared" si="141"/>
        <v>0</v>
      </c>
      <c r="M461" s="93" t="str">
        <f t="shared" si="142"/>
        <v>VOIR ?</v>
      </c>
      <c r="O461" s="6">
        <f t="shared" si="127"/>
        <v>0</v>
      </c>
      <c r="P461" s="6">
        <f t="shared" si="128"/>
        <v>0</v>
      </c>
      <c r="Q461" s="6">
        <f t="shared" si="129"/>
        <v>0</v>
      </c>
      <c r="R461" s="6">
        <f t="shared" si="130"/>
        <v>0</v>
      </c>
      <c r="S461" s="6">
        <f t="shared" si="131"/>
        <v>0</v>
      </c>
      <c r="T461" s="26">
        <f t="shared" si="132"/>
        <v>0</v>
      </c>
      <c r="U461" s="16">
        <f t="shared" si="133"/>
        <v>65.943500000000057</v>
      </c>
      <c r="V461" s="14">
        <f t="shared" si="134"/>
        <v>-57.216500000000011</v>
      </c>
      <c r="W461" s="14">
        <f t="shared" si="135"/>
        <v>-95.95</v>
      </c>
      <c r="X461" s="14">
        <f t="shared" si="136"/>
        <v>-17.399999999999999</v>
      </c>
      <c r="Y461" s="14">
        <f t="shared" si="137"/>
        <v>-57.199999999999989</v>
      </c>
      <c r="Z461" s="13">
        <f t="shared" si="138"/>
        <v>-2</v>
      </c>
      <c r="AA461" s="13">
        <f t="shared" si="139"/>
        <v>-49.300000000000004</v>
      </c>
      <c r="AB461" s="13">
        <f t="shared" si="140"/>
        <v>-279.06650000000002</v>
      </c>
    </row>
    <row r="462" spans="2:28" ht="11.25" customHeight="1">
      <c r="B462" s="47"/>
      <c r="C462" s="49"/>
      <c r="D462" s="49"/>
      <c r="E462" s="49"/>
      <c r="F462" s="49"/>
      <c r="G462" s="49"/>
      <c r="I462" s="99"/>
      <c r="L462" s="93">
        <f t="shared" si="141"/>
        <v>0</v>
      </c>
      <c r="M462" s="93" t="str">
        <f t="shared" si="142"/>
        <v>VOIR ?</v>
      </c>
      <c r="O462" s="6">
        <f t="shared" si="127"/>
        <v>0</v>
      </c>
      <c r="P462" s="6">
        <f t="shared" si="128"/>
        <v>0</v>
      </c>
      <c r="Q462" s="6">
        <f t="shared" si="129"/>
        <v>0</v>
      </c>
      <c r="R462" s="6">
        <f t="shared" si="130"/>
        <v>0</v>
      </c>
      <c r="S462" s="6">
        <f t="shared" si="131"/>
        <v>0</v>
      </c>
      <c r="T462" s="26">
        <f t="shared" si="132"/>
        <v>0</v>
      </c>
      <c r="U462" s="16">
        <f t="shared" si="133"/>
        <v>65.943500000000057</v>
      </c>
      <c r="V462" s="14">
        <f t="shared" si="134"/>
        <v>-57.216500000000011</v>
      </c>
      <c r="W462" s="14">
        <f t="shared" si="135"/>
        <v>-95.95</v>
      </c>
      <c r="X462" s="14">
        <f t="shared" si="136"/>
        <v>-17.399999999999999</v>
      </c>
      <c r="Y462" s="14">
        <f t="shared" si="137"/>
        <v>-57.199999999999989</v>
      </c>
      <c r="Z462" s="13">
        <f t="shared" si="138"/>
        <v>-2</v>
      </c>
      <c r="AA462" s="13">
        <f t="shared" si="139"/>
        <v>-49.300000000000004</v>
      </c>
      <c r="AB462" s="13">
        <f t="shared" si="140"/>
        <v>-279.06650000000002</v>
      </c>
    </row>
    <row r="463" spans="2:28" ht="11.25" customHeight="1">
      <c r="B463" s="47"/>
      <c r="C463" s="49"/>
      <c r="D463" s="49"/>
      <c r="E463" s="49"/>
      <c r="F463" s="49"/>
      <c r="G463" s="49"/>
      <c r="I463" s="99"/>
      <c r="L463" s="93">
        <f t="shared" si="141"/>
        <v>0</v>
      </c>
      <c r="M463" s="93" t="str">
        <f t="shared" si="142"/>
        <v>VOIR ?</v>
      </c>
      <c r="O463" s="6">
        <f t="shared" si="127"/>
        <v>0</v>
      </c>
      <c r="P463" s="6">
        <f t="shared" si="128"/>
        <v>0</v>
      </c>
      <c r="Q463" s="6">
        <f t="shared" si="129"/>
        <v>0</v>
      </c>
      <c r="R463" s="6">
        <f t="shared" si="130"/>
        <v>0</v>
      </c>
      <c r="S463" s="6">
        <f t="shared" si="131"/>
        <v>0</v>
      </c>
      <c r="T463" s="26">
        <f t="shared" si="132"/>
        <v>0</v>
      </c>
      <c r="U463" s="16">
        <f t="shared" si="133"/>
        <v>65.943500000000057</v>
      </c>
      <c r="V463" s="14">
        <f t="shared" si="134"/>
        <v>-57.216500000000011</v>
      </c>
      <c r="W463" s="14">
        <f t="shared" si="135"/>
        <v>-95.95</v>
      </c>
      <c r="X463" s="14">
        <f t="shared" si="136"/>
        <v>-17.399999999999999</v>
      </c>
      <c r="Y463" s="14">
        <f t="shared" si="137"/>
        <v>-57.199999999999989</v>
      </c>
      <c r="Z463" s="13">
        <f t="shared" si="138"/>
        <v>-2</v>
      </c>
      <c r="AA463" s="13">
        <f t="shared" si="139"/>
        <v>-49.300000000000004</v>
      </c>
      <c r="AB463" s="13">
        <f t="shared" si="140"/>
        <v>-279.06650000000002</v>
      </c>
    </row>
    <row r="464" spans="2:28" ht="11.25" customHeight="1">
      <c r="B464" s="47"/>
      <c r="C464" s="49"/>
      <c r="D464" s="49"/>
      <c r="E464" s="49"/>
      <c r="F464" s="49"/>
      <c r="G464" s="49"/>
      <c r="I464" s="99"/>
      <c r="L464" s="93">
        <f t="shared" si="141"/>
        <v>0</v>
      </c>
      <c r="M464" s="93" t="str">
        <f t="shared" si="142"/>
        <v>VOIR ?</v>
      </c>
      <c r="O464" s="6">
        <f t="shared" si="127"/>
        <v>0</v>
      </c>
      <c r="P464" s="6">
        <f t="shared" si="128"/>
        <v>0</v>
      </c>
      <c r="Q464" s="6">
        <f t="shared" si="129"/>
        <v>0</v>
      </c>
      <c r="R464" s="6">
        <f t="shared" si="130"/>
        <v>0</v>
      </c>
      <c r="S464" s="6">
        <f t="shared" si="131"/>
        <v>0</v>
      </c>
      <c r="T464" s="26">
        <f t="shared" si="132"/>
        <v>0</v>
      </c>
      <c r="U464" s="16">
        <f t="shared" si="133"/>
        <v>65.943500000000057</v>
      </c>
      <c r="V464" s="14">
        <f t="shared" si="134"/>
        <v>-57.216500000000011</v>
      </c>
      <c r="W464" s="14">
        <f t="shared" si="135"/>
        <v>-95.95</v>
      </c>
      <c r="X464" s="14">
        <f t="shared" si="136"/>
        <v>-17.399999999999999</v>
      </c>
      <c r="Y464" s="14">
        <f t="shared" si="137"/>
        <v>-57.199999999999989</v>
      </c>
      <c r="Z464" s="13">
        <f t="shared" si="138"/>
        <v>-2</v>
      </c>
      <c r="AA464" s="13">
        <f t="shared" si="139"/>
        <v>-49.300000000000004</v>
      </c>
      <c r="AB464" s="13">
        <f t="shared" si="140"/>
        <v>-279.06650000000002</v>
      </c>
    </row>
    <row r="465" spans="2:28" ht="11.25" customHeight="1">
      <c r="B465" s="47"/>
      <c r="C465" s="49"/>
      <c r="D465" s="49"/>
      <c r="E465" s="49"/>
      <c r="F465" s="49"/>
      <c r="G465" s="49"/>
      <c r="I465" s="99"/>
      <c r="L465" s="93">
        <f t="shared" si="141"/>
        <v>0</v>
      </c>
      <c r="M465" s="93" t="str">
        <f t="shared" si="142"/>
        <v>VOIR ?</v>
      </c>
      <c r="O465" s="6">
        <f t="shared" si="127"/>
        <v>0</v>
      </c>
      <c r="P465" s="6">
        <f t="shared" si="128"/>
        <v>0</v>
      </c>
      <c r="Q465" s="6">
        <f t="shared" si="129"/>
        <v>0</v>
      </c>
      <c r="R465" s="6">
        <f t="shared" si="130"/>
        <v>0</v>
      </c>
      <c r="S465" s="6">
        <f t="shared" si="131"/>
        <v>0</v>
      </c>
      <c r="T465" s="26">
        <f t="shared" si="132"/>
        <v>0</v>
      </c>
      <c r="U465" s="16">
        <f t="shared" si="133"/>
        <v>65.943500000000057</v>
      </c>
      <c r="V465" s="14">
        <f t="shared" si="134"/>
        <v>-57.216500000000011</v>
      </c>
      <c r="W465" s="14">
        <f t="shared" si="135"/>
        <v>-95.95</v>
      </c>
      <c r="X465" s="14">
        <f t="shared" si="136"/>
        <v>-17.399999999999999</v>
      </c>
      <c r="Y465" s="14">
        <f t="shared" si="137"/>
        <v>-57.199999999999989</v>
      </c>
      <c r="Z465" s="13">
        <f t="shared" si="138"/>
        <v>-2</v>
      </c>
      <c r="AA465" s="13">
        <f t="shared" si="139"/>
        <v>-49.300000000000004</v>
      </c>
      <c r="AB465" s="13">
        <f t="shared" si="140"/>
        <v>-279.06650000000002</v>
      </c>
    </row>
    <row r="466" spans="2:28" ht="11.25" customHeight="1">
      <c r="B466" s="47"/>
      <c r="C466" s="49"/>
      <c r="D466" s="49"/>
      <c r="E466" s="49"/>
      <c r="F466" s="49"/>
      <c r="G466" s="49"/>
      <c r="I466" s="99"/>
      <c r="L466" s="93">
        <f t="shared" si="141"/>
        <v>0</v>
      </c>
      <c r="M466" s="93" t="str">
        <f t="shared" si="142"/>
        <v>VOIR ?</v>
      </c>
      <c r="O466" s="6">
        <f t="shared" si="127"/>
        <v>0</v>
      </c>
      <c r="P466" s="6">
        <f t="shared" si="128"/>
        <v>0</v>
      </c>
      <c r="Q466" s="6">
        <f t="shared" si="129"/>
        <v>0</v>
      </c>
      <c r="R466" s="6">
        <f t="shared" si="130"/>
        <v>0</v>
      </c>
      <c r="S466" s="6">
        <f t="shared" si="131"/>
        <v>0</v>
      </c>
      <c r="T466" s="26">
        <f t="shared" si="132"/>
        <v>0</v>
      </c>
      <c r="U466" s="16">
        <f t="shared" si="133"/>
        <v>65.943500000000057</v>
      </c>
      <c r="V466" s="14">
        <f t="shared" si="134"/>
        <v>-57.216500000000011</v>
      </c>
      <c r="W466" s="14">
        <f t="shared" si="135"/>
        <v>-95.95</v>
      </c>
      <c r="X466" s="14">
        <f t="shared" si="136"/>
        <v>-17.399999999999999</v>
      </c>
      <c r="Y466" s="14">
        <f t="shared" si="137"/>
        <v>-57.199999999999989</v>
      </c>
      <c r="Z466" s="13">
        <f t="shared" si="138"/>
        <v>-2</v>
      </c>
      <c r="AA466" s="13">
        <f t="shared" si="139"/>
        <v>-49.300000000000004</v>
      </c>
      <c r="AB466" s="13">
        <f t="shared" si="140"/>
        <v>-279.06650000000002</v>
      </c>
    </row>
    <row r="467" spans="2:28" ht="11.25" customHeight="1">
      <c r="B467" s="47"/>
      <c r="C467" s="49"/>
      <c r="D467" s="49"/>
      <c r="E467" s="49"/>
      <c r="F467" s="49"/>
      <c r="G467" s="49"/>
      <c r="I467" s="99"/>
      <c r="L467" s="93">
        <f t="shared" si="141"/>
        <v>0</v>
      </c>
      <c r="M467" s="93" t="str">
        <f t="shared" si="142"/>
        <v>VOIR ?</v>
      </c>
      <c r="O467" s="6">
        <f t="shared" si="127"/>
        <v>0</v>
      </c>
      <c r="P467" s="6">
        <f t="shared" si="128"/>
        <v>0</v>
      </c>
      <c r="Q467" s="6">
        <f t="shared" si="129"/>
        <v>0</v>
      </c>
      <c r="R467" s="6">
        <f t="shared" si="130"/>
        <v>0</v>
      </c>
      <c r="S467" s="6">
        <f t="shared" si="131"/>
        <v>0</v>
      </c>
      <c r="T467" s="26">
        <f t="shared" si="132"/>
        <v>0</v>
      </c>
      <c r="U467" s="16">
        <f t="shared" si="133"/>
        <v>65.943500000000057</v>
      </c>
      <c r="V467" s="14">
        <f t="shared" si="134"/>
        <v>-57.216500000000011</v>
      </c>
      <c r="W467" s="14">
        <f t="shared" si="135"/>
        <v>-95.95</v>
      </c>
      <c r="X467" s="14">
        <f t="shared" si="136"/>
        <v>-17.399999999999999</v>
      </c>
      <c r="Y467" s="14">
        <f t="shared" si="137"/>
        <v>-57.199999999999989</v>
      </c>
      <c r="Z467" s="13">
        <f t="shared" si="138"/>
        <v>-2</v>
      </c>
      <c r="AA467" s="13">
        <f t="shared" si="139"/>
        <v>-49.300000000000004</v>
      </c>
      <c r="AB467" s="13">
        <f t="shared" si="140"/>
        <v>-279.06650000000002</v>
      </c>
    </row>
    <row r="468" spans="2:28" ht="11.25" customHeight="1">
      <c r="B468" s="47"/>
      <c r="C468" s="49"/>
      <c r="D468" s="49"/>
      <c r="E468" s="49"/>
      <c r="F468" s="49"/>
      <c r="G468" s="49"/>
      <c r="I468" s="99"/>
      <c r="L468" s="93">
        <f t="shared" si="141"/>
        <v>0</v>
      </c>
      <c r="M468" s="93" t="str">
        <f t="shared" si="142"/>
        <v>VOIR ?</v>
      </c>
      <c r="O468" s="6">
        <f t="shared" si="127"/>
        <v>0</v>
      </c>
      <c r="P468" s="6">
        <f t="shared" si="128"/>
        <v>0</v>
      </c>
      <c r="Q468" s="6">
        <f t="shared" si="129"/>
        <v>0</v>
      </c>
      <c r="R468" s="6">
        <f t="shared" si="130"/>
        <v>0</v>
      </c>
      <c r="S468" s="6">
        <f t="shared" si="131"/>
        <v>0</v>
      </c>
      <c r="T468" s="26">
        <f t="shared" si="132"/>
        <v>0</v>
      </c>
      <c r="U468" s="16">
        <f t="shared" si="133"/>
        <v>65.943500000000057</v>
      </c>
      <c r="V468" s="14">
        <f t="shared" si="134"/>
        <v>-57.216500000000011</v>
      </c>
      <c r="W468" s="14">
        <f t="shared" si="135"/>
        <v>-95.95</v>
      </c>
      <c r="X468" s="14">
        <f t="shared" si="136"/>
        <v>-17.399999999999999</v>
      </c>
      <c r="Y468" s="14">
        <f t="shared" si="137"/>
        <v>-57.199999999999989</v>
      </c>
      <c r="Z468" s="13">
        <f t="shared" si="138"/>
        <v>-2</v>
      </c>
      <c r="AA468" s="13">
        <f t="shared" si="139"/>
        <v>-49.300000000000004</v>
      </c>
      <c r="AB468" s="13">
        <f t="shared" si="140"/>
        <v>-279.06650000000002</v>
      </c>
    </row>
    <row r="469" spans="2:28" ht="11.25" customHeight="1">
      <c r="B469" s="47"/>
      <c r="C469" s="49"/>
      <c r="D469" s="49"/>
      <c r="E469" s="49"/>
      <c r="F469" s="49"/>
      <c r="G469" s="49"/>
      <c r="I469" s="99"/>
      <c r="L469" s="93">
        <f t="shared" si="141"/>
        <v>0</v>
      </c>
      <c r="M469" s="93" t="str">
        <f t="shared" si="142"/>
        <v>VOIR ?</v>
      </c>
      <c r="O469" s="6">
        <f t="shared" si="127"/>
        <v>0</v>
      </c>
      <c r="P469" s="6">
        <f t="shared" si="128"/>
        <v>0</v>
      </c>
      <c r="Q469" s="6">
        <f t="shared" si="129"/>
        <v>0</v>
      </c>
      <c r="R469" s="6">
        <f t="shared" si="130"/>
        <v>0</v>
      </c>
      <c r="S469" s="6">
        <f t="shared" si="131"/>
        <v>0</v>
      </c>
      <c r="T469" s="26">
        <f t="shared" si="132"/>
        <v>0</v>
      </c>
      <c r="U469" s="16">
        <f t="shared" si="133"/>
        <v>65.943500000000057</v>
      </c>
      <c r="V469" s="14">
        <f t="shared" si="134"/>
        <v>-57.216500000000011</v>
      </c>
      <c r="W469" s="14">
        <f t="shared" si="135"/>
        <v>-95.95</v>
      </c>
      <c r="X469" s="14">
        <f t="shared" si="136"/>
        <v>-17.399999999999999</v>
      </c>
      <c r="Y469" s="14">
        <f t="shared" si="137"/>
        <v>-57.199999999999989</v>
      </c>
      <c r="Z469" s="13">
        <f t="shared" si="138"/>
        <v>-2</v>
      </c>
      <c r="AA469" s="13">
        <f t="shared" si="139"/>
        <v>-49.300000000000004</v>
      </c>
      <c r="AB469" s="13">
        <f t="shared" si="140"/>
        <v>-279.06650000000002</v>
      </c>
    </row>
    <row r="470" spans="2:28" ht="11.25" customHeight="1">
      <c r="B470" s="47"/>
      <c r="C470" s="49"/>
      <c r="D470" s="49"/>
      <c r="E470" s="49"/>
      <c r="F470" s="49"/>
      <c r="G470" s="49"/>
      <c r="I470" s="99"/>
      <c r="L470" s="93">
        <f t="shared" si="141"/>
        <v>0</v>
      </c>
      <c r="M470" s="93" t="str">
        <f t="shared" si="142"/>
        <v>VOIR ?</v>
      </c>
      <c r="O470" s="6">
        <f t="shared" si="127"/>
        <v>0</v>
      </c>
      <c r="P470" s="6">
        <f t="shared" si="128"/>
        <v>0</v>
      </c>
      <c r="Q470" s="6">
        <f t="shared" si="129"/>
        <v>0</v>
      </c>
      <c r="R470" s="6">
        <f t="shared" si="130"/>
        <v>0</v>
      </c>
      <c r="S470" s="6">
        <f t="shared" si="131"/>
        <v>0</v>
      </c>
      <c r="T470" s="26">
        <f t="shared" si="132"/>
        <v>0</v>
      </c>
      <c r="U470" s="16">
        <f t="shared" si="133"/>
        <v>65.943500000000057</v>
      </c>
      <c r="V470" s="14">
        <f t="shared" si="134"/>
        <v>-57.216500000000011</v>
      </c>
      <c r="W470" s="14">
        <f t="shared" si="135"/>
        <v>-95.95</v>
      </c>
      <c r="X470" s="14">
        <f t="shared" si="136"/>
        <v>-17.399999999999999</v>
      </c>
      <c r="Y470" s="14">
        <f t="shared" si="137"/>
        <v>-57.199999999999989</v>
      </c>
      <c r="Z470" s="13">
        <f t="shared" si="138"/>
        <v>-2</v>
      </c>
      <c r="AA470" s="13">
        <f t="shared" si="139"/>
        <v>-49.300000000000004</v>
      </c>
      <c r="AB470" s="13">
        <f t="shared" si="140"/>
        <v>-279.06650000000002</v>
      </c>
    </row>
    <row r="471" spans="2:28" ht="11.25" customHeight="1">
      <c r="B471" s="47"/>
      <c r="C471" s="49"/>
      <c r="D471" s="49"/>
      <c r="E471" s="49"/>
      <c r="F471" s="49"/>
      <c r="G471" s="49"/>
      <c r="I471" s="99"/>
      <c r="L471" s="93">
        <f t="shared" si="141"/>
        <v>0</v>
      </c>
      <c r="M471" s="93" t="str">
        <f t="shared" si="142"/>
        <v>VOIR ?</v>
      </c>
      <c r="O471" s="6">
        <f t="shared" si="127"/>
        <v>0</v>
      </c>
      <c r="P471" s="6">
        <f t="shared" si="128"/>
        <v>0</v>
      </c>
      <c r="Q471" s="6">
        <f t="shared" si="129"/>
        <v>0</v>
      </c>
      <c r="R471" s="6">
        <f t="shared" si="130"/>
        <v>0</v>
      </c>
      <c r="S471" s="6">
        <f t="shared" si="131"/>
        <v>0</v>
      </c>
      <c r="T471" s="26">
        <f t="shared" si="132"/>
        <v>0</v>
      </c>
      <c r="U471" s="16">
        <f t="shared" si="133"/>
        <v>65.943500000000057</v>
      </c>
      <c r="V471" s="14">
        <f t="shared" si="134"/>
        <v>-57.216500000000011</v>
      </c>
      <c r="W471" s="14">
        <f t="shared" si="135"/>
        <v>-95.95</v>
      </c>
      <c r="X471" s="14">
        <f t="shared" si="136"/>
        <v>-17.399999999999999</v>
      </c>
      <c r="Y471" s="14">
        <f t="shared" si="137"/>
        <v>-57.199999999999989</v>
      </c>
      <c r="Z471" s="13">
        <f t="shared" si="138"/>
        <v>-2</v>
      </c>
      <c r="AA471" s="13">
        <f t="shared" si="139"/>
        <v>-49.300000000000004</v>
      </c>
      <c r="AB471" s="13">
        <f t="shared" si="140"/>
        <v>-279.06650000000002</v>
      </c>
    </row>
    <row r="472" spans="2:28" ht="11.25" customHeight="1">
      <c r="B472" s="47"/>
      <c r="C472" s="49"/>
      <c r="D472" s="49"/>
      <c r="E472" s="49"/>
      <c r="F472" s="49"/>
      <c r="G472" s="49"/>
      <c r="I472" s="99"/>
      <c r="L472" s="93">
        <f t="shared" si="141"/>
        <v>0</v>
      </c>
      <c r="M472" s="93" t="str">
        <f t="shared" si="142"/>
        <v>VOIR ?</v>
      </c>
      <c r="O472" s="6">
        <f t="shared" si="127"/>
        <v>0</v>
      </c>
      <c r="P472" s="6">
        <f t="shared" si="128"/>
        <v>0</v>
      </c>
      <c r="Q472" s="6">
        <f t="shared" si="129"/>
        <v>0</v>
      </c>
      <c r="R472" s="6">
        <f t="shared" si="130"/>
        <v>0</v>
      </c>
      <c r="S472" s="6">
        <f t="shared" si="131"/>
        <v>0</v>
      </c>
      <c r="T472" s="26">
        <f t="shared" si="132"/>
        <v>0</v>
      </c>
      <c r="U472" s="16">
        <f t="shared" si="133"/>
        <v>65.943500000000057</v>
      </c>
      <c r="V472" s="14">
        <f t="shared" si="134"/>
        <v>-57.216500000000011</v>
      </c>
      <c r="W472" s="14">
        <f t="shared" si="135"/>
        <v>-95.95</v>
      </c>
      <c r="X472" s="14">
        <f t="shared" si="136"/>
        <v>-17.399999999999999</v>
      </c>
      <c r="Y472" s="14">
        <f t="shared" si="137"/>
        <v>-57.199999999999989</v>
      </c>
      <c r="Z472" s="13">
        <f t="shared" si="138"/>
        <v>-2</v>
      </c>
      <c r="AA472" s="13">
        <f t="shared" si="139"/>
        <v>-49.300000000000004</v>
      </c>
      <c r="AB472" s="13">
        <f t="shared" si="140"/>
        <v>-279.06650000000002</v>
      </c>
    </row>
    <row r="473" spans="2:28" ht="11.25" customHeight="1">
      <c r="B473" s="47"/>
      <c r="C473" s="49"/>
      <c r="D473" s="49"/>
      <c r="E473" s="49"/>
      <c r="F473" s="49"/>
      <c r="G473" s="49"/>
      <c r="I473" s="99"/>
      <c r="L473" s="93">
        <f t="shared" si="141"/>
        <v>0</v>
      </c>
      <c r="M473" s="93" t="str">
        <f t="shared" si="142"/>
        <v>VOIR ?</v>
      </c>
      <c r="O473" s="6">
        <f t="shared" si="127"/>
        <v>0</v>
      </c>
      <c r="P473" s="6">
        <f t="shared" si="128"/>
        <v>0</v>
      </c>
      <c r="Q473" s="6">
        <f t="shared" si="129"/>
        <v>0</v>
      </c>
      <c r="R473" s="6">
        <f t="shared" si="130"/>
        <v>0</v>
      </c>
      <c r="S473" s="6">
        <f t="shared" si="131"/>
        <v>0</v>
      </c>
      <c r="T473" s="26">
        <f t="shared" si="132"/>
        <v>0</v>
      </c>
      <c r="U473" s="16">
        <f t="shared" si="133"/>
        <v>65.943500000000057</v>
      </c>
      <c r="V473" s="14">
        <f t="shared" si="134"/>
        <v>-57.216500000000011</v>
      </c>
      <c r="W473" s="14">
        <f t="shared" si="135"/>
        <v>-95.95</v>
      </c>
      <c r="X473" s="14">
        <f t="shared" si="136"/>
        <v>-17.399999999999999</v>
      </c>
      <c r="Y473" s="14">
        <f t="shared" si="137"/>
        <v>-57.199999999999989</v>
      </c>
      <c r="Z473" s="13">
        <f t="shared" si="138"/>
        <v>-2</v>
      </c>
      <c r="AA473" s="13">
        <f t="shared" si="139"/>
        <v>-49.300000000000004</v>
      </c>
      <c r="AB473" s="13">
        <f t="shared" si="140"/>
        <v>-279.06650000000002</v>
      </c>
    </row>
    <row r="474" spans="2:28" ht="11.25" customHeight="1">
      <c r="B474" s="47"/>
      <c r="C474" s="49"/>
      <c r="D474" s="49"/>
      <c r="E474" s="49"/>
      <c r="F474" s="49"/>
      <c r="G474" s="49"/>
      <c r="I474" s="99"/>
      <c r="L474" s="93">
        <f t="shared" si="141"/>
        <v>0</v>
      </c>
      <c r="M474" s="93" t="str">
        <f t="shared" si="142"/>
        <v>VOIR ?</v>
      </c>
      <c r="O474" s="6">
        <f t="shared" si="127"/>
        <v>0</v>
      </c>
      <c r="P474" s="6">
        <f t="shared" si="128"/>
        <v>0</v>
      </c>
      <c r="Q474" s="6">
        <f t="shared" si="129"/>
        <v>0</v>
      </c>
      <c r="R474" s="6">
        <f t="shared" si="130"/>
        <v>0</v>
      </c>
      <c r="S474" s="6">
        <f t="shared" si="131"/>
        <v>0</v>
      </c>
      <c r="T474" s="26">
        <f t="shared" si="132"/>
        <v>0</v>
      </c>
      <c r="U474" s="16">
        <f t="shared" si="133"/>
        <v>65.943500000000057</v>
      </c>
      <c r="V474" s="14">
        <f t="shared" si="134"/>
        <v>-57.216500000000011</v>
      </c>
      <c r="W474" s="14">
        <f t="shared" si="135"/>
        <v>-95.95</v>
      </c>
      <c r="X474" s="14">
        <f t="shared" si="136"/>
        <v>-17.399999999999999</v>
      </c>
      <c r="Y474" s="14">
        <f t="shared" si="137"/>
        <v>-57.199999999999989</v>
      </c>
      <c r="Z474" s="13">
        <f t="shared" si="138"/>
        <v>-2</v>
      </c>
      <c r="AA474" s="13">
        <f t="shared" si="139"/>
        <v>-49.300000000000004</v>
      </c>
      <c r="AB474" s="13">
        <f t="shared" si="140"/>
        <v>-279.06650000000002</v>
      </c>
    </row>
    <row r="475" spans="2:28" ht="11.25" customHeight="1">
      <c r="B475" s="47"/>
      <c r="C475" s="49"/>
      <c r="D475" s="49"/>
      <c r="E475" s="49"/>
      <c r="F475" s="49"/>
      <c r="G475" s="49"/>
      <c r="I475" s="99"/>
      <c r="L475" s="93">
        <f t="shared" si="141"/>
        <v>0</v>
      </c>
      <c r="M475" s="93" t="str">
        <f t="shared" si="142"/>
        <v>VOIR ?</v>
      </c>
      <c r="O475" s="6">
        <f t="shared" si="127"/>
        <v>0</v>
      </c>
      <c r="P475" s="6">
        <f t="shared" si="128"/>
        <v>0</v>
      </c>
      <c r="Q475" s="6">
        <f t="shared" si="129"/>
        <v>0</v>
      </c>
      <c r="R475" s="6">
        <f t="shared" si="130"/>
        <v>0</v>
      </c>
      <c r="S475" s="6">
        <f t="shared" si="131"/>
        <v>0</v>
      </c>
      <c r="T475" s="26">
        <f t="shared" si="132"/>
        <v>0</v>
      </c>
      <c r="U475" s="16">
        <f t="shared" si="133"/>
        <v>65.943500000000057</v>
      </c>
      <c r="V475" s="14">
        <f t="shared" si="134"/>
        <v>-57.216500000000011</v>
      </c>
      <c r="W475" s="14">
        <f t="shared" si="135"/>
        <v>-95.95</v>
      </c>
      <c r="X475" s="14">
        <f t="shared" si="136"/>
        <v>-17.399999999999999</v>
      </c>
      <c r="Y475" s="14">
        <f t="shared" si="137"/>
        <v>-57.199999999999989</v>
      </c>
      <c r="Z475" s="13">
        <f t="shared" si="138"/>
        <v>-2</v>
      </c>
      <c r="AA475" s="13">
        <f t="shared" si="139"/>
        <v>-49.300000000000004</v>
      </c>
      <c r="AB475" s="13">
        <f t="shared" si="140"/>
        <v>-279.06650000000002</v>
      </c>
    </row>
    <row r="476" spans="2:28" ht="11.25" customHeight="1">
      <c r="B476" s="47"/>
      <c r="C476" s="49"/>
      <c r="D476" s="49"/>
      <c r="E476" s="49"/>
      <c r="F476" s="49"/>
      <c r="G476" s="49"/>
      <c r="I476" s="99"/>
      <c r="L476" s="93">
        <f t="shared" si="141"/>
        <v>0</v>
      </c>
      <c r="M476" s="93" t="str">
        <f t="shared" si="142"/>
        <v>VOIR ?</v>
      </c>
      <c r="O476" s="6">
        <f t="shared" si="127"/>
        <v>0</v>
      </c>
      <c r="P476" s="6">
        <f t="shared" si="128"/>
        <v>0</v>
      </c>
      <c r="Q476" s="6">
        <f t="shared" si="129"/>
        <v>0</v>
      </c>
      <c r="R476" s="6">
        <f t="shared" si="130"/>
        <v>0</v>
      </c>
      <c r="S476" s="6">
        <f t="shared" si="131"/>
        <v>0</v>
      </c>
      <c r="T476" s="26">
        <f t="shared" si="132"/>
        <v>0</v>
      </c>
      <c r="U476" s="16">
        <f t="shared" si="133"/>
        <v>65.943500000000057</v>
      </c>
      <c r="V476" s="14">
        <f t="shared" si="134"/>
        <v>-57.216500000000011</v>
      </c>
      <c r="W476" s="14">
        <f t="shared" si="135"/>
        <v>-95.95</v>
      </c>
      <c r="X476" s="14">
        <f t="shared" si="136"/>
        <v>-17.399999999999999</v>
      </c>
      <c r="Y476" s="14">
        <f t="shared" si="137"/>
        <v>-57.199999999999989</v>
      </c>
      <c r="Z476" s="13">
        <f t="shared" si="138"/>
        <v>-2</v>
      </c>
      <c r="AA476" s="13">
        <f t="shared" si="139"/>
        <v>-49.300000000000004</v>
      </c>
      <c r="AB476" s="13">
        <f t="shared" si="140"/>
        <v>-279.06650000000002</v>
      </c>
    </row>
    <row r="477" spans="2:28" ht="11.25" customHeight="1">
      <c r="B477" s="47"/>
      <c r="C477" s="49"/>
      <c r="D477" s="49"/>
      <c r="E477" s="49"/>
      <c r="F477" s="49"/>
      <c r="G477" s="49"/>
      <c r="I477" s="99"/>
      <c r="L477" s="93">
        <f t="shared" si="141"/>
        <v>0</v>
      </c>
      <c r="M477" s="93" t="str">
        <f t="shared" si="142"/>
        <v>VOIR ?</v>
      </c>
      <c r="O477" s="6">
        <f t="shared" si="127"/>
        <v>0</v>
      </c>
      <c r="P477" s="6">
        <f t="shared" si="128"/>
        <v>0</v>
      </c>
      <c r="Q477" s="6">
        <f t="shared" si="129"/>
        <v>0</v>
      </c>
      <c r="R477" s="6">
        <f t="shared" si="130"/>
        <v>0</v>
      </c>
      <c r="S477" s="6">
        <f t="shared" si="131"/>
        <v>0</v>
      </c>
      <c r="T477" s="26">
        <f t="shared" si="132"/>
        <v>0</v>
      </c>
      <c r="U477" s="16">
        <f t="shared" si="133"/>
        <v>65.943500000000057</v>
      </c>
      <c r="V477" s="14">
        <f t="shared" si="134"/>
        <v>-57.216500000000011</v>
      </c>
      <c r="W477" s="14">
        <f t="shared" si="135"/>
        <v>-95.95</v>
      </c>
      <c r="X477" s="14">
        <f t="shared" si="136"/>
        <v>-17.399999999999999</v>
      </c>
      <c r="Y477" s="14">
        <f t="shared" si="137"/>
        <v>-57.199999999999989</v>
      </c>
      <c r="Z477" s="13">
        <f t="shared" si="138"/>
        <v>-2</v>
      </c>
      <c r="AA477" s="13">
        <f t="shared" si="139"/>
        <v>-49.300000000000004</v>
      </c>
      <c r="AB477" s="13">
        <f t="shared" si="140"/>
        <v>-279.06650000000002</v>
      </c>
    </row>
    <row r="478" spans="2:28" ht="11.25" customHeight="1">
      <c r="B478" s="47"/>
      <c r="C478" s="49"/>
      <c r="D478" s="49"/>
      <c r="E478" s="49"/>
      <c r="F478" s="49"/>
      <c r="G478" s="49"/>
      <c r="I478" s="99"/>
      <c r="L478" s="93">
        <f t="shared" si="141"/>
        <v>0</v>
      </c>
      <c r="M478" s="93" t="str">
        <f t="shared" si="142"/>
        <v>VOIR ?</v>
      </c>
      <c r="O478" s="6">
        <f t="shared" si="127"/>
        <v>0</v>
      </c>
      <c r="P478" s="6">
        <f t="shared" si="128"/>
        <v>0</v>
      </c>
      <c r="Q478" s="6">
        <f t="shared" si="129"/>
        <v>0</v>
      </c>
      <c r="R478" s="6">
        <f t="shared" si="130"/>
        <v>0</v>
      </c>
      <c r="S478" s="6">
        <f t="shared" si="131"/>
        <v>0</v>
      </c>
      <c r="T478" s="26">
        <f t="shared" si="132"/>
        <v>0</v>
      </c>
      <c r="U478" s="16">
        <f t="shared" si="133"/>
        <v>65.943500000000057</v>
      </c>
      <c r="V478" s="14">
        <f t="shared" si="134"/>
        <v>-57.216500000000011</v>
      </c>
      <c r="W478" s="14">
        <f t="shared" si="135"/>
        <v>-95.95</v>
      </c>
      <c r="X478" s="14">
        <f t="shared" si="136"/>
        <v>-17.399999999999999</v>
      </c>
      <c r="Y478" s="14">
        <f t="shared" si="137"/>
        <v>-57.199999999999989</v>
      </c>
      <c r="Z478" s="13">
        <f t="shared" si="138"/>
        <v>-2</v>
      </c>
      <c r="AA478" s="13">
        <f t="shared" si="139"/>
        <v>-49.300000000000004</v>
      </c>
      <c r="AB478" s="13">
        <f t="shared" si="140"/>
        <v>-279.06650000000002</v>
      </c>
    </row>
    <row r="479" spans="2:28" ht="11.25" customHeight="1">
      <c r="B479" s="47"/>
      <c r="C479" s="49"/>
      <c r="D479" s="49"/>
      <c r="E479" s="49"/>
      <c r="F479" s="49"/>
      <c r="G479" s="49"/>
      <c r="I479" s="99"/>
      <c r="L479" s="93">
        <f t="shared" si="141"/>
        <v>0</v>
      </c>
      <c r="M479" s="93" t="str">
        <f t="shared" si="142"/>
        <v>VOIR ?</v>
      </c>
      <c r="O479" s="6">
        <f t="shared" si="127"/>
        <v>0</v>
      </c>
      <c r="P479" s="6">
        <f t="shared" si="128"/>
        <v>0</v>
      </c>
      <c r="Q479" s="6">
        <f t="shared" si="129"/>
        <v>0</v>
      </c>
      <c r="R479" s="6">
        <f t="shared" si="130"/>
        <v>0</v>
      </c>
      <c r="S479" s="6">
        <f t="shared" si="131"/>
        <v>0</v>
      </c>
      <c r="T479" s="26">
        <f t="shared" si="132"/>
        <v>0</v>
      </c>
      <c r="U479" s="16">
        <f t="shared" si="133"/>
        <v>65.943500000000057</v>
      </c>
      <c r="V479" s="14">
        <f t="shared" si="134"/>
        <v>-57.216500000000011</v>
      </c>
      <c r="W479" s="14">
        <f t="shared" si="135"/>
        <v>-95.95</v>
      </c>
      <c r="X479" s="14">
        <f t="shared" si="136"/>
        <v>-17.399999999999999</v>
      </c>
      <c r="Y479" s="14">
        <f t="shared" si="137"/>
        <v>-57.199999999999989</v>
      </c>
      <c r="Z479" s="13">
        <f t="shared" si="138"/>
        <v>-2</v>
      </c>
      <c r="AA479" s="13">
        <f t="shared" si="139"/>
        <v>-49.300000000000004</v>
      </c>
      <c r="AB479" s="13">
        <f t="shared" si="140"/>
        <v>-279.06650000000002</v>
      </c>
    </row>
    <row r="480" spans="2:28" ht="11.25" customHeight="1">
      <c r="B480" s="47"/>
      <c r="C480" s="49"/>
      <c r="D480" s="49"/>
      <c r="E480" s="49"/>
      <c r="F480" s="49"/>
      <c r="G480" s="49"/>
      <c r="I480" s="99"/>
      <c r="L480" s="93">
        <f t="shared" si="141"/>
        <v>0</v>
      </c>
      <c r="M480" s="93" t="str">
        <f t="shared" si="142"/>
        <v>VOIR ?</v>
      </c>
      <c r="O480" s="6">
        <f t="shared" si="127"/>
        <v>0</v>
      </c>
      <c r="P480" s="6">
        <f t="shared" si="128"/>
        <v>0</v>
      </c>
      <c r="Q480" s="6">
        <f t="shared" si="129"/>
        <v>0</v>
      </c>
      <c r="R480" s="6">
        <f t="shared" si="130"/>
        <v>0</v>
      </c>
      <c r="S480" s="6">
        <f t="shared" si="131"/>
        <v>0</v>
      </c>
      <c r="T480" s="26">
        <f t="shared" si="132"/>
        <v>0</v>
      </c>
      <c r="U480" s="16">
        <f t="shared" si="133"/>
        <v>65.943500000000057</v>
      </c>
      <c r="V480" s="14">
        <f t="shared" si="134"/>
        <v>-57.216500000000011</v>
      </c>
      <c r="W480" s="14">
        <f t="shared" si="135"/>
        <v>-95.95</v>
      </c>
      <c r="X480" s="14">
        <f t="shared" si="136"/>
        <v>-17.399999999999999</v>
      </c>
      <c r="Y480" s="14">
        <f t="shared" si="137"/>
        <v>-57.199999999999989</v>
      </c>
      <c r="Z480" s="13">
        <f t="shared" si="138"/>
        <v>-2</v>
      </c>
      <c r="AA480" s="13">
        <f t="shared" si="139"/>
        <v>-49.300000000000004</v>
      </c>
      <c r="AB480" s="13">
        <f t="shared" si="140"/>
        <v>-279.06650000000002</v>
      </c>
    </row>
    <row r="481" spans="1:29" ht="11.25" customHeight="1">
      <c r="B481" s="47"/>
      <c r="C481" s="49"/>
      <c r="D481" s="49"/>
      <c r="E481" s="49"/>
      <c r="F481" s="49"/>
      <c r="G481" s="49"/>
      <c r="I481" s="99"/>
      <c r="L481" s="93">
        <f t="shared" si="141"/>
        <v>0</v>
      </c>
      <c r="M481" s="93" t="str">
        <f t="shared" si="142"/>
        <v>VOIR ?</v>
      </c>
      <c r="O481" s="6">
        <f t="shared" si="127"/>
        <v>0</v>
      </c>
      <c r="P481" s="6">
        <f t="shared" si="128"/>
        <v>0</v>
      </c>
      <c r="Q481" s="6">
        <f t="shared" si="129"/>
        <v>0</v>
      </c>
      <c r="R481" s="6">
        <f t="shared" si="130"/>
        <v>0</v>
      </c>
      <c r="S481" s="6">
        <f t="shared" si="131"/>
        <v>0</v>
      </c>
      <c r="T481" s="26">
        <f t="shared" si="132"/>
        <v>0</v>
      </c>
      <c r="U481" s="16">
        <f t="shared" si="133"/>
        <v>65.943500000000057</v>
      </c>
      <c r="V481" s="14">
        <f t="shared" si="134"/>
        <v>-57.216500000000011</v>
      </c>
      <c r="W481" s="14">
        <f t="shared" si="135"/>
        <v>-95.95</v>
      </c>
      <c r="X481" s="14">
        <f t="shared" si="136"/>
        <v>-17.399999999999999</v>
      </c>
      <c r="Y481" s="14">
        <f t="shared" si="137"/>
        <v>-57.199999999999989</v>
      </c>
      <c r="Z481" s="13">
        <f t="shared" si="138"/>
        <v>-2</v>
      </c>
      <c r="AA481" s="13">
        <f t="shared" si="139"/>
        <v>-49.300000000000004</v>
      </c>
      <c r="AB481" s="13">
        <f t="shared" si="140"/>
        <v>-279.06650000000002</v>
      </c>
    </row>
    <row r="482" spans="1:29" ht="11.25" customHeight="1">
      <c r="B482" s="47"/>
      <c r="C482" s="49"/>
      <c r="D482" s="49"/>
      <c r="E482" s="49"/>
      <c r="F482" s="49"/>
      <c r="G482" s="49"/>
      <c r="I482" s="99"/>
      <c r="L482" s="93">
        <f t="shared" si="141"/>
        <v>0</v>
      </c>
      <c r="M482" s="93" t="str">
        <f t="shared" si="142"/>
        <v>VOIR ?</v>
      </c>
      <c r="O482" s="6">
        <f t="shared" si="127"/>
        <v>0</v>
      </c>
      <c r="P482" s="6">
        <f t="shared" si="128"/>
        <v>0</v>
      </c>
      <c r="Q482" s="6">
        <f t="shared" si="129"/>
        <v>0</v>
      </c>
      <c r="R482" s="6">
        <f t="shared" si="130"/>
        <v>0</v>
      </c>
      <c r="S482" s="6">
        <f t="shared" si="131"/>
        <v>0</v>
      </c>
      <c r="T482" s="26">
        <f t="shared" si="132"/>
        <v>0</v>
      </c>
      <c r="U482" s="16">
        <f t="shared" si="133"/>
        <v>65.943500000000057</v>
      </c>
      <c r="V482" s="14">
        <f t="shared" si="134"/>
        <v>-57.216500000000011</v>
      </c>
      <c r="W482" s="14">
        <f t="shared" si="135"/>
        <v>-95.95</v>
      </c>
      <c r="X482" s="14">
        <f t="shared" si="136"/>
        <v>-17.399999999999999</v>
      </c>
      <c r="Y482" s="14">
        <f t="shared" si="137"/>
        <v>-57.199999999999989</v>
      </c>
      <c r="Z482" s="13">
        <f t="shared" si="138"/>
        <v>-2</v>
      </c>
      <c r="AA482" s="13">
        <f t="shared" si="139"/>
        <v>-49.300000000000004</v>
      </c>
      <c r="AB482" s="13">
        <f t="shared" si="140"/>
        <v>-279.06650000000002</v>
      </c>
    </row>
    <row r="483" spans="1:29" ht="11.25" customHeight="1">
      <c r="B483" s="47"/>
      <c r="C483" s="49"/>
      <c r="D483" s="49"/>
      <c r="E483" s="49"/>
      <c r="F483" s="49"/>
      <c r="G483" s="49"/>
      <c r="I483" s="99"/>
      <c r="L483" s="93">
        <f t="shared" si="141"/>
        <v>0</v>
      </c>
      <c r="M483" s="93" t="str">
        <f t="shared" si="142"/>
        <v>VOIR ?</v>
      </c>
      <c r="O483" s="6">
        <f t="shared" si="127"/>
        <v>0</v>
      </c>
      <c r="P483" s="6">
        <f t="shared" si="128"/>
        <v>0</v>
      </c>
      <c r="Q483" s="6">
        <f t="shared" si="129"/>
        <v>0</v>
      </c>
      <c r="R483" s="6">
        <f t="shared" si="130"/>
        <v>0</v>
      </c>
      <c r="S483" s="6">
        <f t="shared" si="131"/>
        <v>0</v>
      </c>
      <c r="T483" s="26">
        <f t="shared" si="132"/>
        <v>0</v>
      </c>
      <c r="U483" s="16">
        <f t="shared" si="133"/>
        <v>65.943500000000057</v>
      </c>
      <c r="V483" s="14">
        <f t="shared" si="134"/>
        <v>-57.216500000000011</v>
      </c>
      <c r="W483" s="14">
        <f t="shared" si="135"/>
        <v>-95.95</v>
      </c>
      <c r="X483" s="14">
        <f t="shared" si="136"/>
        <v>-17.399999999999999</v>
      </c>
      <c r="Y483" s="14">
        <f t="shared" si="137"/>
        <v>-57.199999999999989</v>
      </c>
      <c r="Z483" s="13">
        <f t="shared" si="138"/>
        <v>-2</v>
      </c>
      <c r="AA483" s="13">
        <f t="shared" si="139"/>
        <v>-49.300000000000004</v>
      </c>
      <c r="AB483" s="13">
        <f t="shared" si="140"/>
        <v>-279.06650000000002</v>
      </c>
    </row>
    <row r="484" spans="1:29" ht="11.25" customHeight="1">
      <c r="B484" s="47"/>
      <c r="C484" s="49"/>
      <c r="D484" s="49"/>
      <c r="E484" s="49"/>
      <c r="F484" s="49"/>
      <c r="G484" s="49"/>
      <c r="I484" s="99"/>
      <c r="L484" s="93">
        <f t="shared" si="141"/>
        <v>0</v>
      </c>
      <c r="M484" s="93" t="str">
        <f t="shared" si="142"/>
        <v>VOIR ?</v>
      </c>
      <c r="O484" s="6">
        <f t="shared" ref="O484:O490" si="143">IF(N484="PERDU",0,K484*H484)</f>
        <v>0</v>
      </c>
      <c r="P484" s="6">
        <f t="shared" ref="P484:P490" si="144">IF(N484="BON",1,0)</f>
        <v>0</v>
      </c>
      <c r="Q484" s="6">
        <f t="shared" ref="Q484:Q490" si="145">IF(N484="PERDU",1,0)</f>
        <v>0</v>
      </c>
      <c r="R484" s="6">
        <f t="shared" ref="R484:R490" si="146">IF(O484&gt;N484,1,0)</f>
        <v>0</v>
      </c>
      <c r="S484" s="6">
        <f t="shared" ref="S484:S490" si="147">IF(N484="",0,T484)</f>
        <v>0</v>
      </c>
      <c r="T484" s="26">
        <f t="shared" ref="T484:T490" si="148">IF(N484=0,K484*-1,O484-K484)</f>
        <v>0</v>
      </c>
      <c r="U484" s="16">
        <f t="shared" ref="U484:U490" si="149">IF(N484=0,U483-K484,U483+O484-K484)</f>
        <v>65.943500000000057</v>
      </c>
      <c r="V484" s="14">
        <f t="shared" ref="V484:V490" si="150">IF(A484="YANN",V483+T484,V483)</f>
        <v>-57.216500000000011</v>
      </c>
      <c r="W484" s="14">
        <f t="shared" ref="W484:W490" si="151">IF(A484="DJO",W483+T484,W483)</f>
        <v>-95.95</v>
      </c>
      <c r="X484" s="14">
        <f t="shared" ref="X484:X490" si="152">IF(A484="PHANE",X483+T484,X483)</f>
        <v>-17.399999999999999</v>
      </c>
      <c r="Y484" s="14">
        <f t="shared" ref="Y484:Y490" si="153">IF(A484="TOF",Y483+T484,Y483)</f>
        <v>-57.199999999999989</v>
      </c>
      <c r="Z484" s="13">
        <f t="shared" ref="Z484:Z490" si="154">IF(A484="YOAN",Z483+T484,Z483)</f>
        <v>-2</v>
      </c>
      <c r="AA484" s="13">
        <f t="shared" ref="AA484:AA490" si="155">IF(A484="JEAN",AA483+T484,AA483)</f>
        <v>-49.300000000000004</v>
      </c>
      <c r="AB484" s="13">
        <f t="shared" ref="AB484:AB490" si="156">+AB483+T484</f>
        <v>-279.06650000000002</v>
      </c>
    </row>
    <row r="485" spans="1:29" ht="11.25" customHeight="1">
      <c r="B485" s="47"/>
      <c r="C485" s="49"/>
      <c r="D485" s="49"/>
      <c r="E485" s="49"/>
      <c r="F485" s="49"/>
      <c r="G485" s="49"/>
      <c r="I485" s="99"/>
      <c r="L485" s="93">
        <f t="shared" ref="L485:L490" si="157">G485</f>
        <v>0</v>
      </c>
      <c r="M485" s="93" t="str">
        <f t="shared" ref="M485:M490" si="158">IF(I485&gt;I484,"OK","VOIR ?")</f>
        <v>VOIR ?</v>
      </c>
      <c r="O485" s="6">
        <f t="shared" si="143"/>
        <v>0</v>
      </c>
      <c r="P485" s="6">
        <f t="shared" si="144"/>
        <v>0</v>
      </c>
      <c r="Q485" s="6">
        <f t="shared" si="145"/>
        <v>0</v>
      </c>
      <c r="R485" s="6">
        <f t="shared" si="146"/>
        <v>0</v>
      </c>
      <c r="S485" s="6">
        <f t="shared" si="147"/>
        <v>0</v>
      </c>
      <c r="T485" s="26">
        <f t="shared" si="148"/>
        <v>0</v>
      </c>
      <c r="U485" s="16">
        <f t="shared" si="149"/>
        <v>65.943500000000057</v>
      </c>
      <c r="V485" s="14">
        <f t="shared" si="150"/>
        <v>-57.216500000000011</v>
      </c>
      <c r="W485" s="14">
        <f t="shared" si="151"/>
        <v>-95.95</v>
      </c>
      <c r="X485" s="14">
        <f t="shared" si="152"/>
        <v>-17.399999999999999</v>
      </c>
      <c r="Y485" s="14">
        <f t="shared" si="153"/>
        <v>-57.199999999999989</v>
      </c>
      <c r="Z485" s="13">
        <f t="shared" si="154"/>
        <v>-2</v>
      </c>
      <c r="AA485" s="13">
        <f t="shared" si="155"/>
        <v>-49.300000000000004</v>
      </c>
      <c r="AB485" s="13">
        <f t="shared" si="156"/>
        <v>-279.06650000000002</v>
      </c>
    </row>
    <row r="486" spans="1:29" ht="11.25" customHeight="1">
      <c r="B486" s="47"/>
      <c r="C486" s="49"/>
      <c r="D486" s="49"/>
      <c r="E486" s="49"/>
      <c r="F486" s="49"/>
      <c r="G486" s="49"/>
      <c r="I486" s="99"/>
      <c r="L486" s="93">
        <f t="shared" si="157"/>
        <v>0</v>
      </c>
      <c r="M486" s="93" t="str">
        <f t="shared" si="158"/>
        <v>VOIR ?</v>
      </c>
      <c r="O486" s="6">
        <f t="shared" si="143"/>
        <v>0</v>
      </c>
      <c r="P486" s="6">
        <f t="shared" si="144"/>
        <v>0</v>
      </c>
      <c r="Q486" s="6">
        <f t="shared" si="145"/>
        <v>0</v>
      </c>
      <c r="R486" s="6">
        <f t="shared" si="146"/>
        <v>0</v>
      </c>
      <c r="S486" s="6">
        <f t="shared" si="147"/>
        <v>0</v>
      </c>
      <c r="T486" s="26">
        <f t="shared" si="148"/>
        <v>0</v>
      </c>
      <c r="U486" s="16">
        <f t="shared" si="149"/>
        <v>65.943500000000057</v>
      </c>
      <c r="V486" s="14">
        <f t="shared" si="150"/>
        <v>-57.216500000000011</v>
      </c>
      <c r="W486" s="14">
        <f t="shared" si="151"/>
        <v>-95.95</v>
      </c>
      <c r="X486" s="14">
        <f t="shared" si="152"/>
        <v>-17.399999999999999</v>
      </c>
      <c r="Y486" s="14">
        <f t="shared" si="153"/>
        <v>-57.199999999999989</v>
      </c>
      <c r="Z486" s="13">
        <f t="shared" si="154"/>
        <v>-2</v>
      </c>
      <c r="AA486" s="13">
        <f t="shared" si="155"/>
        <v>-49.300000000000004</v>
      </c>
      <c r="AB486" s="13">
        <f t="shared" si="156"/>
        <v>-279.06650000000002</v>
      </c>
    </row>
    <row r="487" spans="1:29" ht="11.25" customHeight="1">
      <c r="B487" s="47"/>
      <c r="C487" s="49"/>
      <c r="D487" s="49"/>
      <c r="E487" s="49"/>
      <c r="F487" s="49"/>
      <c r="G487" s="49"/>
      <c r="I487" s="99"/>
      <c r="L487" s="93">
        <f t="shared" si="157"/>
        <v>0</v>
      </c>
      <c r="M487" s="93" t="str">
        <f t="shared" si="158"/>
        <v>VOIR ?</v>
      </c>
      <c r="O487" s="6">
        <f t="shared" si="143"/>
        <v>0</v>
      </c>
      <c r="P487" s="6">
        <f t="shared" si="144"/>
        <v>0</v>
      </c>
      <c r="Q487" s="6">
        <f t="shared" si="145"/>
        <v>0</v>
      </c>
      <c r="R487" s="6">
        <f t="shared" si="146"/>
        <v>0</v>
      </c>
      <c r="S487" s="6">
        <f t="shared" si="147"/>
        <v>0</v>
      </c>
      <c r="T487" s="26">
        <f t="shared" si="148"/>
        <v>0</v>
      </c>
      <c r="U487" s="16">
        <f t="shared" si="149"/>
        <v>65.943500000000057</v>
      </c>
      <c r="V487" s="14">
        <f t="shared" si="150"/>
        <v>-57.216500000000011</v>
      </c>
      <c r="W487" s="14">
        <f t="shared" si="151"/>
        <v>-95.95</v>
      </c>
      <c r="X487" s="14">
        <f t="shared" si="152"/>
        <v>-17.399999999999999</v>
      </c>
      <c r="Y487" s="14">
        <f t="shared" si="153"/>
        <v>-57.199999999999989</v>
      </c>
      <c r="Z487" s="13">
        <f t="shared" si="154"/>
        <v>-2</v>
      </c>
      <c r="AA487" s="13">
        <f t="shared" si="155"/>
        <v>-49.300000000000004</v>
      </c>
      <c r="AB487" s="13">
        <f t="shared" si="156"/>
        <v>-279.06650000000002</v>
      </c>
    </row>
    <row r="488" spans="1:29" ht="11.25" customHeight="1">
      <c r="B488" s="47"/>
      <c r="C488" s="49"/>
      <c r="D488" s="49"/>
      <c r="E488" s="49"/>
      <c r="F488" s="49"/>
      <c r="G488" s="49"/>
      <c r="I488" s="99"/>
      <c r="L488" s="93">
        <f t="shared" si="157"/>
        <v>0</v>
      </c>
      <c r="M488" s="93" t="str">
        <f t="shared" si="158"/>
        <v>VOIR ?</v>
      </c>
      <c r="O488" s="6">
        <f t="shared" si="143"/>
        <v>0</v>
      </c>
      <c r="P488" s="6">
        <f t="shared" si="144"/>
        <v>0</v>
      </c>
      <c r="Q488" s="6">
        <f t="shared" si="145"/>
        <v>0</v>
      </c>
      <c r="R488" s="6">
        <f t="shared" si="146"/>
        <v>0</v>
      </c>
      <c r="S488" s="6">
        <f t="shared" si="147"/>
        <v>0</v>
      </c>
      <c r="T488" s="26">
        <f t="shared" si="148"/>
        <v>0</v>
      </c>
      <c r="U488" s="16">
        <f t="shared" si="149"/>
        <v>65.943500000000057</v>
      </c>
      <c r="V488" s="14">
        <f t="shared" si="150"/>
        <v>-57.216500000000011</v>
      </c>
      <c r="W488" s="14">
        <f t="shared" si="151"/>
        <v>-95.95</v>
      </c>
      <c r="X488" s="14">
        <f t="shared" si="152"/>
        <v>-17.399999999999999</v>
      </c>
      <c r="Y488" s="14">
        <f t="shared" si="153"/>
        <v>-57.199999999999989</v>
      </c>
      <c r="Z488" s="13">
        <f t="shared" si="154"/>
        <v>-2</v>
      </c>
      <c r="AA488" s="13">
        <f t="shared" si="155"/>
        <v>-49.300000000000004</v>
      </c>
      <c r="AB488" s="13">
        <f t="shared" si="156"/>
        <v>-279.06650000000002</v>
      </c>
    </row>
    <row r="489" spans="1:29" ht="11.25" customHeight="1">
      <c r="B489" s="47"/>
      <c r="C489" s="49"/>
      <c r="D489" s="49"/>
      <c r="E489" s="49"/>
      <c r="F489" s="49"/>
      <c r="G489" s="49"/>
      <c r="I489" s="99"/>
      <c r="L489" s="93">
        <f t="shared" si="157"/>
        <v>0</v>
      </c>
      <c r="M489" s="93" t="str">
        <f t="shared" si="158"/>
        <v>VOIR ?</v>
      </c>
      <c r="O489" s="6">
        <f t="shared" si="143"/>
        <v>0</v>
      </c>
      <c r="P489" s="6">
        <f t="shared" si="144"/>
        <v>0</v>
      </c>
      <c r="Q489" s="6">
        <f t="shared" si="145"/>
        <v>0</v>
      </c>
      <c r="R489" s="6">
        <f t="shared" si="146"/>
        <v>0</v>
      </c>
      <c r="S489" s="6">
        <f t="shared" si="147"/>
        <v>0</v>
      </c>
      <c r="T489" s="26">
        <f t="shared" si="148"/>
        <v>0</v>
      </c>
      <c r="U489" s="16">
        <f t="shared" si="149"/>
        <v>65.943500000000057</v>
      </c>
      <c r="V489" s="14">
        <f t="shared" si="150"/>
        <v>-57.216500000000011</v>
      </c>
      <c r="W489" s="14">
        <f t="shared" si="151"/>
        <v>-95.95</v>
      </c>
      <c r="X489" s="14">
        <f t="shared" si="152"/>
        <v>-17.399999999999999</v>
      </c>
      <c r="Y489" s="14">
        <f t="shared" si="153"/>
        <v>-57.199999999999989</v>
      </c>
      <c r="Z489" s="13">
        <f t="shared" si="154"/>
        <v>-2</v>
      </c>
      <c r="AA489" s="13">
        <f t="shared" si="155"/>
        <v>-49.300000000000004</v>
      </c>
      <c r="AB489" s="13">
        <f t="shared" si="156"/>
        <v>-279.06650000000002</v>
      </c>
    </row>
    <row r="490" spans="1:29" ht="11.25" customHeight="1" thickBot="1">
      <c r="B490" s="47"/>
      <c r="C490" s="49"/>
      <c r="D490" s="49"/>
      <c r="E490" s="49"/>
      <c r="F490" s="49"/>
      <c r="G490" s="49"/>
      <c r="I490" s="99"/>
      <c r="L490" s="93">
        <f t="shared" si="157"/>
        <v>0</v>
      </c>
      <c r="M490" s="93" t="str">
        <f t="shared" si="158"/>
        <v>VOIR ?</v>
      </c>
      <c r="O490" s="6">
        <f t="shared" si="143"/>
        <v>0</v>
      </c>
      <c r="P490" s="6">
        <f t="shared" si="144"/>
        <v>0</v>
      </c>
      <c r="Q490" s="6">
        <f t="shared" si="145"/>
        <v>0</v>
      </c>
      <c r="R490" s="6">
        <f t="shared" si="146"/>
        <v>0</v>
      </c>
      <c r="S490" s="6">
        <f t="shared" si="147"/>
        <v>0</v>
      </c>
      <c r="T490" s="26">
        <f t="shared" si="148"/>
        <v>0</v>
      </c>
      <c r="U490" s="16">
        <f t="shared" si="149"/>
        <v>65.943500000000057</v>
      </c>
      <c r="V490" s="14">
        <f t="shared" si="150"/>
        <v>-57.216500000000011</v>
      </c>
      <c r="W490" s="14">
        <f t="shared" si="151"/>
        <v>-95.95</v>
      </c>
      <c r="X490" s="14">
        <f t="shared" si="152"/>
        <v>-17.399999999999999</v>
      </c>
      <c r="Y490" s="14">
        <f t="shared" si="153"/>
        <v>-57.199999999999989</v>
      </c>
      <c r="Z490" s="13">
        <f t="shared" si="154"/>
        <v>-2</v>
      </c>
      <c r="AA490" s="13">
        <f t="shared" si="155"/>
        <v>-49.300000000000004</v>
      </c>
      <c r="AB490" s="13">
        <f t="shared" si="156"/>
        <v>-279.06650000000002</v>
      </c>
      <c r="AC490" s="5">
        <f>+W490+X490+Y490+Z490+V490+AA490-AB490</f>
        <v>0</v>
      </c>
    </row>
    <row r="491" spans="1:29" s="7" customFormat="1" ht="12" customHeight="1" thickBot="1">
      <c r="A491" s="52"/>
      <c r="C491" s="39"/>
      <c r="D491" s="52"/>
      <c r="H491" s="53"/>
      <c r="I491" s="101"/>
      <c r="K491" s="54" t="s">
        <v>34</v>
      </c>
      <c r="L491" s="96"/>
      <c r="M491" s="96"/>
      <c r="N491" s="36">
        <f>SUBTOTAL(9,T3:T490)</f>
        <v>-279.06650000000002</v>
      </c>
      <c r="O491" s="23"/>
      <c r="P491" s="23"/>
      <c r="Q491" s="23"/>
      <c r="R491" s="23">
        <f>SUBTOTAL(9,R2:R490)</f>
        <v>13</v>
      </c>
      <c r="S491" s="23"/>
      <c r="T491" s="27"/>
      <c r="U491" s="18">
        <f>MAX(U25:U490)</f>
        <v>190.49350000000004</v>
      </c>
      <c r="V491" s="60" t="s">
        <v>155</v>
      </c>
      <c r="W491" s="15"/>
      <c r="X491" s="15"/>
      <c r="Y491" s="15"/>
      <c r="Z491" s="15"/>
      <c r="AA491" s="15"/>
      <c r="AB491" s="15"/>
      <c r="AC491" s="21"/>
    </row>
    <row r="492" spans="1:29" ht="12" customHeight="1" thickBot="1">
      <c r="U492" s="8"/>
    </row>
    <row r="493" spans="1:29" ht="35.25" customHeight="1" thickBot="1">
      <c r="K493" s="55" t="s">
        <v>35</v>
      </c>
      <c r="N493" s="37" t="e">
        <f>GETPIVOTDATA("GAIN REEL",#REF!)-N491</f>
        <v>#REF!</v>
      </c>
      <c r="U493" s="61">
        <f>MIN(U25:U490)</f>
        <v>34.817499999999967</v>
      </c>
      <c r="V493" s="62" t="s">
        <v>156</v>
      </c>
    </row>
    <row r="494" spans="1:29" ht="11.25" customHeight="1"/>
    <row r="495" spans="1:29" ht="11.25" customHeight="1"/>
    <row r="496" spans="1:29" ht="11.25" customHeight="1"/>
    <row r="497" spans="15:21" ht="11.25" customHeight="1"/>
    <row r="498" spans="15:21" ht="11.25" customHeight="1"/>
    <row r="499" spans="15:21" ht="11.25" customHeight="1"/>
    <row r="500" spans="15:21" ht="11.25" customHeight="1"/>
    <row r="501" spans="15:21" ht="11.25" customHeight="1">
      <c r="U501" s="11" t="s">
        <v>681</v>
      </c>
    </row>
    <row r="502" spans="15:21" ht="11.25" customHeight="1"/>
    <row r="503" spans="15:21" ht="11.25" customHeight="1">
      <c r="O503" s="24"/>
      <c r="P503" s="24"/>
      <c r="Q503" s="24"/>
      <c r="R503" s="24"/>
      <c r="S503" s="24"/>
      <c r="T503" s="28"/>
    </row>
    <row r="504" spans="15:21" ht="11.25" customHeight="1"/>
    <row r="505" spans="15:21" ht="11.25" customHeight="1"/>
    <row r="506" spans="15:21" ht="11.25" customHeight="1"/>
    <row r="507" spans="15:21" ht="11.25" customHeight="1">
      <c r="U507" s="11" t="s">
        <v>682</v>
      </c>
    </row>
    <row r="508" spans="15:21" ht="11.25" customHeight="1"/>
    <row r="509" spans="15:21" ht="11.25" customHeight="1"/>
    <row r="510" spans="15:21" ht="11.25" customHeight="1">
      <c r="O510" s="24"/>
      <c r="P510" s="24"/>
      <c r="Q510" s="24"/>
      <c r="R510" s="24"/>
      <c r="S510" s="24"/>
      <c r="T510" s="28"/>
    </row>
    <row r="511" spans="15:21" ht="11.25" customHeight="1"/>
    <row r="512" spans="15:21" ht="11.25" customHeight="1"/>
    <row r="513" spans="15:21" ht="11.25" customHeight="1"/>
    <row r="514" spans="15:21" ht="11.25" customHeight="1"/>
    <row r="515" spans="15:21" ht="11.25" customHeight="1">
      <c r="U515" s="11"/>
    </row>
    <row r="516" spans="15:21" ht="11.25" customHeight="1">
      <c r="U516" s="11" t="s">
        <v>683</v>
      </c>
    </row>
    <row r="517" spans="15:21" ht="11.25" customHeight="1"/>
    <row r="518" spans="15:21" ht="11.25" customHeight="1">
      <c r="O518" s="24"/>
      <c r="P518" s="24"/>
      <c r="Q518" s="24"/>
      <c r="R518" s="24"/>
      <c r="S518" s="24"/>
      <c r="T518" s="28"/>
    </row>
    <row r="519" spans="15:21" ht="11.25" customHeight="1"/>
  </sheetData>
  <autoFilter ref="A1:AB520"/>
  <phoneticPr fontId="11" type="noConversion"/>
  <conditionalFormatting sqref="N504:N509 N511:N517 N519:N65536 N497:N502 U507:U508 U501 U515:U516 N1:N495">
    <cfRule type="containsText" dxfId="16" priority="24" operator="containsText" text="PERDU">
      <formula>NOT(ISERROR(SEARCH("PERDU",N1)))</formula>
    </cfRule>
    <cfRule type="containsText" dxfId="15" priority="25" operator="containsText" text="BON">
      <formula>NOT(ISERROR(SEARCH("BON",N1)))</formula>
    </cfRule>
  </conditionalFormatting>
  <conditionalFormatting sqref="M1:M1048576">
    <cfRule type="containsText" dxfId="14" priority="9" operator="containsText" text="VOIR ?">
      <formula>NOT(ISERROR(SEARCH("VOIR ?",M1)))</formula>
    </cfRule>
  </conditionalFormatting>
  <conditionalFormatting sqref="L1:L1048576">
    <cfRule type="containsErrors" dxfId="13" priority="5">
      <formula>ISERROR(L1)</formula>
    </cfRule>
    <cfRule type="containsText" dxfId="12" priority="6" operator="containsText" text="#N/A">
      <formula>NOT(ISERROR(SEARCH("#N/A",L1)))</formula>
    </cfRule>
    <cfRule type="containsText" dxfId="11" priority="7" operator="containsText" text="#N/A">
      <formula>NOT(ISERROR(SEARCH("#N/A",L1)))</formula>
    </cfRule>
    <cfRule type="containsText" dxfId="10" priority="8" operator="containsText" text="#N/A">
      <formula>NOT(ISERROR(SEARCH("#N/A",L1)))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2:J31"/>
  <sheetViews>
    <sheetView tabSelected="1" workbookViewId="0">
      <selection activeCell="Q30" sqref="Q30"/>
    </sheetView>
  </sheetViews>
  <sheetFormatPr baseColWidth="10" defaultRowHeight="11.25"/>
  <cols>
    <col min="3" max="3" width="6.25" bestFit="1" customWidth="1"/>
    <col min="4" max="4" width="5.375" style="38" bestFit="1" customWidth="1"/>
    <col min="5" max="5" width="7.125" style="38" bestFit="1" customWidth="1"/>
    <col min="6" max="6" width="6" style="38" bestFit="1" customWidth="1"/>
    <col min="7" max="7" width="11" style="2"/>
    <col min="8" max="8" width="4" customWidth="1"/>
    <col min="9" max="9" width="4.875" customWidth="1"/>
    <col min="10" max="10" width="5.5" bestFit="1" customWidth="1"/>
  </cols>
  <sheetData>
    <row r="2" spans="1:10" s="35" customFormat="1" ht="12" thickBot="1">
      <c r="C2" s="35" t="s">
        <v>767</v>
      </c>
      <c r="D2" s="71" t="s">
        <v>768</v>
      </c>
      <c r="E2" s="71" t="s">
        <v>769</v>
      </c>
      <c r="F2" s="71" t="s">
        <v>770</v>
      </c>
      <c r="G2" s="72" t="s">
        <v>771</v>
      </c>
      <c r="J2" s="71" t="s">
        <v>772</v>
      </c>
    </row>
    <row r="3" spans="1:10">
      <c r="A3" s="104" t="s">
        <v>2</v>
      </c>
      <c r="B3" s="73" t="s">
        <v>5</v>
      </c>
      <c r="C3" s="74">
        <v>-1</v>
      </c>
      <c r="D3" s="75">
        <v>1.44</v>
      </c>
      <c r="E3" s="76"/>
      <c r="F3" s="75">
        <v>1</v>
      </c>
      <c r="G3" s="77"/>
      <c r="H3" s="63"/>
      <c r="I3" s="63"/>
      <c r="J3" s="78"/>
    </row>
    <row r="4" spans="1:10">
      <c r="A4" s="105"/>
      <c r="B4" s="79" t="s">
        <v>5</v>
      </c>
      <c r="C4" s="80">
        <v>-2</v>
      </c>
      <c r="D4" s="81">
        <v>1.1599999999999999</v>
      </c>
      <c r="E4" s="82"/>
      <c r="F4" s="81">
        <v>1</v>
      </c>
      <c r="G4" s="83"/>
      <c r="H4" s="49"/>
      <c r="I4" s="49"/>
      <c r="J4" s="84"/>
    </row>
    <row r="5" spans="1:10">
      <c r="A5" s="105"/>
      <c r="B5" s="79" t="s">
        <v>7</v>
      </c>
      <c r="C5" s="80">
        <v>-3</v>
      </c>
      <c r="D5" s="81">
        <v>1.37</v>
      </c>
      <c r="E5" s="82"/>
      <c r="F5" s="81">
        <v>0</v>
      </c>
      <c r="G5" s="83"/>
      <c r="H5" s="49"/>
      <c r="I5" s="49"/>
      <c r="J5" s="84"/>
    </row>
    <row r="6" spans="1:10">
      <c r="A6" s="105"/>
      <c r="B6" s="79" t="s">
        <v>7</v>
      </c>
      <c r="C6" s="80">
        <v>-4</v>
      </c>
      <c r="D6" s="81">
        <v>1.9</v>
      </c>
      <c r="E6" s="82"/>
      <c r="F6" s="81">
        <v>0</v>
      </c>
      <c r="G6" s="83"/>
      <c r="H6" s="49"/>
      <c r="I6" s="49"/>
      <c r="J6" s="84"/>
    </row>
    <row r="7" spans="1:10" ht="12" thickBot="1">
      <c r="A7" s="103"/>
      <c r="B7" s="85" t="s">
        <v>5</v>
      </c>
      <c r="C7" s="86">
        <v>-5</v>
      </c>
      <c r="D7" s="87">
        <v>2.95</v>
      </c>
      <c r="E7" s="88">
        <f>AVERAGE(D3:D7)</f>
        <v>1.764</v>
      </c>
      <c r="F7" s="87">
        <v>1</v>
      </c>
      <c r="G7" s="89">
        <f>F3+F4+F5+F6+F7</f>
        <v>3</v>
      </c>
      <c r="H7" s="90" t="str">
        <f>IF(G7=MAX(G3:G29),"TOP"," ")</f>
        <v>TOP</v>
      </c>
      <c r="I7" s="90" t="str">
        <f>IF(G7=MIN(G3:G29),"FLOP"," ")</f>
        <v xml:space="preserve"> </v>
      </c>
      <c r="J7" s="91" t="str">
        <f>CONCATENATE(H7,I7)</f>
        <v xml:space="preserve">TOP </v>
      </c>
    </row>
    <row r="8" spans="1:10">
      <c r="A8" s="104" t="s">
        <v>457</v>
      </c>
      <c r="B8" s="73" t="s">
        <v>5</v>
      </c>
      <c r="C8" s="74">
        <v>-1</v>
      </c>
      <c r="D8" s="75">
        <v>1.8</v>
      </c>
      <c r="E8" s="76"/>
      <c r="F8" s="75">
        <v>1</v>
      </c>
      <c r="G8" s="77"/>
      <c r="H8" s="63"/>
      <c r="I8" s="63"/>
      <c r="J8" s="78"/>
    </row>
    <row r="9" spans="1:10">
      <c r="A9" s="105" t="s">
        <v>457</v>
      </c>
      <c r="B9" s="79" t="s">
        <v>7</v>
      </c>
      <c r="C9" s="80">
        <v>-2</v>
      </c>
      <c r="D9" s="81">
        <v>1.83</v>
      </c>
      <c r="E9" s="82"/>
      <c r="F9" s="81">
        <v>0</v>
      </c>
      <c r="G9" s="83"/>
      <c r="H9" s="49"/>
      <c r="I9" s="49"/>
      <c r="J9" s="84"/>
    </row>
    <row r="10" spans="1:10">
      <c r="A10" s="105" t="s">
        <v>457</v>
      </c>
      <c r="B10" s="79" t="s">
        <v>7</v>
      </c>
      <c r="C10" s="80">
        <v>-3</v>
      </c>
      <c r="D10" s="81">
        <v>1.85</v>
      </c>
      <c r="E10" s="82"/>
      <c r="F10" s="81">
        <v>0</v>
      </c>
      <c r="G10" s="83"/>
      <c r="H10" s="49"/>
      <c r="I10" s="49"/>
      <c r="J10" s="84"/>
    </row>
    <row r="11" spans="1:10">
      <c r="A11" s="105" t="s">
        <v>457</v>
      </c>
      <c r="B11" s="79" t="s">
        <v>5</v>
      </c>
      <c r="C11" s="80">
        <v>-4</v>
      </c>
      <c r="D11" s="81">
        <v>1.83</v>
      </c>
      <c r="E11" s="82"/>
      <c r="F11" s="81">
        <v>1</v>
      </c>
      <c r="G11" s="83"/>
      <c r="H11" s="49"/>
      <c r="I11" s="49"/>
      <c r="J11" s="84"/>
    </row>
    <row r="12" spans="1:10" ht="12" thickBot="1">
      <c r="A12" s="103" t="s">
        <v>457</v>
      </c>
      <c r="B12" s="85" t="s">
        <v>7</v>
      </c>
      <c r="C12" s="86">
        <v>-5</v>
      </c>
      <c r="D12" s="87">
        <v>1.2</v>
      </c>
      <c r="E12" s="88">
        <f>AVERAGE(D8:D12)</f>
        <v>1.702</v>
      </c>
      <c r="F12" s="87">
        <v>0</v>
      </c>
      <c r="G12" s="89">
        <f>F8+F9+F10+F11+F12</f>
        <v>2</v>
      </c>
      <c r="H12" s="90" t="str">
        <f>IF(G12=MAX(G3:G29),"TOP"," ")</f>
        <v xml:space="preserve"> </v>
      </c>
      <c r="I12" s="90" t="str">
        <f>IF(G12=MIN(G3:G29),"FLOP"," ")</f>
        <v>FLOP</v>
      </c>
      <c r="J12" s="91" t="str">
        <f>CONCATENATE(H12,I12)</f>
        <v xml:space="preserve"> FLOP</v>
      </c>
    </row>
    <row r="13" spans="1:10">
      <c r="A13" s="104" t="s">
        <v>54</v>
      </c>
      <c r="B13" s="73" t="s">
        <v>5</v>
      </c>
      <c r="C13" s="74">
        <v>-1</v>
      </c>
      <c r="D13" s="75">
        <v>1.72</v>
      </c>
      <c r="E13" s="76"/>
      <c r="F13" s="75">
        <v>1</v>
      </c>
      <c r="G13" s="77"/>
      <c r="H13" s="63"/>
      <c r="I13" s="63"/>
      <c r="J13" s="78"/>
    </row>
    <row r="14" spans="1:10">
      <c r="A14" s="105" t="s">
        <v>54</v>
      </c>
      <c r="B14" s="79" t="s">
        <v>5</v>
      </c>
      <c r="C14" s="80">
        <v>-2</v>
      </c>
      <c r="D14" s="81">
        <v>3.2</v>
      </c>
      <c r="E14" s="82"/>
      <c r="F14" s="81">
        <v>1</v>
      </c>
      <c r="G14" s="83"/>
      <c r="H14" s="49"/>
      <c r="I14" s="49"/>
      <c r="J14" s="84"/>
    </row>
    <row r="15" spans="1:10">
      <c r="A15" s="105" t="s">
        <v>54</v>
      </c>
      <c r="B15" s="79" t="s">
        <v>7</v>
      </c>
      <c r="C15" s="80">
        <v>-3</v>
      </c>
      <c r="D15" s="81">
        <v>1.3</v>
      </c>
      <c r="E15" s="82"/>
      <c r="F15" s="81">
        <v>0</v>
      </c>
      <c r="G15" s="83"/>
      <c r="H15" s="49"/>
      <c r="I15" s="49"/>
      <c r="J15" s="84"/>
    </row>
    <row r="16" spans="1:10">
      <c r="A16" s="105" t="s">
        <v>54</v>
      </c>
      <c r="B16" s="79" t="s">
        <v>5</v>
      </c>
      <c r="C16" s="80">
        <v>-4</v>
      </c>
      <c r="D16" s="81">
        <v>1.2</v>
      </c>
      <c r="E16" s="82"/>
      <c r="F16" s="81">
        <v>1</v>
      </c>
      <c r="G16" s="83"/>
      <c r="H16" s="49"/>
      <c r="I16" s="49"/>
      <c r="J16" s="84"/>
    </row>
    <row r="17" spans="1:10" ht="12" thickBot="1">
      <c r="A17" s="103" t="s">
        <v>54</v>
      </c>
      <c r="B17" s="85" t="s">
        <v>7</v>
      </c>
      <c r="C17" s="86">
        <v>-5</v>
      </c>
      <c r="D17" s="87">
        <v>2.35</v>
      </c>
      <c r="E17" s="88">
        <f>AVERAGE(D13:D17)</f>
        <v>1.954</v>
      </c>
      <c r="F17" s="87">
        <v>0</v>
      </c>
      <c r="G17" s="89">
        <f>F13+F14+F15+F16+F17</f>
        <v>3</v>
      </c>
      <c r="H17" s="90" t="str">
        <f>IF(G17=MAX(G3:G29),"TOP"," ")</f>
        <v>TOP</v>
      </c>
      <c r="I17" s="90" t="str">
        <f>IF(G17=MIN(G3:G29),"FLOP"," ")</f>
        <v xml:space="preserve"> </v>
      </c>
      <c r="J17" s="91" t="str">
        <f>CONCATENATE(H17,I17)</f>
        <v xml:space="preserve">TOP </v>
      </c>
    </row>
    <row r="18" spans="1:10">
      <c r="A18" s="104" t="s">
        <v>63</v>
      </c>
      <c r="B18" s="73" t="s">
        <v>7</v>
      </c>
      <c r="C18" s="74">
        <v>-1</v>
      </c>
      <c r="D18" s="75">
        <v>1.4</v>
      </c>
      <c r="E18" s="76"/>
      <c r="F18" s="75">
        <v>0</v>
      </c>
      <c r="G18" s="77"/>
      <c r="H18" s="63"/>
      <c r="I18" s="63"/>
      <c r="J18" s="78"/>
    </row>
    <row r="19" spans="1:10">
      <c r="A19" s="105" t="s">
        <v>63</v>
      </c>
      <c r="B19" s="79" t="s">
        <v>5</v>
      </c>
      <c r="C19" s="80">
        <v>-2</v>
      </c>
      <c r="D19" s="81">
        <v>4.4000000000000004</v>
      </c>
      <c r="E19" s="82"/>
      <c r="F19" s="81">
        <v>1</v>
      </c>
      <c r="G19" s="83"/>
      <c r="H19" s="49"/>
      <c r="I19" s="49"/>
      <c r="J19" s="84"/>
    </row>
    <row r="20" spans="1:10">
      <c r="A20" s="105" t="s">
        <v>63</v>
      </c>
      <c r="B20" s="79" t="s">
        <v>7</v>
      </c>
      <c r="C20" s="80">
        <v>-3</v>
      </c>
      <c r="D20" s="81">
        <v>2</v>
      </c>
      <c r="E20" s="82"/>
      <c r="F20" s="81">
        <v>0</v>
      </c>
      <c r="G20" s="83"/>
      <c r="H20" s="49"/>
      <c r="I20" s="49"/>
      <c r="J20" s="84"/>
    </row>
    <row r="21" spans="1:10">
      <c r="A21" s="105" t="s">
        <v>63</v>
      </c>
      <c r="B21" s="79" t="s">
        <v>7</v>
      </c>
      <c r="C21" s="80">
        <v>-4</v>
      </c>
      <c r="D21" s="81">
        <v>1.25</v>
      </c>
      <c r="E21" s="82"/>
      <c r="F21" s="81">
        <v>0</v>
      </c>
      <c r="G21" s="83"/>
      <c r="H21" s="49"/>
      <c r="I21" s="49"/>
      <c r="J21" s="84"/>
    </row>
    <row r="22" spans="1:10" ht="12" thickBot="1">
      <c r="A22" s="103" t="s">
        <v>63</v>
      </c>
      <c r="B22" s="85" t="s">
        <v>5</v>
      </c>
      <c r="C22" s="86">
        <v>-5</v>
      </c>
      <c r="D22" s="87">
        <v>1.53</v>
      </c>
      <c r="E22" s="88">
        <f>AVERAGE(D18:D22)</f>
        <v>2.1160000000000001</v>
      </c>
      <c r="F22" s="87">
        <v>1</v>
      </c>
      <c r="G22" s="89">
        <f>F18+F19+F20+F21+F22</f>
        <v>2</v>
      </c>
      <c r="H22" s="90" t="str">
        <f>IF(G22=MAX(G3:G29),"TOP"," ")</f>
        <v xml:space="preserve"> </v>
      </c>
      <c r="I22" s="90" t="str">
        <f>IF(G22=MIN(G3:G29),"FLOP"," ")</f>
        <v>FLOP</v>
      </c>
      <c r="J22" s="91" t="str">
        <f>CONCATENATE(H22,I22)</f>
        <v xml:space="preserve"> FLOP</v>
      </c>
    </row>
    <row r="23" spans="1:10">
      <c r="A23" s="104" t="s">
        <v>8</v>
      </c>
      <c r="B23" s="73" t="s">
        <v>5</v>
      </c>
      <c r="C23" s="74">
        <v>-1</v>
      </c>
      <c r="D23" s="75">
        <v>6.25</v>
      </c>
      <c r="E23" s="76"/>
      <c r="F23" s="75">
        <v>1</v>
      </c>
      <c r="G23" s="77"/>
      <c r="H23" s="63"/>
      <c r="I23" s="63"/>
      <c r="J23" s="78"/>
    </row>
    <row r="24" spans="1:10">
      <c r="A24" s="105" t="s">
        <v>8</v>
      </c>
      <c r="B24" s="79" t="s">
        <v>5</v>
      </c>
      <c r="C24" s="80">
        <v>-2</v>
      </c>
      <c r="D24" s="81">
        <v>5.25</v>
      </c>
      <c r="E24" s="82"/>
      <c r="F24" s="81">
        <v>1</v>
      </c>
      <c r="G24" s="83"/>
      <c r="H24" s="49"/>
      <c r="I24" s="49"/>
      <c r="J24" s="84"/>
    </row>
    <row r="25" spans="1:10">
      <c r="A25" s="105" t="s">
        <v>8</v>
      </c>
      <c r="B25" s="79" t="s">
        <v>5</v>
      </c>
      <c r="C25" s="80">
        <v>-3</v>
      </c>
      <c r="D25" s="81">
        <v>5.5</v>
      </c>
      <c r="E25" s="82"/>
      <c r="F25" s="81">
        <v>1</v>
      </c>
      <c r="G25" s="83"/>
      <c r="H25" s="49"/>
      <c r="I25" s="49"/>
      <c r="J25" s="84"/>
    </row>
    <row r="26" spans="1:10">
      <c r="A26" s="105" t="s">
        <v>8</v>
      </c>
      <c r="B26" s="79" t="s">
        <v>7</v>
      </c>
      <c r="C26" s="80">
        <v>-4</v>
      </c>
      <c r="D26" s="81">
        <v>2.95</v>
      </c>
      <c r="E26" s="82"/>
      <c r="F26" s="81">
        <v>0</v>
      </c>
      <c r="G26" s="83"/>
      <c r="H26" s="49"/>
      <c r="I26" s="49"/>
      <c r="J26" s="84"/>
    </row>
    <row r="27" spans="1:10" ht="12" thickBot="1">
      <c r="A27" s="103" t="s">
        <v>8</v>
      </c>
      <c r="B27" s="85" t="s">
        <v>7</v>
      </c>
      <c r="C27" s="86">
        <v>-5</v>
      </c>
      <c r="D27" s="87">
        <v>2.35</v>
      </c>
      <c r="E27" s="88">
        <f>AVERAGE(D23:D27)</f>
        <v>4.46</v>
      </c>
      <c r="F27" s="87">
        <v>0</v>
      </c>
      <c r="G27" s="89">
        <f>F23+F24+F25+F26+F27</f>
        <v>3</v>
      </c>
      <c r="H27" s="90" t="str">
        <f>IF(G27=MAX(G3:G29),"TOP"," ")</f>
        <v>TOP</v>
      </c>
      <c r="I27" s="90" t="str">
        <f>IF(G27=MIN(G3:G29),"FLOP"," ")</f>
        <v xml:space="preserve"> </v>
      </c>
      <c r="J27" s="91" t="str">
        <f>CONCATENATE(H27,I27)</f>
        <v xml:space="preserve">TOP </v>
      </c>
    </row>
    <row r="28" spans="1:10">
      <c r="A28" s="102" t="s">
        <v>378</v>
      </c>
      <c r="B28" s="73" t="s">
        <v>5</v>
      </c>
      <c r="C28" s="74">
        <v>-1</v>
      </c>
      <c r="D28" s="75">
        <v>6</v>
      </c>
      <c r="E28" s="76"/>
      <c r="F28" s="75">
        <v>1</v>
      </c>
      <c r="G28" s="77"/>
      <c r="H28" s="63"/>
      <c r="I28" s="63"/>
      <c r="J28" s="78"/>
    </row>
    <row r="29" spans="1:10" ht="12" thickBot="1">
      <c r="A29" s="103"/>
      <c r="B29" s="85" t="s">
        <v>5</v>
      </c>
      <c r="C29" s="86">
        <v>-2</v>
      </c>
      <c r="D29" s="87">
        <v>4.0999999999999996</v>
      </c>
      <c r="E29" s="88">
        <f>AVERAGE(D28:D29)</f>
        <v>5.05</v>
      </c>
      <c r="F29" s="87">
        <v>1</v>
      </c>
      <c r="G29" s="89">
        <f>F28+F29</f>
        <v>2</v>
      </c>
      <c r="H29" s="90" t="str">
        <f>IF(G29=MAX(G3:G29),"ok"," ")</f>
        <v xml:space="preserve"> </v>
      </c>
      <c r="I29" s="90" t="str">
        <f>IF(G29=MIN(G3:G29),"FLOP"," ")</f>
        <v>FLOP</v>
      </c>
      <c r="J29" s="91" t="str">
        <f>CONCATENATE(H29,I29)</f>
        <v xml:space="preserve"> FLOP</v>
      </c>
    </row>
    <row r="31" spans="1:10">
      <c r="B31" s="92" t="s">
        <v>773</v>
      </c>
      <c r="D31" s="92" t="s">
        <v>774</v>
      </c>
      <c r="F31" s="92" t="s">
        <v>775</v>
      </c>
    </row>
  </sheetData>
  <sheetProtection selectLockedCells="1" selectUnlockedCells="1"/>
  <mergeCells count="6">
    <mergeCell ref="A28:A29"/>
    <mergeCell ref="A3:A7"/>
    <mergeCell ref="A8:A12"/>
    <mergeCell ref="A13:A17"/>
    <mergeCell ref="A18:A22"/>
    <mergeCell ref="A23:A27"/>
  </mergeCells>
  <phoneticPr fontId="11" type="noConversion"/>
  <conditionalFormatting sqref="J1:J1048576">
    <cfRule type="containsText" dxfId="9" priority="5" operator="containsText" text="TOP">
      <formula>NOT(ISERROR(SEARCH("TOP",J1)))</formula>
    </cfRule>
    <cfRule type="containsText" dxfId="8" priority="6" operator="containsText" text="FLOP">
      <formula>NOT(ISERROR(SEARCH("FLOP",J1)))</formula>
    </cfRule>
  </conditionalFormatting>
  <conditionalFormatting sqref="B32:B65536 B1:B30">
    <cfRule type="containsText" dxfId="7" priority="3" operator="containsText" text="PERDU">
      <formula>NOT(ISERROR(SEARCH("PERDU",B1)))</formula>
    </cfRule>
    <cfRule type="containsText" dxfId="6" priority="4" operator="containsText" text="BON">
      <formula>NOT(ISERROR(SEARCH("BON",B1)))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2:J31"/>
  <sheetViews>
    <sheetView workbookViewId="0"/>
  </sheetViews>
  <sheetFormatPr baseColWidth="10" defaultRowHeight="11.25"/>
  <cols>
    <col min="3" max="3" width="6.25" bestFit="1" customWidth="1"/>
    <col min="4" max="4" width="5.375" style="38" bestFit="1" customWidth="1"/>
    <col min="5" max="5" width="7.125" style="38" bestFit="1" customWidth="1"/>
    <col min="6" max="6" width="6" style="38" bestFit="1" customWidth="1"/>
    <col min="7" max="7" width="11" style="2"/>
    <col min="8" max="8" width="4" hidden="1" customWidth="1"/>
    <col min="9" max="9" width="4.875" hidden="1" customWidth="1"/>
    <col min="10" max="10" width="5.5" bestFit="1" customWidth="1"/>
  </cols>
  <sheetData>
    <row r="2" spans="1:10" s="35" customFormat="1" ht="12" thickBot="1">
      <c r="C2" s="35" t="s">
        <v>767</v>
      </c>
      <c r="D2" s="71" t="s">
        <v>768</v>
      </c>
      <c r="E2" s="71" t="s">
        <v>769</v>
      </c>
      <c r="F2" s="71" t="s">
        <v>770</v>
      </c>
      <c r="G2" s="72" t="s">
        <v>771</v>
      </c>
      <c r="J2" s="71" t="s">
        <v>772</v>
      </c>
    </row>
    <row r="3" spans="1:10">
      <c r="A3" s="104" t="s">
        <v>2</v>
      </c>
      <c r="B3" s="73" t="s">
        <v>5</v>
      </c>
      <c r="C3" s="74">
        <v>-5</v>
      </c>
      <c r="D3" s="75">
        <v>2.95</v>
      </c>
      <c r="E3" s="76"/>
      <c r="F3" s="75">
        <v>-5</v>
      </c>
      <c r="G3" s="77"/>
      <c r="H3" s="63"/>
      <c r="I3" s="63"/>
      <c r="J3" s="78"/>
    </row>
    <row r="4" spans="1:10">
      <c r="A4" s="105"/>
      <c r="B4" s="79" t="s">
        <v>7</v>
      </c>
      <c r="C4" s="80">
        <v>-4</v>
      </c>
      <c r="D4" s="81">
        <v>1.9</v>
      </c>
      <c r="E4" s="82"/>
      <c r="F4" s="81">
        <v>4.5</v>
      </c>
      <c r="G4" s="83"/>
      <c r="H4" s="49"/>
      <c r="I4" s="49"/>
      <c r="J4" s="84"/>
    </row>
    <row r="5" spans="1:10">
      <c r="A5" s="105"/>
      <c r="B5" s="79" t="s">
        <v>7</v>
      </c>
      <c r="C5" s="80">
        <v>-3</v>
      </c>
      <c r="D5" s="81">
        <v>1.37</v>
      </c>
      <c r="E5" s="82"/>
      <c r="F5" s="81">
        <v>1.8500000000000005</v>
      </c>
      <c r="G5" s="83"/>
      <c r="H5" s="49"/>
      <c r="I5" s="49"/>
      <c r="J5" s="84"/>
    </row>
    <row r="6" spans="1:10">
      <c r="A6" s="105"/>
      <c r="B6" s="79" t="s">
        <v>5</v>
      </c>
      <c r="C6" s="80">
        <v>-2</v>
      </c>
      <c r="D6" s="81">
        <v>1.1599999999999999</v>
      </c>
      <c r="E6" s="82"/>
      <c r="F6" s="81">
        <v>-5</v>
      </c>
      <c r="G6" s="83"/>
      <c r="H6" s="49"/>
      <c r="I6" s="49"/>
      <c r="J6" s="84"/>
    </row>
    <row r="7" spans="1:10" ht="12" thickBot="1">
      <c r="A7" s="103"/>
      <c r="B7" s="85" t="s">
        <v>5</v>
      </c>
      <c r="C7" s="86">
        <v>-1</v>
      </c>
      <c r="D7" s="87">
        <v>1.44</v>
      </c>
      <c r="E7" s="88">
        <f>AVERAGE(D3:D7)</f>
        <v>1.764</v>
      </c>
      <c r="F7" s="87">
        <v>-5</v>
      </c>
      <c r="G7" s="89">
        <f>F3+F4+F5+F6+F7</f>
        <v>-8.6499999999999986</v>
      </c>
      <c r="H7" s="90" t="str">
        <f>IF(G7=MAX(G3:G29),"TOP"," ")</f>
        <v xml:space="preserve"> </v>
      </c>
      <c r="I7" s="90" t="str">
        <f>IF(G7=MIN(G3:G29),"FLOP"," ")</f>
        <v>FLOP</v>
      </c>
      <c r="J7" s="91" t="str">
        <f>CONCATENATE(H7,I7)</f>
        <v xml:space="preserve"> FLOP</v>
      </c>
    </row>
    <row r="8" spans="1:10">
      <c r="A8" s="104" t="s">
        <v>457</v>
      </c>
      <c r="B8" s="73" t="s">
        <v>7</v>
      </c>
      <c r="C8" s="74">
        <v>-5</v>
      </c>
      <c r="D8" s="75">
        <v>1.2</v>
      </c>
      <c r="E8" s="76"/>
      <c r="F8" s="75">
        <v>1</v>
      </c>
      <c r="G8" s="77"/>
      <c r="H8" s="63"/>
      <c r="I8" s="63"/>
      <c r="J8" s="78"/>
    </row>
    <row r="9" spans="1:10">
      <c r="A9" s="105" t="s">
        <v>457</v>
      </c>
      <c r="B9" s="79" t="s">
        <v>5</v>
      </c>
      <c r="C9" s="80">
        <v>-4</v>
      </c>
      <c r="D9" s="81">
        <v>1.83</v>
      </c>
      <c r="E9" s="82"/>
      <c r="F9" s="81">
        <v>-5</v>
      </c>
      <c r="G9" s="83"/>
      <c r="H9" s="49"/>
      <c r="I9" s="49"/>
      <c r="J9" s="84"/>
    </row>
    <row r="10" spans="1:10">
      <c r="A10" s="105" t="s">
        <v>457</v>
      </c>
      <c r="B10" s="79" t="s">
        <v>7</v>
      </c>
      <c r="C10" s="80">
        <v>-3</v>
      </c>
      <c r="D10" s="81">
        <v>1.85</v>
      </c>
      <c r="E10" s="82"/>
      <c r="F10" s="81">
        <v>8.5</v>
      </c>
      <c r="G10" s="83"/>
      <c r="H10" s="49"/>
      <c r="I10" s="49"/>
      <c r="J10" s="84"/>
    </row>
    <row r="11" spans="1:10">
      <c r="A11" s="105" t="s">
        <v>457</v>
      </c>
      <c r="B11" s="79" t="s">
        <v>7</v>
      </c>
      <c r="C11" s="80">
        <v>-2</v>
      </c>
      <c r="D11" s="81">
        <v>1.83</v>
      </c>
      <c r="E11" s="82"/>
      <c r="F11" s="81">
        <v>4.1500000000000004</v>
      </c>
      <c r="G11" s="83"/>
      <c r="H11" s="49"/>
      <c r="I11" s="49"/>
      <c r="J11" s="84"/>
    </row>
    <row r="12" spans="1:10" ht="12" thickBot="1">
      <c r="A12" s="103" t="s">
        <v>457</v>
      </c>
      <c r="B12" s="85" t="s">
        <v>5</v>
      </c>
      <c r="C12" s="86">
        <v>-1</v>
      </c>
      <c r="D12" s="87">
        <v>1.8</v>
      </c>
      <c r="E12" s="88">
        <f>AVERAGE(D8:D12)</f>
        <v>1.7020000000000004</v>
      </c>
      <c r="F12" s="87">
        <v>-10</v>
      </c>
      <c r="G12" s="89">
        <f>F8+F9+F10+F11+F12</f>
        <v>-1.3499999999999996</v>
      </c>
      <c r="H12" s="90" t="str">
        <f>IF(G12=MAX(G3:G29),"TOP"," ")</f>
        <v>TOP</v>
      </c>
      <c r="I12" s="90" t="str">
        <f>IF(G12=MIN(G3:G29),"FLOP"," ")</f>
        <v xml:space="preserve"> </v>
      </c>
      <c r="J12" s="91" t="str">
        <f>CONCATENATE(H12,I12)</f>
        <v xml:space="preserve">TOP </v>
      </c>
    </row>
    <row r="13" spans="1:10">
      <c r="A13" s="104" t="s">
        <v>54</v>
      </c>
      <c r="B13" s="73" t="s">
        <v>7</v>
      </c>
      <c r="C13" s="74">
        <v>-5</v>
      </c>
      <c r="D13" s="75">
        <v>2.35</v>
      </c>
      <c r="E13" s="76"/>
      <c r="F13" s="75">
        <v>6.75</v>
      </c>
      <c r="G13" s="77"/>
      <c r="H13" s="63"/>
      <c r="I13" s="63"/>
      <c r="J13" s="78"/>
    </row>
    <row r="14" spans="1:10">
      <c r="A14" s="105" t="s">
        <v>54</v>
      </c>
      <c r="B14" s="79" t="s">
        <v>5</v>
      </c>
      <c r="C14" s="80">
        <v>-4</v>
      </c>
      <c r="D14" s="81">
        <v>1.2</v>
      </c>
      <c r="E14" s="82"/>
      <c r="F14" s="81">
        <v>-5</v>
      </c>
      <c r="G14" s="83"/>
      <c r="H14" s="49"/>
      <c r="I14" s="49"/>
      <c r="J14" s="84"/>
    </row>
    <row r="15" spans="1:10">
      <c r="A15" s="105" t="s">
        <v>54</v>
      </c>
      <c r="B15" s="79" t="s">
        <v>7</v>
      </c>
      <c r="C15" s="80">
        <v>-3</v>
      </c>
      <c r="D15" s="81">
        <v>1.3</v>
      </c>
      <c r="E15" s="82"/>
      <c r="F15" s="81">
        <v>1.5</v>
      </c>
      <c r="G15" s="83"/>
      <c r="H15" s="49"/>
      <c r="I15" s="49"/>
      <c r="J15" s="84"/>
    </row>
    <row r="16" spans="1:10">
      <c r="A16" s="105" t="s">
        <v>54</v>
      </c>
      <c r="B16" s="79" t="s">
        <v>5</v>
      </c>
      <c r="C16" s="80">
        <v>-2</v>
      </c>
      <c r="D16" s="81">
        <v>3.2</v>
      </c>
      <c r="E16" s="82"/>
      <c r="F16" s="81">
        <v>-5</v>
      </c>
      <c r="G16" s="83"/>
      <c r="H16" s="49"/>
      <c r="I16" s="49"/>
      <c r="J16" s="84"/>
    </row>
    <row r="17" spans="1:10" ht="12" thickBot="1">
      <c r="A17" s="103" t="s">
        <v>54</v>
      </c>
      <c r="B17" s="85" t="s">
        <v>5</v>
      </c>
      <c r="C17" s="86">
        <v>-1</v>
      </c>
      <c r="D17" s="87">
        <v>1.72</v>
      </c>
      <c r="E17" s="88">
        <f>AVERAGE(D13:D17)</f>
        <v>1.9540000000000002</v>
      </c>
      <c r="F17" s="87">
        <v>-5</v>
      </c>
      <c r="G17" s="89">
        <f>F13+F14+F15+F16+F17</f>
        <v>-6.75</v>
      </c>
      <c r="H17" s="90" t="str">
        <f>IF(G17=MAX(G3:G29),"TOP"," ")</f>
        <v xml:space="preserve"> </v>
      </c>
      <c r="I17" s="90" t="str">
        <f>IF(G17=MIN(G3:G29),"FLOP"," ")</f>
        <v xml:space="preserve"> </v>
      </c>
      <c r="J17" s="91" t="str">
        <f>CONCATENATE(H17,I17)</f>
        <v xml:space="preserve">  </v>
      </c>
    </row>
    <row r="18" spans="1:10">
      <c r="A18" s="104" t="s">
        <v>63</v>
      </c>
      <c r="B18" s="73" t="s">
        <v>7</v>
      </c>
      <c r="C18" s="74">
        <v>-1</v>
      </c>
      <c r="D18" s="75">
        <v>1.4</v>
      </c>
      <c r="E18" s="76"/>
      <c r="F18" s="75">
        <v>-5</v>
      </c>
      <c r="G18" s="77"/>
      <c r="H18" s="63"/>
      <c r="I18" s="63"/>
      <c r="J18" s="78"/>
    </row>
    <row r="19" spans="1:10">
      <c r="A19" s="105" t="s">
        <v>63</v>
      </c>
      <c r="B19" s="79" t="s">
        <v>5</v>
      </c>
      <c r="C19" s="80">
        <v>-2</v>
      </c>
      <c r="D19" s="81">
        <v>4.4000000000000004</v>
      </c>
      <c r="E19" s="82"/>
      <c r="F19" s="81">
        <v>1.25</v>
      </c>
      <c r="G19" s="83"/>
      <c r="H19" s="49"/>
      <c r="I19" s="49"/>
      <c r="J19" s="84"/>
    </row>
    <row r="20" spans="1:10">
      <c r="A20" s="105" t="s">
        <v>63</v>
      </c>
      <c r="B20" s="79" t="s">
        <v>7</v>
      </c>
      <c r="C20" s="80">
        <v>-3</v>
      </c>
      <c r="D20" s="81">
        <v>2</v>
      </c>
      <c r="E20" s="82"/>
      <c r="F20" s="81">
        <v>5</v>
      </c>
      <c r="G20" s="83"/>
      <c r="H20" s="49"/>
      <c r="I20" s="49"/>
      <c r="J20" s="84"/>
    </row>
    <row r="21" spans="1:10">
      <c r="A21" s="105" t="s">
        <v>63</v>
      </c>
      <c r="B21" s="79" t="s">
        <v>7</v>
      </c>
      <c r="C21" s="80">
        <v>-4</v>
      </c>
      <c r="D21" s="81">
        <v>1.25</v>
      </c>
      <c r="E21" s="82"/>
      <c r="F21" s="81">
        <v>-5</v>
      </c>
      <c r="G21" s="83"/>
      <c r="H21" s="49"/>
      <c r="I21" s="49"/>
      <c r="J21" s="84"/>
    </row>
    <row r="22" spans="1:10" ht="12" thickBot="1">
      <c r="A22" s="103" t="s">
        <v>63</v>
      </c>
      <c r="B22" s="85" t="s">
        <v>5</v>
      </c>
      <c r="C22" s="86">
        <v>-5</v>
      </c>
      <c r="D22" s="87">
        <v>1.53</v>
      </c>
      <c r="E22" s="88">
        <f>AVERAGE(D18:D22)</f>
        <v>2.1160000000000001</v>
      </c>
      <c r="F22" s="87">
        <v>2</v>
      </c>
      <c r="G22" s="89">
        <f>F18+F19+F20+F21+F22</f>
        <v>-1.75</v>
      </c>
      <c r="H22" s="90" t="str">
        <f>IF(G22=MAX(G3:G29),"TOP"," ")</f>
        <v xml:space="preserve"> </v>
      </c>
      <c r="I22" s="90" t="str">
        <f>IF(G22=MIN(G3:G29),"FLOP"," ")</f>
        <v xml:space="preserve"> </v>
      </c>
      <c r="J22" s="91" t="str">
        <f>CONCATENATE(H22,I22)</f>
        <v xml:space="preserve">  </v>
      </c>
    </row>
    <row r="23" spans="1:10">
      <c r="A23" s="104" t="s">
        <v>8</v>
      </c>
      <c r="B23" s="73" t="s">
        <v>5</v>
      </c>
      <c r="C23" s="74">
        <v>-5</v>
      </c>
      <c r="D23" s="75">
        <v>4.4000000000000004</v>
      </c>
      <c r="E23" s="76"/>
      <c r="F23" s="75">
        <v>-2</v>
      </c>
      <c r="G23" s="77"/>
      <c r="H23" s="63"/>
      <c r="I23" s="63"/>
      <c r="J23" s="78"/>
    </row>
    <row r="24" spans="1:10">
      <c r="A24" s="105" t="s">
        <v>8</v>
      </c>
      <c r="B24" s="79" t="s">
        <v>5</v>
      </c>
      <c r="C24" s="80">
        <v>-4</v>
      </c>
      <c r="D24" s="81">
        <v>4.5999999999999996</v>
      </c>
      <c r="E24" s="82"/>
      <c r="F24" s="81">
        <v>-2</v>
      </c>
      <c r="G24" s="83"/>
      <c r="H24" s="49"/>
      <c r="I24" s="49"/>
      <c r="J24" s="84"/>
    </row>
    <row r="25" spans="1:10">
      <c r="A25" s="105" t="s">
        <v>8</v>
      </c>
      <c r="B25" s="79" t="s">
        <v>5</v>
      </c>
      <c r="C25" s="80">
        <v>-3</v>
      </c>
      <c r="D25" s="81">
        <v>6.5</v>
      </c>
      <c r="E25" s="82"/>
      <c r="F25" s="81">
        <v>-2</v>
      </c>
      <c r="G25" s="83"/>
      <c r="H25" s="49"/>
      <c r="I25" s="49"/>
      <c r="J25" s="84"/>
    </row>
    <row r="26" spans="1:10">
      <c r="A26" s="105" t="s">
        <v>8</v>
      </c>
      <c r="B26" s="79" t="s">
        <v>5</v>
      </c>
      <c r="C26" s="80">
        <v>-2</v>
      </c>
      <c r="D26" s="81">
        <v>2.4500000000000002</v>
      </c>
      <c r="E26" s="82"/>
      <c r="F26" s="81">
        <v>-5</v>
      </c>
      <c r="G26" s="83"/>
      <c r="H26" s="49"/>
      <c r="I26" s="49"/>
      <c r="J26" s="84"/>
    </row>
    <row r="27" spans="1:10" ht="12" thickBot="1">
      <c r="A27" s="103" t="s">
        <v>8</v>
      </c>
      <c r="B27" s="85" t="s">
        <v>7</v>
      </c>
      <c r="C27" s="86">
        <v>-1</v>
      </c>
      <c r="D27" s="87">
        <v>2.35</v>
      </c>
      <c r="E27" s="88">
        <f>AVERAGE(D23:D27)</f>
        <v>4.0600000000000005</v>
      </c>
      <c r="F27" s="87">
        <v>6.75</v>
      </c>
      <c r="G27" s="89">
        <f>F23+F24+F25+F26+F27</f>
        <v>-4.25</v>
      </c>
      <c r="H27" s="90" t="str">
        <f>IF(G27=MAX(G3:G29),"TOP"," ")</f>
        <v xml:space="preserve"> </v>
      </c>
      <c r="I27" s="90" t="str">
        <f>IF(G27=MIN(G3:G29),"FLOP"," ")</f>
        <v xml:space="preserve"> </v>
      </c>
      <c r="J27" s="91" t="str">
        <f>CONCATENATE(H27,I27)</f>
        <v xml:space="preserve">  </v>
      </c>
    </row>
    <row r="28" spans="1:10">
      <c r="A28" s="102" t="s">
        <v>378</v>
      </c>
      <c r="B28" s="73" t="s">
        <v>5</v>
      </c>
      <c r="C28" s="74">
        <v>-1</v>
      </c>
      <c r="D28" s="75">
        <v>6</v>
      </c>
      <c r="E28" s="76"/>
      <c r="F28" s="75">
        <v>-1</v>
      </c>
      <c r="G28" s="77"/>
      <c r="H28" s="63"/>
      <c r="I28" s="63"/>
      <c r="J28" s="78"/>
    </row>
    <row r="29" spans="1:10" ht="12" thickBot="1">
      <c r="A29" s="103"/>
      <c r="B29" s="85" t="s">
        <v>5</v>
      </c>
      <c r="C29" s="86">
        <v>-2</v>
      </c>
      <c r="D29" s="87">
        <v>4.0999999999999996</v>
      </c>
      <c r="E29" s="88">
        <f>AVERAGE(D28:D29)</f>
        <v>5.05</v>
      </c>
      <c r="F29" s="87">
        <v>-1</v>
      </c>
      <c r="G29" s="89">
        <f>F28+F29</f>
        <v>-2</v>
      </c>
      <c r="H29" s="90" t="str">
        <f>IF(G29=MAX(G3:G29),"ok"," ")</f>
        <v xml:space="preserve"> </v>
      </c>
      <c r="I29" s="90" t="str">
        <f>IF(G29=MIN(G3:G29),"FLOP"," ")</f>
        <v xml:space="preserve"> </v>
      </c>
      <c r="J29" s="91" t="str">
        <f>CONCATENATE(H29,I29)</f>
        <v xml:space="preserve">  </v>
      </c>
    </row>
    <row r="31" spans="1:10">
      <c r="B31" s="92" t="s">
        <v>773</v>
      </c>
      <c r="D31" s="92" t="s">
        <v>774</v>
      </c>
      <c r="F31" s="92" t="s">
        <v>775</v>
      </c>
    </row>
  </sheetData>
  <sheetProtection selectLockedCells="1" selectUnlockedCells="1"/>
  <mergeCells count="6">
    <mergeCell ref="A28:A29"/>
    <mergeCell ref="A3:A7"/>
    <mergeCell ref="A8:A12"/>
    <mergeCell ref="A13:A17"/>
    <mergeCell ref="A18:A22"/>
    <mergeCell ref="A23:A27"/>
  </mergeCells>
  <phoneticPr fontId="0" type="noConversion"/>
  <conditionalFormatting sqref="J1:J1048576">
    <cfRule type="expression" dxfId="5" priority="1" stopIfTrue="1">
      <formula>NOT(ISERROR(SEARCH("TOP",J1)))</formula>
    </cfRule>
    <cfRule type="expression" dxfId="4" priority="2" stopIfTrue="1">
      <formula>NOT(ISERROR(SEARCH("FLOP",J1)))</formula>
    </cfRule>
  </conditionalFormatting>
  <conditionalFormatting sqref="B32:B65536 B1:B30">
    <cfRule type="expression" dxfId="3" priority="3" stopIfTrue="1">
      <formula>NOT(ISERROR(SEARCH("PERDU",B1)))</formula>
    </cfRule>
    <cfRule type="expression" dxfId="2" priority="4" stopIfTrue="1">
      <formula>NOT(ISERROR(SEARCH("BON",B1)))</formula>
    </cfRule>
  </conditionalFormatting>
  <conditionalFormatting sqref="B8:B12">
    <cfRule type="expression" dxfId="1" priority="5" stopIfTrue="1">
      <formula>NOT(ISERROR(SEARCH("PERDU",B8)))</formula>
    </cfRule>
    <cfRule type="expression" dxfId="0" priority="6" stopIfTrue="1">
      <formula>NOT(ISERROR(SEARCH("BON",B8)))</formula>
    </cfRule>
  </conditionalFormatting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recap</vt:lpstr>
      <vt:lpstr>les 5 derniers</vt:lpstr>
      <vt:lpstr>les 5 derniers Original</vt:lpstr>
      <vt:lpstr>recap</vt:lpstr>
    </vt:vector>
  </TitlesOfParts>
  <Company>ADP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Michel</cp:lastModifiedBy>
  <cp:lastPrinted>2012-12-14T14:05:42Z</cp:lastPrinted>
  <dcterms:created xsi:type="dcterms:W3CDTF">2012-11-28T07:16:56Z</dcterms:created>
  <dcterms:modified xsi:type="dcterms:W3CDTF">2013-01-13T22:55:25Z</dcterms:modified>
</cp:coreProperties>
</file>