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omments4.xml" ContentType="application/vnd.openxmlformats-officedocument.spreadsheetml.comments+xml"/>
  <Override PartName="/xl/drawings/drawing6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7520" windowHeight="6345" activeTab="5"/>
  </bookViews>
  <sheets>
    <sheet name="Mouvements" sheetId="1" r:id="rId1"/>
    <sheet name="Journal Achats" sheetId="6" r:id="rId2"/>
    <sheet name="Journal Ventes" sheetId="8" r:id="rId3"/>
    <sheet name="Total Ventes" sheetId="9" r:id="rId4"/>
    <sheet name="Total Achats" sheetId="10" r:id="rId5"/>
    <sheet name="stocks" sheetId="12" r:id="rId6"/>
  </sheets>
  <definedNames>
    <definedName name="_xlnm._FilterDatabase" localSheetId="0" hidden="1">Mouvements!$B$4:$B$24</definedName>
    <definedName name="catergorie">Mouvements!$X$2:$X$3</definedName>
    <definedName name="_xlnm.Criteria" localSheetId="0">Mouvements!$H$1:$H$2</definedName>
    <definedName name="genre">Mouvements!$AA$2:$AA$3</definedName>
    <definedName name="lieu">Mouvements!$Y$2:$Y$4</definedName>
    <definedName name="reglement">Mouvements!$Z$2:$Z$5</definedName>
    <definedName name="tva">Mouvements!$AB$2:$AB$3</definedName>
    <definedName name="_xlnm.Print_Area" localSheetId="0">Mouvements!$A$3:$AB$13</definedName>
    <definedName name="_xlnm.Print_Area" localSheetId="4">'Total Achats'!#REF!</definedName>
    <definedName name="_xlnm.Print_Area" localSheetId="3">'Total Ventes'!$A$1:$E$7</definedName>
  </definedNames>
  <calcPr calcId="145621"/>
</workbook>
</file>

<file path=xl/calcChain.xml><?xml version="1.0" encoding="utf-8"?>
<calcChain xmlns="http://schemas.openxmlformats.org/spreadsheetml/2006/main">
  <c r="D27" i="12" l="1"/>
  <c r="C27" i="12"/>
  <c r="B27" i="12"/>
  <c r="A27" i="12"/>
  <c r="D26" i="12"/>
  <c r="C26" i="12"/>
  <c r="B26" i="12"/>
  <c r="A26" i="12"/>
  <c r="D25" i="12"/>
  <c r="C25" i="12"/>
  <c r="B25" i="12"/>
  <c r="A25" i="12"/>
  <c r="D24" i="12"/>
  <c r="C24" i="12"/>
  <c r="B24" i="12"/>
  <c r="A24" i="12"/>
  <c r="D23" i="12"/>
  <c r="C23" i="12"/>
  <c r="B23" i="12"/>
  <c r="A23" i="12"/>
  <c r="D22" i="12"/>
  <c r="C22" i="12"/>
  <c r="B22" i="12"/>
  <c r="A22" i="12"/>
  <c r="D21" i="12"/>
  <c r="C21" i="12"/>
  <c r="B21" i="12"/>
  <c r="A21" i="12"/>
  <c r="D20" i="12"/>
  <c r="C20" i="12"/>
  <c r="B20" i="12"/>
  <c r="A20" i="12"/>
  <c r="D19" i="12"/>
  <c r="C19" i="12"/>
  <c r="B19" i="12"/>
  <c r="A19" i="12"/>
  <c r="D18" i="12"/>
  <c r="C18" i="12"/>
  <c r="B18" i="12"/>
  <c r="A18" i="12"/>
  <c r="D17" i="12"/>
  <c r="C17" i="12"/>
  <c r="B17" i="12"/>
  <c r="A17" i="12"/>
  <c r="D16" i="12"/>
  <c r="C16" i="12"/>
  <c r="B16" i="12"/>
  <c r="A16" i="12"/>
  <c r="D15" i="12"/>
  <c r="C15" i="12"/>
  <c r="B15" i="12"/>
  <c r="A15" i="12"/>
  <c r="D14" i="12"/>
  <c r="C14" i="12"/>
  <c r="B14" i="12"/>
  <c r="A14" i="12"/>
  <c r="D13" i="12"/>
  <c r="C13" i="12"/>
  <c r="B13" i="12"/>
  <c r="A13" i="12"/>
  <c r="D12" i="12"/>
  <c r="C12" i="12"/>
  <c r="B12" i="12"/>
  <c r="A12" i="12"/>
  <c r="D11" i="12"/>
  <c r="C11" i="12"/>
  <c r="B11" i="12"/>
  <c r="A11" i="12"/>
  <c r="D10" i="12"/>
  <c r="C10" i="12"/>
  <c r="B10" i="12"/>
  <c r="A10" i="12"/>
  <c r="D9" i="12"/>
  <c r="C9" i="12"/>
  <c r="B9" i="12"/>
  <c r="A9" i="12"/>
  <c r="D8" i="12"/>
  <c r="C8" i="12"/>
  <c r="B8" i="12"/>
  <c r="A8" i="12"/>
  <c r="D7" i="12"/>
  <c r="C7" i="12"/>
  <c r="B7" i="12"/>
  <c r="A7" i="12"/>
  <c r="D6" i="12"/>
  <c r="C6" i="12"/>
  <c r="B6" i="12"/>
  <c r="A6" i="12"/>
  <c r="D5" i="12"/>
  <c r="C5" i="12"/>
  <c r="B5" i="12"/>
  <c r="A5" i="12"/>
  <c r="D4" i="12"/>
  <c r="C4" i="12"/>
  <c r="B4" i="12"/>
  <c r="A4" i="12"/>
  <c r="D3" i="12"/>
  <c r="C3" i="12"/>
  <c r="B3" i="12"/>
  <c r="A3" i="12"/>
  <c r="D2" i="12"/>
  <c r="C2" i="12"/>
  <c r="B2" i="12"/>
  <c r="A2" i="12"/>
  <c r="S30" i="1" l="1"/>
  <c r="R30" i="1"/>
  <c r="P30" i="1"/>
  <c r="U30" i="1" s="1"/>
  <c r="V30" i="1" s="1"/>
  <c r="W30" i="1" s="1"/>
  <c r="U29" i="1"/>
  <c r="V29" i="1" s="1"/>
  <c r="W29" i="1" s="1"/>
  <c r="S29" i="1"/>
  <c r="R29" i="1"/>
  <c r="P29" i="1"/>
  <c r="S28" i="1"/>
  <c r="R28" i="1"/>
  <c r="P28" i="1"/>
  <c r="U28" i="1" s="1"/>
  <c r="V28" i="1" s="1"/>
  <c r="W28" i="1" s="1"/>
  <c r="S27" i="1"/>
  <c r="R27" i="1"/>
  <c r="P27" i="1"/>
  <c r="U27" i="1" s="1"/>
  <c r="V27" i="1" s="1"/>
  <c r="W27" i="1" s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1" i="1"/>
  <c r="S22" i="1"/>
  <c r="S23" i="1"/>
  <c r="S24" i="1"/>
  <c r="S25" i="1"/>
  <c r="S26" i="1"/>
  <c r="S20" i="1"/>
  <c r="R26" i="1"/>
  <c r="P26" i="1"/>
  <c r="U26" i="1" s="1"/>
  <c r="V26" i="1" s="1"/>
  <c r="W26" i="1" s="1"/>
  <c r="R25" i="1"/>
  <c r="P25" i="1"/>
  <c r="U25" i="1" s="1"/>
  <c r="V25" i="1" s="1"/>
  <c r="W25" i="1" s="1"/>
  <c r="E10" i="10"/>
  <c r="D9" i="10"/>
  <c r="C9" i="10"/>
  <c r="B9" i="10"/>
  <c r="A9" i="10"/>
  <c r="D5" i="10"/>
  <c r="C5" i="10"/>
  <c r="B5" i="10"/>
  <c r="A5" i="10"/>
  <c r="D8" i="10"/>
  <c r="C8" i="10"/>
  <c r="B8" i="10"/>
  <c r="A8" i="10"/>
  <c r="D7" i="10"/>
  <c r="C7" i="10"/>
  <c r="B7" i="10"/>
  <c r="A7" i="10"/>
  <c r="D4" i="10"/>
  <c r="C4" i="10"/>
  <c r="B4" i="10"/>
  <c r="A4" i="10"/>
  <c r="D6" i="10"/>
  <c r="C6" i="10"/>
  <c r="B6" i="10"/>
  <c r="A6" i="10"/>
  <c r="D3" i="10"/>
  <c r="C3" i="10"/>
  <c r="B3" i="10"/>
  <c r="A3" i="10"/>
  <c r="D2" i="10"/>
  <c r="C2" i="10"/>
  <c r="B2" i="10"/>
  <c r="A2" i="10"/>
  <c r="R24" i="1"/>
  <c r="P24" i="1"/>
  <c r="U24" i="1" s="1"/>
  <c r="V24" i="1" s="1"/>
  <c r="W24" i="1" s="1"/>
  <c r="R23" i="1"/>
  <c r="P23" i="1"/>
  <c r="U23" i="1" s="1"/>
  <c r="V23" i="1" s="1"/>
  <c r="W23" i="1" s="1"/>
  <c r="R22" i="1"/>
  <c r="P22" i="1"/>
  <c r="U22" i="1" s="1"/>
  <c r="V22" i="1" s="1"/>
  <c r="W22" i="1" s="1"/>
  <c r="R10" i="1"/>
  <c r="R11" i="1"/>
  <c r="R12" i="1"/>
  <c r="R13" i="1"/>
  <c r="R14" i="1"/>
  <c r="R15" i="1"/>
  <c r="R16" i="1"/>
  <c r="R17" i="1"/>
  <c r="R18" i="1"/>
  <c r="R19" i="1"/>
  <c r="R20" i="1"/>
  <c r="R21" i="1"/>
  <c r="P20" i="1"/>
  <c r="U20" i="1" s="1"/>
  <c r="V20" i="1" s="1"/>
  <c r="W20" i="1" s="1"/>
  <c r="P19" i="1"/>
  <c r="U19" i="1" s="1"/>
  <c r="V19" i="1" s="1"/>
  <c r="W19" i="1" s="1"/>
  <c r="P18" i="1"/>
  <c r="U18" i="1" s="1"/>
  <c r="V18" i="1" s="1"/>
  <c r="W18" i="1" s="1"/>
  <c r="P17" i="1"/>
  <c r="U17" i="1" s="1"/>
  <c r="V17" i="1" s="1"/>
  <c r="W17" i="1" s="1"/>
  <c r="R6" i="1" l="1"/>
  <c r="R7" i="1"/>
  <c r="R8" i="1"/>
  <c r="R9" i="1"/>
  <c r="R5" i="1"/>
  <c r="D1" i="12" l="1"/>
  <c r="C1" i="12"/>
  <c r="B1" i="12"/>
  <c r="A1" i="12"/>
  <c r="E5" i="9"/>
  <c r="C4" i="9"/>
  <c r="B4" i="9"/>
  <c r="A4" i="9"/>
  <c r="C3" i="9"/>
  <c r="B3" i="9"/>
  <c r="A3" i="9"/>
  <c r="C2" i="9"/>
  <c r="B2" i="9"/>
  <c r="A2" i="9"/>
  <c r="F8" i="8"/>
  <c r="E8" i="8"/>
  <c r="E9" i="8"/>
  <c r="E10" i="8"/>
  <c r="C8" i="8"/>
  <c r="C9" i="8"/>
  <c r="A8" i="8"/>
  <c r="A9" i="8"/>
  <c r="A10" i="8"/>
  <c r="F5" i="8"/>
  <c r="E5" i="8"/>
  <c r="E6" i="8"/>
  <c r="E7" i="8"/>
  <c r="C5" i="8"/>
  <c r="C6" i="8"/>
  <c r="A5" i="8"/>
  <c r="A6" i="8"/>
  <c r="A7" i="8"/>
  <c r="F2" i="8"/>
  <c r="E2" i="8"/>
  <c r="E3" i="8"/>
  <c r="E4" i="8"/>
  <c r="C2" i="8"/>
  <c r="C3" i="8"/>
  <c r="A2" i="8"/>
  <c r="A3" i="8"/>
  <c r="A4" i="8"/>
  <c r="F20" i="6"/>
  <c r="F18" i="6"/>
  <c r="G19" i="6" s="1"/>
  <c r="F17" i="6"/>
  <c r="G21" i="6" s="1"/>
  <c r="E17" i="6"/>
  <c r="E18" i="6"/>
  <c r="E19" i="6"/>
  <c r="E20" i="6"/>
  <c r="E21" i="6"/>
  <c r="C21" i="6"/>
  <c r="C17" i="6"/>
  <c r="A17" i="6"/>
  <c r="A18" i="6"/>
  <c r="A19" i="6"/>
  <c r="A20" i="6"/>
  <c r="A21" i="6"/>
  <c r="F15" i="6"/>
  <c r="F13" i="6"/>
  <c r="G14" i="6" s="1"/>
  <c r="F12" i="6"/>
  <c r="G16" i="6" s="1"/>
  <c r="E12" i="6"/>
  <c r="E13" i="6"/>
  <c r="E14" i="6"/>
  <c r="E15" i="6"/>
  <c r="E16" i="6"/>
  <c r="C16" i="6"/>
  <c r="C12" i="6"/>
  <c r="A12" i="6"/>
  <c r="A13" i="6"/>
  <c r="A14" i="6"/>
  <c r="A15" i="6"/>
  <c r="A16" i="6"/>
  <c r="F10" i="6"/>
  <c r="F8" i="6"/>
  <c r="G9" i="6" s="1"/>
  <c r="F7" i="6"/>
  <c r="G11" i="6" s="1"/>
  <c r="E7" i="6"/>
  <c r="E8" i="6"/>
  <c r="E9" i="6"/>
  <c r="E10" i="6"/>
  <c r="E11" i="6"/>
  <c r="C11" i="6"/>
  <c r="C7" i="6"/>
  <c r="A7" i="6"/>
  <c r="A8" i="6"/>
  <c r="A9" i="6"/>
  <c r="A10" i="6"/>
  <c r="A11" i="6"/>
  <c r="F5" i="6"/>
  <c r="F3" i="6"/>
  <c r="G4" i="6" s="1"/>
  <c r="F2" i="6"/>
  <c r="G6" i="6" s="1"/>
  <c r="E2" i="6"/>
  <c r="E3" i="6"/>
  <c r="E4" i="6"/>
  <c r="E5" i="6"/>
  <c r="E6" i="6"/>
  <c r="C6" i="6"/>
  <c r="C2" i="6"/>
  <c r="A2" i="6"/>
  <c r="A3" i="6"/>
  <c r="A4" i="6"/>
  <c r="A5" i="6"/>
  <c r="A6" i="6"/>
  <c r="P15" i="1"/>
  <c r="U15" i="1" s="1"/>
  <c r="V15" i="1" s="1"/>
  <c r="W15" i="1" s="1"/>
  <c r="P14" i="1" l="1"/>
  <c r="U14" i="1" s="1"/>
  <c r="V14" i="1" s="1"/>
  <c r="W14" i="1" s="1"/>
  <c r="C5" i="1" l="1"/>
  <c r="U13" i="1" l="1"/>
  <c r="V13" i="1" s="1"/>
  <c r="W13" i="1" s="1"/>
  <c r="P6" i="1" l="1"/>
  <c r="P7" i="1"/>
  <c r="P8" i="1"/>
  <c r="P9" i="1"/>
  <c r="P10" i="1"/>
  <c r="U10" i="1" s="1"/>
  <c r="V10" i="1" s="1"/>
  <c r="W10" i="1" s="1"/>
  <c r="P11" i="1"/>
  <c r="U11" i="1" s="1"/>
  <c r="V11" i="1" s="1"/>
  <c r="W11" i="1" s="1"/>
  <c r="P12" i="1"/>
  <c r="U12" i="1" s="1"/>
  <c r="V12" i="1" s="1"/>
  <c r="W12" i="1" s="1"/>
  <c r="P5" i="1"/>
  <c r="G7" i="8" l="1"/>
  <c r="G6" i="8" s="1"/>
  <c r="D3" i="9"/>
  <c r="G10" i="8"/>
  <c r="G9" i="8" s="1"/>
  <c r="D4" i="9"/>
  <c r="U9" i="1"/>
  <c r="V9" i="1" s="1"/>
  <c r="W9" i="1" s="1"/>
  <c r="U8" i="1"/>
  <c r="V8" i="1" s="1"/>
  <c r="W8" i="1" s="1"/>
  <c r="U7" i="1"/>
  <c r="V7" i="1" s="1"/>
  <c r="W7" i="1" s="1"/>
  <c r="U6" i="1"/>
  <c r="V6" i="1" s="1"/>
  <c r="W6" i="1" s="1"/>
  <c r="U5" i="1"/>
  <c r="V5" i="1" s="1"/>
  <c r="W5" i="1" s="1"/>
  <c r="D2" i="9" l="1"/>
  <c r="G4" i="8"/>
  <c r="G3" i="8" s="1"/>
</calcChain>
</file>

<file path=xl/comments1.xml><?xml version="1.0" encoding="utf-8"?>
<comments xmlns="http://schemas.openxmlformats.org/spreadsheetml/2006/main">
  <authors>
    <author>tlang</author>
  </authors>
  <commentList>
    <comment ref="J6" authorId="0">
      <text>
        <r>
          <rPr>
            <b/>
            <sz val="9"/>
            <color indexed="81"/>
            <rFont val="Tahoma"/>
            <family val="2"/>
          </rPr>
          <t>Les dates sont à saisir avant de faire la génération d'écriture</t>
        </r>
      </text>
    </comment>
  </commentList>
</comments>
</file>

<file path=xl/comments2.xml><?xml version="1.0" encoding="utf-8"?>
<comments xmlns="http://schemas.openxmlformats.org/spreadsheetml/2006/main">
  <authors>
    <author>tlang</author>
  </authors>
  <commentList>
    <comment ref="J6" authorId="0">
      <text>
        <r>
          <rPr>
            <b/>
            <sz val="9"/>
            <color indexed="81"/>
            <rFont val="Tahoma"/>
            <family val="2"/>
          </rPr>
          <t>Les dates sont à saisir avant de faire la génération d'écriture</t>
        </r>
      </text>
    </comment>
  </commentList>
</comments>
</file>

<file path=xl/comments3.xml><?xml version="1.0" encoding="utf-8"?>
<comments xmlns="http://schemas.openxmlformats.org/spreadsheetml/2006/main">
  <authors>
    <author>tlang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Les dates sont à saisir avant de faire la génération d'écriture</t>
        </r>
      </text>
    </comment>
  </commentList>
</comments>
</file>

<file path=xl/comments4.xml><?xml version="1.0" encoding="utf-8"?>
<comments xmlns="http://schemas.openxmlformats.org/spreadsheetml/2006/main">
  <authors>
    <author>tlang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Les dates sont à saisir avant de faire la génération d'écriture</t>
        </r>
      </text>
    </comment>
  </commentList>
</comments>
</file>

<file path=xl/comments5.xml><?xml version="1.0" encoding="utf-8"?>
<comments xmlns="http://schemas.openxmlformats.org/spreadsheetml/2006/main">
  <authors>
    <author>tania LANG</author>
  </authors>
  <commentList>
    <comment ref="K1" authorId="0">
      <text>
        <r>
          <rPr>
            <sz val="9"/>
            <color indexed="81"/>
            <rFont val="Tahoma"/>
            <family val="2"/>
          </rPr>
          <t xml:space="preserve">La date est à saisir avant mise à jour du stock
</t>
        </r>
      </text>
    </comment>
  </commentList>
</comments>
</file>

<file path=xl/sharedStrings.xml><?xml version="1.0" encoding="utf-8"?>
<sst xmlns="http://schemas.openxmlformats.org/spreadsheetml/2006/main" count="362" uniqueCount="101">
  <si>
    <t>Date d'achat ou de l'apport</t>
  </si>
  <si>
    <t>Nom, prénom ou dénomination sociale</t>
  </si>
  <si>
    <t>Genre</t>
  </si>
  <si>
    <t>N° immatriculation</t>
  </si>
  <si>
    <t>Prix d'achat ou de valeur vénale</t>
  </si>
  <si>
    <t>Mode de règlement</t>
  </si>
  <si>
    <t>Changement d'immatriculation</t>
  </si>
  <si>
    <t>Prix de vente</t>
  </si>
  <si>
    <t>Lieu d'achat</t>
  </si>
  <si>
    <t>Lieu de vente</t>
  </si>
  <si>
    <t>Professionnel ou Particulier</t>
  </si>
  <si>
    <t>Particulier</t>
  </si>
  <si>
    <t>Professionnel</t>
  </si>
  <si>
    <t>France</t>
  </si>
  <si>
    <t>UE</t>
  </si>
  <si>
    <t>Hors CEE</t>
  </si>
  <si>
    <t>CHQ</t>
  </si>
  <si>
    <t>VIRT</t>
  </si>
  <si>
    <t>ESP</t>
  </si>
  <si>
    <t>Date de vente</t>
  </si>
  <si>
    <t>VU</t>
  </si>
  <si>
    <t>VP</t>
  </si>
  <si>
    <t>Régime TVA</t>
  </si>
  <si>
    <t>Soumis à TVA (O/N)</t>
  </si>
  <si>
    <t>OUI</t>
  </si>
  <si>
    <t>NON</t>
  </si>
  <si>
    <t>Numéro d'ordre</t>
  </si>
  <si>
    <t>655abd67</t>
  </si>
  <si>
    <t>367bv92</t>
  </si>
  <si>
    <t>aj bd 95</t>
  </si>
  <si>
    <t xml:space="preserve">anc vh </t>
  </si>
  <si>
    <t>kdjhf</t>
  </si>
  <si>
    <t>hqgfkhjqoit</t>
  </si>
  <si>
    <t>ngfkl</t>
  </si>
  <si>
    <t>jgfkj</t>
  </si>
  <si>
    <t xml:space="preserve">Mme DUPONT </t>
  </si>
  <si>
    <t>ARS SARL</t>
  </si>
  <si>
    <t xml:space="preserve">M. DURAND </t>
  </si>
  <si>
    <t xml:space="preserve">PEUGEOT </t>
  </si>
  <si>
    <t xml:space="preserve">RENAULT </t>
  </si>
  <si>
    <t xml:space="preserve">M. SPUNTZ </t>
  </si>
  <si>
    <t xml:space="preserve">Mlle ARNOLD </t>
  </si>
  <si>
    <t>DIVERS</t>
  </si>
  <si>
    <t>Marge TTC</t>
  </si>
  <si>
    <t>Tva sur marge</t>
  </si>
  <si>
    <t>Marge HT</t>
  </si>
  <si>
    <t>Date</t>
  </si>
  <si>
    <t>journal</t>
  </si>
  <si>
    <t>N° compte</t>
  </si>
  <si>
    <t>N° pièce</t>
  </si>
  <si>
    <t>Libellé</t>
  </si>
  <si>
    <t>Débit</t>
  </si>
  <si>
    <t>Crédit</t>
  </si>
  <si>
    <t>Monnaie</t>
  </si>
  <si>
    <t>AC</t>
  </si>
  <si>
    <t>E</t>
  </si>
  <si>
    <t>VE</t>
  </si>
  <si>
    <t>Mme KUNTZ</t>
  </si>
  <si>
    <t>M. SCHMITT</t>
  </si>
  <si>
    <t>SARIL</t>
  </si>
  <si>
    <t>IMPACT</t>
  </si>
  <si>
    <t>Ventes  en stock</t>
  </si>
  <si>
    <t>Achats en stocks</t>
  </si>
  <si>
    <t>Date début</t>
  </si>
  <si>
    <t>Date fin</t>
  </si>
  <si>
    <t>mlmlm</t>
  </si>
  <si>
    <t>Montant</t>
  </si>
  <si>
    <t>TOTAL</t>
  </si>
  <si>
    <t>Total Général</t>
  </si>
  <si>
    <t>1</t>
  </si>
  <si>
    <t>15/01/2013</t>
  </si>
  <si>
    <t>125</t>
  </si>
  <si>
    <t>1125</t>
  </si>
  <si>
    <t>111</t>
  </si>
  <si>
    <t>gg</t>
  </si>
  <si>
    <t>1558</t>
  </si>
  <si>
    <t>1125loo</t>
  </si>
  <si>
    <t/>
  </si>
  <si>
    <t>Date inventaire</t>
  </si>
  <si>
    <t>kk</t>
  </si>
  <si>
    <t>ll</t>
  </si>
  <si>
    <t>tyuiojhghj</t>
  </si>
  <si>
    <t>kjhgfyui</t>
  </si>
  <si>
    <t>kkk</t>
  </si>
  <si>
    <t>lkj</t>
  </si>
  <si>
    <t>hh</t>
  </si>
  <si>
    <t>jj</t>
  </si>
  <si>
    <t>h</t>
  </si>
  <si>
    <t>1562</t>
  </si>
  <si>
    <t>hgfd</t>
  </si>
  <si>
    <t>;hg</t>
  </si>
  <si>
    <t>dfgh</t>
  </si>
  <si>
    <t>uuuu</t>
  </si>
  <si>
    <t>jjj</t>
  </si>
  <si>
    <t>jjjjhgf</t>
  </si>
  <si>
    <t>hhh</t>
  </si>
  <si>
    <t>jjhf</t>
  </si>
  <si>
    <t>tt</t>
  </si>
  <si>
    <t>pp</t>
  </si>
  <si>
    <t>655</t>
  </si>
  <si>
    <t>http://forum.excel-pratique.com/excel/usf-en-cascade-avec-un-mot-de-passe-t42668.html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</si>
</sst>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€&quot;#,##0.00_);\(&quot;€&quot;#,##0.00\)"/>
    <numFmt numFmtId="165" formatCode="dd/mm/yyyy;@"/>
  </numFmts>
  <fonts count="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u/>
      <sz val="11"/>
      <color indexed="12"/>
      <name val="Calibri"/>
      <family val="2"/>
    </font>
    <font>
      <b/>
      <sz val="10"/>
      <name val="Times New Roman"/>
      <family val="1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67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0" fillId="0" borderId="1" xfId="0" applyBorder="1" applyAlignment="1">
      <alignment horizontal="left" wrapText="1"/>
    </xf>
    <xf numFmtId="0" fontId="0" fillId="2" borderId="1" xfId="0" applyFill="1" applyBorder="1" applyAlignment="1">
      <alignment horizontal="center"/>
    </xf>
    <xf numFmtId="4" fontId="0" fillId="2" borderId="1" xfId="0" applyNumberFormat="1" applyFill="1" applyBorder="1" applyAlignment="1">
      <alignment horizontal="right"/>
    </xf>
    <xf numFmtId="14" fontId="0" fillId="0" borderId="0" xfId="0" applyNumberFormat="1"/>
    <xf numFmtId="4" fontId="0" fillId="0" borderId="0" xfId="0" applyNumberFormat="1"/>
    <xf numFmtId="0" fontId="2" fillId="0" borderId="0" xfId="1" applyAlignment="1" applyProtection="1"/>
    <xf numFmtId="14" fontId="0" fillId="0" borderId="0" xfId="0" applyNumberFormat="1" applyFill="1"/>
    <xf numFmtId="0" fontId="0" fillId="0" borderId="0" xfId="0" applyFill="1"/>
    <xf numFmtId="4" fontId="0" fillId="0" borderId="0" xfId="0" applyNumberFormat="1" applyFill="1"/>
    <xf numFmtId="0" fontId="0" fillId="0" borderId="0" xfId="0" applyBorder="1"/>
    <xf numFmtId="0" fontId="0" fillId="0" borderId="0" xfId="0" applyNumberFormat="1" applyBorder="1"/>
    <xf numFmtId="4" fontId="0" fillId="0" borderId="1" xfId="0" applyNumberFormat="1" applyBorder="1" applyAlignment="1">
      <alignment horizontal="center"/>
    </xf>
    <xf numFmtId="4" fontId="0" fillId="0" borderId="7" xfId="0" applyNumberFormat="1" applyBorder="1" applyAlignment="1">
      <alignment horizontal="center"/>
    </xf>
    <xf numFmtId="4" fontId="0" fillId="0" borderId="8" xfId="0" applyNumberFormat="1" applyBorder="1" applyAlignment="1">
      <alignment horizontal="center"/>
    </xf>
    <xf numFmtId="4" fontId="0" fillId="0" borderId="8" xfId="0" applyNumberFormat="1" applyBorder="1" applyAlignment="1">
      <alignment wrapText="1"/>
    </xf>
    <xf numFmtId="4" fontId="0" fillId="0" borderId="9" xfId="0" applyNumberFormat="1" applyBorder="1" applyAlignment="1">
      <alignment horizontal="center"/>
    </xf>
    <xf numFmtId="4" fontId="0" fillId="0" borderId="9" xfId="0" applyNumberFormat="1" applyBorder="1" applyAlignment="1">
      <alignment wrapText="1"/>
    </xf>
    <xf numFmtId="0" fontId="0" fillId="0" borderId="10" xfId="0" applyNumberFormat="1" applyBorder="1" applyAlignment="1">
      <alignment horizontal="center"/>
    </xf>
    <xf numFmtId="0" fontId="3" fillId="0" borderId="3" xfId="0" applyNumberFormat="1" applyFont="1" applyBorder="1"/>
    <xf numFmtId="14" fontId="0" fillId="0" borderId="11" xfId="0" applyNumberFormat="1" applyBorder="1"/>
    <xf numFmtId="14" fontId="0" fillId="0" borderId="9" xfId="0" applyNumberFormat="1" applyBorder="1" applyAlignment="1">
      <alignment horizontal="center"/>
    </xf>
    <xf numFmtId="4" fontId="1" fillId="2" borderId="13" xfId="0" applyNumberFormat="1" applyFont="1" applyFill="1" applyBorder="1" applyAlignment="1">
      <alignment vertical="center"/>
    </xf>
    <xf numFmtId="4" fontId="1" fillId="2" borderId="15" xfId="0" applyNumberFormat="1" applyFont="1" applyFill="1" applyBorder="1" applyAlignment="1">
      <alignment vertical="center"/>
    </xf>
    <xf numFmtId="4" fontId="1" fillId="2" borderId="5" xfId="0" applyNumberFormat="1" applyFont="1" applyFill="1" applyBorder="1" applyAlignment="1">
      <alignment vertical="center"/>
    </xf>
    <xf numFmtId="4" fontId="1" fillId="2" borderId="16" xfId="0" applyNumberFormat="1" applyFont="1" applyFill="1" applyBorder="1" applyAlignment="1">
      <alignment vertical="center"/>
    </xf>
    <xf numFmtId="4" fontId="1" fillId="2" borderId="12" xfId="0" applyNumberFormat="1" applyFont="1" applyFill="1" applyBorder="1" applyAlignment="1">
      <alignment vertical="center"/>
    </xf>
    <xf numFmtId="4" fontId="1" fillId="2" borderId="6" xfId="0" applyNumberFormat="1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NumberFormat="1" applyFont="1"/>
    <xf numFmtId="4" fontId="5" fillId="0" borderId="0" xfId="0" applyNumberFormat="1" applyFont="1"/>
    <xf numFmtId="4" fontId="0" fillId="0" borderId="0" xfId="0" applyNumberFormat="1" applyFont="1"/>
    <xf numFmtId="0" fontId="5" fillId="0" borderId="0" xfId="0" applyNumberFormat="1" applyFont="1" applyAlignment="1">
      <alignment horizontal="center"/>
    </xf>
    <xf numFmtId="4" fontId="1" fillId="2" borderId="17" xfId="0" applyNumberFormat="1" applyFont="1" applyFill="1" applyBorder="1" applyAlignment="1">
      <alignment horizontal="center" vertical="center" wrapText="1"/>
    </xf>
    <xf numFmtId="4" fontId="0" fillId="0" borderId="17" xfId="0" applyNumberFormat="1" applyBorder="1"/>
    <xf numFmtId="0" fontId="5" fillId="0" borderId="0" xfId="0" applyFont="1"/>
    <xf numFmtId="0" fontId="0" fillId="2" borderId="17" xfId="0" applyNumberFormat="1" applyFill="1" applyBorder="1" applyAlignment="1">
      <alignment horizontal="center"/>
    </xf>
    <xf numFmtId="165" fontId="0" fillId="0" borderId="0" xfId="0" applyNumberFormat="1"/>
    <xf numFmtId="0" fontId="1" fillId="2" borderId="17" xfId="0" applyFont="1" applyFill="1" applyBorder="1" applyAlignment="1">
      <alignment horizontal="center" vertical="center" wrapText="1"/>
    </xf>
    <xf numFmtId="165" fontId="1" fillId="2" borderId="17" xfId="0" applyNumberFormat="1" applyFont="1" applyFill="1" applyBorder="1" applyAlignment="1">
      <alignment horizontal="center" vertical="center" wrapText="1"/>
    </xf>
    <xf numFmtId="0" fontId="0" fillId="0" borderId="17" xfId="0" applyBorder="1"/>
    <xf numFmtId="165" fontId="0" fillId="0" borderId="17" xfId="0" applyNumberFormat="1" applyBorder="1"/>
    <xf numFmtId="4" fontId="5" fillId="0" borderId="17" xfId="0" applyNumberFormat="1" applyFont="1" applyBorder="1"/>
    <xf numFmtId="0" fontId="5" fillId="0" borderId="17" xfId="0" applyFont="1" applyBorder="1"/>
    <xf numFmtId="164" fontId="0" fillId="0" borderId="1" xfId="0" applyNumberFormat="1" applyBorder="1" applyAlignment="1">
      <alignment horizontal="center"/>
    </xf>
    <xf numFmtId="14" fontId="0" fillId="0" borderId="17" xfId="0" applyNumberForma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4" fontId="1" fillId="2" borderId="2" xfId="0" applyNumberFormat="1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4" fontId="1" fillId="2" borderId="13" xfId="0" applyNumberFormat="1" applyFont="1" applyFill="1" applyBorder="1" applyAlignment="1">
      <alignment horizontal="center" vertical="center"/>
    </xf>
    <xf numFmtId="4" fontId="1" fillId="2" borderId="2" xfId="0" applyNumberFormat="1" applyFont="1" applyFill="1" applyBorder="1" applyAlignment="1">
      <alignment horizontal="center" vertical="center"/>
    </xf>
    <xf numFmtId="4" fontId="1" fillId="2" borderId="4" xfId="0" applyNumberFormat="1" applyFont="1" applyFill="1" applyBorder="1" applyAlignment="1">
      <alignment horizontal="center" vertical="center"/>
    </xf>
    <xf numFmtId="4" fontId="1" fillId="2" borderId="14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733425</xdr:rowOff>
        </xdr:from>
        <xdr:to>
          <xdr:col>0</xdr:col>
          <xdr:colOff>1266825</xdr:colOff>
          <xdr:row>0</xdr:row>
          <xdr:rowOff>1304925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le tableau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57150</xdr:rowOff>
        </xdr:from>
        <xdr:to>
          <xdr:col>0</xdr:col>
          <xdr:colOff>1266825</xdr:colOff>
          <xdr:row>0</xdr:row>
          <xdr:rowOff>647700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formulaire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38100</xdr:rowOff>
        </xdr:from>
        <xdr:to>
          <xdr:col>9</xdr:col>
          <xdr:colOff>19050</xdr:colOff>
          <xdr:row>3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Génération de l'écriture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0</xdr:row>
          <xdr:rowOff>0</xdr:rowOff>
        </xdr:from>
        <xdr:to>
          <xdr:col>11</xdr:col>
          <xdr:colOff>419100</xdr:colOff>
          <xdr:row>3</xdr:row>
          <xdr:rowOff>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formulaire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1190625</xdr:colOff>
          <xdr:row>3</xdr:row>
          <xdr:rowOff>28575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Génération de l'écriture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0</xdr:row>
          <xdr:rowOff>9525</xdr:rowOff>
        </xdr:from>
        <xdr:to>
          <xdr:col>11</xdr:col>
          <xdr:colOff>428625</xdr:colOff>
          <xdr:row>3</xdr:row>
          <xdr:rowOff>9525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formulaire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0</xdr:row>
          <xdr:rowOff>19050</xdr:rowOff>
        </xdr:from>
        <xdr:to>
          <xdr:col>8</xdr:col>
          <xdr:colOff>466725</xdr:colOff>
          <xdr:row>3</xdr:row>
          <xdr:rowOff>28575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le tableau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314325</xdr:colOff>
          <xdr:row>0</xdr:row>
          <xdr:rowOff>28575</xdr:rowOff>
        </xdr:from>
        <xdr:to>
          <xdr:col>6</xdr:col>
          <xdr:colOff>628650</xdr:colOff>
          <xdr:row>3</xdr:row>
          <xdr:rowOff>47625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Total ventes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0</xdr:row>
          <xdr:rowOff>0</xdr:rowOff>
        </xdr:from>
        <xdr:to>
          <xdr:col>10</xdr:col>
          <xdr:colOff>457200</xdr:colOff>
          <xdr:row>3</xdr:row>
          <xdr:rowOff>9525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formulaire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0</xdr:row>
          <xdr:rowOff>47625</xdr:rowOff>
        </xdr:from>
        <xdr:to>
          <xdr:col>9</xdr:col>
          <xdr:colOff>428625</xdr:colOff>
          <xdr:row>3</xdr:row>
          <xdr:rowOff>57150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le tableau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66675</xdr:rowOff>
        </xdr:from>
        <xdr:to>
          <xdr:col>7</xdr:col>
          <xdr:colOff>533400</xdr:colOff>
          <xdr:row>3</xdr:row>
          <xdr:rowOff>85725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Total Achats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38100</xdr:rowOff>
        </xdr:from>
        <xdr:to>
          <xdr:col>11</xdr:col>
          <xdr:colOff>419100</xdr:colOff>
          <xdr:row>3</xdr:row>
          <xdr:rowOff>66675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formulaire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0</xdr:row>
          <xdr:rowOff>57150</xdr:rowOff>
        </xdr:from>
        <xdr:to>
          <xdr:col>7</xdr:col>
          <xdr:colOff>0</xdr:colOff>
          <xdr:row>1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le tableau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57150</xdr:rowOff>
        </xdr:from>
        <xdr:to>
          <xdr:col>5</xdr:col>
          <xdr:colOff>1076325</xdr:colOff>
          <xdr:row>1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Stocks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2</xdr:row>
          <xdr:rowOff>19050</xdr:rowOff>
        </xdr:from>
        <xdr:to>
          <xdr:col>6</xdr:col>
          <xdr:colOff>95250</xdr:colOff>
          <xdr:row>5</xdr:row>
          <xdr:rowOff>19050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au formulaire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485775</xdr:colOff>
      <xdr:row>9</xdr:row>
      <xdr:rowOff>19050</xdr:rowOff>
    </xdr:from>
    <xdr:to>
      <xdr:col>15</xdr:col>
      <xdr:colOff>257175</xdr:colOff>
      <xdr:row>20</xdr:row>
      <xdr:rowOff>0</xdr:rowOff>
    </xdr:to>
    <xdr:sp macro="" textlink="">
      <xdr:nvSpPr>
        <xdr:cNvPr id="2" name="ZoneTexte 1"/>
        <xdr:cNvSpPr txBox="1"/>
      </xdr:nvSpPr>
      <xdr:spPr>
        <a:xfrm>
          <a:off x="5105400" y="2324100"/>
          <a:ext cx="8515350" cy="2076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le forum,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 USF n°1 qui apparait à l'ouverture du fichier excel. L'USF n°1 comporte des commandbuttons qui sont protégés par un mot de passe via un USF n°2. Lorsque le mot de passe est valide, il exécute la commande. Mais lorsque le mot de passe est incorrecte ou lorsque l'on clique sur annuler, l'USF N°2 et n°1 se ferme.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ne vois pas comment faire pour que lorsqu'on clique sur annuler de l'USF n°2, l'USF n°1 reste ouvert et quand le mot de passe est invalide l'usf N°2 reste ouvert.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le code d'un des boutons de l'usf n°1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omments" Target="../comments2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omments" Target="../comments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omments" Target="../comments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omments" Target="../comments5.xml"/><Relationship Id="rId2" Type="http://schemas.openxmlformats.org/officeDocument/2006/relationships/drawing" Target="../drawings/drawing6.xml"/><Relationship Id="rId1" Type="http://schemas.openxmlformats.org/officeDocument/2006/relationships/hyperlink" Target="http://forum.excel-pratique.com/excel/usf-en-cascade-avec-un-mot-de-passe-t42668.html" TargetMode="External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B30"/>
  <sheetViews>
    <sheetView workbookViewId="0">
      <selection activeCell="B1" sqref="B1"/>
    </sheetView>
  </sheetViews>
  <sheetFormatPr baseColWidth="10" defaultRowHeight="15" x14ac:dyDescent="0.25"/>
  <cols>
    <col min="1" max="2" width="21" style="8" customWidth="1"/>
    <col min="3" max="3" width="20.7109375" style="8" customWidth="1"/>
    <col min="4" max="4" width="15.7109375" style="8" customWidth="1"/>
    <col min="5" max="6" width="14.140625" style="8" customWidth="1"/>
    <col min="7" max="7" width="11.42578125" style="8"/>
    <col min="8" max="8" width="15.7109375" style="8" customWidth="1"/>
    <col min="9" max="9" width="14.85546875" style="8" customWidth="1"/>
    <col min="10" max="10" width="11.42578125" style="8"/>
    <col min="11" max="11" width="14.7109375" customWidth="1"/>
    <col min="12" max="12" width="20.7109375" customWidth="1"/>
    <col min="13" max="14" width="15.7109375" customWidth="1"/>
    <col min="15" max="15" width="16.7109375" customWidth="1"/>
    <col min="16" max="16" width="17.42578125" customWidth="1"/>
    <col min="17" max="17" width="11.140625" customWidth="1"/>
    <col min="18" max="19" width="11.42578125" hidden="1" customWidth="1"/>
    <col min="23" max="23" width="11.42578125" customWidth="1"/>
    <col min="24" max="24" width="13.28515625" hidden="1" customWidth="1"/>
    <col min="25" max="28" width="11.42578125" hidden="1" customWidth="1"/>
    <col min="29" max="29" width="11.42578125" customWidth="1"/>
  </cols>
  <sheetData>
    <row r="1" spans="1:28" ht="107.25" customHeight="1" x14ac:dyDescent="0.25">
      <c r="A1" s="26"/>
      <c r="B1" s="25"/>
      <c r="C1" s="25"/>
      <c r="D1" s="62"/>
      <c r="E1" s="62"/>
      <c r="F1" s="62"/>
      <c r="G1" s="62"/>
      <c r="H1" s="25"/>
      <c r="I1" s="25"/>
      <c r="J1" s="27"/>
      <c r="K1" s="58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60"/>
    </row>
    <row r="2" spans="1:28" ht="9.75" customHeight="1" x14ac:dyDescent="0.25">
      <c r="A2" s="28"/>
      <c r="B2" s="29"/>
      <c r="C2" s="29"/>
      <c r="D2" s="29"/>
      <c r="E2" s="29"/>
      <c r="F2" s="29"/>
      <c r="G2" s="29"/>
      <c r="H2" s="29"/>
      <c r="I2" s="29"/>
      <c r="J2" s="30"/>
      <c r="K2" s="31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3"/>
      <c r="X2" t="s">
        <v>11</v>
      </c>
      <c r="Y2" t="s">
        <v>13</v>
      </c>
      <c r="Z2" t="s">
        <v>16</v>
      </c>
      <c r="AA2" t="s">
        <v>20</v>
      </c>
      <c r="AB2" t="s">
        <v>24</v>
      </c>
    </row>
    <row r="3" spans="1:28" x14ac:dyDescent="0.25">
      <c r="A3" s="57" t="s">
        <v>26</v>
      </c>
      <c r="B3" s="57" t="s">
        <v>0</v>
      </c>
      <c r="C3" s="57" t="s">
        <v>1</v>
      </c>
      <c r="D3" s="57" t="s">
        <v>10</v>
      </c>
      <c r="E3" s="57" t="s">
        <v>8</v>
      </c>
      <c r="F3" s="57" t="s">
        <v>23</v>
      </c>
      <c r="G3" s="63" t="s">
        <v>2</v>
      </c>
      <c r="H3" s="65" t="s">
        <v>3</v>
      </c>
      <c r="I3" s="57" t="s">
        <v>4</v>
      </c>
      <c r="J3" s="57" t="s">
        <v>5</v>
      </c>
      <c r="K3" s="56" t="s">
        <v>19</v>
      </c>
      <c r="L3" s="56" t="s">
        <v>1</v>
      </c>
      <c r="M3" s="56" t="s">
        <v>10</v>
      </c>
      <c r="N3" s="56" t="s">
        <v>9</v>
      </c>
      <c r="O3" s="56" t="s">
        <v>6</v>
      </c>
      <c r="P3" s="56" t="s">
        <v>22</v>
      </c>
      <c r="Q3" s="56" t="s">
        <v>7</v>
      </c>
      <c r="R3" s="56" t="s">
        <v>61</v>
      </c>
      <c r="S3" s="56" t="s">
        <v>62</v>
      </c>
      <c r="T3" s="56" t="s">
        <v>5</v>
      </c>
      <c r="U3" s="56" t="s">
        <v>43</v>
      </c>
      <c r="V3" s="56" t="s">
        <v>44</v>
      </c>
      <c r="W3" s="56" t="s">
        <v>45</v>
      </c>
      <c r="X3" t="s">
        <v>12</v>
      </c>
      <c r="Y3" t="s">
        <v>14</v>
      </c>
      <c r="Z3" t="s">
        <v>18</v>
      </c>
      <c r="AA3" t="s">
        <v>21</v>
      </c>
      <c r="AB3" t="s">
        <v>25</v>
      </c>
    </row>
    <row r="4" spans="1:28" ht="30" customHeight="1" x14ac:dyDescent="0.25">
      <c r="A4" s="57"/>
      <c r="B4" s="57"/>
      <c r="C4" s="57"/>
      <c r="D4" s="57"/>
      <c r="E4" s="57"/>
      <c r="F4" s="57"/>
      <c r="G4" s="64"/>
      <c r="H4" s="66"/>
      <c r="I4" s="57"/>
      <c r="J4" s="57"/>
      <c r="K4" s="56"/>
      <c r="L4" s="56"/>
      <c r="M4" s="56"/>
      <c r="N4" s="56"/>
      <c r="O4" s="56"/>
      <c r="P4" s="56"/>
      <c r="Q4" s="56"/>
      <c r="R4" s="56"/>
      <c r="S4" s="56"/>
      <c r="T4" s="56"/>
      <c r="U4" s="61"/>
      <c r="V4" s="61"/>
      <c r="W4" s="61"/>
      <c r="Y4" t="s">
        <v>15</v>
      </c>
      <c r="Z4" t="s">
        <v>17</v>
      </c>
    </row>
    <row r="5" spans="1:28" x14ac:dyDescent="0.25">
      <c r="A5" s="21">
        <v>1</v>
      </c>
      <c r="B5" s="24">
        <v>39828</v>
      </c>
      <c r="C5" s="18" t="str">
        <f>Mouvements!$L$9</f>
        <v>Mme KUNTZ</v>
      </c>
      <c r="D5" s="17" t="s">
        <v>11</v>
      </c>
      <c r="E5" s="16" t="s">
        <v>14</v>
      </c>
      <c r="F5" s="15" t="s">
        <v>25</v>
      </c>
      <c r="G5" s="15" t="s">
        <v>21</v>
      </c>
      <c r="H5" s="34" t="s">
        <v>27</v>
      </c>
      <c r="I5" s="3">
        <v>10000</v>
      </c>
      <c r="J5" s="15" t="s">
        <v>17</v>
      </c>
      <c r="K5" s="1">
        <v>41305</v>
      </c>
      <c r="L5" s="4" t="s">
        <v>57</v>
      </c>
      <c r="M5" s="2" t="s">
        <v>11</v>
      </c>
      <c r="N5" s="2" t="s">
        <v>13</v>
      </c>
      <c r="O5" s="2"/>
      <c r="P5" s="5" t="str">
        <f>IF(Q5=0,"",IF(E5="hors cee","Exonération de Tva",IF(F5="non","Tva sur marge",IF(AND(F5="oui",E5="ue"),"Vente exonérée",IF(F5="oui","Tva sur PV",IF(F5="","","Exonération de Tva"))))))</f>
        <v>Tva sur marge</v>
      </c>
      <c r="Q5" s="3">
        <v>15000</v>
      </c>
      <c r="R5" s="45">
        <f>IF(K5="",1,IF(K5&gt;stocks!$K$1,1,0))</f>
        <v>0</v>
      </c>
      <c r="S5" s="45">
        <f>IF(B5&gt;stocks!$K$1,0,1)</f>
        <v>1</v>
      </c>
      <c r="T5" s="2" t="s">
        <v>18</v>
      </c>
      <c r="U5" s="6">
        <f>IF(P5="Tva sur marge",Q5-I5,"")</f>
        <v>5000</v>
      </c>
      <c r="V5" s="6">
        <f>IF(U5="","",U5*0.196)</f>
        <v>980</v>
      </c>
      <c r="W5" s="6">
        <f>IF(V5="","",U5-V5)</f>
        <v>4020</v>
      </c>
      <c r="Z5" t="s">
        <v>42</v>
      </c>
    </row>
    <row r="6" spans="1:28" x14ac:dyDescent="0.25">
      <c r="A6" s="21">
        <v>2</v>
      </c>
      <c r="B6" s="24">
        <v>40193</v>
      </c>
      <c r="C6" s="20" t="s">
        <v>35</v>
      </c>
      <c r="D6" s="19" t="s">
        <v>11</v>
      </c>
      <c r="E6" s="16" t="s">
        <v>13</v>
      </c>
      <c r="F6" s="15" t="s">
        <v>25</v>
      </c>
      <c r="G6" s="15" t="s">
        <v>21</v>
      </c>
      <c r="H6" s="34" t="s">
        <v>28</v>
      </c>
      <c r="I6" s="3">
        <v>5000</v>
      </c>
      <c r="J6" s="15" t="s">
        <v>18</v>
      </c>
      <c r="K6" s="1">
        <v>41394</v>
      </c>
      <c r="L6" s="4" t="s">
        <v>58</v>
      </c>
      <c r="M6" s="2" t="s">
        <v>11</v>
      </c>
      <c r="N6" s="2" t="s">
        <v>13</v>
      </c>
      <c r="O6" s="2"/>
      <c r="P6" s="5" t="str">
        <f t="shared" ref="P6:P12" si="0">IF(Q6=0,"",IF(E6="hors cee","Exonération de Tva",IF(F6="non","Tva sur marge",IF(AND(F6="oui",E6="ue"),"Vente exonérée",IF(F6="oui","Tva sur PV",IF(F6="","","Exonération de Tva"))))))</f>
        <v>Tva sur marge</v>
      </c>
      <c r="Q6" s="3">
        <v>20000</v>
      </c>
      <c r="R6" s="45">
        <f>IF(K6="",1,IF(K6&gt;stocks!$K$1,1,0))</f>
        <v>0</v>
      </c>
      <c r="S6" s="45">
        <f>IF(B6&gt;stocks!$K$1,0,1)</f>
        <v>1</v>
      </c>
      <c r="T6" s="2" t="s">
        <v>17</v>
      </c>
      <c r="U6" s="6">
        <f t="shared" ref="U6:U12" si="1">IF(P6="Tva sur marge",Q6-I6,"")</f>
        <v>15000</v>
      </c>
      <c r="V6" s="6">
        <f t="shared" ref="V6:V12" si="2">IF(U6="","",U6*0.196)</f>
        <v>2940</v>
      </c>
      <c r="W6" s="6">
        <f t="shared" ref="W6:W12" si="3">IF(V6="","",U6-V6)</f>
        <v>12060</v>
      </c>
    </row>
    <row r="7" spans="1:28" x14ac:dyDescent="0.25">
      <c r="A7" s="21">
        <v>3</v>
      </c>
      <c r="B7" s="24">
        <v>40694</v>
      </c>
      <c r="C7" s="20" t="s">
        <v>36</v>
      </c>
      <c r="D7" s="19" t="s">
        <v>12</v>
      </c>
      <c r="E7" s="16" t="s">
        <v>13</v>
      </c>
      <c r="F7" s="15" t="s">
        <v>24</v>
      </c>
      <c r="G7" s="15" t="s">
        <v>20</v>
      </c>
      <c r="H7" s="34" t="s">
        <v>29</v>
      </c>
      <c r="I7" s="3">
        <v>20000</v>
      </c>
      <c r="J7" s="15" t="s">
        <v>17</v>
      </c>
      <c r="K7" s="1">
        <v>41333</v>
      </c>
      <c r="L7" s="4" t="s">
        <v>59</v>
      </c>
      <c r="M7" s="2" t="s">
        <v>12</v>
      </c>
      <c r="N7" s="2" t="s">
        <v>13</v>
      </c>
      <c r="O7" s="2"/>
      <c r="P7" s="5" t="str">
        <f t="shared" si="0"/>
        <v>Tva sur PV</v>
      </c>
      <c r="Q7" s="3">
        <v>1196</v>
      </c>
      <c r="R7" s="45">
        <f>IF(K7="",1,IF(K7&gt;stocks!$K$1,1,0))</f>
        <v>0</v>
      </c>
      <c r="S7" s="45">
        <f>IF(B7&gt;stocks!$K$1,0,1)</f>
        <v>1</v>
      </c>
      <c r="T7" s="2" t="s">
        <v>16</v>
      </c>
      <c r="U7" s="6" t="str">
        <f t="shared" si="1"/>
        <v/>
      </c>
      <c r="V7" s="6" t="str">
        <f t="shared" si="2"/>
        <v/>
      </c>
      <c r="W7" s="6" t="str">
        <f t="shared" si="3"/>
        <v/>
      </c>
    </row>
    <row r="8" spans="1:28" x14ac:dyDescent="0.25">
      <c r="A8" s="21">
        <v>4</v>
      </c>
      <c r="B8" s="24">
        <v>41090</v>
      </c>
      <c r="C8" s="20" t="s">
        <v>37</v>
      </c>
      <c r="D8" s="19" t="s">
        <v>12</v>
      </c>
      <c r="E8" s="16" t="s">
        <v>14</v>
      </c>
      <c r="F8" s="15" t="s">
        <v>24</v>
      </c>
      <c r="G8" s="15" t="s">
        <v>21</v>
      </c>
      <c r="H8" s="34" t="s">
        <v>30</v>
      </c>
      <c r="I8" s="3">
        <v>25000</v>
      </c>
      <c r="J8" s="15" t="s">
        <v>16</v>
      </c>
      <c r="K8" s="1">
        <v>41305</v>
      </c>
      <c r="L8" s="4" t="s">
        <v>60</v>
      </c>
      <c r="M8" s="2" t="s">
        <v>12</v>
      </c>
      <c r="N8" s="2" t="s">
        <v>14</v>
      </c>
      <c r="O8" s="2"/>
      <c r="P8" s="5" t="str">
        <f t="shared" si="0"/>
        <v>Vente exonérée</v>
      </c>
      <c r="Q8" s="3">
        <v>30000</v>
      </c>
      <c r="R8" s="45">
        <f>IF(K8="",1,IF(K8&gt;stocks!$K$1,1,0))</f>
        <v>0</v>
      </c>
      <c r="S8" s="45">
        <f>IF(B8&gt;stocks!$K$1,0,1)</f>
        <v>1</v>
      </c>
      <c r="T8" s="2" t="s">
        <v>42</v>
      </c>
      <c r="U8" s="6" t="str">
        <f t="shared" si="1"/>
        <v/>
      </c>
      <c r="V8" s="6" t="str">
        <f t="shared" si="2"/>
        <v/>
      </c>
      <c r="W8" s="6" t="str">
        <f t="shared" si="3"/>
        <v/>
      </c>
    </row>
    <row r="9" spans="1:28" x14ac:dyDescent="0.25">
      <c r="A9" s="21">
        <v>5</v>
      </c>
      <c r="B9" s="24">
        <v>41274</v>
      </c>
      <c r="C9" s="20" t="s">
        <v>38</v>
      </c>
      <c r="D9" s="19" t="s">
        <v>12</v>
      </c>
      <c r="E9" s="16" t="s">
        <v>15</v>
      </c>
      <c r="F9" s="15" t="s">
        <v>25</v>
      </c>
      <c r="G9" s="15" t="s">
        <v>20</v>
      </c>
      <c r="H9" s="34" t="s">
        <v>31</v>
      </c>
      <c r="I9" s="3">
        <v>5000</v>
      </c>
      <c r="J9" s="15" t="s">
        <v>16</v>
      </c>
      <c r="K9" s="1">
        <v>41289</v>
      </c>
      <c r="L9" s="4" t="s">
        <v>57</v>
      </c>
      <c r="M9" s="2" t="s">
        <v>11</v>
      </c>
      <c r="N9" s="2" t="s">
        <v>13</v>
      </c>
      <c r="O9" s="2"/>
      <c r="P9" s="5" t="str">
        <f t="shared" si="0"/>
        <v>Exonération de Tva</v>
      </c>
      <c r="Q9" s="3">
        <v>7500</v>
      </c>
      <c r="R9" s="45">
        <f>IF(K9="",1,IF(K9&gt;stocks!$K$1,1,0))</f>
        <v>0</v>
      </c>
      <c r="S9" s="45">
        <f>IF(B9&gt;stocks!$K$1,0,1)</f>
        <v>1</v>
      </c>
      <c r="T9" s="2" t="s">
        <v>18</v>
      </c>
      <c r="U9" s="6" t="str">
        <f t="shared" si="1"/>
        <v/>
      </c>
      <c r="V9" s="6" t="str">
        <f t="shared" si="2"/>
        <v/>
      </c>
      <c r="W9" s="6" t="str">
        <f t="shared" si="3"/>
        <v/>
      </c>
    </row>
    <row r="10" spans="1:28" x14ac:dyDescent="0.25">
      <c r="A10" s="21">
        <v>6</v>
      </c>
      <c r="B10" s="24">
        <v>41289</v>
      </c>
      <c r="C10" s="20" t="s">
        <v>39</v>
      </c>
      <c r="D10" s="19" t="s">
        <v>12</v>
      </c>
      <c r="E10" s="16" t="s">
        <v>13</v>
      </c>
      <c r="F10" s="15" t="s">
        <v>25</v>
      </c>
      <c r="G10" s="15" t="s">
        <v>21</v>
      </c>
      <c r="H10" s="34" t="s">
        <v>32</v>
      </c>
      <c r="I10" s="3">
        <v>6000</v>
      </c>
      <c r="J10" s="15" t="s">
        <v>17</v>
      </c>
      <c r="K10" s="1">
        <v>41585</v>
      </c>
      <c r="L10" s="4" t="s">
        <v>83</v>
      </c>
      <c r="M10" s="2" t="s">
        <v>13</v>
      </c>
      <c r="N10" s="2" t="s">
        <v>11</v>
      </c>
      <c r="O10" s="2" t="s">
        <v>77</v>
      </c>
      <c r="P10" s="5" t="str">
        <f t="shared" si="0"/>
        <v>Tva sur marge</v>
      </c>
      <c r="Q10" s="3">
        <v>10000</v>
      </c>
      <c r="R10" s="45">
        <f>IF(K10="",1,IF(K10&gt;stocks!$K$1,1,0))</f>
        <v>0</v>
      </c>
      <c r="S10" s="45">
        <f>IF(B10&gt;stocks!$K$1,0,1)</f>
        <v>1</v>
      </c>
      <c r="T10" s="2" t="s">
        <v>16</v>
      </c>
      <c r="U10" s="6">
        <f t="shared" si="1"/>
        <v>4000</v>
      </c>
      <c r="V10" s="6">
        <f t="shared" si="2"/>
        <v>784</v>
      </c>
      <c r="W10" s="6">
        <f t="shared" si="3"/>
        <v>3216</v>
      </c>
    </row>
    <row r="11" spans="1:28" x14ac:dyDescent="0.25">
      <c r="A11" s="21">
        <v>7</v>
      </c>
      <c r="B11" s="24">
        <v>41289</v>
      </c>
      <c r="C11" s="20" t="s">
        <v>41</v>
      </c>
      <c r="D11" s="19" t="s">
        <v>11</v>
      </c>
      <c r="E11" s="16" t="s">
        <v>14</v>
      </c>
      <c r="F11" s="15" t="s">
        <v>25</v>
      </c>
      <c r="G11" s="15" t="s">
        <v>20</v>
      </c>
      <c r="H11" s="34" t="s">
        <v>33</v>
      </c>
      <c r="I11" s="3">
        <v>3500</v>
      </c>
      <c r="J11" s="15" t="s">
        <v>18</v>
      </c>
      <c r="K11" s="1" t="s">
        <v>70</v>
      </c>
      <c r="L11" s="4" t="s">
        <v>86</v>
      </c>
      <c r="M11" s="2" t="s">
        <v>13</v>
      </c>
      <c r="N11" s="2" t="s">
        <v>11</v>
      </c>
      <c r="O11" s="2" t="s">
        <v>77</v>
      </c>
      <c r="P11" s="5" t="str">
        <f t="shared" si="0"/>
        <v>Tva sur marge</v>
      </c>
      <c r="Q11" s="3">
        <v>8000</v>
      </c>
      <c r="R11" s="45">
        <f>IF(K11="",1,IF(K11&gt;stocks!$K$1,1,0))</f>
        <v>1</v>
      </c>
      <c r="S11" s="45">
        <f>IF(B11&gt;stocks!$K$1,0,1)</f>
        <v>1</v>
      </c>
      <c r="T11" s="2" t="s">
        <v>16</v>
      </c>
      <c r="U11" s="6">
        <f t="shared" si="1"/>
        <v>4500</v>
      </c>
      <c r="V11" s="6">
        <f t="shared" si="2"/>
        <v>882</v>
      </c>
      <c r="W11" s="6">
        <f t="shared" si="3"/>
        <v>3618</v>
      </c>
    </row>
    <row r="12" spans="1:28" x14ac:dyDescent="0.25">
      <c r="A12" s="21">
        <v>8</v>
      </c>
      <c r="B12" s="24">
        <v>41289</v>
      </c>
      <c r="C12" s="20" t="s">
        <v>40</v>
      </c>
      <c r="D12" s="19" t="s">
        <v>11</v>
      </c>
      <c r="E12" s="16" t="s">
        <v>15</v>
      </c>
      <c r="F12" s="15" t="s">
        <v>25</v>
      </c>
      <c r="G12" s="15" t="s">
        <v>21</v>
      </c>
      <c r="H12" s="34" t="s">
        <v>34</v>
      </c>
      <c r="I12" s="3">
        <v>1000</v>
      </c>
      <c r="J12" s="15" t="s">
        <v>18</v>
      </c>
      <c r="K12" s="1">
        <v>41289</v>
      </c>
      <c r="L12" s="4" t="s">
        <v>95</v>
      </c>
      <c r="M12" s="2" t="s">
        <v>13</v>
      </c>
      <c r="N12" s="2" t="s">
        <v>11</v>
      </c>
      <c r="O12" s="2" t="s">
        <v>77</v>
      </c>
      <c r="P12" s="5" t="str">
        <f t="shared" si="0"/>
        <v>Exonération de Tva</v>
      </c>
      <c r="Q12" s="3">
        <v>2500</v>
      </c>
      <c r="R12" s="45">
        <f>IF(K12="",1,IF(K12&gt;stocks!$K$1,1,0))</f>
        <v>0</v>
      </c>
      <c r="S12" s="45">
        <f>IF(B12&gt;stocks!$K$1,0,1)</f>
        <v>1</v>
      </c>
      <c r="T12" s="2" t="s">
        <v>16</v>
      </c>
      <c r="U12" s="6" t="str">
        <f t="shared" si="1"/>
        <v/>
      </c>
      <c r="V12" s="6" t="str">
        <f t="shared" si="2"/>
        <v/>
      </c>
      <c r="W12" s="6" t="str">
        <f t="shared" si="3"/>
        <v/>
      </c>
    </row>
    <row r="13" spans="1:28" x14ac:dyDescent="0.25">
      <c r="A13" s="21">
        <v>9</v>
      </c>
      <c r="B13" s="24">
        <v>41333</v>
      </c>
      <c r="C13" s="20" t="s">
        <v>35</v>
      </c>
      <c r="D13" s="19" t="s">
        <v>11</v>
      </c>
      <c r="E13" s="16" t="s">
        <v>14</v>
      </c>
      <c r="F13" s="15" t="s">
        <v>24</v>
      </c>
      <c r="G13" s="15" t="s">
        <v>21</v>
      </c>
      <c r="H13" s="34" t="s">
        <v>65</v>
      </c>
      <c r="I13" s="3">
        <v>2500</v>
      </c>
      <c r="J13" s="15" t="s">
        <v>16</v>
      </c>
      <c r="K13" s="1">
        <v>41475</v>
      </c>
      <c r="L13" s="4" t="s">
        <v>85</v>
      </c>
      <c r="M13" s="2" t="s">
        <v>13</v>
      </c>
      <c r="N13" s="2" t="s">
        <v>11</v>
      </c>
      <c r="O13" s="2" t="s">
        <v>77</v>
      </c>
      <c r="P13" s="5"/>
      <c r="Q13" s="3">
        <v>8000</v>
      </c>
      <c r="R13" s="45">
        <f>IF(K13="",1,IF(K13&gt;stocks!$K$1,1,0))</f>
        <v>0</v>
      </c>
      <c r="S13" s="45">
        <f>IF(B13&gt;stocks!$K$1,0,1)</f>
        <v>1</v>
      </c>
      <c r="T13" s="2" t="s">
        <v>16</v>
      </c>
      <c r="U13" s="6" t="str">
        <f t="shared" ref="U13" si="4">IF(P13="Tva sur marge",Q13-I13,"")</f>
        <v/>
      </c>
      <c r="V13" s="6" t="str">
        <f t="shared" ref="V13" si="5">IF(U13="","",U13*0.196)</f>
        <v/>
      </c>
      <c r="W13" s="6" t="str">
        <f t="shared" ref="W13" si="6">IF(V13="","",U13-V13)</f>
        <v/>
      </c>
    </row>
    <row r="14" spans="1:28" x14ac:dyDescent="0.25">
      <c r="A14" s="21">
        <v>10</v>
      </c>
      <c r="B14" s="24">
        <v>41394</v>
      </c>
      <c r="C14" s="20" t="s">
        <v>69</v>
      </c>
      <c r="D14" s="19" t="s">
        <v>11</v>
      </c>
      <c r="E14" s="16" t="s">
        <v>13</v>
      </c>
      <c r="F14" s="15" t="s">
        <v>24</v>
      </c>
      <c r="G14" s="15" t="s">
        <v>20</v>
      </c>
      <c r="H14" s="34" t="s">
        <v>69</v>
      </c>
      <c r="I14" s="3">
        <v>1</v>
      </c>
      <c r="J14" s="15" t="s">
        <v>16</v>
      </c>
      <c r="K14" s="1"/>
      <c r="L14" s="4"/>
      <c r="M14" s="2"/>
      <c r="N14" s="2"/>
      <c r="O14" s="2"/>
      <c r="P14" s="5" t="str">
        <f>IF(Q14=0,"",IF(E14="hors cee","Exonération de Tva",IF(F14="non","Tva sur marge",IF(AND(F14="oui",E14="ue"),"Vente exonérée",IF(F14="oui","Tva sur PV",IF(F14="","","Exonération de Tva"))))))</f>
        <v/>
      </c>
      <c r="Q14" s="3"/>
      <c r="R14" s="45">
        <f>IF(K14="",1,IF(K14&gt;stocks!$K$1,1,0))</f>
        <v>1</v>
      </c>
      <c r="S14" s="45">
        <f>IF(B14&gt;stocks!$K$1,0,1)</f>
        <v>1</v>
      </c>
      <c r="T14" s="2"/>
      <c r="U14" s="6" t="str">
        <f>IF(P14="Tva sur marge",Q14-I14,"")</f>
        <v/>
      </c>
      <c r="V14" s="6" t="str">
        <f>IF(U14="","",U14*0.196)</f>
        <v/>
      </c>
      <c r="W14" s="6" t="str">
        <f>IF(V14="","",U14-V14)</f>
        <v/>
      </c>
    </row>
    <row r="15" spans="1:28" x14ac:dyDescent="0.25">
      <c r="A15" s="21">
        <v>11</v>
      </c>
      <c r="B15" s="24">
        <v>41467</v>
      </c>
      <c r="C15" s="20" t="s">
        <v>69</v>
      </c>
      <c r="D15" s="19" t="s">
        <v>12</v>
      </c>
      <c r="E15" s="16" t="s">
        <v>14</v>
      </c>
      <c r="F15" s="15" t="s">
        <v>24</v>
      </c>
      <c r="G15" s="15" t="s">
        <v>20</v>
      </c>
      <c r="H15" s="34">
        <v>3</v>
      </c>
      <c r="I15" s="3">
        <v>1</v>
      </c>
      <c r="J15" s="15" t="s">
        <v>16</v>
      </c>
      <c r="K15" s="1"/>
      <c r="L15" s="4"/>
      <c r="M15" s="2"/>
      <c r="N15" s="2"/>
      <c r="O15" s="2"/>
      <c r="P15" s="5" t="str">
        <f>IF(Q15=0,"",IF(E15="hors cee","Exonération de Tva",IF(F15="non","Tva sur marge",IF(AND(F15="oui",E15="ue"),"Vente exonérée",IF(F15="oui","Tva sur PV",IF(F15="","","Exonération de Tva"))))))</f>
        <v/>
      </c>
      <c r="Q15" s="3"/>
      <c r="R15" s="45">
        <f>IF(K15="",1,IF(K15&gt;stocks!$K$1,1,0))</f>
        <v>1</v>
      </c>
      <c r="S15" s="45">
        <f>IF(B15&gt;stocks!$K$1,0,1)</f>
        <v>1</v>
      </c>
      <c r="T15" s="2"/>
      <c r="U15" s="6" t="str">
        <f>IF(P15="Tva sur marge",Q15-I15,"")</f>
        <v/>
      </c>
      <c r="V15" s="6" t="str">
        <f>IF(U15="","",U15*0.196)</f>
        <v/>
      </c>
      <c r="W15" s="6" t="str">
        <f>IF(V15="","",U15-V15)</f>
        <v/>
      </c>
    </row>
    <row r="16" spans="1:28" x14ac:dyDescent="0.25">
      <c r="A16" s="21">
        <v>12</v>
      </c>
      <c r="B16" s="24">
        <v>41453</v>
      </c>
      <c r="C16" s="20" t="s">
        <v>69</v>
      </c>
      <c r="D16" s="19" t="s">
        <v>11</v>
      </c>
      <c r="E16" s="16" t="s">
        <v>13</v>
      </c>
      <c r="F16" s="15" t="s">
        <v>24</v>
      </c>
      <c r="G16" s="15" t="s">
        <v>20</v>
      </c>
      <c r="H16" s="34">
        <v>2</v>
      </c>
      <c r="I16" s="3">
        <v>1250</v>
      </c>
      <c r="J16" s="15" t="s">
        <v>16</v>
      </c>
      <c r="K16" s="1">
        <v>41475</v>
      </c>
      <c r="L16" s="4" t="s">
        <v>97</v>
      </c>
      <c r="M16" s="2" t="s">
        <v>13</v>
      </c>
      <c r="N16" s="2" t="s">
        <v>11</v>
      </c>
      <c r="O16" s="2" t="s">
        <v>77</v>
      </c>
      <c r="P16" s="5"/>
      <c r="Q16" s="3">
        <v>1500</v>
      </c>
      <c r="R16" s="45">
        <f>IF(K16="",1,IF(K16&gt;stocks!$K$1,1,0))</f>
        <v>0</v>
      </c>
      <c r="S16" s="45">
        <f>IF(B16&gt;stocks!$K$1,0,1)</f>
        <v>1</v>
      </c>
      <c r="T16" s="2" t="s">
        <v>16</v>
      </c>
      <c r="U16" s="6"/>
      <c r="V16" s="6"/>
      <c r="W16" s="6"/>
    </row>
    <row r="17" spans="1:23" x14ac:dyDescent="0.25">
      <c r="A17" s="21">
        <v>13</v>
      </c>
      <c r="B17" s="24">
        <v>41289</v>
      </c>
      <c r="C17" s="20" t="s">
        <v>69</v>
      </c>
      <c r="D17" s="19" t="s">
        <v>11</v>
      </c>
      <c r="E17" s="16" t="s">
        <v>13</v>
      </c>
      <c r="F17" s="15" t="s">
        <v>24</v>
      </c>
      <c r="G17" s="15" t="s">
        <v>20</v>
      </c>
      <c r="H17" s="53" t="s">
        <v>71</v>
      </c>
      <c r="I17" s="3">
        <v>1250</v>
      </c>
      <c r="J17" s="15" t="s">
        <v>16</v>
      </c>
      <c r="K17" s="1"/>
      <c r="L17" s="4"/>
      <c r="M17" s="2"/>
      <c r="N17" s="2"/>
      <c r="O17" s="2"/>
      <c r="P17" s="5" t="str">
        <f>IF(Q17=0,"",IF(E17="hors cee","Exonération de Tva",IF(F17="non","Tva sur marge",IF(AND(F17="oui",E17="ue"),"Vente exonérée",IF(F17="oui","Tva sur PV",IF(F17="","","Exonération de Tva"))))))</f>
        <v/>
      </c>
      <c r="Q17" s="3"/>
      <c r="R17" s="45">
        <f>IF(K17="",1,IF(K17&gt;stocks!$K$1,1,0))</f>
        <v>1</v>
      </c>
      <c r="S17" s="45">
        <f>IF(B17&gt;stocks!$K$1,0,1)</f>
        <v>1</v>
      </c>
      <c r="T17" s="2"/>
      <c r="U17" s="6" t="str">
        <f>IF(P17="Tva sur marge",Q17-I17,"")</f>
        <v/>
      </c>
      <c r="V17" s="6" t="str">
        <f>IF(U17="","",U17*0.196)</f>
        <v/>
      </c>
      <c r="W17" s="6" t="str">
        <f>IF(V17="","",U17-V17)</f>
        <v/>
      </c>
    </row>
    <row r="18" spans="1:23" x14ac:dyDescent="0.25">
      <c r="A18" s="21">
        <v>14</v>
      </c>
      <c r="B18" s="24">
        <v>41289</v>
      </c>
      <c r="C18" s="20" t="s">
        <v>69</v>
      </c>
      <c r="D18" s="19" t="s">
        <v>11</v>
      </c>
      <c r="E18" s="16" t="s">
        <v>13</v>
      </c>
      <c r="F18" s="15" t="s">
        <v>24</v>
      </c>
      <c r="G18" s="15" t="s">
        <v>20</v>
      </c>
      <c r="H18" s="53" t="s">
        <v>72</v>
      </c>
      <c r="I18" s="3">
        <v>1250</v>
      </c>
      <c r="J18" s="15" t="s">
        <v>16</v>
      </c>
      <c r="K18" s="1"/>
      <c r="L18" s="4"/>
      <c r="M18" s="2"/>
      <c r="N18" s="2"/>
      <c r="O18" s="2"/>
      <c r="P18" s="5" t="str">
        <f>IF(Q18=0,"",IF(E18="hors cee","Exonération de Tva",IF(F18="non","Tva sur marge",IF(AND(F18="oui",E18="ue"),"Vente exonérée",IF(F18="oui","Tva sur PV",IF(F18="","","Exonération de Tva"))))))</f>
        <v/>
      </c>
      <c r="Q18" s="3"/>
      <c r="R18" s="45">
        <f>IF(K18="",1,IF(K18&gt;stocks!$K$1,1,0))</f>
        <v>1</v>
      </c>
      <c r="S18" s="45">
        <f>IF(B18&gt;stocks!$K$1,0,1)</f>
        <v>1</v>
      </c>
      <c r="T18" s="2"/>
      <c r="U18" s="6" t="str">
        <f>IF(P18="Tva sur marge",Q18-I18,"")</f>
        <v/>
      </c>
      <c r="V18" s="6" t="str">
        <f>IF(U18="","",U18*0.196)</f>
        <v/>
      </c>
      <c r="W18" s="6" t="str">
        <f>IF(V18="","",U18-V18)</f>
        <v/>
      </c>
    </row>
    <row r="19" spans="1:23" x14ac:dyDescent="0.25">
      <c r="A19" s="21">
        <v>15</v>
      </c>
      <c r="B19" s="24">
        <v>41289</v>
      </c>
      <c r="C19" s="20" t="s">
        <v>69</v>
      </c>
      <c r="D19" s="19" t="s">
        <v>12</v>
      </c>
      <c r="E19" s="16" t="s">
        <v>14</v>
      </c>
      <c r="F19" s="15" t="s">
        <v>25</v>
      </c>
      <c r="G19" s="15" t="s">
        <v>20</v>
      </c>
      <c r="H19" s="53" t="s">
        <v>73</v>
      </c>
      <c r="I19" s="3">
        <v>1500</v>
      </c>
      <c r="J19" s="15" t="s">
        <v>16</v>
      </c>
      <c r="K19" s="1">
        <v>41474</v>
      </c>
      <c r="L19" s="4" t="s">
        <v>98</v>
      </c>
      <c r="M19" s="2" t="s">
        <v>13</v>
      </c>
      <c r="N19" s="2" t="s">
        <v>11</v>
      </c>
      <c r="O19" s="2" t="s">
        <v>99</v>
      </c>
      <c r="P19" s="5" t="str">
        <f>IF(Q19=0,"",IF(E19="hors cee","Exonération de Tva",IF(F19="non","Tva sur marge",IF(AND(F19="oui",E19="ue"),"Vente exonérée",IF(F19="oui","Tva sur PV",IF(F19="","","Exonération de Tva"))))))</f>
        <v>Tva sur marge</v>
      </c>
      <c r="Q19" s="3">
        <v>9000</v>
      </c>
      <c r="R19" s="45">
        <f>IF(K19="",1,IF(K19&gt;stocks!$K$1,1,0))</f>
        <v>0</v>
      </c>
      <c r="S19" s="45">
        <f>IF(B19&gt;stocks!$K$1,0,1)</f>
        <v>1</v>
      </c>
      <c r="T19" s="2" t="s">
        <v>16</v>
      </c>
      <c r="U19" s="6">
        <f>IF(P19="Tva sur marge",Q19-I19,"")</f>
        <v>7500</v>
      </c>
      <c r="V19" s="6">
        <f>IF(U19="","",U19*0.196)</f>
        <v>1470</v>
      </c>
      <c r="W19" s="6">
        <f>IF(V19="","",U19-V19)</f>
        <v>6030</v>
      </c>
    </row>
    <row r="20" spans="1:23" x14ac:dyDescent="0.25">
      <c r="A20" s="21">
        <v>16</v>
      </c>
      <c r="B20" s="24">
        <v>42005</v>
      </c>
      <c r="C20" s="20" t="s">
        <v>74</v>
      </c>
      <c r="D20" s="19" t="s">
        <v>12</v>
      </c>
      <c r="E20" s="16" t="s">
        <v>13</v>
      </c>
      <c r="F20" s="15" t="s">
        <v>24</v>
      </c>
      <c r="G20" s="15" t="s">
        <v>20</v>
      </c>
      <c r="H20" s="53" t="s">
        <v>75</v>
      </c>
      <c r="I20" s="3">
        <v>1500</v>
      </c>
      <c r="J20" s="15" t="s">
        <v>16</v>
      </c>
      <c r="K20" s="1"/>
      <c r="L20" s="4"/>
      <c r="M20" s="2"/>
      <c r="N20" s="2"/>
      <c r="O20" s="2"/>
      <c r="P20" s="5" t="str">
        <f>IF(Q20=0,"",IF(E20="hors cee","Exonération de Tva",IF(F20="non","Tva sur marge",IF(AND(F20="oui",E20="ue"),"Vente exonérée",IF(F20="oui","Tva sur PV",IF(F20="","","Exonération de Tva"))))))</f>
        <v/>
      </c>
      <c r="Q20" s="3"/>
      <c r="R20" s="45">
        <f>IF(K20="",1,IF(K20&gt;stocks!$K$1,1,0))</f>
        <v>1</v>
      </c>
      <c r="S20" s="45">
        <f>IF(B20&gt;stocks!$K$1,0,1)</f>
        <v>0</v>
      </c>
      <c r="T20" s="2"/>
      <c r="U20" s="6" t="str">
        <f>IF(P20="Tva sur marge",Q20-I20,"")</f>
        <v/>
      </c>
      <c r="V20" s="6" t="str">
        <f>IF(U20="","",U20*0.196)</f>
        <v/>
      </c>
      <c r="W20" s="6" t="str">
        <f>IF(V20="","",U20-V20)</f>
        <v/>
      </c>
    </row>
    <row r="21" spans="1:23" x14ac:dyDescent="0.25">
      <c r="A21" s="21">
        <v>145</v>
      </c>
      <c r="B21" s="24">
        <v>41461</v>
      </c>
      <c r="C21" s="20" t="s">
        <v>69</v>
      </c>
      <c r="D21" s="19" t="s">
        <v>12</v>
      </c>
      <c r="E21" s="16" t="s">
        <v>13</v>
      </c>
      <c r="F21" s="15" t="s">
        <v>24</v>
      </c>
      <c r="G21" s="15" t="s">
        <v>20</v>
      </c>
      <c r="H21" s="53" t="s">
        <v>76</v>
      </c>
      <c r="I21" s="3">
        <v>12558</v>
      </c>
      <c r="J21" s="15" t="s">
        <v>16</v>
      </c>
      <c r="K21" s="1"/>
      <c r="L21" s="4"/>
      <c r="M21" s="2"/>
      <c r="N21" s="2"/>
      <c r="O21" s="2"/>
      <c r="P21" s="5"/>
      <c r="Q21" s="3"/>
      <c r="R21" s="45">
        <f>IF(K21="",1,IF(K21&gt;stocks!$K$1,1,0))</f>
        <v>1</v>
      </c>
      <c r="S21" s="45">
        <f>IF(B21&gt;stocks!$K$1,0,1)</f>
        <v>1</v>
      </c>
      <c r="T21" s="2"/>
      <c r="U21" s="6"/>
      <c r="V21" s="6"/>
      <c r="W21" s="6"/>
    </row>
    <row r="22" spans="1:23" x14ac:dyDescent="0.25">
      <c r="A22" s="21">
        <v>5</v>
      </c>
      <c r="B22" s="24">
        <v>41295</v>
      </c>
      <c r="C22" s="20" t="s">
        <v>80</v>
      </c>
      <c r="D22" s="19" t="s">
        <v>11</v>
      </c>
      <c r="E22" s="16" t="s">
        <v>13</v>
      </c>
      <c r="F22" s="15" t="s">
        <v>24</v>
      </c>
      <c r="G22" s="15" t="s">
        <v>20</v>
      </c>
      <c r="H22" s="53" t="s">
        <v>81</v>
      </c>
      <c r="I22" s="3">
        <v>1500.22</v>
      </c>
      <c r="J22" s="15" t="s">
        <v>16</v>
      </c>
      <c r="K22" s="1"/>
      <c r="L22" s="4"/>
      <c r="M22" s="2"/>
      <c r="N22" s="2"/>
      <c r="O22" s="2"/>
      <c r="P22" s="5" t="str">
        <f t="shared" ref="P22:P30" si="7">IF(Q22=0,"",IF(E22="hors cee","Exonération de Tva",IF(F22="non","Tva sur marge",IF(AND(F22="oui",E22="ue"),"Vente exonérée",IF(F22="oui","Tva sur PV",IF(F22="","","Exonération de Tva"))))))</f>
        <v/>
      </c>
      <c r="Q22" s="3"/>
      <c r="R22" s="45">
        <f>IF(K22="",1,IF(K22&gt;stocks!$K$1,1,0))</f>
        <v>1</v>
      </c>
      <c r="S22" s="45">
        <f>IF(B22&gt;stocks!$K$1,0,1)</f>
        <v>1</v>
      </c>
      <c r="T22" s="2"/>
      <c r="U22" s="6" t="str">
        <f t="shared" ref="U22:U30" si="8">IF(P22="Tva sur marge",Q22-I22,"")</f>
        <v/>
      </c>
      <c r="V22" s="6" t="str">
        <f t="shared" ref="V22:V30" si="9">IF(U22="","",U22*0.196)</f>
        <v/>
      </c>
      <c r="W22" s="6" t="str">
        <f t="shared" ref="W22:W30" si="10">IF(V22="","",U22-V22)</f>
        <v/>
      </c>
    </row>
    <row r="23" spans="1:23" x14ac:dyDescent="0.25">
      <c r="A23" s="21">
        <v>58</v>
      </c>
      <c r="B23" s="24">
        <v>41289</v>
      </c>
      <c r="C23" s="20" t="s">
        <v>79</v>
      </c>
      <c r="D23" s="19" t="s">
        <v>11</v>
      </c>
      <c r="E23" s="16" t="s">
        <v>13</v>
      </c>
      <c r="F23" s="15" t="s">
        <v>24</v>
      </c>
      <c r="G23" s="15" t="s">
        <v>20</v>
      </c>
      <c r="H23" s="53" t="s">
        <v>82</v>
      </c>
      <c r="I23" s="3">
        <v>1500.22</v>
      </c>
      <c r="J23" s="15" t="s">
        <v>16</v>
      </c>
      <c r="K23" s="1"/>
      <c r="L23" s="4"/>
      <c r="M23" s="2"/>
      <c r="N23" s="2"/>
      <c r="O23" s="2"/>
      <c r="P23" s="5" t="str">
        <f t="shared" si="7"/>
        <v/>
      </c>
      <c r="Q23" s="3"/>
      <c r="R23" s="45">
        <f>IF(K23="",1,IF(K23&gt;stocks!$K$1,1,0))</f>
        <v>1</v>
      </c>
      <c r="S23" s="45">
        <f>IF(B23&gt;stocks!$K$1,0,1)</f>
        <v>1</v>
      </c>
      <c r="T23" s="2"/>
      <c r="U23" s="6" t="str">
        <f t="shared" si="8"/>
        <v/>
      </c>
      <c r="V23" s="6" t="str">
        <f t="shared" si="9"/>
        <v/>
      </c>
      <c r="W23" s="6" t="str">
        <f t="shared" si="10"/>
        <v/>
      </c>
    </row>
    <row r="24" spans="1:23" x14ac:dyDescent="0.25">
      <c r="A24" s="21">
        <v>85</v>
      </c>
      <c r="B24" s="24">
        <v>41288</v>
      </c>
      <c r="C24" s="20" t="s">
        <v>83</v>
      </c>
      <c r="D24" s="19" t="s">
        <v>11</v>
      </c>
      <c r="E24" s="16" t="s">
        <v>13</v>
      </c>
      <c r="F24" s="15" t="s">
        <v>24</v>
      </c>
      <c r="G24" s="15" t="s">
        <v>20</v>
      </c>
      <c r="H24" s="53" t="s">
        <v>84</v>
      </c>
      <c r="I24" s="3">
        <v>1500.22</v>
      </c>
      <c r="J24" s="15" t="s">
        <v>16</v>
      </c>
      <c r="K24" s="1"/>
      <c r="L24" s="4"/>
      <c r="M24" s="2"/>
      <c r="N24" s="2"/>
      <c r="O24" s="2"/>
      <c r="P24" s="5" t="str">
        <f t="shared" si="7"/>
        <v/>
      </c>
      <c r="Q24" s="3"/>
      <c r="R24" s="45">
        <f>IF(K24="",1,IF(K24&gt;stocks!$K$1,1,0))</f>
        <v>1</v>
      </c>
      <c r="S24" s="45">
        <f>IF(B24&gt;stocks!$K$1,0,1)</f>
        <v>1</v>
      </c>
      <c r="T24" s="2"/>
      <c r="U24" s="6" t="str">
        <f t="shared" si="8"/>
        <v/>
      </c>
      <c r="V24" s="6" t="str">
        <f t="shared" si="9"/>
        <v/>
      </c>
      <c r="W24" s="6" t="str">
        <f t="shared" si="10"/>
        <v/>
      </c>
    </row>
    <row r="25" spans="1:23" x14ac:dyDescent="0.25">
      <c r="A25" s="21">
        <v>1</v>
      </c>
      <c r="B25" s="24">
        <v>41333</v>
      </c>
      <c r="C25" s="20" t="s">
        <v>87</v>
      </c>
      <c r="D25" s="19" t="s">
        <v>11</v>
      </c>
      <c r="E25" s="16" t="s">
        <v>13</v>
      </c>
      <c r="F25" s="15" t="s">
        <v>24</v>
      </c>
      <c r="G25" s="15" t="s">
        <v>20</v>
      </c>
      <c r="H25" s="53" t="s">
        <v>79</v>
      </c>
      <c r="I25" s="3">
        <v>1500</v>
      </c>
      <c r="J25" s="15" t="s">
        <v>16</v>
      </c>
      <c r="K25" s="1"/>
      <c r="L25" s="4"/>
      <c r="M25" s="2"/>
      <c r="N25" s="2"/>
      <c r="O25" s="2"/>
      <c r="P25" s="5" t="str">
        <f t="shared" si="7"/>
        <v/>
      </c>
      <c r="Q25" s="3"/>
      <c r="R25" s="45">
        <f>IF(K25="",1,IF(K25&gt;stocks!$K$1,1,0))</f>
        <v>1</v>
      </c>
      <c r="S25" s="45">
        <f>IF(B25&gt;stocks!$K$1,0,1)</f>
        <v>1</v>
      </c>
      <c r="T25" s="2"/>
      <c r="U25" s="6" t="str">
        <f t="shared" si="8"/>
        <v/>
      </c>
      <c r="V25" s="6" t="str">
        <f t="shared" si="9"/>
        <v/>
      </c>
      <c r="W25" s="6" t="str">
        <f t="shared" si="10"/>
        <v/>
      </c>
    </row>
    <row r="26" spans="1:23" x14ac:dyDescent="0.25">
      <c r="A26" s="21">
        <v>15</v>
      </c>
      <c r="B26" s="24">
        <v>41585</v>
      </c>
      <c r="C26" s="20" t="s">
        <v>69</v>
      </c>
      <c r="D26" s="19" t="s">
        <v>11</v>
      </c>
      <c r="E26" s="16" t="s">
        <v>13</v>
      </c>
      <c r="F26" s="15" t="s">
        <v>24</v>
      </c>
      <c r="G26" s="15" t="s">
        <v>20</v>
      </c>
      <c r="H26" s="53" t="s">
        <v>88</v>
      </c>
      <c r="I26" s="3">
        <v>1500</v>
      </c>
      <c r="J26" s="15" t="s">
        <v>16</v>
      </c>
      <c r="K26" s="1"/>
      <c r="L26" s="4"/>
      <c r="M26" s="2"/>
      <c r="N26" s="2"/>
      <c r="O26" s="2"/>
      <c r="P26" s="5" t="str">
        <f t="shared" si="7"/>
        <v/>
      </c>
      <c r="Q26" s="3"/>
      <c r="R26" s="45">
        <f>IF(K26="",1,IF(K26&gt;stocks!$K$1,1,0))</f>
        <v>1</v>
      </c>
      <c r="S26" s="45">
        <f>IF(B26&gt;stocks!$K$1,0,1)</f>
        <v>1</v>
      </c>
      <c r="T26" s="2"/>
      <c r="U26" s="6" t="str">
        <f t="shared" si="8"/>
        <v/>
      </c>
      <c r="V26" s="6" t="str">
        <f t="shared" si="9"/>
        <v/>
      </c>
      <c r="W26" s="6" t="str">
        <f t="shared" si="10"/>
        <v/>
      </c>
    </row>
    <row r="27" spans="1:23" x14ac:dyDescent="0.25">
      <c r="A27" s="21">
        <v>18</v>
      </c>
      <c r="B27" s="24">
        <v>41289</v>
      </c>
      <c r="C27" s="20" t="s">
        <v>89</v>
      </c>
      <c r="D27" s="19" t="s">
        <v>11</v>
      </c>
      <c r="E27" s="16" t="s">
        <v>13</v>
      </c>
      <c r="F27" s="15" t="s">
        <v>24</v>
      </c>
      <c r="G27" s="15" t="s">
        <v>20</v>
      </c>
      <c r="H27" s="53" t="s">
        <v>90</v>
      </c>
      <c r="I27" s="3">
        <v>500</v>
      </c>
      <c r="J27" s="15" t="s">
        <v>16</v>
      </c>
      <c r="K27" s="1"/>
      <c r="L27" s="4"/>
      <c r="M27" s="2"/>
      <c r="N27" s="2"/>
      <c r="O27" s="2"/>
      <c r="P27" s="5" t="str">
        <f t="shared" si="7"/>
        <v/>
      </c>
      <c r="Q27" s="3"/>
      <c r="R27" s="45">
        <f>IF(K27="",1,IF(K27&gt;stocks!$K$1,1,0))</f>
        <v>1</v>
      </c>
      <c r="S27" s="45">
        <f>IF(B27&gt;stocks!$K$1,0,1)</f>
        <v>1</v>
      </c>
      <c r="T27" s="2"/>
      <c r="U27" s="6" t="str">
        <f t="shared" si="8"/>
        <v/>
      </c>
      <c r="V27" s="6" t="str">
        <f t="shared" si="9"/>
        <v/>
      </c>
      <c r="W27" s="6" t="str">
        <f t="shared" si="10"/>
        <v/>
      </c>
    </row>
    <row r="28" spans="1:23" x14ac:dyDescent="0.25">
      <c r="A28" s="21">
        <v>159</v>
      </c>
      <c r="B28" s="24">
        <v>41371</v>
      </c>
      <c r="C28" s="20" t="s">
        <v>91</v>
      </c>
      <c r="D28" s="19" t="s">
        <v>11</v>
      </c>
      <c r="E28" s="16" t="s">
        <v>13</v>
      </c>
      <c r="F28" s="15" t="s">
        <v>24</v>
      </c>
      <c r="G28" s="15" t="s">
        <v>20</v>
      </c>
      <c r="H28" s="53" t="s">
        <v>92</v>
      </c>
      <c r="I28" s="3">
        <v>500</v>
      </c>
      <c r="J28" s="15" t="s">
        <v>16</v>
      </c>
      <c r="K28" s="1"/>
      <c r="L28" s="4"/>
      <c r="M28" s="2"/>
      <c r="N28" s="2"/>
      <c r="O28" s="2"/>
      <c r="P28" s="5" t="str">
        <f t="shared" si="7"/>
        <v/>
      </c>
      <c r="Q28" s="3"/>
      <c r="R28" s="45">
        <f>IF(K28="",1,IF(K28&gt;stocks!$K$1,1,0))</f>
        <v>1</v>
      </c>
      <c r="S28" s="45">
        <f>IF(B28&gt;stocks!$K$1,0,1)</f>
        <v>1</v>
      </c>
      <c r="T28" s="2"/>
      <c r="U28" s="6" t="str">
        <f t="shared" si="8"/>
        <v/>
      </c>
      <c r="V28" s="6" t="str">
        <f t="shared" si="9"/>
        <v/>
      </c>
      <c r="W28" s="6" t="str">
        <f t="shared" si="10"/>
        <v/>
      </c>
    </row>
    <row r="29" spans="1:23" x14ac:dyDescent="0.25">
      <c r="A29" s="21">
        <v>160</v>
      </c>
      <c r="B29" s="24">
        <v>41288</v>
      </c>
      <c r="C29" s="20" t="s">
        <v>93</v>
      </c>
      <c r="D29" s="19" t="s">
        <v>11</v>
      </c>
      <c r="E29" s="16" t="s">
        <v>13</v>
      </c>
      <c r="F29" s="15" t="s">
        <v>24</v>
      </c>
      <c r="G29" s="15" t="s">
        <v>20</v>
      </c>
      <c r="H29" s="53" t="s">
        <v>94</v>
      </c>
      <c r="I29" s="3">
        <v>500</v>
      </c>
      <c r="J29" s="15" t="s">
        <v>16</v>
      </c>
      <c r="K29" s="1"/>
      <c r="L29" s="4"/>
      <c r="M29" s="2"/>
      <c r="N29" s="2"/>
      <c r="O29" s="2"/>
      <c r="P29" s="5" t="str">
        <f t="shared" si="7"/>
        <v/>
      </c>
      <c r="Q29" s="3"/>
      <c r="R29" s="45">
        <f>IF(K29="",1,IF(K29&gt;stocks!$K$1,1,0))</f>
        <v>1</v>
      </c>
      <c r="S29" s="45">
        <f>IF(B29&gt;stocks!$K$1,0,1)</f>
        <v>1</v>
      </c>
      <c r="T29" s="2"/>
      <c r="U29" s="6" t="str">
        <f t="shared" si="8"/>
        <v/>
      </c>
      <c r="V29" s="6" t="str">
        <f t="shared" si="9"/>
        <v/>
      </c>
      <c r="W29" s="6" t="str">
        <f t="shared" si="10"/>
        <v/>
      </c>
    </row>
    <row r="30" spans="1:23" x14ac:dyDescent="0.25">
      <c r="A30" s="21">
        <v>161</v>
      </c>
      <c r="B30" s="24">
        <v>41289</v>
      </c>
      <c r="C30" s="20" t="s">
        <v>95</v>
      </c>
      <c r="D30" s="19" t="s">
        <v>11</v>
      </c>
      <c r="E30" s="16" t="s">
        <v>13</v>
      </c>
      <c r="F30" s="15" t="s">
        <v>24</v>
      </c>
      <c r="G30" s="15" t="s">
        <v>20</v>
      </c>
      <c r="H30" s="53" t="s">
        <v>96</v>
      </c>
      <c r="I30" s="3">
        <v>500</v>
      </c>
      <c r="J30" s="15" t="s">
        <v>16</v>
      </c>
      <c r="K30" s="1"/>
      <c r="L30" s="4"/>
      <c r="M30" s="2"/>
      <c r="N30" s="2"/>
      <c r="O30" s="2"/>
      <c r="P30" s="5" t="str">
        <f t="shared" si="7"/>
        <v/>
      </c>
      <c r="Q30" s="3"/>
      <c r="R30" s="45">
        <f>IF(K30="",1,IF(K30&gt;stocks!$K$1,1,0))</f>
        <v>1</v>
      </c>
      <c r="S30" s="45">
        <f>IF(B30&gt;stocks!$K$1,0,1)</f>
        <v>1</v>
      </c>
      <c r="T30" s="2"/>
      <c r="U30" s="6" t="str">
        <f t="shared" si="8"/>
        <v/>
      </c>
      <c r="V30" s="6" t="str">
        <f t="shared" si="9"/>
        <v/>
      </c>
      <c r="W30" s="6" t="str">
        <f t="shared" si="10"/>
        <v/>
      </c>
    </row>
  </sheetData>
  <sortState ref="C27:C34">
    <sortCondition ref="C27"/>
  </sortState>
  <mergeCells count="25">
    <mergeCell ref="B3:B4"/>
    <mergeCell ref="N3:N4"/>
    <mergeCell ref="E3:E4"/>
    <mergeCell ref="F3:F4"/>
    <mergeCell ref="G3:G4"/>
    <mergeCell ref="H3:H4"/>
    <mergeCell ref="K3:K4"/>
    <mergeCell ref="L3:L4"/>
    <mergeCell ref="I3:I4"/>
    <mergeCell ref="S3:S4"/>
    <mergeCell ref="C3:C4"/>
    <mergeCell ref="J3:J4"/>
    <mergeCell ref="A3:A4"/>
    <mergeCell ref="K1:W1"/>
    <mergeCell ref="W3:W4"/>
    <mergeCell ref="T3:T4"/>
    <mergeCell ref="R3:R4"/>
    <mergeCell ref="V3:V4"/>
    <mergeCell ref="O3:O4"/>
    <mergeCell ref="Q3:Q4"/>
    <mergeCell ref="P3:P4"/>
    <mergeCell ref="U3:U4"/>
    <mergeCell ref="D3:D4"/>
    <mergeCell ref="M3:M4"/>
    <mergeCell ref="D1:G1"/>
  </mergeCells>
  <phoneticPr fontId="0" type="noConversion"/>
  <dataValidations disablePrompts="1" count="3">
    <dataValidation type="date" allowBlank="1" showInputMessage="1" showErrorMessage="1" sqref="B5:B30">
      <formula1>39814</formula1>
      <formula2>44196</formula2>
    </dataValidation>
    <dataValidation type="date" allowBlank="1" showInputMessage="1" showErrorMessage="1" sqref="K5:K30">
      <formula1>41275</formula1>
      <formula2>44196</formula2>
    </dataValidation>
    <dataValidation type="whole" allowBlank="1" showInputMessage="1" showErrorMessage="1" sqref="A5:A11">
      <formula1>1</formula1>
      <formula2>10000</formula2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9" scale="4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2" r:id="rId4" name="Button 24">
              <controlPr defaultSize="0" print="0" autoFill="0" autoPict="0" macro="[0]!impression">
                <anchor moveWithCells="1">
                  <from>
                    <xdr:col>0</xdr:col>
                    <xdr:colOff>76200</xdr:colOff>
                    <xdr:row>0</xdr:row>
                    <xdr:rowOff>733425</xdr:rowOff>
                  </from>
                  <to>
                    <xdr:col>0</xdr:col>
                    <xdr:colOff>1266825</xdr:colOff>
                    <xdr:row>0</xdr:row>
                    <xdr:rowOff>1304925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5" name="Button 25">
              <controlPr defaultSize="0" print="0" autoFill="0" autoPict="0" macro="[0]!Macro2">
                <anchor moveWithCells="1" sizeWithCells="1">
                  <from>
                    <xdr:col>0</xdr:col>
                    <xdr:colOff>85725</xdr:colOff>
                    <xdr:row>0</xdr:row>
                    <xdr:rowOff>57150</xdr:rowOff>
                  </from>
                  <to>
                    <xdr:col>0</xdr:col>
                    <xdr:colOff>1266825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41"/>
  <sheetViews>
    <sheetView workbookViewId="0">
      <selection activeCell="I19" sqref="I19"/>
    </sheetView>
  </sheetViews>
  <sheetFormatPr baseColWidth="10" defaultRowHeight="15" x14ac:dyDescent="0.25"/>
  <cols>
    <col min="5" max="5" width="14" bestFit="1" customWidth="1"/>
    <col min="6" max="7" width="11.42578125" style="8"/>
    <col min="9" max="9" width="17.5703125" customWidth="1"/>
  </cols>
  <sheetData>
    <row r="1" spans="1:12" x14ac:dyDescent="0.25">
      <c r="A1" t="s">
        <v>46</v>
      </c>
      <c r="B1" t="s">
        <v>47</v>
      </c>
      <c r="C1" t="s">
        <v>48</v>
      </c>
      <c r="D1" t="s">
        <v>49</v>
      </c>
      <c r="E1" t="s">
        <v>50</v>
      </c>
      <c r="F1" s="8" t="s">
        <v>51</v>
      </c>
      <c r="G1" s="8" t="s">
        <v>52</v>
      </c>
      <c r="H1" t="s">
        <v>53</v>
      </c>
      <c r="L1" s="9"/>
    </row>
    <row r="2" spans="1:12" x14ac:dyDescent="0.25">
      <c r="A2" s="10">
        <f>Mouvements!$B$10</f>
        <v>41289</v>
      </c>
      <c r="B2" s="11" t="s">
        <v>54</v>
      </c>
      <c r="C2" s="11">
        <f>IF(Mouvements!$E$10="UE",60717,6071)</f>
        <v>6071</v>
      </c>
      <c r="D2" s="11"/>
      <c r="E2" s="12" t="str">
        <f>Mouvements!$C$10</f>
        <v xml:space="preserve">RENAULT </v>
      </c>
      <c r="F2" s="12">
        <f>Mouvements!$I$10</f>
        <v>6000</v>
      </c>
      <c r="G2" s="12"/>
      <c r="H2" t="s">
        <v>55</v>
      </c>
    </row>
    <row r="3" spans="1:12" x14ac:dyDescent="0.25">
      <c r="A3" s="10">
        <f>Mouvements!$B$10</f>
        <v>41289</v>
      </c>
      <c r="B3" s="11" t="s">
        <v>54</v>
      </c>
      <c r="C3" s="11">
        <v>445662</v>
      </c>
      <c r="D3" s="11"/>
      <c r="E3" s="10" t="str">
        <f>Mouvements!$C$10</f>
        <v xml:space="preserve">RENAULT </v>
      </c>
      <c r="F3" s="12">
        <f>IF(Mouvements!$E$10="UE",Mouvements!$I$10*0.196,0)</f>
        <v>0</v>
      </c>
      <c r="G3" s="12"/>
      <c r="H3" t="s">
        <v>55</v>
      </c>
    </row>
    <row r="4" spans="1:12" x14ac:dyDescent="0.25">
      <c r="A4" s="10">
        <f>Mouvements!$B$10</f>
        <v>41289</v>
      </c>
      <c r="B4" s="11" t="s">
        <v>54</v>
      </c>
      <c r="C4" s="11">
        <v>4452</v>
      </c>
      <c r="D4" s="11"/>
      <c r="E4" s="10" t="str">
        <f>Mouvements!$C$10</f>
        <v xml:space="preserve">RENAULT </v>
      </c>
      <c r="F4" s="12"/>
      <c r="G4" s="12">
        <f>F3</f>
        <v>0</v>
      </c>
      <c r="H4" t="s">
        <v>55</v>
      </c>
    </row>
    <row r="5" spans="1:12" x14ac:dyDescent="0.25">
      <c r="A5" s="10">
        <f>Mouvements!$B$10</f>
        <v>41289</v>
      </c>
      <c r="B5" s="11" t="s">
        <v>54</v>
      </c>
      <c r="C5" s="11">
        <v>44566</v>
      </c>
      <c r="D5" s="11"/>
      <c r="E5" s="10" t="str">
        <f>Mouvements!$C$10</f>
        <v xml:space="preserve">RENAULT </v>
      </c>
      <c r="F5" s="12">
        <f>IF(Mouvements!$G$10="VU",Mouvements!$I$10*0.196,0)</f>
        <v>0</v>
      </c>
      <c r="G5" s="12"/>
      <c r="H5" t="s">
        <v>55</v>
      </c>
    </row>
    <row r="6" spans="1:12" x14ac:dyDescent="0.25">
      <c r="A6" s="10">
        <f>Mouvements!$B$10</f>
        <v>41289</v>
      </c>
      <c r="B6" s="11" t="s">
        <v>54</v>
      </c>
      <c r="C6" s="11" t="str">
        <f>401 &amp; Mouvements!$J$10</f>
        <v>401VIRT</v>
      </c>
      <c r="D6" s="11"/>
      <c r="E6" s="10" t="str">
        <f>Mouvements!$C$10</f>
        <v xml:space="preserve">RENAULT </v>
      </c>
      <c r="F6" s="12"/>
      <c r="G6" s="12">
        <f>F2+F5</f>
        <v>6000</v>
      </c>
      <c r="H6" t="s">
        <v>55</v>
      </c>
      <c r="I6" s="22" t="s">
        <v>63</v>
      </c>
      <c r="J6" s="23">
        <v>41275</v>
      </c>
    </row>
    <row r="7" spans="1:12" x14ac:dyDescent="0.25">
      <c r="A7" s="7">
        <f>Mouvements!$B$11</f>
        <v>41289</v>
      </c>
      <c r="B7" t="s">
        <v>54</v>
      </c>
      <c r="C7">
        <f>IF(Mouvements!$E$11="UE",60717,6071)</f>
        <v>60717</v>
      </c>
      <c r="E7" s="7" t="str">
        <f>Mouvements!$C$11</f>
        <v xml:space="preserve">Mlle ARNOLD </v>
      </c>
      <c r="F7" s="8">
        <f>Mouvements!$I$11</f>
        <v>3500</v>
      </c>
      <c r="H7" s="8" t="s">
        <v>55</v>
      </c>
      <c r="I7" s="22" t="s">
        <v>64</v>
      </c>
      <c r="J7" s="23">
        <v>41333</v>
      </c>
    </row>
    <row r="8" spans="1:12" x14ac:dyDescent="0.25">
      <c r="A8" s="7">
        <f>Mouvements!$B$11</f>
        <v>41289</v>
      </c>
      <c r="B8" t="s">
        <v>54</v>
      </c>
      <c r="C8">
        <v>445662</v>
      </c>
      <c r="E8" s="7" t="str">
        <f>Mouvements!$C$11</f>
        <v xml:space="preserve">Mlle ARNOLD </v>
      </c>
      <c r="F8" s="8">
        <f>IF(Mouvements!$E$11="UE",Mouvements!$I$11*0.196,0)</f>
        <v>686</v>
      </c>
      <c r="H8" s="8" t="s">
        <v>55</v>
      </c>
    </row>
    <row r="9" spans="1:12" x14ac:dyDescent="0.25">
      <c r="A9" s="7">
        <f>Mouvements!$B$11</f>
        <v>41289</v>
      </c>
      <c r="B9" t="s">
        <v>54</v>
      </c>
      <c r="C9">
        <v>4452</v>
      </c>
      <c r="E9" s="7" t="str">
        <f>Mouvements!$C$11</f>
        <v xml:space="preserve">Mlle ARNOLD </v>
      </c>
      <c r="G9" s="8">
        <f>F8</f>
        <v>686</v>
      </c>
      <c r="H9" s="8" t="s">
        <v>55</v>
      </c>
    </row>
    <row r="10" spans="1:12" x14ac:dyDescent="0.25">
      <c r="A10" s="7">
        <f>Mouvements!$B$11</f>
        <v>41289</v>
      </c>
      <c r="B10" t="s">
        <v>54</v>
      </c>
      <c r="C10">
        <v>44566</v>
      </c>
      <c r="E10" s="7" t="str">
        <f>Mouvements!$C$11</f>
        <v xml:space="preserve">Mlle ARNOLD </v>
      </c>
      <c r="F10" s="8">
        <f>IF(Mouvements!$G$11="VU",Mouvements!$I$11*0.196,0)</f>
        <v>686</v>
      </c>
      <c r="H10" s="8" t="s">
        <v>55</v>
      </c>
      <c r="K10" s="8"/>
    </row>
    <row r="11" spans="1:12" x14ac:dyDescent="0.25">
      <c r="A11" s="7">
        <f>Mouvements!$B$11</f>
        <v>41289</v>
      </c>
      <c r="B11" t="s">
        <v>54</v>
      </c>
      <c r="C11" t="str">
        <f>401 &amp; Mouvements!$J$11</f>
        <v>401ESP</v>
      </c>
      <c r="E11" s="7" t="str">
        <f>Mouvements!$C$11</f>
        <v xml:space="preserve">Mlle ARNOLD </v>
      </c>
      <c r="G11" s="8">
        <f>F7+F10</f>
        <v>4186</v>
      </c>
      <c r="H11" s="8" t="s">
        <v>55</v>
      </c>
    </row>
    <row r="12" spans="1:12" x14ac:dyDescent="0.25">
      <c r="A12" s="7">
        <f>Mouvements!$B$12</f>
        <v>41289</v>
      </c>
      <c r="B12" t="s">
        <v>54</v>
      </c>
      <c r="C12">
        <f>IF(Mouvements!$E$12="UE",60717,6071)</f>
        <v>6071</v>
      </c>
      <c r="E12" s="8" t="str">
        <f>Mouvements!$C$12</f>
        <v xml:space="preserve">M. SPUNTZ </v>
      </c>
      <c r="F12" s="8">
        <f>Mouvements!$I$12</f>
        <v>1000</v>
      </c>
      <c r="H12" s="8" t="s">
        <v>55</v>
      </c>
    </row>
    <row r="13" spans="1:12" x14ac:dyDescent="0.25">
      <c r="A13" s="7">
        <f>Mouvements!$B$12</f>
        <v>41289</v>
      </c>
      <c r="B13" t="s">
        <v>54</v>
      </c>
      <c r="C13">
        <v>445662</v>
      </c>
      <c r="E13" s="8" t="str">
        <f>Mouvements!$C$12</f>
        <v xml:space="preserve">M. SPUNTZ </v>
      </c>
      <c r="F13" s="8">
        <f>IF(Mouvements!$E$12="UE",Mouvements!$I$12*0.196,0)</f>
        <v>0</v>
      </c>
      <c r="H13" t="s">
        <v>55</v>
      </c>
    </row>
    <row r="14" spans="1:12" x14ac:dyDescent="0.25">
      <c r="A14" s="7">
        <f>Mouvements!$B$12</f>
        <v>41289</v>
      </c>
      <c r="B14" t="s">
        <v>54</v>
      </c>
      <c r="C14">
        <v>4452</v>
      </c>
      <c r="E14" s="8" t="str">
        <f>Mouvements!$C$12</f>
        <v xml:space="preserve">M. SPUNTZ </v>
      </c>
      <c r="G14" s="8">
        <f>F13</f>
        <v>0</v>
      </c>
      <c r="H14" t="s">
        <v>55</v>
      </c>
      <c r="L14" s="8"/>
    </row>
    <row r="15" spans="1:12" x14ac:dyDescent="0.25">
      <c r="A15" s="7">
        <f>Mouvements!$B$12</f>
        <v>41289</v>
      </c>
      <c r="B15" t="s">
        <v>54</v>
      </c>
      <c r="C15">
        <v>44566</v>
      </c>
      <c r="E15" s="8" t="str">
        <f>Mouvements!$C$12</f>
        <v xml:space="preserve">M. SPUNTZ </v>
      </c>
      <c r="F15" s="8">
        <f>IF(Mouvements!$G$12="VU",Mouvements!$I$12*0.196,0)</f>
        <v>0</v>
      </c>
      <c r="H15" t="s">
        <v>55</v>
      </c>
    </row>
    <row r="16" spans="1:12" x14ac:dyDescent="0.25">
      <c r="A16" s="7">
        <f>Mouvements!$B$12</f>
        <v>41289</v>
      </c>
      <c r="B16" t="s">
        <v>54</v>
      </c>
      <c r="C16" t="str">
        <f>401 &amp; Mouvements!$J$12</f>
        <v>401ESP</v>
      </c>
      <c r="E16" s="8" t="str">
        <f>Mouvements!$C$12</f>
        <v xml:space="preserve">M. SPUNTZ </v>
      </c>
      <c r="G16" s="8">
        <f>F12+F15</f>
        <v>1000</v>
      </c>
      <c r="H16" t="s">
        <v>55</v>
      </c>
    </row>
    <row r="17" spans="1:12" x14ac:dyDescent="0.25">
      <c r="A17" s="7">
        <f>Mouvements!$B$13</f>
        <v>41333</v>
      </c>
      <c r="B17" t="s">
        <v>54</v>
      </c>
      <c r="C17">
        <f>IF(Mouvements!$E$13="UE",60717,6071)</f>
        <v>60717</v>
      </c>
      <c r="E17" s="8" t="str">
        <f>Mouvements!$C$13</f>
        <v xml:space="preserve">Mme DUPONT </v>
      </c>
      <c r="F17" s="8">
        <f>Mouvements!$I$13</f>
        <v>2500</v>
      </c>
      <c r="H17" t="s">
        <v>55</v>
      </c>
    </row>
    <row r="18" spans="1:12" x14ac:dyDescent="0.25">
      <c r="A18" s="7">
        <f>Mouvements!$B$13</f>
        <v>41333</v>
      </c>
      <c r="B18" t="s">
        <v>54</v>
      </c>
      <c r="C18">
        <v>445662</v>
      </c>
      <c r="E18" s="8" t="str">
        <f>Mouvements!$C$13</f>
        <v xml:space="preserve">Mme DUPONT </v>
      </c>
      <c r="F18" s="8">
        <f>IF(Mouvements!$E$13="UE",Mouvements!$I$13*0.196,0)</f>
        <v>490</v>
      </c>
      <c r="H18" t="s">
        <v>55</v>
      </c>
      <c r="K18" s="8"/>
    </row>
    <row r="19" spans="1:12" x14ac:dyDescent="0.25">
      <c r="A19" s="7">
        <f>Mouvements!$B$13</f>
        <v>41333</v>
      </c>
      <c r="B19" t="s">
        <v>54</v>
      </c>
      <c r="C19">
        <v>4452</v>
      </c>
      <c r="E19" s="8" t="str">
        <f>Mouvements!$C$13</f>
        <v xml:space="preserve">Mme DUPONT </v>
      </c>
      <c r="G19" s="8">
        <f>F18</f>
        <v>490</v>
      </c>
      <c r="H19" t="s">
        <v>55</v>
      </c>
    </row>
    <row r="20" spans="1:12" x14ac:dyDescent="0.25">
      <c r="A20" s="7">
        <f>Mouvements!$B$13</f>
        <v>41333</v>
      </c>
      <c r="B20" t="s">
        <v>54</v>
      </c>
      <c r="C20">
        <v>44566</v>
      </c>
      <c r="E20" s="8" t="str">
        <f>Mouvements!$C$13</f>
        <v xml:space="preserve">Mme DUPONT </v>
      </c>
      <c r="F20" s="8">
        <f>IF(Mouvements!$G$13="VU",Mouvements!$I$13*0.196,0)</f>
        <v>0</v>
      </c>
      <c r="H20" t="s">
        <v>55</v>
      </c>
    </row>
    <row r="21" spans="1:12" x14ac:dyDescent="0.25">
      <c r="A21" s="7">
        <f>Mouvements!$B$13</f>
        <v>41333</v>
      </c>
      <c r="B21" t="s">
        <v>54</v>
      </c>
      <c r="C21" t="str">
        <f>401 &amp; Mouvements!$J$13</f>
        <v>401CHQ</v>
      </c>
      <c r="E21" s="8" t="str">
        <f>Mouvements!$C$13</f>
        <v xml:space="preserve">Mme DUPONT </v>
      </c>
      <c r="G21" s="8">
        <f>F17+F20</f>
        <v>2500</v>
      </c>
      <c r="H21" t="s">
        <v>55</v>
      </c>
    </row>
    <row r="22" spans="1:12" x14ac:dyDescent="0.25">
      <c r="A22" s="7"/>
      <c r="E22" s="8"/>
      <c r="L22" s="8"/>
    </row>
    <row r="23" spans="1:12" x14ac:dyDescent="0.25">
      <c r="A23" s="7"/>
      <c r="E23" s="8"/>
    </row>
    <row r="24" spans="1:12" x14ac:dyDescent="0.25">
      <c r="A24" s="7"/>
      <c r="E24" s="8"/>
    </row>
    <row r="25" spans="1:12" x14ac:dyDescent="0.25">
      <c r="A25" s="7"/>
      <c r="E25" s="8"/>
    </row>
    <row r="26" spans="1:12" x14ac:dyDescent="0.25">
      <c r="A26" s="7"/>
      <c r="E26" s="8"/>
    </row>
    <row r="27" spans="1:12" x14ac:dyDescent="0.25">
      <c r="A27" s="7"/>
      <c r="E27" s="8"/>
    </row>
    <row r="28" spans="1:12" x14ac:dyDescent="0.25">
      <c r="A28" s="7"/>
      <c r="E28" s="8"/>
    </row>
    <row r="29" spans="1:12" x14ac:dyDescent="0.25">
      <c r="A29" s="7"/>
      <c r="E29" s="8"/>
    </row>
    <row r="30" spans="1:12" x14ac:dyDescent="0.25">
      <c r="A30" s="7"/>
      <c r="E30" s="8"/>
    </row>
    <row r="31" spans="1:12" x14ac:dyDescent="0.25">
      <c r="A31" s="7"/>
      <c r="E31" s="8"/>
    </row>
    <row r="32" spans="1:12" x14ac:dyDescent="0.25">
      <c r="A32" s="7"/>
      <c r="E32" s="8"/>
    </row>
    <row r="33" spans="1:5" x14ac:dyDescent="0.25">
      <c r="A33" s="7"/>
      <c r="E33" s="8"/>
    </row>
    <row r="34" spans="1:5" x14ac:dyDescent="0.25">
      <c r="A34" s="7"/>
      <c r="E34" s="8"/>
    </row>
    <row r="35" spans="1:5" x14ac:dyDescent="0.25">
      <c r="A35" s="7"/>
      <c r="E35" s="8"/>
    </row>
    <row r="36" spans="1:5" x14ac:dyDescent="0.25">
      <c r="A36" s="7"/>
      <c r="E36" s="8"/>
    </row>
    <row r="37" spans="1:5" x14ac:dyDescent="0.25">
      <c r="A37" s="7"/>
    </row>
    <row r="38" spans="1:5" x14ac:dyDescent="0.25">
      <c r="A38" s="7"/>
    </row>
    <row r="39" spans="1:5" x14ac:dyDescent="0.25">
      <c r="A39" s="7"/>
    </row>
    <row r="40" spans="1:5" x14ac:dyDescent="0.25">
      <c r="A40" s="7"/>
    </row>
    <row r="41" spans="1:5" x14ac:dyDescent="0.25">
      <c r="A41" s="7"/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copieA">
                <anchor moveWithCells="1">
                  <from>
                    <xdr:col>8</xdr:col>
                    <xdr:colOff>0</xdr:colOff>
                    <xdr:row>0</xdr:row>
                    <xdr:rowOff>38100</xdr:rowOff>
                  </from>
                  <to>
                    <xdr:col>9</xdr:col>
                    <xdr:colOff>19050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Macro2">
                <anchor moveWithCells="1" sizeWithCells="1">
                  <from>
                    <xdr:col>9</xdr:col>
                    <xdr:colOff>752475</xdr:colOff>
                    <xdr:row>0</xdr:row>
                    <xdr:rowOff>0</xdr:rowOff>
                  </from>
                  <to>
                    <xdr:col>11</xdr:col>
                    <xdr:colOff>419100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12"/>
  <sheetViews>
    <sheetView workbookViewId="0">
      <selection activeCell="H18" sqref="H18"/>
    </sheetView>
  </sheetViews>
  <sheetFormatPr baseColWidth="10" defaultRowHeight="15" x14ac:dyDescent="0.25"/>
  <cols>
    <col min="5" max="5" width="14.7109375" customWidth="1"/>
    <col min="6" max="7" width="11.42578125" style="8"/>
    <col min="9" max="9" width="18.28515625" customWidth="1"/>
    <col min="11" max="12" width="11.42578125" customWidth="1"/>
  </cols>
  <sheetData>
    <row r="1" spans="1:10" x14ac:dyDescent="0.25">
      <c r="A1" t="s">
        <v>46</v>
      </c>
      <c r="B1" t="s">
        <v>47</v>
      </c>
      <c r="C1" t="s">
        <v>48</v>
      </c>
      <c r="D1" t="s">
        <v>49</v>
      </c>
      <c r="E1" t="s">
        <v>50</v>
      </c>
      <c r="F1" s="8" t="s">
        <v>51</v>
      </c>
      <c r="G1" s="8" t="s">
        <v>52</v>
      </c>
      <c r="H1" t="s">
        <v>53</v>
      </c>
    </row>
    <row r="2" spans="1:10" x14ac:dyDescent="0.25">
      <c r="A2" s="7">
        <f>Mouvements!$K$5</f>
        <v>41305</v>
      </c>
      <c r="B2" t="s">
        <v>56</v>
      </c>
      <c r="C2" t="str">
        <f>411 &amp; Mouvements!$T$5</f>
        <v>411ESP</v>
      </c>
      <c r="E2" t="str">
        <f>Mouvements!$L$5</f>
        <v>Mme KUNTZ</v>
      </c>
      <c r="F2" s="8">
        <f>Mouvements!$Q$5</f>
        <v>15000</v>
      </c>
      <c r="H2" t="s">
        <v>55</v>
      </c>
    </row>
    <row r="3" spans="1:10" x14ac:dyDescent="0.25">
      <c r="A3" s="7">
        <f>Mouvements!$K$5</f>
        <v>41305</v>
      </c>
      <c r="B3" t="s">
        <v>56</v>
      </c>
      <c r="C3">
        <f>IF(Mouvements!$E$5="UE",70717,7071)</f>
        <v>70717</v>
      </c>
      <c r="E3" t="str">
        <f>Mouvements!$L$5</f>
        <v>Mme KUNTZ</v>
      </c>
      <c r="G3" s="8">
        <f>F2-G4</f>
        <v>14020</v>
      </c>
      <c r="H3" t="s">
        <v>55</v>
      </c>
    </row>
    <row r="4" spans="1:10" x14ac:dyDescent="0.25">
      <c r="A4" s="7">
        <f>Mouvements!$K$5</f>
        <v>41305</v>
      </c>
      <c r="B4" t="s">
        <v>56</v>
      </c>
      <c r="C4">
        <v>44710</v>
      </c>
      <c r="E4" t="str">
        <f>Mouvements!$L$5</f>
        <v>Mme KUNTZ</v>
      </c>
      <c r="G4" s="8">
        <f>IF(Mouvements!$P$5="Tva sur marge",Mouvements!$V$5, IF(Mouvements!$P$5="Tva sur PV",Mouvements!$Q$5 -(Mouvements!$Q$5/ 1.196),0))</f>
        <v>980</v>
      </c>
      <c r="H4" t="s">
        <v>55</v>
      </c>
    </row>
    <row r="5" spans="1:10" x14ac:dyDescent="0.25">
      <c r="A5" s="7">
        <f>Mouvements!$K$8</f>
        <v>41305</v>
      </c>
      <c r="B5" t="s">
        <v>56</v>
      </c>
      <c r="C5" t="str">
        <f>411 &amp; Mouvements!$T$8</f>
        <v>411DIVERS</v>
      </c>
      <c r="E5" t="str">
        <f>Mouvements!$L$8</f>
        <v>IMPACT</v>
      </c>
      <c r="F5" s="8">
        <f>Mouvements!$Q$8</f>
        <v>30000</v>
      </c>
      <c r="H5" t="s">
        <v>55</v>
      </c>
    </row>
    <row r="6" spans="1:10" x14ac:dyDescent="0.25">
      <c r="A6" s="7">
        <f>Mouvements!$K$8</f>
        <v>41305</v>
      </c>
      <c r="B6" t="s">
        <v>56</v>
      </c>
      <c r="C6">
        <f>IF(Mouvements!$E$8="UE",70717,7071)</f>
        <v>70717</v>
      </c>
      <c r="E6" t="str">
        <f>Mouvements!$L$8</f>
        <v>IMPACT</v>
      </c>
      <c r="G6" s="8">
        <f>F5-G7</f>
        <v>30000</v>
      </c>
      <c r="H6" t="s">
        <v>55</v>
      </c>
      <c r="I6" s="22" t="s">
        <v>63</v>
      </c>
      <c r="J6" s="23">
        <v>41275</v>
      </c>
    </row>
    <row r="7" spans="1:10" x14ac:dyDescent="0.25">
      <c r="A7" s="7">
        <f>Mouvements!$K$8</f>
        <v>41305</v>
      </c>
      <c r="B7" t="s">
        <v>56</v>
      </c>
      <c r="C7">
        <v>44710</v>
      </c>
      <c r="E7" t="str">
        <f>Mouvements!$L$8</f>
        <v>IMPACT</v>
      </c>
      <c r="G7" s="8">
        <f>IF(Mouvements!$P$8="Tva sur marge",Mouvements!$V$8, IF(Mouvements!$P$8="Tva sur PV",Mouvements!$Q$8 -(Mouvements!$Q$8/ 1.196),0))</f>
        <v>0</v>
      </c>
      <c r="H7" t="s">
        <v>55</v>
      </c>
      <c r="I7" s="22" t="s">
        <v>64</v>
      </c>
      <c r="J7" s="23">
        <v>41305</v>
      </c>
    </row>
    <row r="8" spans="1:10" x14ac:dyDescent="0.25">
      <c r="A8" s="7">
        <f>Mouvements!$K$9</f>
        <v>41289</v>
      </c>
      <c r="B8" t="s">
        <v>56</v>
      </c>
      <c r="C8" t="str">
        <f>411 &amp; Mouvements!$T$9</f>
        <v>411ESP</v>
      </c>
      <c r="E8" t="str">
        <f>Mouvements!$L$9</f>
        <v>Mme KUNTZ</v>
      </c>
      <c r="F8" s="8">
        <f>Mouvements!$Q$9</f>
        <v>7500</v>
      </c>
      <c r="H8" t="s">
        <v>55</v>
      </c>
    </row>
    <row r="9" spans="1:10" x14ac:dyDescent="0.25">
      <c r="A9" s="7">
        <f>Mouvements!$K$9</f>
        <v>41289</v>
      </c>
      <c r="B9" t="s">
        <v>56</v>
      </c>
      <c r="C9">
        <f>IF(Mouvements!$E$9="UE",70717,7071)</f>
        <v>7071</v>
      </c>
      <c r="E9" t="str">
        <f>Mouvements!$L$9</f>
        <v>Mme KUNTZ</v>
      </c>
      <c r="G9" s="8">
        <f>F8-G10</f>
        <v>7500</v>
      </c>
      <c r="H9" t="s">
        <v>55</v>
      </c>
    </row>
    <row r="10" spans="1:10" x14ac:dyDescent="0.25">
      <c r="A10" s="7">
        <f>Mouvements!$K$9</f>
        <v>41289</v>
      </c>
      <c r="B10" t="s">
        <v>56</v>
      </c>
      <c r="C10">
        <v>44710</v>
      </c>
      <c r="E10" t="str">
        <f>Mouvements!$L$9</f>
        <v>Mme KUNTZ</v>
      </c>
      <c r="G10" s="8">
        <f>IF(Mouvements!$P$9="Tva sur marge",Mouvements!$V$9, IF(Mouvements!$P$9="Tva sur PV",Mouvements!$Q$9 -(Mouvements!$Q$9/ 1.196),0))</f>
        <v>0</v>
      </c>
      <c r="H10" t="s">
        <v>55</v>
      </c>
    </row>
    <row r="12" spans="1:10" ht="16.5" customHeight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Recopiev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1190625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Macro2">
                <anchor moveWithCells="1" sizeWithCells="1">
                  <from>
                    <xdr:col>10</xdr:col>
                    <xdr:colOff>9525</xdr:colOff>
                    <xdr:row>0</xdr:row>
                    <xdr:rowOff>9525</xdr:rowOff>
                  </from>
                  <to>
                    <xdr:col>11</xdr:col>
                    <xdr:colOff>428625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7"/>
  <sheetViews>
    <sheetView workbookViewId="0">
      <selection activeCell="I15" sqref="I15"/>
    </sheetView>
  </sheetViews>
  <sheetFormatPr baseColWidth="10" defaultRowHeight="15" x14ac:dyDescent="0.25"/>
  <cols>
    <col min="1" max="1" width="17" customWidth="1"/>
    <col min="2" max="2" width="17" style="38" customWidth="1"/>
    <col min="3" max="3" width="17" customWidth="1"/>
    <col min="4" max="4" width="17" style="8" customWidth="1"/>
    <col min="5" max="5" width="11.42578125" style="39"/>
  </cols>
  <sheetData>
    <row r="1" spans="1:8" x14ac:dyDescent="0.25">
      <c r="A1" s="35" t="s">
        <v>46</v>
      </c>
      <c r="B1" s="41" t="s">
        <v>48</v>
      </c>
      <c r="C1" s="36" t="s">
        <v>50</v>
      </c>
      <c r="D1" s="37" t="s">
        <v>66</v>
      </c>
      <c r="E1" s="37" t="s">
        <v>67</v>
      </c>
    </row>
    <row r="2" spans="1:8" x14ac:dyDescent="0.25">
      <c r="A2" s="7">
        <f>Mouvements!$K$5</f>
        <v>41305</v>
      </c>
      <c r="B2" s="38">
        <f>IF(Mouvements!$E$5="UE",70717,7071)</f>
        <v>70717</v>
      </c>
      <c r="C2" t="str">
        <f>Mouvements!$L$5</f>
        <v>Mme KUNTZ</v>
      </c>
      <c r="D2" s="8">
        <f>IF(Mouvements!$P$5="Tva sur marge", Mouvements!$Q$5-Mouvements!$V$5,IF(Mouvements!$P$5="Tva sur PV",(Mouvements!$Q$5/ 1.196),Mouvements!$Q$5))</f>
        <v>14020</v>
      </c>
    </row>
    <row r="3" spans="1:8" x14ac:dyDescent="0.25">
      <c r="A3" s="7">
        <f>Mouvements!$K$8</f>
        <v>41305</v>
      </c>
      <c r="B3" s="38">
        <f>IF(Mouvements!$E$8="UE",70717,7071)</f>
        <v>70717</v>
      </c>
      <c r="C3" t="str">
        <f>Mouvements!$L$8</f>
        <v>IMPACT</v>
      </c>
      <c r="D3" s="40">
        <f>IF(Mouvements!$P$8="Tva sur marge", Mouvements!$Q$8-Mouvements!$V$8,IF(Mouvements!$P$8="Tva sur PV",(Mouvements!$Q$8/ 1.196),Mouvements!$Q$8))</f>
        <v>30000</v>
      </c>
      <c r="E3" s="39">
        <v>44020</v>
      </c>
    </row>
    <row r="4" spans="1:8" x14ac:dyDescent="0.25">
      <c r="A4" s="7">
        <f>Mouvements!$K$9</f>
        <v>41289</v>
      </c>
      <c r="B4" s="38">
        <f>IF(Mouvements!$E$9="UE",70717,7071)</f>
        <v>7071</v>
      </c>
      <c r="C4" t="str">
        <f>Mouvements!$L$9</f>
        <v>Mme KUNTZ</v>
      </c>
      <c r="D4" s="40">
        <f>IF(Mouvements!$P$9="Tva sur marge", Mouvements!$Q$9-Mouvements!$V$9,IF(Mouvements!$P$9="Tva sur PV",(Mouvements!$Q$9/ 1.196),Mouvements!$Q$9))</f>
        <v>7500</v>
      </c>
      <c r="E4" s="39">
        <v>7500</v>
      </c>
    </row>
    <row r="5" spans="1:8" x14ac:dyDescent="0.25">
      <c r="A5" s="7"/>
      <c r="D5" s="39" t="s">
        <v>68</v>
      </c>
      <c r="E5" s="39">
        <f>SUM(E2:E4)</f>
        <v>51520</v>
      </c>
    </row>
    <row r="6" spans="1:8" x14ac:dyDescent="0.25">
      <c r="A6" s="7"/>
      <c r="D6" s="39"/>
      <c r="G6" s="22" t="s">
        <v>63</v>
      </c>
      <c r="H6" s="23">
        <v>41275</v>
      </c>
    </row>
    <row r="7" spans="1:8" x14ac:dyDescent="0.25">
      <c r="A7" s="7"/>
      <c r="D7" s="40"/>
      <c r="G7" s="22" t="s">
        <v>64</v>
      </c>
      <c r="H7" s="23">
        <v>41305</v>
      </c>
    </row>
  </sheetData>
  <sortState ref="A3:D29">
    <sortCondition descending="1" ref="B1:B1048576"/>
  </sortState>
  <printOptions horizontalCentered="1" gridLine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&amp;C&amp;A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Feuil4.Macro2">
                <anchor moveWithCells="1">
                  <from>
                    <xdr:col>7</xdr:col>
                    <xdr:colOff>47625</xdr:colOff>
                    <xdr:row>0</xdr:row>
                    <xdr:rowOff>19050</xdr:rowOff>
                  </from>
                  <to>
                    <xdr:col>8</xdr:col>
                    <xdr:colOff>466725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5" name="Button 4">
              <controlPr defaultSize="0" print="0" autoFill="0" autoPict="0" macro="[0]!dblevtes">
                <anchor moveWithCells="1" sizeWithCells="1">
                  <from>
                    <xdr:col>5</xdr:col>
                    <xdr:colOff>314325</xdr:colOff>
                    <xdr:row>0</xdr:row>
                    <xdr:rowOff>28575</xdr:rowOff>
                  </from>
                  <to>
                    <xdr:col>6</xdr:col>
                    <xdr:colOff>628650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6" name="Button 6">
              <controlPr defaultSize="0" print="0" autoFill="0" autoPict="0" macro="[0]!Macro2">
                <anchor moveWithCells="1" sizeWithCells="1">
                  <from>
                    <xdr:col>9</xdr:col>
                    <xdr:colOff>19050</xdr:colOff>
                    <xdr:row>0</xdr:row>
                    <xdr:rowOff>0</xdr:rowOff>
                  </from>
                  <to>
                    <xdr:col>10</xdr:col>
                    <xdr:colOff>457200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H10"/>
  <sheetViews>
    <sheetView workbookViewId="0">
      <selection activeCell="G16" sqref="G16"/>
    </sheetView>
  </sheetViews>
  <sheetFormatPr baseColWidth="10" defaultRowHeight="15" x14ac:dyDescent="0.25"/>
  <cols>
    <col min="1" max="1" width="13.85546875" customWidth="1"/>
    <col min="2" max="2" width="12.42578125" customWidth="1"/>
    <col min="3" max="3" width="22.42578125" customWidth="1"/>
    <col min="4" max="4" width="16" customWidth="1"/>
    <col min="5" max="5" width="11.42578125" style="39"/>
  </cols>
  <sheetData>
    <row r="1" spans="1:8" x14ac:dyDescent="0.25">
      <c r="A1" s="35" t="s">
        <v>46</v>
      </c>
      <c r="B1" s="41" t="s">
        <v>48</v>
      </c>
      <c r="C1" s="36" t="s">
        <v>50</v>
      </c>
      <c r="D1" s="37" t="s">
        <v>66</v>
      </c>
      <c r="E1" s="37" t="s">
        <v>67</v>
      </c>
    </row>
    <row r="2" spans="1:8" x14ac:dyDescent="0.25">
      <c r="A2" s="7">
        <f>Mouvements!$B$10</f>
        <v>41289</v>
      </c>
      <c r="B2">
        <f>IF(Mouvements!$E$10="UE",60717,6071)</f>
        <v>6071</v>
      </c>
      <c r="C2" s="8" t="str">
        <f>Mouvements!$C$10</f>
        <v xml:space="preserve">RENAULT </v>
      </c>
      <c r="D2" s="8">
        <f>Mouvements!$I$10</f>
        <v>6000</v>
      </c>
      <c r="E2" s="39">
        <v>11000.22</v>
      </c>
    </row>
    <row r="3" spans="1:8" x14ac:dyDescent="0.25">
      <c r="A3" s="7">
        <f>Mouvements!$B$11</f>
        <v>41289</v>
      </c>
      <c r="B3">
        <f>IF(Mouvements!$E$11="UE",60717,6071)</f>
        <v>60717</v>
      </c>
      <c r="C3" s="8" t="str">
        <f>Mouvements!$C$11</f>
        <v xml:space="preserve">Mlle ARNOLD </v>
      </c>
      <c r="D3" s="8">
        <f>Mouvements!$I$11</f>
        <v>3500</v>
      </c>
    </row>
    <row r="4" spans="1:8" x14ac:dyDescent="0.25">
      <c r="A4" s="7">
        <f>Mouvements!$B$13</f>
        <v>41333</v>
      </c>
      <c r="B4">
        <f>IF(Mouvements!$E$13="UE",60717,6071)</f>
        <v>60717</v>
      </c>
      <c r="C4" s="8" t="str">
        <f>Mouvements!$C$13</f>
        <v xml:space="preserve">Mme DUPONT </v>
      </c>
      <c r="D4" s="8">
        <f>Mouvements!$I$13</f>
        <v>2500</v>
      </c>
    </row>
    <row r="5" spans="1:8" x14ac:dyDescent="0.25">
      <c r="A5" s="7">
        <f>Mouvements!$B$19</f>
        <v>41289</v>
      </c>
      <c r="B5">
        <f>IF(Mouvements!$E$19="UE",60717,6071)</f>
        <v>60717</v>
      </c>
      <c r="C5" s="8" t="str">
        <f>Mouvements!$C$19</f>
        <v>1</v>
      </c>
      <c r="D5" s="8">
        <f>Mouvements!$I$19</f>
        <v>1500</v>
      </c>
      <c r="E5" s="39">
        <v>7500</v>
      </c>
    </row>
    <row r="6" spans="1:8" x14ac:dyDescent="0.25">
      <c r="A6" s="7">
        <f>Mouvements!$B$12</f>
        <v>41289</v>
      </c>
      <c r="B6">
        <f>IF(Mouvements!$E$12="UE",60717,6071)</f>
        <v>6071</v>
      </c>
      <c r="C6" s="8" t="str">
        <f>Mouvements!$C$12</f>
        <v xml:space="preserve">M. SPUNTZ </v>
      </c>
      <c r="D6" s="8">
        <f>Mouvements!$I$12</f>
        <v>1000</v>
      </c>
      <c r="G6" s="22" t="s">
        <v>63</v>
      </c>
      <c r="H6" s="23">
        <v>41275</v>
      </c>
    </row>
    <row r="7" spans="1:8" x14ac:dyDescent="0.25">
      <c r="A7" s="7">
        <f>Mouvements!$B$17</f>
        <v>41289</v>
      </c>
      <c r="B7">
        <f>IF(Mouvements!$E$17="UE",60717,6071)</f>
        <v>6071</v>
      </c>
      <c r="C7" s="8" t="str">
        <f>Mouvements!$C$17</f>
        <v>1</v>
      </c>
      <c r="D7" s="40">
        <f>Mouvements!$I$17</f>
        <v>1250</v>
      </c>
      <c r="G7" s="22" t="s">
        <v>64</v>
      </c>
      <c r="H7" s="23">
        <v>41364</v>
      </c>
    </row>
    <row r="8" spans="1:8" x14ac:dyDescent="0.25">
      <c r="A8" s="7">
        <f>Mouvements!$B$18</f>
        <v>41289</v>
      </c>
      <c r="B8">
        <f>IF(Mouvements!$E$18="UE",60717,6071)</f>
        <v>6071</v>
      </c>
      <c r="C8" s="8" t="str">
        <f>Mouvements!$C$18</f>
        <v>1</v>
      </c>
      <c r="D8" s="40">
        <f>Mouvements!$I$18</f>
        <v>1250</v>
      </c>
    </row>
    <row r="9" spans="1:8" x14ac:dyDescent="0.25">
      <c r="A9" s="7">
        <f>Mouvements!$B$23</f>
        <v>41289</v>
      </c>
      <c r="B9">
        <f>IF(Mouvements!$E$23="UE",60717,6071)</f>
        <v>6071</v>
      </c>
      <c r="C9" s="8" t="str">
        <f>Mouvements!$C$23</f>
        <v>kk</v>
      </c>
      <c r="D9" s="8">
        <f>Mouvements!$I$23</f>
        <v>1500.22</v>
      </c>
      <c r="E9" s="39">
        <v>11000.22</v>
      </c>
    </row>
    <row r="10" spans="1:8" x14ac:dyDescent="0.25">
      <c r="D10" s="44" t="s">
        <v>68</v>
      </c>
      <c r="E10" s="39">
        <f>SUM(E2:E9)</f>
        <v>29500.440000000002</v>
      </c>
    </row>
  </sheetData>
  <sortState ref="A3:D9">
    <sortCondition descending="1" ref="B1:B1048576"/>
  </sortState>
  <printOptions horizontalCentered="1" gridLine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&amp;C&amp;A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impression">
                <anchor moveWithCells="1">
                  <from>
                    <xdr:col>8</xdr:col>
                    <xdr:colOff>9525</xdr:colOff>
                    <xdr:row>0</xdr:row>
                    <xdr:rowOff>47625</xdr:rowOff>
                  </from>
                  <to>
                    <xdr:col>9</xdr:col>
                    <xdr:colOff>428625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5" name="Button 4">
              <controlPr defaultSize="0" print="0" autoFill="0" autoPict="0" macro="[0]!dbleachats">
                <anchor moveWithCells="1" sizeWithCells="1">
                  <from>
                    <xdr:col>6</xdr:col>
                    <xdr:colOff>114300</xdr:colOff>
                    <xdr:row>0</xdr:row>
                    <xdr:rowOff>66675</xdr:rowOff>
                  </from>
                  <to>
                    <xdr:col>7</xdr:col>
                    <xdr:colOff>533400</xdr:colOff>
                    <xdr:row>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6" name="Button 5">
              <controlPr defaultSize="0" print="0" autoFill="0" autoPict="0" macro="[0]!Macro2">
                <anchor moveWithCells="1" sizeWithCells="1">
                  <from>
                    <xdr:col>10</xdr:col>
                    <xdr:colOff>0</xdr:colOff>
                    <xdr:row>0</xdr:row>
                    <xdr:rowOff>38100</xdr:rowOff>
                  </from>
                  <to>
                    <xdr:col>11</xdr:col>
                    <xdr:colOff>419100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27"/>
  <sheetViews>
    <sheetView tabSelected="1" workbookViewId="0">
      <selection activeCell="G30" sqref="G30"/>
    </sheetView>
  </sheetViews>
  <sheetFormatPr baseColWidth="10" defaultRowHeight="15" x14ac:dyDescent="0.25"/>
  <cols>
    <col min="1" max="1" width="15.7109375" customWidth="1"/>
    <col min="2" max="2" width="18" style="46" customWidth="1"/>
    <col min="3" max="3" width="18" customWidth="1"/>
    <col min="4" max="4" width="17.5703125" style="8" customWidth="1"/>
    <col min="5" max="5" width="11.42578125" style="13"/>
    <col min="6" max="6" width="16.5703125" style="13" bestFit="1" customWidth="1"/>
    <col min="7" max="7" width="16.5703125" style="13" customWidth="1"/>
    <col min="8" max="8" width="11.140625" style="13" customWidth="1"/>
    <col min="9" max="9" width="3.5703125" style="13" customWidth="1"/>
    <col min="10" max="10" width="14.7109375" bestFit="1" customWidth="1"/>
  </cols>
  <sheetData>
    <row r="1" spans="1:15" ht="61.5" customHeight="1" x14ac:dyDescent="0.25">
      <c r="A1" s="47" t="str">
        <f>Mouvements!A3</f>
        <v>Numéro d'ordre</v>
      </c>
      <c r="B1" s="48" t="str">
        <f>Mouvements!B3</f>
        <v>Date d'achat ou de l'apport</v>
      </c>
      <c r="C1" s="47" t="str">
        <f>Mouvements!H3</f>
        <v>N° immatriculation</v>
      </c>
      <c r="D1" s="42" t="str">
        <f>Mouvements!I3</f>
        <v>Prix d'achat ou de valeur vénale</v>
      </c>
      <c r="F1" s="14"/>
      <c r="H1" s="14"/>
      <c r="J1" s="55" t="s">
        <v>78</v>
      </c>
      <c r="K1" s="54">
        <v>41639</v>
      </c>
      <c r="O1" s="9" t="s">
        <v>100</v>
      </c>
    </row>
    <row r="2" spans="1:15" x14ac:dyDescent="0.25">
      <c r="A2" s="49">
        <f>IF(Mouvements!$B$5&gt;=stocks!$K$1,0,IF(Mouvements!$R$5=0,0,Mouvements!$A$5))</f>
        <v>0</v>
      </c>
      <c r="B2" s="50" t="str">
        <f>IF(A2=0,"",Mouvements!$B$5)</f>
        <v/>
      </c>
      <c r="C2" s="52" t="str">
        <f>IF(stocks!$A2=0,"",Mouvements!$H$5)</f>
        <v/>
      </c>
      <c r="D2" s="51" t="str">
        <f>IF(stocks!$A2=0,"",Mouvements!$I$5)</f>
        <v/>
      </c>
    </row>
    <row r="3" spans="1:15" x14ac:dyDescent="0.25">
      <c r="A3" s="49">
        <f>IF(Mouvements!$B$6&gt;=stocks!$K$1,0,IF(Mouvements!$R$6=0,0,Mouvements!$A$6))</f>
        <v>0</v>
      </c>
      <c r="B3" s="50" t="str">
        <f>IF(A2=0,"",Mouvements!$B$6)</f>
        <v/>
      </c>
      <c r="C3" s="49" t="str">
        <f>IF(stocks!$A2=0,"",Mouvements!$H$6)</f>
        <v/>
      </c>
      <c r="D3" s="43" t="str">
        <f>IF(stocks!$A2=0,"",Mouvements!$I$6)</f>
        <v/>
      </c>
    </row>
    <row r="4" spans="1:15" x14ac:dyDescent="0.25">
      <c r="A4" s="49">
        <f>IF(Mouvements!$B$7&gt;=stocks!$K$1,0,IF(Mouvements!$R$7=0,0,Mouvements!$A$7))</f>
        <v>0</v>
      </c>
      <c r="B4" s="50" t="str">
        <f>IF(A2=0,"",Mouvements!$B$7)</f>
        <v/>
      </c>
      <c r="C4" s="49" t="str">
        <f>IF(stocks!$A2=0,"",Mouvements!$H$7)</f>
        <v/>
      </c>
      <c r="D4" s="43" t="str">
        <f>IF(stocks!$A2=0,"",Mouvements!$I$7)</f>
        <v/>
      </c>
    </row>
    <row r="5" spans="1:15" x14ac:dyDescent="0.25">
      <c r="A5" s="49">
        <f>IF(Mouvements!$B$8&gt;=stocks!$K$1,0,IF(Mouvements!$R$8=0,0,Mouvements!$A$8))</f>
        <v>0</v>
      </c>
      <c r="B5" s="50" t="str">
        <f>IF(A2=0,"",Mouvements!$B$8)</f>
        <v/>
      </c>
      <c r="C5" s="49" t="str">
        <f>IF(stocks!$A2=0,"",Mouvements!$H$8)</f>
        <v/>
      </c>
      <c r="D5" s="43" t="str">
        <f>IF(stocks!$A2=0,"",Mouvements!$I$8)</f>
        <v/>
      </c>
    </row>
    <row r="6" spans="1:15" x14ac:dyDescent="0.25">
      <c r="A6" s="49">
        <f>IF(Mouvements!$B$9&gt;=stocks!$K$1,0,IF(Mouvements!$R$9=0,0,Mouvements!$A$9))</f>
        <v>0</v>
      </c>
      <c r="B6" s="50" t="str">
        <f>IF(A2=0,"",Mouvements!$B$9)</f>
        <v/>
      </c>
      <c r="C6" s="49" t="str">
        <f>IF(stocks!$A2=0,"",Mouvements!$H$9)</f>
        <v/>
      </c>
      <c r="D6" s="43" t="str">
        <f>IF(stocks!$A2=0,"",Mouvements!$I$9)</f>
        <v/>
      </c>
    </row>
    <row r="7" spans="1:15" x14ac:dyDescent="0.25">
      <c r="A7" s="49">
        <f>IF(Mouvements!$B$10&gt;=stocks!$K$1,0,IF(Mouvements!$R$10=0,0,Mouvements!$A$10))</f>
        <v>0</v>
      </c>
      <c r="B7" s="50" t="str">
        <f>IF(A2=0,"",Mouvements!$B$10)</f>
        <v/>
      </c>
      <c r="C7" s="49" t="str">
        <f>IF(stocks!$A2=0,"",Mouvements!$H$10)</f>
        <v/>
      </c>
      <c r="D7" s="43" t="str">
        <f>IF(stocks!$A2=0,"",Mouvements!$I$10)</f>
        <v/>
      </c>
    </row>
    <row r="8" spans="1:15" x14ac:dyDescent="0.25">
      <c r="A8" s="49">
        <f>IF(Mouvements!$B$11&gt;=stocks!$K$1,0,IF(Mouvements!$R$11=0,0,Mouvements!$A$11))</f>
        <v>7</v>
      </c>
      <c r="B8" s="50" t="str">
        <f>IF(A2=0,"",Mouvements!$B$11)</f>
        <v/>
      </c>
      <c r="C8" s="49" t="str">
        <f>IF(stocks!$A2=0,"",Mouvements!$H$11)</f>
        <v/>
      </c>
      <c r="D8" s="43" t="str">
        <f>IF(stocks!$A2=0,"",Mouvements!$I$11)</f>
        <v/>
      </c>
    </row>
    <row r="9" spans="1:15" x14ac:dyDescent="0.25">
      <c r="A9" s="49">
        <f>IF(Mouvements!$B$12&gt;=stocks!$K$1,0,IF(Mouvements!$R$12=0,0,Mouvements!$A$12))</f>
        <v>0</v>
      </c>
      <c r="B9" s="50" t="str">
        <f>IF(A2=0,"",Mouvements!$B$12)</f>
        <v/>
      </c>
      <c r="C9" s="49" t="str">
        <f>IF(stocks!$A2=0,"",Mouvements!$H$12)</f>
        <v/>
      </c>
      <c r="D9" s="43" t="str">
        <f>IF(stocks!$A2=0,"",Mouvements!$I$12)</f>
        <v/>
      </c>
    </row>
    <row r="10" spans="1:15" x14ac:dyDescent="0.25">
      <c r="A10" s="49">
        <f>IF(Mouvements!$B$13&gt;=stocks!$K$1,0,IF(Mouvements!$R$13=0,0,Mouvements!$A$13))</f>
        <v>0</v>
      </c>
      <c r="B10" s="50" t="str">
        <f>IF(A2=0,"",Mouvements!$B$13)</f>
        <v/>
      </c>
      <c r="C10" s="49" t="str">
        <f>IF(stocks!$A2=0,"",Mouvements!$H$13)</f>
        <v/>
      </c>
      <c r="D10" s="43" t="str">
        <f>IF(stocks!$A2=0,"",Mouvements!$I$13)</f>
        <v/>
      </c>
    </row>
    <row r="11" spans="1:15" x14ac:dyDescent="0.25">
      <c r="A11" s="49">
        <f>IF(Mouvements!$B$14&gt;=stocks!$K$1,0,IF(Mouvements!$R$14=0,0,Mouvements!$A$14))</f>
        <v>10</v>
      </c>
      <c r="B11" s="50" t="str">
        <f>IF(A2=0,"",Mouvements!$B$14)</f>
        <v/>
      </c>
      <c r="C11" s="49" t="str">
        <f>IF(stocks!$A2=0,"",Mouvements!$H$14)</f>
        <v/>
      </c>
      <c r="D11" s="43" t="str">
        <f>IF(stocks!$A2=0,"",Mouvements!$I$14)</f>
        <v/>
      </c>
    </row>
    <row r="12" spans="1:15" x14ac:dyDescent="0.25">
      <c r="A12" s="49">
        <f>IF(Mouvements!$B$15&gt;=stocks!$K$1,0,IF(Mouvements!$R$15=0,0,Mouvements!$A$15))</f>
        <v>11</v>
      </c>
      <c r="B12" s="50" t="str">
        <f>IF(A2=0,"",Mouvements!$B$15)</f>
        <v/>
      </c>
      <c r="C12" s="49" t="str">
        <f>IF(stocks!$A2=0,"",Mouvements!$H$15)</f>
        <v/>
      </c>
      <c r="D12" s="43" t="str">
        <f>IF(stocks!$A2=0,"",Mouvements!$I$15)</f>
        <v/>
      </c>
    </row>
    <row r="13" spans="1:15" x14ac:dyDescent="0.25">
      <c r="A13" s="49">
        <f>IF(Mouvements!$B$16&gt;=stocks!$K$1,0,IF(Mouvements!$R$16=0,0,Mouvements!$A$16))</f>
        <v>0</v>
      </c>
      <c r="B13" s="50" t="str">
        <f>IF(A2=0,"",Mouvements!$B$16)</f>
        <v/>
      </c>
      <c r="C13" s="49" t="str">
        <f>IF(stocks!$A2=0,"",Mouvements!$H$16)</f>
        <v/>
      </c>
      <c r="D13" s="43" t="str">
        <f>IF(stocks!$A2=0,"",Mouvements!$I$16)</f>
        <v/>
      </c>
    </row>
    <row r="14" spans="1:15" x14ac:dyDescent="0.25">
      <c r="A14" s="49">
        <f>IF(Mouvements!$B$17&gt;=stocks!$K$1,0,IF(Mouvements!$R$17=0,0,Mouvements!$A$17))</f>
        <v>13</v>
      </c>
      <c r="B14" s="50" t="str">
        <f>IF(A2=0,"",Mouvements!$B$17)</f>
        <v/>
      </c>
      <c r="C14" s="49" t="str">
        <f>IF(stocks!$A2=0,"",Mouvements!$H$17)</f>
        <v/>
      </c>
      <c r="D14" s="43" t="str">
        <f>IF(stocks!$A2=0,"",Mouvements!$I$17)</f>
        <v/>
      </c>
    </row>
    <row r="15" spans="1:15" x14ac:dyDescent="0.25">
      <c r="A15" s="49">
        <f>IF(Mouvements!$B$18&gt;=stocks!$K$1,0,IF(Mouvements!$R$18=0,0,Mouvements!$A$18))</f>
        <v>14</v>
      </c>
      <c r="B15" s="50" t="str">
        <f>IF(A2=0,"",Mouvements!$B$18)</f>
        <v/>
      </c>
      <c r="C15" s="49" t="str">
        <f>IF(stocks!$A2=0,"",Mouvements!$H$18)</f>
        <v/>
      </c>
      <c r="D15" s="43" t="str">
        <f>IF(stocks!$A2=0,"",Mouvements!$I$18)</f>
        <v/>
      </c>
    </row>
    <row r="16" spans="1:15" x14ac:dyDescent="0.25">
      <c r="A16" s="49">
        <f>IF(Mouvements!$B$19&gt;=stocks!$K$1,0,IF(Mouvements!$R$19=0,0,Mouvements!$A$19))</f>
        <v>0</v>
      </c>
      <c r="B16" s="50" t="str">
        <f>IF(A2=0,"",Mouvements!$B$19)</f>
        <v/>
      </c>
      <c r="C16" s="49" t="str">
        <f>IF(stocks!$A2=0,"",Mouvements!$H$19)</f>
        <v/>
      </c>
      <c r="D16" s="43" t="str">
        <f>IF(stocks!$A2=0,"",Mouvements!$I$19)</f>
        <v/>
      </c>
    </row>
    <row r="17" spans="1:4" x14ac:dyDescent="0.25">
      <c r="A17" s="49">
        <f>IF(Mouvements!$B$20&gt;=stocks!$K$1,0,IF(Mouvements!$R$20=0,0,Mouvements!$A$20))</f>
        <v>0</v>
      </c>
      <c r="B17" s="50" t="str">
        <f>IF(A2=0,"",Mouvements!$B$20)</f>
        <v/>
      </c>
      <c r="C17" s="49" t="str">
        <f>IF(stocks!$A2=0,"",Mouvements!$H$20)</f>
        <v/>
      </c>
      <c r="D17" s="43" t="str">
        <f>IF(stocks!$A2=0,"",Mouvements!$I$20)</f>
        <v/>
      </c>
    </row>
    <row r="18" spans="1:4" x14ac:dyDescent="0.25">
      <c r="A18" s="49">
        <f>IF(Mouvements!$B$21&gt;=stocks!$K$1,0,IF(Mouvements!$R$21=0,0,Mouvements!$A$21))</f>
        <v>145</v>
      </c>
      <c r="B18" s="50" t="str">
        <f>IF(A2=0,"",Mouvements!$B$21)</f>
        <v/>
      </c>
      <c r="C18" s="49" t="str">
        <f>IF(stocks!$A2=0,"",Mouvements!$H$21)</f>
        <v/>
      </c>
      <c r="D18" s="43" t="str">
        <f>IF(stocks!$A2=0,"",Mouvements!$I$21)</f>
        <v/>
      </c>
    </row>
    <row r="19" spans="1:4" x14ac:dyDescent="0.25">
      <c r="A19" s="49">
        <f>IF(Mouvements!$B$22&gt;=stocks!$K$1,0,IF(Mouvements!$R$22=0,0,Mouvements!$A$22))</f>
        <v>5</v>
      </c>
      <c r="B19" s="50" t="str">
        <f>IF(A2=0,"",Mouvements!$B$22)</f>
        <v/>
      </c>
      <c r="C19" s="49" t="str">
        <f>IF(stocks!$A2=0,"",Mouvements!$H$22)</f>
        <v/>
      </c>
      <c r="D19" s="43" t="str">
        <f>IF(stocks!$A2=0,"",Mouvements!$I$22)</f>
        <v/>
      </c>
    </row>
    <row r="20" spans="1:4" x14ac:dyDescent="0.25">
      <c r="A20" s="49">
        <f>IF(Mouvements!$B$23&gt;=stocks!$K$1,0,IF(Mouvements!$R$23=0,0,Mouvements!$A$23))</f>
        <v>58</v>
      </c>
      <c r="B20" s="50" t="str">
        <f>IF(A2=0,"",Mouvements!$B$23)</f>
        <v/>
      </c>
      <c r="C20" s="49" t="str">
        <f>IF(stocks!$A2=0,"",Mouvements!$H$23)</f>
        <v/>
      </c>
      <c r="D20" s="43" t="str">
        <f>IF(stocks!$A2=0,"",Mouvements!$I$23)</f>
        <v/>
      </c>
    </row>
    <row r="21" spans="1:4" x14ac:dyDescent="0.25">
      <c r="A21" s="49">
        <f>IF(Mouvements!$B$24&gt;=stocks!$K$1,0,IF(Mouvements!$R$24=0,0,Mouvements!$A$24))</f>
        <v>85</v>
      </c>
      <c r="B21" s="50" t="str">
        <f>IF(A2=0,"",Mouvements!$B$24)</f>
        <v/>
      </c>
      <c r="C21" s="49" t="str">
        <f>IF(stocks!$A2=0,"",Mouvements!$H$24)</f>
        <v/>
      </c>
      <c r="D21" s="43" t="str">
        <f>IF(stocks!$A2=0,"",Mouvements!$I$24)</f>
        <v/>
      </c>
    </row>
    <row r="22" spans="1:4" x14ac:dyDescent="0.25">
      <c r="A22" s="49">
        <f>IF(Mouvements!$B$25&gt;=stocks!$K$1,0,IF(Mouvements!$R$25=0,0,Mouvements!$A$25))</f>
        <v>1</v>
      </c>
      <c r="B22" s="50" t="str">
        <f>IF(A2=0,"",Mouvements!$B$25)</f>
        <v/>
      </c>
      <c r="C22" s="49" t="str">
        <f>IF(stocks!$A2=0,"",Mouvements!$H$25)</f>
        <v/>
      </c>
      <c r="D22" s="43" t="str">
        <f>IF(stocks!$A2=0,"",Mouvements!$I$25)</f>
        <v/>
      </c>
    </row>
    <row r="23" spans="1:4" x14ac:dyDescent="0.25">
      <c r="A23" s="49">
        <f>IF(Mouvements!$B$26&gt;=stocks!$K$1,0,IF(Mouvements!$R$26=0,0,Mouvements!$A$26))</f>
        <v>15</v>
      </c>
      <c r="B23" s="50" t="str">
        <f>IF(A2=0,"",Mouvements!$B$26)</f>
        <v/>
      </c>
      <c r="C23" s="49" t="str">
        <f>IF(stocks!$A2=0,"",Mouvements!$H$26)</f>
        <v/>
      </c>
      <c r="D23" s="43" t="str">
        <f>IF(stocks!$A2=0,"",Mouvements!$I$26)</f>
        <v/>
      </c>
    </row>
    <row r="24" spans="1:4" x14ac:dyDescent="0.25">
      <c r="A24" s="49">
        <f>IF(Mouvements!$B$27&gt;=stocks!$K$1,0,IF(Mouvements!$R$27=0,0,Mouvements!$A$27))</f>
        <v>18</v>
      </c>
      <c r="B24" s="50" t="str">
        <f>IF(A2=0,"",Mouvements!$B$27)</f>
        <v/>
      </c>
      <c r="C24" s="49" t="str">
        <f>IF(stocks!$A2=0,"",Mouvements!$H$27)</f>
        <v/>
      </c>
      <c r="D24" s="43" t="str">
        <f>IF(stocks!$A2=0,"",Mouvements!$I$27)</f>
        <v/>
      </c>
    </row>
    <row r="25" spans="1:4" x14ac:dyDescent="0.25">
      <c r="A25" s="49">
        <f>IF(Mouvements!$B$28&gt;=stocks!$K$1,0,IF(Mouvements!$R$28=0,0,Mouvements!$A$28))</f>
        <v>159</v>
      </c>
      <c r="B25" s="50" t="str">
        <f>IF(A2=0,"",Mouvements!$B$28)</f>
        <v/>
      </c>
      <c r="C25" s="49" t="str">
        <f>IF(stocks!$A2=0,"",Mouvements!$H$28)</f>
        <v/>
      </c>
      <c r="D25" s="43" t="str">
        <f>IF(stocks!$A2=0,"",Mouvements!$I$28)</f>
        <v/>
      </c>
    </row>
    <row r="26" spans="1:4" x14ac:dyDescent="0.25">
      <c r="A26" s="49">
        <f>IF(Mouvements!$B$29&gt;=stocks!$K$1,0,IF(Mouvements!$R$29=0,0,Mouvements!$A$29))</f>
        <v>160</v>
      </c>
      <c r="B26" s="50" t="str">
        <f>IF(A2=0,"",Mouvements!$B$29)</f>
        <v/>
      </c>
      <c r="C26" s="49" t="str">
        <f>IF(stocks!$A2=0,"",Mouvements!$H$29)</f>
        <v/>
      </c>
      <c r="D26" s="43" t="str">
        <f>IF(stocks!$A2=0,"",Mouvements!$I$29)</f>
        <v/>
      </c>
    </row>
    <row r="27" spans="1:4" x14ac:dyDescent="0.25">
      <c r="A27" s="49">
        <f>IF(Mouvements!$B$30&gt;=stocks!$K$1,0,IF(Mouvements!$R$30=0,0,Mouvements!$A$30))</f>
        <v>161</v>
      </c>
      <c r="B27" s="50" t="str">
        <f>IF(A2=0,"",Mouvements!$B$30)</f>
        <v/>
      </c>
      <c r="C27" s="49" t="str">
        <f>IF(stocks!$A2=0,"",Mouvements!$H$30)</f>
        <v/>
      </c>
      <c r="D27" s="43" t="str">
        <f>IF(stocks!$A2=0,"",Mouvements!$I$30)</f>
        <v/>
      </c>
    </row>
  </sheetData>
  <hyperlinks>
    <hyperlink ref="O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Feuil2.impression">
                <anchor moveWithCells="1">
                  <from>
                    <xdr:col>6</xdr:col>
                    <xdr:colOff>28575</xdr:colOff>
                    <xdr:row>0</xdr:row>
                    <xdr:rowOff>57150</xdr:rowOff>
                  </from>
                  <to>
                    <xdr:col>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doublemajstocks">
                <anchor moveWithCells="1" sizeWithCells="1">
                  <from>
                    <xdr:col>5</xdr:col>
                    <xdr:colOff>0</xdr:colOff>
                    <xdr:row>0</xdr:row>
                    <xdr:rowOff>57150</xdr:rowOff>
                  </from>
                  <to>
                    <xdr:col>5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6" name="Button 4">
              <controlPr defaultSize="0" print="0" autoFill="0" autoPict="0" macro="[0]!Macro2">
                <anchor moveWithCells="1" sizeWithCells="1">
                  <from>
                    <xdr:col>5</xdr:col>
                    <xdr:colOff>19050</xdr:colOff>
                    <xdr:row>2</xdr:row>
                    <xdr:rowOff>19050</xdr:rowOff>
                  </from>
                  <to>
                    <xdr:col>6</xdr:col>
                    <xdr:colOff>95250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Mouvements</vt:lpstr>
      <vt:lpstr>Journal Achats</vt:lpstr>
      <vt:lpstr>Journal Ventes</vt:lpstr>
      <vt:lpstr>Total Ventes</vt:lpstr>
      <vt:lpstr>Total Achats</vt:lpstr>
      <vt:lpstr>stocks</vt:lpstr>
      <vt:lpstr>catergorie</vt:lpstr>
      <vt:lpstr>Mouvements!Criteres</vt:lpstr>
      <vt:lpstr>genre</vt:lpstr>
      <vt:lpstr>lieu</vt:lpstr>
      <vt:lpstr>reglement</vt:lpstr>
      <vt:lpstr>tva</vt:lpstr>
      <vt:lpstr>Mouvements!Zone_d_impression</vt:lpstr>
      <vt:lpstr>'Total Ventes'!Zone_d_impression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tlang</dc:creator>
  <cp:lastModifiedBy>Michel</cp:lastModifiedBy>
  <cp:lastPrinted>2013-07-26T10:28:39Z</cp:lastPrinted>
  <dcterms:created xsi:type="dcterms:W3CDTF">2012-12-20T09:35:28Z</dcterms:created>
  <dcterms:modified xsi:type="dcterms:W3CDTF">2013-08-24T11:55:31Z</dcterms:modified>
</cp:coreProperties>
</file>