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95" windowWidth="18915" windowHeight="11700" tabRatio="256" activeTab="1"/>
  </bookViews>
  <sheets>
    <sheet name="CALENDRIER" sheetId="3" r:id="rId1"/>
    <sheet name="TEST" sheetId="2" r:id="rId2"/>
  </sheets>
  <definedNames>
    <definedName name="_xlnm._FilterDatabase" localSheetId="0" hidden="1">CALENDRIER!$B$1:$X$1</definedName>
    <definedName name="ACT">CALENDRIER!$V$2:$V$9</definedName>
    <definedName name="ANNEE">CALENDRIER!$Q$2:$Q$14</definedName>
    <definedName name="DJF">CALENDRIER!$B$2:$B$157</definedName>
    <definedName name="LOCAL_MYSQL_DATE_FORMAT" localSheetId="0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localSheetId="1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Pâques">CALENDRIER!$B$3</definedName>
    <definedName name="SEM">CALENDRIER!$M$2:$M$54</definedName>
  </definedNames>
  <calcPr calcId="145621"/>
</workbook>
</file>

<file path=xl/calcChain.xml><?xml version="1.0" encoding="utf-8"?>
<calcChain xmlns="http://schemas.openxmlformats.org/spreadsheetml/2006/main">
  <c r="W9" i="3" l="1"/>
  <c r="Q3" i="3" l="1"/>
  <c r="Q4" i="3" s="1"/>
  <c r="Q5" i="3" s="1"/>
  <c r="Q6" i="3" s="1"/>
  <c r="Q7" i="3" s="1"/>
  <c r="Q8" i="3" s="1"/>
  <c r="Q9" i="3" s="1"/>
  <c r="Q10" i="3" s="1"/>
  <c r="Q11" i="3" s="1"/>
  <c r="Q12" i="3" s="1"/>
  <c r="Q13" i="3" s="1"/>
  <c r="Q14" i="3" s="1"/>
  <c r="P3" i="3"/>
  <c r="P4" i="3" s="1"/>
  <c r="P5" i="3" s="1"/>
  <c r="P6" i="3" s="1"/>
  <c r="P7" i="3" s="1"/>
  <c r="P8" i="3" s="1"/>
  <c r="P9" i="3" s="1"/>
  <c r="P10" i="3" s="1"/>
  <c r="P11" i="3" s="1"/>
  <c r="P12" i="3" s="1"/>
  <c r="P13" i="3" s="1"/>
  <c r="P14" i="3" s="1"/>
  <c r="Q1" i="3" l="1"/>
  <c r="C2" i="3" l="1"/>
  <c r="C3" i="3" s="1"/>
  <c r="B3" i="3" s="1"/>
  <c r="C1" i="3"/>
  <c r="T1" i="3"/>
  <c r="S2" i="3"/>
  <c r="T2" i="3" s="1"/>
  <c r="C4" i="3"/>
  <c r="C5" i="3" s="1"/>
  <c r="I21" i="3" a="1"/>
  <c r="I26" i="3" a="1"/>
  <c r="I19" i="3" a="1"/>
  <c r="I12" i="3" a="1"/>
  <c r="I17" i="3" a="1"/>
  <c r="I44" i="3" a="1"/>
  <c r="I16" i="3" a="1"/>
  <c r="I10" i="3" a="1"/>
  <c r="I25" i="3" a="1"/>
  <c r="I4" i="3" a="1"/>
  <c r="I61" i="3" a="1"/>
  <c r="I28" i="3" a="1"/>
  <c r="I60" i="3" a="1"/>
  <c r="I45" i="3" a="1"/>
  <c r="I59" i="3" a="1"/>
  <c r="I32" i="3" a="1"/>
  <c r="I37" i="3" a="1"/>
  <c r="I31" i="3" a="1"/>
  <c r="I24" i="3" a="1"/>
  <c r="I29" i="3" a="1"/>
  <c r="I51" i="3" a="1"/>
  <c r="I27" i="3" a="1"/>
  <c r="I43" i="3" a="1"/>
  <c r="I14" i="3" a="1"/>
  <c r="I11" i="3" a="1"/>
  <c r="I35" i="3" a="1"/>
  <c r="I40" i="3" a="1"/>
  <c r="I33" i="3" a="1"/>
  <c r="I38" i="3" a="1"/>
  <c r="I5" i="3" a="1"/>
  <c r="I13" i="3" a="1"/>
  <c r="I18" i="3" a="1"/>
  <c r="I42" i="3" a="1"/>
  <c r="I57" i="3" a="1"/>
  <c r="I41" i="3" a="1"/>
  <c r="I15" i="3" a="1"/>
  <c r="I39" i="3" a="1"/>
  <c r="I50" i="3" a="1"/>
  <c r="I52" i="3" a="1"/>
  <c r="I49" i="3" a="1"/>
  <c r="I46" i="3" a="1"/>
  <c r="I48" i="3" a="1"/>
  <c r="I22" i="3" a="1"/>
  <c r="I47" i="3" a="1"/>
  <c r="I53" i="3" a="1"/>
  <c r="I3" i="3" a="1"/>
  <c r="I7" i="3" a="1"/>
  <c r="I30" i="3" a="1"/>
  <c r="I23" i="3" a="1"/>
  <c r="I9" i="3" a="1"/>
  <c r="I6" i="3" a="1"/>
  <c r="I8" i="3" a="1"/>
  <c r="I20" i="3" a="1"/>
  <c r="I56" i="3" a="1"/>
  <c r="I58" i="3" a="1"/>
  <c r="I55" i="3" a="1"/>
  <c r="I36" i="3" a="1"/>
  <c r="I54" i="3" a="1"/>
  <c r="I34" i="3" a="1"/>
  <c r="B2" i="3" l="1"/>
  <c r="S3" i="3"/>
  <c r="T3" i="3" s="1"/>
  <c r="I3" i="3"/>
  <c r="I2" i="3"/>
  <c r="H2" i="3" s="1"/>
  <c r="I4" i="3"/>
  <c r="I6" i="3"/>
  <c r="I7" i="3"/>
  <c r="I9" i="3"/>
  <c r="I10" i="3"/>
  <c r="I12" i="3"/>
  <c r="I16" i="3"/>
  <c r="I19" i="3"/>
  <c r="I22" i="3"/>
  <c r="I26" i="3"/>
  <c r="I29" i="3"/>
  <c r="I32" i="3"/>
  <c r="I36" i="3"/>
  <c r="I39" i="3"/>
  <c r="I42" i="3"/>
  <c r="I15" i="3"/>
  <c r="I18" i="3"/>
  <c r="I25" i="3"/>
  <c r="I28" i="3"/>
  <c r="I35" i="3"/>
  <c r="I38" i="3"/>
  <c r="I44" i="3"/>
  <c r="I48" i="3"/>
  <c r="I50" i="3"/>
  <c r="I53" i="3"/>
  <c r="I55" i="3"/>
  <c r="I58" i="3"/>
  <c r="I60" i="3"/>
  <c r="I5" i="3"/>
  <c r="I8" i="3"/>
  <c r="I11" i="3"/>
  <c r="I14" i="3"/>
  <c r="I17" i="3"/>
  <c r="I21" i="3"/>
  <c r="I24" i="3"/>
  <c r="I27" i="3"/>
  <c r="I31" i="3"/>
  <c r="I34" i="3"/>
  <c r="I37" i="3"/>
  <c r="I41" i="3"/>
  <c r="I13" i="3"/>
  <c r="I20" i="3"/>
  <c r="I23" i="3"/>
  <c r="I30" i="3"/>
  <c r="I33" i="3"/>
  <c r="I40" i="3"/>
  <c r="I43" i="3"/>
  <c r="I46" i="3"/>
  <c r="I47" i="3"/>
  <c r="I49" i="3"/>
  <c r="I51" i="3"/>
  <c r="I52" i="3"/>
  <c r="I54" i="3"/>
  <c r="I56" i="3"/>
  <c r="I57" i="3"/>
  <c r="I59" i="3"/>
  <c r="I61" i="3"/>
  <c r="H61" i="3" s="1"/>
  <c r="G61" i="3" s="1"/>
  <c r="I45" i="3"/>
  <c r="C6" i="3"/>
  <c r="B5" i="3"/>
  <c r="S4" i="3"/>
  <c r="G2" i="3" l="1"/>
  <c r="S5" i="3"/>
  <c r="T4" i="3"/>
  <c r="C7" i="3"/>
  <c r="C8" i="3" s="1"/>
  <c r="C9" i="3" s="1"/>
  <c r="B6" i="3"/>
  <c r="H57" i="3"/>
  <c r="G57" i="3" s="1"/>
  <c r="H54" i="3"/>
  <c r="G54" i="3" s="1"/>
  <c r="H51" i="3"/>
  <c r="H47" i="3"/>
  <c r="H43" i="3"/>
  <c r="H30" i="3"/>
  <c r="H23" i="3"/>
  <c r="H41" i="3"/>
  <c r="H34" i="3"/>
  <c r="H27" i="3"/>
  <c r="H21" i="3"/>
  <c r="H14" i="3"/>
  <c r="H11" i="3"/>
  <c r="H60" i="3"/>
  <c r="G60" i="3" s="1"/>
  <c r="H53" i="3"/>
  <c r="H50" i="3"/>
  <c r="H35" i="3"/>
  <c r="H28" i="3"/>
  <c r="H15" i="3"/>
  <c r="H39" i="3"/>
  <c r="H32" i="3"/>
  <c r="H26" i="3"/>
  <c r="H19" i="3"/>
  <c r="H12" i="3"/>
  <c r="H9" i="3"/>
  <c r="H6" i="3"/>
  <c r="H45" i="3"/>
  <c r="H59" i="3"/>
  <c r="G59" i="3" s="1"/>
  <c r="H56" i="3"/>
  <c r="G56" i="3" s="1"/>
  <c r="H52" i="3"/>
  <c r="H49" i="3"/>
  <c r="H46" i="3"/>
  <c r="H40" i="3"/>
  <c r="H33" i="3"/>
  <c r="H20" i="3"/>
  <c r="H13" i="3"/>
  <c r="H37" i="3"/>
  <c r="H31" i="3"/>
  <c r="H24" i="3"/>
  <c r="H17" i="3"/>
  <c r="H8" i="3"/>
  <c r="H5" i="3"/>
  <c r="H58" i="3"/>
  <c r="G58" i="3" s="1"/>
  <c r="H55" i="3"/>
  <c r="G55" i="3" s="1"/>
  <c r="H48" i="3"/>
  <c r="H44" i="3"/>
  <c r="H38" i="3"/>
  <c r="H25" i="3"/>
  <c r="H18" i="3"/>
  <c r="H42" i="3"/>
  <c r="H36" i="3"/>
  <c r="H29" i="3"/>
  <c r="H22" i="3"/>
  <c r="H16" i="3"/>
  <c r="H10" i="3"/>
  <c r="H7" i="3"/>
  <c r="H4" i="3"/>
  <c r="G7" i="3" l="1"/>
  <c r="G16" i="3"/>
  <c r="G29" i="3"/>
  <c r="G42" i="3"/>
  <c r="G25" i="3"/>
  <c r="G44" i="3"/>
  <c r="G5" i="3"/>
  <c r="G17" i="3"/>
  <c r="G31" i="3"/>
  <c r="G13" i="3"/>
  <c r="G33" i="3"/>
  <c r="G46" i="3"/>
  <c r="G52" i="3"/>
  <c r="G6" i="3"/>
  <c r="G12" i="3"/>
  <c r="G26" i="3"/>
  <c r="G39" i="3"/>
  <c r="G28" i="3"/>
  <c r="G50" i="3"/>
  <c r="G14" i="3"/>
  <c r="G27" i="3"/>
  <c r="G41" i="3"/>
  <c r="G30" i="3"/>
  <c r="G47" i="3"/>
  <c r="G4" i="3"/>
  <c r="G10" i="3"/>
  <c r="G22" i="3"/>
  <c r="G36" i="3"/>
  <c r="G18" i="3"/>
  <c r="G38" i="3"/>
  <c r="G48" i="3"/>
  <c r="G8" i="3"/>
  <c r="G24" i="3"/>
  <c r="G37" i="3"/>
  <c r="G20" i="3"/>
  <c r="G40" i="3"/>
  <c r="G49" i="3"/>
  <c r="G45" i="3"/>
  <c r="G9" i="3"/>
  <c r="G19" i="3"/>
  <c r="G32" i="3"/>
  <c r="G15" i="3"/>
  <c r="G35" i="3"/>
  <c r="G53" i="3"/>
  <c r="G11" i="3"/>
  <c r="G21" i="3"/>
  <c r="G34" i="3"/>
  <c r="G23" i="3"/>
  <c r="G43" i="3"/>
  <c r="G51" i="3"/>
  <c r="C10" i="3"/>
  <c r="B9" i="3"/>
  <c r="S6" i="3"/>
  <c r="T5" i="3"/>
  <c r="S7" i="3" l="1"/>
  <c r="T6" i="3"/>
  <c r="C11" i="3"/>
  <c r="B10" i="3"/>
  <c r="C12" i="3" l="1"/>
  <c r="B11" i="3"/>
  <c r="S8" i="3"/>
  <c r="T7" i="3"/>
  <c r="S9" i="3" l="1"/>
  <c r="T8" i="3"/>
  <c r="C13" i="3"/>
  <c r="B12" i="3"/>
  <c r="C14" i="3" l="1"/>
  <c r="B13" i="3"/>
  <c r="S10" i="3"/>
  <c r="T9" i="3"/>
  <c r="S11" i="3" l="1"/>
  <c r="T10" i="3"/>
  <c r="C15" i="3"/>
  <c r="B14" i="3"/>
  <c r="C16" i="3" l="1"/>
  <c r="C17" i="3" s="1"/>
  <c r="B15" i="3"/>
  <c r="S12" i="3"/>
  <c r="T11" i="3"/>
  <c r="S13" i="3" l="1"/>
  <c r="T12" i="3"/>
  <c r="C18" i="3"/>
  <c r="B17" i="3"/>
  <c r="C19" i="3" l="1"/>
  <c r="C20" i="3" s="1"/>
  <c r="C21" i="3" s="1"/>
  <c r="B18" i="3"/>
  <c r="S14" i="3"/>
  <c r="T14" i="3" s="1"/>
  <c r="T13" i="3"/>
  <c r="C22" i="3" l="1"/>
  <c r="B21" i="3"/>
  <c r="C23" i="3" l="1"/>
  <c r="B22" i="3"/>
  <c r="C24" i="3" l="1"/>
  <c r="B23" i="3"/>
  <c r="C25" i="3" l="1"/>
  <c r="B24" i="3"/>
  <c r="C26" i="3" l="1"/>
  <c r="B25" i="3"/>
  <c r="C27" i="3" l="1"/>
  <c r="B26" i="3"/>
  <c r="C28" i="3" l="1"/>
  <c r="C29" i="3" s="1"/>
  <c r="B27" i="3"/>
  <c r="C30" i="3" l="1"/>
  <c r="B29" i="3"/>
  <c r="C31" i="3" l="1"/>
  <c r="C32" i="3" s="1"/>
  <c r="C33" i="3" s="1"/>
  <c r="B30" i="3"/>
  <c r="C34" i="3" l="1"/>
  <c r="B33" i="3"/>
  <c r="C35" i="3" l="1"/>
  <c r="B34" i="3"/>
  <c r="C36" i="3" l="1"/>
  <c r="B35" i="3"/>
  <c r="C37" i="3" l="1"/>
  <c r="B36" i="3"/>
  <c r="C38" i="3" l="1"/>
  <c r="B37" i="3"/>
  <c r="C39" i="3" l="1"/>
  <c r="B38" i="3"/>
  <c r="C40" i="3" l="1"/>
  <c r="C41" i="3" s="1"/>
  <c r="B39" i="3"/>
  <c r="C42" i="3" l="1"/>
  <c r="B41" i="3"/>
  <c r="C43" i="3" l="1"/>
  <c r="C44" i="3" s="1"/>
  <c r="C45" i="3" s="1"/>
  <c r="B42" i="3"/>
  <c r="C46" i="3" l="1"/>
  <c r="B45" i="3"/>
  <c r="C47" i="3" l="1"/>
  <c r="B46" i="3"/>
  <c r="C48" i="3" l="1"/>
  <c r="B47" i="3"/>
  <c r="C49" i="3" l="1"/>
  <c r="B48" i="3"/>
  <c r="C50" i="3" l="1"/>
  <c r="B49" i="3"/>
  <c r="C51" i="3" l="1"/>
  <c r="B50" i="3"/>
  <c r="C52" i="3" l="1"/>
  <c r="C53" i="3" s="1"/>
  <c r="B51" i="3"/>
  <c r="C54" i="3" l="1"/>
  <c r="B53" i="3"/>
  <c r="C55" i="3" l="1"/>
  <c r="C56" i="3" s="1"/>
  <c r="C57" i="3" s="1"/>
  <c r="B54" i="3"/>
  <c r="C58" i="3" l="1"/>
  <c r="B57" i="3"/>
  <c r="C59" i="3" l="1"/>
  <c r="B58" i="3"/>
  <c r="C60" i="3" l="1"/>
  <c r="B59" i="3"/>
  <c r="C61" i="3" l="1"/>
  <c r="B60" i="3"/>
  <c r="C62" i="3" l="1"/>
  <c r="B61" i="3"/>
  <c r="C63" i="3" l="1"/>
  <c r="B62" i="3"/>
  <c r="C64" i="3" l="1"/>
  <c r="C65" i="3" s="1"/>
  <c r="B63" i="3"/>
  <c r="C66" i="3" l="1"/>
  <c r="B65" i="3"/>
  <c r="C67" i="3" l="1"/>
  <c r="C68" i="3" s="1"/>
  <c r="C69" i="3" s="1"/>
  <c r="B66" i="3"/>
  <c r="C70" i="3" l="1"/>
  <c r="B69" i="3"/>
  <c r="C71" i="3" l="1"/>
  <c r="B70" i="3"/>
  <c r="C72" i="3" l="1"/>
  <c r="B71" i="3"/>
  <c r="C73" i="3" l="1"/>
  <c r="B72" i="3"/>
  <c r="C74" i="3" l="1"/>
  <c r="B73" i="3"/>
  <c r="C75" i="3" l="1"/>
  <c r="B74" i="3"/>
  <c r="C76" i="3" l="1"/>
  <c r="C77" i="3" s="1"/>
  <c r="B75" i="3"/>
  <c r="C78" i="3" l="1"/>
  <c r="B77" i="3"/>
  <c r="C79" i="3" l="1"/>
  <c r="C80" i="3" s="1"/>
  <c r="C81" i="3" s="1"/>
  <c r="B78" i="3"/>
  <c r="C82" i="3" l="1"/>
  <c r="B81" i="3"/>
  <c r="C83" i="3" l="1"/>
  <c r="B82" i="3"/>
  <c r="C84" i="3" l="1"/>
  <c r="B83" i="3"/>
  <c r="C85" i="3" l="1"/>
  <c r="B84" i="3"/>
  <c r="C86" i="3" l="1"/>
  <c r="B85" i="3"/>
  <c r="C87" i="3" l="1"/>
  <c r="B86" i="3"/>
  <c r="C88" i="3" l="1"/>
  <c r="C89" i="3" s="1"/>
  <c r="B87" i="3"/>
  <c r="C90" i="3" l="1"/>
  <c r="B89" i="3"/>
  <c r="C91" i="3" l="1"/>
  <c r="C92" i="3" s="1"/>
  <c r="C93" i="3" s="1"/>
  <c r="B90" i="3"/>
  <c r="C94" i="3" l="1"/>
  <c r="B93" i="3"/>
  <c r="C95" i="3" l="1"/>
  <c r="B94" i="3"/>
  <c r="C96" i="3" l="1"/>
  <c r="B95" i="3"/>
  <c r="C97" i="3" l="1"/>
  <c r="B96" i="3"/>
  <c r="C98" i="3" l="1"/>
  <c r="B97" i="3"/>
  <c r="C99" i="3" l="1"/>
  <c r="B98" i="3"/>
  <c r="C100" i="3" l="1"/>
  <c r="C101" i="3" s="1"/>
  <c r="B99" i="3"/>
  <c r="C102" i="3" l="1"/>
  <c r="B101" i="3"/>
  <c r="C103" i="3" l="1"/>
  <c r="C104" i="3" s="1"/>
  <c r="C105" i="3" s="1"/>
  <c r="B102" i="3"/>
  <c r="C106" i="3" l="1"/>
  <c r="B105" i="3"/>
  <c r="C107" i="3" l="1"/>
  <c r="B106" i="3"/>
  <c r="C108" i="3" l="1"/>
  <c r="B107" i="3"/>
  <c r="C109" i="3" l="1"/>
  <c r="B108" i="3"/>
  <c r="C110" i="3" l="1"/>
  <c r="B109" i="3"/>
  <c r="C111" i="3" l="1"/>
  <c r="B110" i="3"/>
  <c r="C112" i="3" l="1"/>
  <c r="C113" i="3" s="1"/>
  <c r="B111" i="3"/>
  <c r="C114" i="3" l="1"/>
  <c r="B113" i="3"/>
  <c r="C115" i="3" l="1"/>
  <c r="C116" i="3" s="1"/>
  <c r="C117" i="3" s="1"/>
  <c r="B114" i="3"/>
  <c r="C118" i="3" l="1"/>
  <c r="B117" i="3"/>
  <c r="C119" i="3" l="1"/>
  <c r="B118" i="3"/>
  <c r="C120" i="3" l="1"/>
  <c r="B119" i="3"/>
  <c r="C121" i="3" l="1"/>
  <c r="B120" i="3"/>
  <c r="C122" i="3" l="1"/>
  <c r="B121" i="3"/>
  <c r="C123" i="3" l="1"/>
  <c r="B122" i="3"/>
  <c r="C124" i="3" l="1"/>
  <c r="C125" i="3" s="1"/>
  <c r="B123" i="3"/>
  <c r="C126" i="3" l="1"/>
  <c r="B125" i="3"/>
  <c r="C127" i="3" l="1"/>
  <c r="C128" i="3" s="1"/>
  <c r="C129" i="3" s="1"/>
  <c r="B126" i="3"/>
  <c r="C130" i="3" l="1"/>
  <c r="B129" i="3"/>
  <c r="C131" i="3" l="1"/>
  <c r="B130" i="3"/>
  <c r="C132" i="3" l="1"/>
  <c r="B131" i="3"/>
  <c r="C133" i="3" l="1"/>
  <c r="B132" i="3"/>
  <c r="C134" i="3" l="1"/>
  <c r="B133" i="3"/>
  <c r="C135" i="3" l="1"/>
  <c r="B134" i="3"/>
  <c r="C136" i="3" l="1"/>
  <c r="C137" i="3" s="1"/>
  <c r="B135" i="3"/>
  <c r="C138" i="3" l="1"/>
  <c r="B137" i="3"/>
  <c r="C139" i="3" l="1"/>
  <c r="C140" i="3" s="1"/>
  <c r="C141" i="3" s="1"/>
  <c r="B138" i="3"/>
  <c r="C142" i="3" l="1"/>
  <c r="B141" i="3"/>
  <c r="C143" i="3" l="1"/>
  <c r="B142" i="3"/>
  <c r="C144" i="3" l="1"/>
  <c r="B143" i="3"/>
  <c r="C145" i="3" l="1"/>
  <c r="B144" i="3"/>
  <c r="C146" i="3" l="1"/>
  <c r="B145" i="3"/>
  <c r="C147" i="3" l="1"/>
  <c r="B146" i="3"/>
  <c r="C148" i="3" l="1"/>
  <c r="C149" i="3" s="1"/>
  <c r="B147" i="3"/>
  <c r="C150" i="3" l="1"/>
  <c r="B149" i="3"/>
  <c r="C151" i="3" l="1"/>
  <c r="C152" i="3" s="1"/>
  <c r="C153" i="3" s="1"/>
  <c r="B150" i="3"/>
  <c r="C154" i="3" l="1"/>
  <c r="B153" i="3"/>
  <c r="C155" i="3" l="1"/>
  <c r="B154" i="3"/>
  <c r="C156" i="3" l="1"/>
  <c r="B155" i="3"/>
  <c r="C157" i="3" l="1"/>
  <c r="B157" i="3" s="1"/>
  <c r="B156" i="3"/>
  <c r="W1" i="3" l="1"/>
  <c r="W6" i="3" l="1"/>
  <c r="W2" i="3"/>
  <c r="W3" i="3"/>
  <c r="W8" i="3"/>
  <c r="W4" i="3"/>
  <c r="W5" i="3"/>
  <c r="W7" i="3"/>
  <c r="H3" i="3" l="1"/>
  <c r="K3" i="3" s="1"/>
  <c r="M48" i="3" a="1"/>
  <c r="M40" i="3" a="1"/>
  <c r="M32" i="3" a="1"/>
  <c r="M24" i="3" a="1"/>
  <c r="M16" i="3" a="1"/>
  <c r="M8" i="3" a="1"/>
  <c r="M53" i="3" a="1"/>
  <c r="M45" i="3" a="1"/>
  <c r="M37" i="3" a="1"/>
  <c r="M29" i="3" a="1"/>
  <c r="M21" i="3" a="1"/>
  <c r="M13" i="3" a="1"/>
  <c r="M49" i="3" a="1"/>
  <c r="M17" i="3" a="1"/>
  <c r="M54" i="3" a="1"/>
  <c r="M46" i="3" a="1"/>
  <c r="M38" i="3" a="1"/>
  <c r="M30" i="3" a="1"/>
  <c r="M22" i="3" a="1"/>
  <c r="M14" i="3" a="1"/>
  <c r="M6" i="3" a="1"/>
  <c r="M51" i="3" a="1"/>
  <c r="M43" i="3" a="1"/>
  <c r="M35" i="3" a="1"/>
  <c r="M27" i="3" a="1"/>
  <c r="M19" i="3" a="1"/>
  <c r="M11" i="3" a="1"/>
  <c r="M3" i="3" a="1"/>
  <c r="M41" i="3" a="1"/>
  <c r="M9" i="3" a="1"/>
  <c r="M52" i="3" a="1"/>
  <c r="M44" i="3" a="1"/>
  <c r="M36" i="3" a="1"/>
  <c r="M28" i="3" a="1"/>
  <c r="M20" i="3" a="1"/>
  <c r="M12" i="3" a="1"/>
  <c r="M4" i="3" a="1"/>
  <c r="M33" i="3" a="1"/>
  <c r="M50" i="3" a="1"/>
  <c r="M42" i="3" a="1"/>
  <c r="M34" i="3" a="1"/>
  <c r="M26" i="3" a="1"/>
  <c r="M18" i="3" a="1"/>
  <c r="M10" i="3" a="1"/>
  <c r="M2" i="3" a="1"/>
  <c r="M47" i="3" a="1"/>
  <c r="M39" i="3" a="1"/>
  <c r="M31" i="3" a="1"/>
  <c r="M23" i="3" a="1"/>
  <c r="M15" i="3" a="1"/>
  <c r="M7" i="3" a="1"/>
  <c r="M5" i="3" a="1"/>
  <c r="M25" i="3" a="1"/>
  <c r="M54" i="3" l="1"/>
  <c r="M53" i="3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M5" i="3"/>
  <c r="M4" i="3"/>
  <c r="M3" i="3"/>
  <c r="M2" i="3"/>
  <c r="K5" i="3"/>
  <c r="K7" i="3"/>
  <c r="K9" i="3"/>
  <c r="K11" i="3"/>
  <c r="K13" i="3"/>
  <c r="K15" i="3"/>
  <c r="K17" i="3"/>
  <c r="K19" i="3"/>
  <c r="K21" i="3"/>
  <c r="K23" i="3"/>
  <c r="K25" i="3"/>
  <c r="K27" i="3"/>
  <c r="K29" i="3"/>
  <c r="K31" i="3"/>
  <c r="K33" i="3"/>
  <c r="K35" i="3"/>
  <c r="K37" i="3"/>
  <c r="K39" i="3"/>
  <c r="K41" i="3"/>
  <c r="K43" i="3"/>
  <c r="K45" i="3"/>
  <c r="K47" i="3"/>
  <c r="K49" i="3"/>
  <c r="K51" i="3"/>
  <c r="K53" i="3"/>
  <c r="K6" i="3"/>
  <c r="K8" i="3"/>
  <c r="K10" i="3"/>
  <c r="K12" i="3"/>
  <c r="K14" i="3"/>
  <c r="K16" i="3"/>
  <c r="K18" i="3"/>
  <c r="K20" i="3"/>
  <c r="K22" i="3"/>
  <c r="K24" i="3"/>
  <c r="K26" i="3"/>
  <c r="K28" i="3"/>
  <c r="K30" i="3"/>
  <c r="K32" i="3"/>
  <c r="K34" i="3"/>
  <c r="K36" i="3"/>
  <c r="K38" i="3"/>
  <c r="K40" i="3"/>
  <c r="K42" i="3"/>
  <c r="K44" i="3"/>
  <c r="K46" i="3"/>
  <c r="K48" i="3"/>
  <c r="K50" i="3"/>
  <c r="K52" i="3"/>
  <c r="K54" i="3"/>
  <c r="G3" i="3"/>
  <c r="K4" i="3" s="1"/>
  <c r="K2" i="3" l="1"/>
  <c r="N2" i="3"/>
  <c r="N3" i="3" l="1"/>
  <c r="N4" i="3" l="1"/>
  <c r="N5" i="3" l="1"/>
  <c r="N6" i="3" l="1"/>
  <c r="N7" i="3" l="1"/>
  <c r="N8" i="3" l="1"/>
  <c r="N9" i="3" l="1"/>
  <c r="N10" i="3" l="1"/>
  <c r="N11" i="3" l="1"/>
  <c r="N12" i="3" l="1"/>
  <c r="N13" i="3" l="1"/>
  <c r="N14" i="3" l="1"/>
  <c r="N15" i="3" l="1"/>
  <c r="N16" i="3" l="1"/>
  <c r="N17" i="3" l="1"/>
  <c r="N18" i="3" l="1"/>
  <c r="N19" i="3" l="1"/>
  <c r="N20" i="3" l="1"/>
  <c r="N21" i="3" l="1"/>
  <c r="N22" i="3" l="1"/>
  <c r="N23" i="3" l="1"/>
  <c r="N24" i="3" l="1"/>
  <c r="N25" i="3" l="1"/>
  <c r="N26" i="3" l="1"/>
  <c r="N27" i="3" l="1"/>
  <c r="N28" i="3" l="1"/>
  <c r="N29" i="3" l="1"/>
  <c r="N30" i="3" l="1"/>
  <c r="N31" i="3" l="1"/>
  <c r="N32" i="3" l="1"/>
  <c r="N33" i="3" l="1"/>
  <c r="N34" i="3" l="1"/>
  <c r="N35" i="3" l="1"/>
  <c r="N36" i="3" l="1"/>
  <c r="N37" i="3" l="1"/>
  <c r="N38" i="3" l="1"/>
  <c r="N39" i="3" l="1"/>
  <c r="N40" i="3" l="1"/>
  <c r="N41" i="3" l="1"/>
  <c r="N42" i="3" l="1"/>
  <c r="N43" i="3" l="1"/>
  <c r="N44" i="3" l="1"/>
  <c r="N45" i="3" l="1"/>
  <c r="N46" i="3" l="1"/>
  <c r="N47" i="3" l="1"/>
  <c r="N48" i="3" l="1"/>
  <c r="N49" i="3" l="1"/>
  <c r="N50" i="3" l="1"/>
  <c r="N51" i="3" l="1"/>
  <c r="N52" i="3" l="1"/>
  <c r="N53" i="3" l="1"/>
  <c r="N54" i="3" s="1"/>
</calcChain>
</file>

<file path=xl/sharedStrings.xml><?xml version="1.0" encoding="utf-8"?>
<sst xmlns="http://schemas.openxmlformats.org/spreadsheetml/2006/main" count="169" uniqueCount="25">
  <si>
    <t>ANNÉE</t>
  </si>
  <si>
    <t>DJF</t>
  </si>
  <si>
    <t>TYPE DJF</t>
  </si>
  <si>
    <t>N°MOIS</t>
  </si>
  <si>
    <t>N°SEM</t>
  </si>
  <si>
    <t>JRS</t>
  </si>
  <si>
    <t>Jour de l'an</t>
  </si>
  <si>
    <t>Pâques</t>
  </si>
  <si>
    <t>Lundi de Pâques</t>
  </si>
  <si>
    <t>Fête du travail</t>
  </si>
  <si>
    <t>Victoire 1945</t>
  </si>
  <si>
    <t>Ascension</t>
  </si>
  <si>
    <t>Pentecôte</t>
  </si>
  <si>
    <t>Fête nat.</t>
  </si>
  <si>
    <t>Assomption</t>
  </si>
  <si>
    <t>Toussaint</t>
  </si>
  <si>
    <t>Armistice</t>
  </si>
  <si>
    <t>Noël</t>
  </si>
  <si>
    <t>SEMAINE 01</t>
  </si>
  <si>
    <t>http://forum.excel-pratique.com/excel/listbox-dans-userform-t76371.html</t>
  </si>
  <si>
    <t>SEMAINE 02</t>
  </si>
  <si>
    <t>SEMAINE 04</t>
  </si>
  <si>
    <t>SEMAINE 09</t>
  </si>
  <si>
    <t>SEMAINE 06</t>
  </si>
  <si>
    <t>SEMAINE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</si>
</sst>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 * #,##0_ ;_ * \(#,##0\)_ ;_ * &quot;-&quot;??_ ;_ @_ "/>
    <numFmt numFmtId="165" formatCode="_-* #,##0.00\ [$€]_-;\-* #,##0.00\ [$€]_-;_-* &quot;-&quot;??\ [$€]_-;_-@_-"/>
    <numFmt numFmtId="166" formatCode="#,##0\ &quot;F&quot;;\-#,##0\ &quot;F&quot;"/>
    <numFmt numFmtId="167" formatCode="#,##0.00\ &quot;F&quot;"/>
    <numFmt numFmtId="168" formatCode="#,##0.0000"/>
    <numFmt numFmtId="169" formatCode="_-* #,##0.00\ _F_-;\-* #,##0.00\ _F_-;_-* &quot;-&quot;??\ _F_-;_-@_-"/>
    <numFmt numFmtId="170" formatCode="_-* #,##0\ &quot;F&quot;_-;\-* #,##0\ &quot;F&quot;_-;_-* &quot;-&quot;\ &quot;F&quot;_-;_-@_-"/>
    <numFmt numFmtId="171" formatCode="0.000"/>
    <numFmt numFmtId="172" formatCode="_-* #,##0.00\ &quot;F&quot;_-;\-* #,##0.00\ &quot;F&quot;_-;_-* &quot;-&quot;??\ &quot;F&quot;_-;_-@_-"/>
    <numFmt numFmtId="173" formatCode="d\ mmmm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3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1"/>
      <color indexed="9"/>
      <name val="Calibri"/>
      <family val="2"/>
    </font>
    <font>
      <sz val="11"/>
      <color indexed="8"/>
      <name val="Calibri"/>
      <family val="2"/>
    </font>
    <font>
      <b/>
      <sz val="11"/>
      <color indexed="56"/>
      <name val="Calibri"/>
      <family val="2"/>
    </font>
    <font>
      <sz val="10"/>
      <name val="Arial"/>
      <family val="2"/>
    </font>
    <font>
      <sz val="10"/>
      <name val="Palatino Linotype"/>
      <family val="1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b/>
      <shadow/>
      <sz val="10"/>
      <color indexed="57"/>
      <name val="Arial"/>
      <family val="2"/>
    </font>
    <font>
      <sz val="11"/>
      <color indexed="20"/>
      <name val="Calibri"/>
      <family val="2"/>
    </font>
    <font>
      <u/>
      <sz val="10"/>
      <color indexed="12"/>
      <name val="Helvetica 55 Roman"/>
      <family val="2"/>
    </font>
    <font>
      <sz val="11"/>
      <color indexed="60"/>
      <name val="Calibri"/>
      <family val="2"/>
    </font>
    <font>
      <sz val="10"/>
      <color theme="1"/>
      <name val="Trebuchet MS"/>
      <family val="2"/>
    </font>
    <font>
      <sz val="10"/>
      <color indexed="8"/>
      <name val="Tahoma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color theme="1"/>
      <name val="Calibri"/>
      <family val="2"/>
      <scheme val="minor"/>
    </font>
    <font>
      <b/>
      <u/>
      <sz val="10"/>
      <color theme="3"/>
      <name val="Calibri"/>
      <family val="2"/>
      <scheme val="minor"/>
    </font>
    <font>
      <b/>
      <u/>
      <sz val="10"/>
      <color theme="6"/>
      <name val="Calibri"/>
      <family val="2"/>
      <scheme val="minor"/>
    </font>
    <font>
      <b/>
      <sz val="10"/>
      <color theme="1"/>
      <name val="Trebuchet MS"/>
      <family val="2"/>
    </font>
    <font>
      <b/>
      <sz val="10"/>
      <name val="Trebuchet MS"/>
      <family val="2"/>
    </font>
    <font>
      <sz val="10"/>
      <name val="Trebuchet MS"/>
      <family val="2"/>
    </font>
    <font>
      <sz val="11"/>
      <color indexed="55"/>
      <name val="Calibri"/>
      <family val="2"/>
    </font>
    <font>
      <sz val="9"/>
      <name val="Trebuchet MS"/>
      <family val="2"/>
    </font>
    <font>
      <u/>
      <sz val="11"/>
      <color theme="10"/>
      <name val="Calibri"/>
      <family val="2"/>
      <scheme val="minor"/>
    </font>
  </fonts>
  <fills count="50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13"/>
        <bgColor indexed="34"/>
      </patternFill>
    </fill>
    <fill>
      <patternFill patternType="solid">
        <fgColor indexed="22"/>
      </patternFill>
    </fill>
    <fill>
      <patternFill patternType="solid">
        <fgColor indexed="42"/>
        <bgColor indexed="27"/>
      </patternFill>
    </fill>
    <fill>
      <patternFill patternType="solid">
        <fgColor indexed="44"/>
        <bgColor indexed="42"/>
      </patternFill>
    </fill>
    <fill>
      <patternFill patternType="solid">
        <fgColor indexed="50"/>
        <bgColor indexed="42"/>
      </patternFill>
    </fill>
    <fill>
      <patternFill patternType="solid">
        <fgColor indexed="50"/>
        <bgColor indexed="27"/>
      </patternFill>
    </fill>
    <fill>
      <patternFill patternType="solid">
        <fgColor indexed="42"/>
        <bgColor indexed="41"/>
      </patternFill>
    </fill>
    <fill>
      <patternFill patternType="solid">
        <fgColor indexed="26"/>
      </patternFill>
    </fill>
    <fill>
      <patternFill patternType="solid">
        <fgColor indexed="29"/>
        <bgColor indexed="45"/>
      </patternFill>
    </fill>
    <fill>
      <patternFill patternType="solid">
        <fgColor indexed="44"/>
        <bgColor indexed="49"/>
      </patternFill>
    </fill>
    <fill>
      <patternFill patternType="solid">
        <fgColor indexed="44"/>
        <bgColor indexed="27"/>
      </patternFill>
    </fill>
    <fill>
      <patternFill patternType="solid">
        <fgColor indexed="43"/>
        <bgColor indexed="42"/>
      </patternFill>
    </fill>
    <fill>
      <patternFill patternType="solid">
        <fgColor indexed="45"/>
        <bgColor indexed="46"/>
      </patternFill>
    </fill>
    <fill>
      <patternFill patternType="solid">
        <fgColor indexed="46"/>
        <bgColor indexed="45"/>
      </patternFill>
    </fill>
    <fill>
      <patternFill patternType="solid">
        <fgColor indexed="43"/>
      </patternFill>
    </fill>
    <fill>
      <patternFill patternType="solid">
        <fgColor indexed="31"/>
        <bgColor indexed="26"/>
      </patternFill>
    </fill>
    <fill>
      <patternFill patternType="solid">
        <fgColor indexed="25"/>
        <bgColor indexed="54"/>
      </patternFill>
    </fill>
    <fill>
      <patternFill patternType="solid">
        <fgColor indexed="49"/>
        <bgColor indexed="57"/>
      </patternFill>
    </fill>
    <fill>
      <patternFill patternType="solid">
        <fgColor indexed="49"/>
        <bgColor indexed="44"/>
      </patternFill>
    </fill>
    <fill>
      <patternFill patternType="solid">
        <fgColor indexed="27"/>
        <bgColor indexed="44"/>
      </patternFill>
    </fill>
    <fill>
      <patternFill patternType="solid">
        <fgColor indexed="53"/>
        <bgColor indexed="29"/>
      </patternFill>
    </fill>
    <fill>
      <patternFill patternType="solid">
        <fgColor indexed="47"/>
        <bgColor indexed="31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24"/>
      </patternFill>
    </fill>
    <fill>
      <patternFill patternType="solid">
        <fgColor rgb="FFFFFF00"/>
        <bgColor indexed="64"/>
      </patternFill>
    </fill>
    <fill>
      <patternFill patternType="solid">
        <fgColor indexed="55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17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1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8" fillId="0" borderId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12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21" borderId="0" applyNumberFormat="0" applyBorder="0" applyAlignment="0" applyProtection="0"/>
    <xf numFmtId="0" fontId="12" fillId="21" borderId="0" applyNumberFormat="0" applyBorder="0" applyAlignment="0" applyProtection="0"/>
    <xf numFmtId="164" fontId="8" fillId="0" borderId="0"/>
    <xf numFmtId="0" fontId="10" fillId="22" borderId="0" applyNumberFormat="0" applyFont="0" applyBorder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23" borderId="1" applyNumberFormat="0" applyAlignment="0" applyProtection="0"/>
    <xf numFmtId="0" fontId="14" fillId="23" borderId="1" applyNumberFormat="0" applyAlignment="0" applyProtection="0"/>
    <xf numFmtId="0" fontId="15" fillId="0" borderId="2" applyNumberFormat="0" applyFill="0" applyAlignment="0" applyProtection="0"/>
    <xf numFmtId="0" fontId="15" fillId="0" borderId="2" applyNumberFormat="0" applyFill="0" applyAlignment="0" applyProtection="0"/>
    <xf numFmtId="0" fontId="10" fillId="24" borderId="0" applyNumberFormat="0" applyFont="0" applyBorder="0" applyAlignment="0" applyProtection="0"/>
    <xf numFmtId="0" fontId="10" fillId="25" borderId="0" applyNumberFormat="0" applyFont="0" applyBorder="0" applyAlignment="0" applyProtection="0"/>
    <xf numFmtId="0" fontId="10" fillId="26" borderId="0" applyNumberFormat="0" applyFont="0" applyBorder="0" applyAlignment="0" applyProtection="0"/>
    <xf numFmtId="0" fontId="10" fillId="27" borderId="0" applyNumberFormat="0" applyFont="0" applyBorder="0" applyAlignment="0" applyProtection="0"/>
    <xf numFmtId="0" fontId="10" fillId="24" borderId="0" applyNumberFormat="0" applyFont="0" applyBorder="0" applyAlignment="0" applyProtection="0"/>
    <xf numFmtId="0" fontId="10" fillId="28" borderId="0" applyNumberFormat="0" applyFont="0" applyBorder="0" applyAlignment="0" applyProtection="0"/>
    <xf numFmtId="0" fontId="10" fillId="29" borderId="3" applyNumberFormat="0" applyFont="0" applyAlignment="0" applyProtection="0"/>
    <xf numFmtId="0" fontId="10" fillId="29" borderId="3" applyNumberFormat="0" applyFont="0" applyAlignment="0" applyProtection="0"/>
    <xf numFmtId="0" fontId="16" fillId="9" borderId="1" applyNumberFormat="0" applyAlignment="0" applyProtection="0"/>
    <xf numFmtId="0" fontId="16" fillId="9" borderId="1" applyNumberFormat="0" applyAlignment="0" applyProtection="0"/>
    <xf numFmtId="165" fontId="10" fillId="0" borderId="0" applyFont="0" applyFill="0" applyBorder="0" applyAlignment="0" applyProtection="0"/>
    <xf numFmtId="1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68" fontId="10" fillId="0" borderId="0" applyFont="0" applyFill="0" applyBorder="0" applyAlignment="0" applyProtection="0"/>
    <xf numFmtId="0" fontId="10" fillId="30" borderId="0" applyNumberFormat="0" applyFont="0" applyBorder="0" applyAlignment="0" applyProtection="0"/>
    <xf numFmtId="0" fontId="10" fillId="31" borderId="0" applyNumberFormat="0" applyFont="0" applyBorder="0" applyAlignment="0" applyProtection="0"/>
    <xf numFmtId="0" fontId="10" fillId="32" borderId="0" applyNumberFormat="0" applyFont="0" applyBorder="0" applyAlignment="0" applyProtection="0"/>
    <xf numFmtId="0" fontId="10" fillId="33" borderId="0" applyNumberFormat="0" applyFont="0" applyBorder="0" applyAlignment="0" applyProtection="0"/>
    <xf numFmtId="0" fontId="10" fillId="34" borderId="0" applyNumberFormat="0" applyFont="0" applyBorder="0" applyAlignment="0" applyProtection="0"/>
    <xf numFmtId="0" fontId="10" fillId="35" borderId="0" applyNumberFormat="0" applyFont="0" applyBorder="0" applyAlignment="0" applyProtection="0"/>
    <xf numFmtId="0" fontId="17" fillId="0" borderId="0" applyNumberFormat="0" applyBorder="0" applyAlignment="0" applyProtection="0"/>
    <xf numFmtId="0" fontId="18" fillId="5" borderId="0" applyNumberFormat="0" applyBorder="0" applyAlignment="0" applyProtection="0"/>
    <xf numFmtId="0" fontId="18" fillId="5" borderId="0" applyNumberFormat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43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70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1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10" fillId="0" borderId="0" applyFont="0" applyFill="0" applyBorder="0" applyAlignment="0" applyProtection="0"/>
    <xf numFmtId="0" fontId="20" fillId="36" borderId="0" applyNumberFormat="0" applyBorder="0" applyAlignment="0" applyProtection="0"/>
    <xf numFmtId="0" fontId="20" fillId="36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164" fontId="8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1" fillId="0" borderId="0"/>
    <xf numFmtId="0" fontId="10" fillId="0" borderId="0">
      <alignment vertical="center"/>
    </xf>
    <xf numFmtId="0" fontId="10" fillId="0" borderId="0" applyNumberFormat="0" applyFill="0" applyBorder="0" applyProtection="0">
      <alignment horizontal="left"/>
    </xf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3" fillId="6" borderId="0" applyNumberFormat="0" applyBorder="0" applyAlignment="0" applyProtection="0"/>
    <xf numFmtId="0" fontId="23" fillId="6" borderId="0" applyNumberFormat="0" applyBorder="0" applyAlignment="0" applyProtection="0"/>
    <xf numFmtId="0" fontId="24" fillId="23" borderId="4" applyNumberFormat="0" applyAlignment="0" applyProtection="0"/>
    <xf numFmtId="0" fontId="24" fillId="23" borderId="4" applyNumberFormat="0" applyAlignment="0" applyProtection="0"/>
    <xf numFmtId="0" fontId="25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5" applyNumberFormat="0" applyFill="0" applyAlignment="0" applyProtection="0"/>
    <xf numFmtId="0" fontId="27" fillId="0" borderId="5" applyNumberFormat="0" applyFill="0" applyAlignment="0" applyProtection="0"/>
    <xf numFmtId="0" fontId="28" fillId="0" borderId="6" applyNumberFormat="0" applyFill="0" applyAlignment="0" applyProtection="0"/>
    <xf numFmtId="0" fontId="28" fillId="0" borderId="6" applyNumberFormat="0" applyFill="0" applyAlignment="0" applyProtection="0"/>
    <xf numFmtId="0" fontId="9" fillId="0" borderId="7" applyNumberFormat="0" applyFill="0" applyAlignment="0" applyProtection="0"/>
    <xf numFmtId="0" fontId="9" fillId="0" borderId="7" applyNumberFormat="0" applyFill="0" applyAlignment="0" applyProtection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9" fillId="0" borderId="8" applyNumberFormat="0" applyFill="0" applyAlignment="0" applyProtection="0"/>
    <xf numFmtId="0" fontId="29" fillId="0" borderId="8" applyNumberFormat="0" applyFill="0" applyAlignment="0" applyProtection="0"/>
    <xf numFmtId="0" fontId="10" fillId="37" borderId="0" applyNumberFormat="0" applyFont="0" applyBorder="0" applyAlignment="0" applyProtection="0"/>
    <xf numFmtId="0" fontId="10" fillId="38" borderId="0" applyNumberFormat="0" applyFont="0" applyBorder="0" applyAlignment="0" applyProtection="0"/>
    <xf numFmtId="0" fontId="10" fillId="35" borderId="0" applyNumberFormat="0" applyFont="0" applyBorder="0" applyAlignment="0" applyProtection="0"/>
    <xf numFmtId="0" fontId="10" fillId="39" borderId="0" applyNumberFormat="0" applyFont="0" applyBorder="0" applyAlignment="0" applyProtection="0"/>
    <xf numFmtId="0" fontId="10" fillId="40" borderId="0" applyNumberFormat="0" applyFont="0" applyBorder="0" applyAlignment="0" applyProtection="0"/>
    <xf numFmtId="0" fontId="10" fillId="41" borderId="0" applyNumberFormat="0" applyFont="0" applyBorder="0" applyAlignment="0" applyProtection="0"/>
    <xf numFmtId="0" fontId="10" fillId="42" borderId="0" applyNumberFormat="0" applyFont="0" applyBorder="0" applyAlignment="0" applyProtection="0"/>
    <xf numFmtId="0" fontId="10" fillId="43" borderId="0" applyNumberFormat="0" applyFont="0" applyBorder="0" applyAlignment="0" applyProtection="0"/>
    <xf numFmtId="0" fontId="7" fillId="44" borderId="9" applyNumberFormat="0" applyAlignment="0" applyProtection="0"/>
    <xf numFmtId="0" fontId="7" fillId="44" borderId="9" applyNumberFormat="0" applyAlignment="0" applyProtection="0"/>
    <xf numFmtId="0" fontId="38" fillId="0" borderId="0" applyNumberFormat="0" applyFill="0" applyBorder="0" applyAlignment="0" applyProtection="0"/>
  </cellStyleXfs>
  <cellXfs count="44">
    <xf numFmtId="0" fontId="0" fillId="0" borderId="0" xfId="0"/>
    <xf numFmtId="0" fontId="0" fillId="0" borderId="0" xfId="0" applyFont="1"/>
    <xf numFmtId="0" fontId="30" fillId="0" borderId="0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30" fillId="0" borderId="0" xfId="0" applyFont="1" applyBorder="1" applyAlignment="1">
      <alignment horizontal="center" vertical="center" wrapText="1"/>
    </xf>
    <xf numFmtId="0" fontId="31" fillId="0" borderId="0" xfId="0" applyFont="1" applyBorder="1" applyAlignment="1">
      <alignment horizontal="right" vertical="center"/>
    </xf>
    <xf numFmtId="0" fontId="32" fillId="45" borderId="0" xfId="0" applyFont="1" applyFill="1" applyBorder="1" applyAlignment="1">
      <alignment vertical="center"/>
    </xf>
    <xf numFmtId="0" fontId="33" fillId="46" borderId="0" xfId="170" applyFont="1" applyFill="1" applyAlignment="1">
      <alignment horizontal="center" vertical="center"/>
    </xf>
    <xf numFmtId="0" fontId="34" fillId="46" borderId="0" xfId="170" applyFont="1" applyFill="1" applyBorder="1" applyAlignment="1" applyProtection="1">
      <alignment horizontal="center" vertical="center"/>
      <protection locked="0"/>
    </xf>
    <xf numFmtId="0" fontId="33" fillId="0" borderId="0" xfId="170" applyFont="1" applyAlignment="1">
      <alignment horizontal="center" vertical="center"/>
    </xf>
    <xf numFmtId="0" fontId="33" fillId="0" borderId="10" xfId="170" applyFont="1" applyBorder="1" applyAlignment="1">
      <alignment horizontal="center" vertical="center"/>
    </xf>
    <xf numFmtId="14" fontId="33" fillId="46" borderId="0" xfId="170" applyNumberFormat="1" applyFont="1" applyFill="1" applyAlignment="1">
      <alignment horizontal="center" vertical="center"/>
    </xf>
    <xf numFmtId="14" fontId="35" fillId="47" borderId="0" xfId="171" quotePrefix="1" applyNumberFormat="1" applyFont="1" applyFill="1" applyBorder="1" applyAlignment="1" applyProtection="1">
      <alignment horizontal="center" vertical="center"/>
      <protection locked="0"/>
    </xf>
    <xf numFmtId="0" fontId="21" fillId="48" borderId="0" xfId="170" applyFill="1" applyAlignment="1">
      <alignment horizontal="center" vertical="center"/>
    </xf>
    <xf numFmtId="173" fontId="21" fillId="48" borderId="0" xfId="170" applyNumberFormat="1" applyFill="1" applyBorder="1" applyAlignment="1" applyProtection="1">
      <alignment vertical="center"/>
      <protection locked="0"/>
    </xf>
    <xf numFmtId="0" fontId="21" fillId="0" borderId="0" xfId="170" applyAlignment="1">
      <alignment vertical="center"/>
    </xf>
    <xf numFmtId="0" fontId="21" fillId="48" borderId="0" xfId="170" applyFill="1" applyAlignment="1"/>
    <xf numFmtId="14" fontId="21" fillId="48" borderId="0" xfId="170" applyNumberFormat="1" applyFill="1" applyAlignment="1">
      <alignment horizontal="center" vertical="center"/>
    </xf>
    <xf numFmtId="0" fontId="0" fillId="49" borderId="11" xfId="0" applyFill="1" applyBorder="1" applyAlignment="1">
      <alignment horizontal="center" vertical="center"/>
    </xf>
    <xf numFmtId="0" fontId="36" fillId="0" borderId="11" xfId="0" applyFont="1" applyFill="1" applyBorder="1" applyAlignment="1">
      <alignment horizontal="center" vertical="center"/>
    </xf>
    <xf numFmtId="0" fontId="21" fillId="48" borderId="0" xfId="170" applyFill="1" applyBorder="1" applyAlignment="1" applyProtection="1">
      <alignment horizontal="center" vertical="center"/>
      <protection locked="0"/>
    </xf>
    <xf numFmtId="14" fontId="21" fillId="48" borderId="0" xfId="170" applyNumberFormat="1" applyFill="1" applyBorder="1" applyAlignment="1" applyProtection="1">
      <alignment horizontal="center" vertical="center"/>
      <protection locked="0"/>
    </xf>
    <xf numFmtId="14" fontId="37" fillId="48" borderId="0" xfId="170" applyNumberFormat="1" applyFont="1" applyFill="1" applyBorder="1" applyAlignment="1" applyProtection="1">
      <alignment horizontal="center" vertical="center"/>
      <protection locked="0"/>
    </xf>
    <xf numFmtId="14" fontId="37" fillId="48" borderId="0" xfId="170" applyNumberFormat="1" applyFont="1" applyFill="1" applyBorder="1" applyAlignment="1" applyProtection="1">
      <alignment horizontal="left" vertical="center"/>
      <protection locked="0"/>
    </xf>
    <xf numFmtId="0" fontId="35" fillId="47" borderId="0" xfId="171" applyFont="1" applyFill="1" applyBorder="1" applyAlignment="1" applyProtection="1">
      <alignment vertical="center"/>
      <protection locked="0"/>
    </xf>
    <xf numFmtId="14" fontId="35" fillId="47" borderId="0" xfId="171" applyNumberFormat="1" applyFont="1" applyFill="1" applyBorder="1" applyAlignment="1" applyProtection="1">
      <alignment horizontal="center" vertical="center"/>
      <protection locked="0"/>
    </xf>
    <xf numFmtId="0" fontId="0" fillId="49" borderId="12" xfId="0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21" fillId="0" borderId="0" xfId="170" applyFont="1" applyBorder="1" applyAlignment="1" applyProtection="1">
      <alignment vertical="center"/>
      <protection locked="0"/>
    </xf>
    <xf numFmtId="0" fontId="21" fillId="0" borderId="0" xfId="170" applyAlignment="1" applyProtection="1">
      <alignment horizontal="center" vertical="center"/>
      <protection locked="0"/>
    </xf>
    <xf numFmtId="0" fontId="21" fillId="0" borderId="0" xfId="170" applyAlignment="1" applyProtection="1">
      <alignment vertical="center"/>
      <protection locked="0"/>
    </xf>
    <xf numFmtId="0" fontId="21" fillId="0" borderId="0" xfId="170" applyAlignment="1">
      <alignment horizontal="center" vertical="center"/>
    </xf>
    <xf numFmtId="0" fontId="0" fillId="0" borderId="0" xfId="0" applyFont="1" applyBorder="1"/>
    <xf numFmtId="0" fontId="2" fillId="45" borderId="0" xfId="1" applyFont="1" applyFill="1" applyBorder="1" applyAlignment="1">
      <alignment vertical="center" wrapText="1"/>
    </xf>
    <xf numFmtId="0" fontId="37" fillId="48" borderId="0" xfId="170" applyNumberFormat="1" applyFont="1" applyFill="1" applyBorder="1" applyAlignment="1" applyProtection="1">
      <alignment horizontal="left" vertical="center"/>
      <protection locked="0"/>
    </xf>
    <xf numFmtId="0" fontId="0" fillId="49" borderId="13" xfId="0" applyFill="1" applyBorder="1" applyAlignment="1">
      <alignment horizontal="center" vertical="center"/>
    </xf>
    <xf numFmtId="0" fontId="36" fillId="0" borderId="13" xfId="0" applyFont="1" applyFill="1" applyBorder="1" applyAlignment="1">
      <alignment horizontal="center" vertical="center"/>
    </xf>
    <xf numFmtId="0" fontId="4" fillId="45" borderId="0" xfId="0" applyFont="1" applyFill="1" applyBorder="1" applyAlignment="1">
      <alignment vertical="center" wrapText="1"/>
    </xf>
    <xf numFmtId="0" fontId="5" fillId="45" borderId="0" xfId="0" applyFont="1" applyFill="1" applyBorder="1" applyAlignment="1">
      <alignment vertical="center"/>
    </xf>
    <xf numFmtId="0" fontId="0" fillId="45" borderId="0" xfId="0" applyFill="1" applyBorder="1" applyAlignment="1"/>
    <xf numFmtId="0" fontId="6" fillId="45" borderId="0" xfId="0" applyFont="1" applyFill="1" applyBorder="1" applyAlignment="1"/>
    <xf numFmtId="0" fontId="2" fillId="3" borderId="0" xfId="2" applyFont="1" applyBorder="1" applyAlignment="1">
      <alignment horizontal="center" vertical="center" wrapText="1"/>
    </xf>
    <xf numFmtId="0" fontId="38" fillId="0" borderId="0" xfId="216" applyAlignment="1">
      <alignment horizontal="center" vertical="center"/>
    </xf>
  </cellXfs>
  <cellStyles count="217">
    <cellStyle name=" Writer Import]_x000d__x000a_Display Dialog=No_x000d__x000a__x000d__x000a_[Horizontal Arrange]_x000d__x000a_Dimensions Interlocking=Yes_x000d__x000a_Sum Hierarchy=Yes_x000d__x000a_Generate" xfId="3"/>
    <cellStyle name="%" xfId="4"/>
    <cellStyle name="% 2" xfId="5"/>
    <cellStyle name="% 2 2" xfId="6"/>
    <cellStyle name="% 2 3" xfId="7"/>
    <cellStyle name="% 2 4" xfId="8"/>
    <cellStyle name="% 2 5" xfId="9"/>
    <cellStyle name="% 2_FICHES PREPA ORG AT MARS 2010" xfId="10"/>
    <cellStyle name="% 3" xfId="11"/>
    <cellStyle name="% 4" xfId="12"/>
    <cellStyle name="% 5" xfId="13"/>
    <cellStyle name="%_CEGETEL- CEP COM 1008" xfId="14"/>
    <cellStyle name="%_Courr_Recla" xfId="15"/>
    <cellStyle name="%_évaluation bonus malus Avril 2010" xfId="16"/>
    <cellStyle name="%_évaluation bonus malus Janvier 2010 v4" xfId="17"/>
    <cellStyle name="%_évaluation bonus malus Juillet 2010" xfId="18"/>
    <cellStyle name="%_évaluation bonus malus Juin 2010" xfId="19"/>
    <cellStyle name="%_évaluation bonus malus Mail 2010" xfId="20"/>
    <cellStyle name="%_évaluation bonus malus Mars 2010" xfId="21"/>
    <cellStyle name="%_FICHE_PREPA_ORANGE_AT BA_fev 2010" xfId="22"/>
    <cellStyle name="%_FICHE_PREPA_ORANGE_AT fev 2010" xfId="23"/>
    <cellStyle name="%_FICHE_PREPA_ORANGE_AT KP_fev 2010" xfId="24"/>
    <cellStyle name="%_FICHE_PREPA_ORANGE_AT SOUSSE fev 2010" xfId="25"/>
    <cellStyle name="%_FICHES PREPA ORG AT MARS 2010" xfId="26"/>
    <cellStyle name="%_Matrice Numéricable Janvier 2010" xfId="27"/>
    <cellStyle name="%_Matrice Numericable Janvier 2010 V2" xfId="28"/>
    <cellStyle name="%_TELEPERFORMANCE TUNISIE Facture Flux Février" xfId="29"/>
    <cellStyle name="=C:\WINNT\SYSTEM32\COMMAND.COM" xfId="30"/>
    <cellStyle name="=C:\WINNT\SYSTEM32\COMMAND.COM 2" xfId="31"/>
    <cellStyle name="=C:\WINNT\SYSTEM32\COMMAND.COM 3" xfId="32"/>
    <cellStyle name="=C:\WINNT\SYSTEM32\COMMAND.COM 4" xfId="33"/>
    <cellStyle name="=C:\WINNT\SYSTEM32\COMMAND.COM_évaluation bonus malus Mars 2010" xfId="34"/>
    <cellStyle name="20 % - Accent1 3" xfId="35"/>
    <cellStyle name="20 % - Accent1 4" xfId="36"/>
    <cellStyle name="20 % - Accent2 3" xfId="37"/>
    <cellStyle name="20 % - Accent2 4" xfId="38"/>
    <cellStyle name="20 % - Accent3 3" xfId="39"/>
    <cellStyle name="20 % - Accent3 4" xfId="40"/>
    <cellStyle name="20 % - Accent4 3" xfId="41"/>
    <cellStyle name="20 % - Accent4 4" xfId="42"/>
    <cellStyle name="20 % - Accent5 3" xfId="43"/>
    <cellStyle name="20 % - Accent5 4" xfId="44"/>
    <cellStyle name="20 % - Accent6 3" xfId="45"/>
    <cellStyle name="20 % - Accent6 4" xfId="46"/>
    <cellStyle name="40 % - Accent1 3" xfId="47"/>
    <cellStyle name="40 % - Accent1 4" xfId="48"/>
    <cellStyle name="40 % - Accent2 3" xfId="49"/>
    <cellStyle name="40 % - Accent2 4" xfId="50"/>
    <cellStyle name="40 % - Accent3 3" xfId="51"/>
    <cellStyle name="40 % - Accent3 4" xfId="52"/>
    <cellStyle name="40 % - Accent4 3" xfId="53"/>
    <cellStyle name="40 % - Accent4 4" xfId="54"/>
    <cellStyle name="40 % - Accent5 3" xfId="55"/>
    <cellStyle name="40 % - Accent5 4" xfId="56"/>
    <cellStyle name="40 % - Accent6 3" xfId="57"/>
    <cellStyle name="40 % - Accent6 4" xfId="58"/>
    <cellStyle name="60 % - Accent1 3" xfId="59"/>
    <cellStyle name="60 % - Accent1 4" xfId="60"/>
    <cellStyle name="60 % - Accent2 3" xfId="61"/>
    <cellStyle name="60 % - Accent2 4" xfId="62"/>
    <cellStyle name="60 % - Accent3 3" xfId="63"/>
    <cellStyle name="60 % - Accent3 4" xfId="64"/>
    <cellStyle name="60 % - Accent4 3" xfId="65"/>
    <cellStyle name="60 % - Accent4 4" xfId="66"/>
    <cellStyle name="60 % - Accent5 3" xfId="67"/>
    <cellStyle name="60 % - Accent5 4" xfId="68"/>
    <cellStyle name="60 % - Accent6 3" xfId="69"/>
    <cellStyle name="60 % - Accent6 4" xfId="70"/>
    <cellStyle name="Accent1 3" xfId="71"/>
    <cellStyle name="Accent1 4" xfId="72"/>
    <cellStyle name="Accent2 3" xfId="73"/>
    <cellStyle name="Accent2 4" xfId="74"/>
    <cellStyle name="Accent3" xfId="1" builtinId="37"/>
    <cellStyle name="Accent3 3" xfId="75"/>
    <cellStyle name="Accent3 4" xfId="76"/>
    <cellStyle name="Accent4" xfId="2" builtinId="41"/>
    <cellStyle name="Accent4 3" xfId="77"/>
    <cellStyle name="Accent4 4" xfId="78"/>
    <cellStyle name="Accent5 3" xfId="79"/>
    <cellStyle name="Accent5 4" xfId="80"/>
    <cellStyle name="Accent6 3" xfId="81"/>
    <cellStyle name="Accent6 4" xfId="82"/>
    <cellStyle name="AFE" xfId="83"/>
    <cellStyle name="aujourdhui" xfId="84"/>
    <cellStyle name="Avertissement 3" xfId="85"/>
    <cellStyle name="Avertissement 4" xfId="86"/>
    <cellStyle name="Calcul 3" xfId="87"/>
    <cellStyle name="Calcul 4" xfId="88"/>
    <cellStyle name="Cellule liée 3" xfId="89"/>
    <cellStyle name="Cellule liée 4" xfId="90"/>
    <cellStyle name="coloré" xfId="91"/>
    <cellStyle name="coloré1" xfId="92"/>
    <cellStyle name="coloré1 2" xfId="93"/>
    <cellStyle name="coloré1 3" xfId="94"/>
    <cellStyle name="coloré2" xfId="95"/>
    <cellStyle name="coloré2 2" xfId="96"/>
    <cellStyle name="Commentaire 3" xfId="97"/>
    <cellStyle name="Commentaire 4" xfId="98"/>
    <cellStyle name="Entrée 3" xfId="99"/>
    <cellStyle name="Entrée 4" xfId="100"/>
    <cellStyle name="Euro" xfId="101"/>
    <cellStyle name="Euro 2" xfId="102"/>
    <cellStyle name="Euro 2 2" xfId="103"/>
    <cellStyle name="Euro 2 2 2" xfId="104"/>
    <cellStyle name="Euro 2 2 3" xfId="105"/>
    <cellStyle name="Euro 2 2 4" xfId="106"/>
    <cellStyle name="Euro 2 3" xfId="107"/>
    <cellStyle name="Euro 2 4" xfId="108"/>
    <cellStyle name="Euro 2 5" xfId="109"/>
    <cellStyle name="Euro 2 6" xfId="110"/>
    <cellStyle name="Euro 3" xfId="111"/>
    <cellStyle name="Euro 3 2" xfId="112"/>
    <cellStyle name="Euro 3 3" xfId="113"/>
    <cellStyle name="Euro 3 4" xfId="114"/>
    <cellStyle name="Euro 4" xfId="115"/>
    <cellStyle name="Euro 4 2" xfId="116"/>
    <cellStyle name="Euro 4 3" xfId="117"/>
    <cellStyle name="Euro 4 4" xfId="118"/>
    <cellStyle name="Euro 5" xfId="119"/>
    <cellStyle name="Euro 5 2" xfId="120"/>
    <cellStyle name="Euro 5 3" xfId="121"/>
    <cellStyle name="Euro 5 4" xfId="122"/>
    <cellStyle name="Euro 6" xfId="123"/>
    <cellStyle name="Euro 7" xfId="124"/>
    <cellStyle name="Euro 8" xfId="125"/>
    <cellStyle name="Euro 9" xfId="126"/>
    <cellStyle name="Euro_FICHE_PREPA_ORANGE_AT BA_fev 2010" xfId="127"/>
    <cellStyle name="événement1" xfId="128"/>
    <cellStyle name="événement2" xfId="129"/>
    <cellStyle name="événement2 2" xfId="130"/>
    <cellStyle name="événement3" xfId="131"/>
    <cellStyle name="événement4" xfId="132"/>
    <cellStyle name="événement5" xfId="133"/>
    <cellStyle name="Férié petit calendrier" xfId="134"/>
    <cellStyle name="Insatisfaisant 3" xfId="135"/>
    <cellStyle name="Insatisfaisant 4" xfId="136"/>
    <cellStyle name="Lien hypertexte" xfId="216" builtinId="8"/>
    <cellStyle name="Lien hypertexte 2" xfId="137"/>
    <cellStyle name="Milliers 2" xfId="138"/>
    <cellStyle name="Milliers 2 2" xfId="139"/>
    <cellStyle name="Milliers 2 2 2" xfId="140"/>
    <cellStyle name="Milliers 2 2 3" xfId="141"/>
    <cellStyle name="Milliers 2 2 4" xfId="142"/>
    <cellStyle name="Milliers 2 3" xfId="143"/>
    <cellStyle name="Milliers 2 4" xfId="144"/>
    <cellStyle name="Milliers 3" xfId="145"/>
    <cellStyle name="Milliers 3 2" xfId="146"/>
    <cellStyle name="Milliers 3 3" xfId="147"/>
    <cellStyle name="Milliers 3 4" xfId="148"/>
    <cellStyle name="Milliers 4" xfId="149"/>
    <cellStyle name="Milliers 4 2" xfId="150"/>
    <cellStyle name="Milliers 4 3" xfId="151"/>
    <cellStyle name="Milliers 4 4" xfId="152"/>
    <cellStyle name="Milliers 5" xfId="153"/>
    <cellStyle name="Milliers 7" xfId="154"/>
    <cellStyle name="Monétaire 2" xfId="155"/>
    <cellStyle name="Neutre 3" xfId="156"/>
    <cellStyle name="Neutre 4" xfId="157"/>
    <cellStyle name="NiveauLigne_4 2" xfId="158"/>
    <cellStyle name="Normal" xfId="0" builtinId="0"/>
    <cellStyle name="Normal 2" xfId="159"/>
    <cellStyle name="Normal 2 2" xfId="160"/>
    <cellStyle name="Normal 2 3" xfId="161"/>
    <cellStyle name="Normal 2 4" xfId="162"/>
    <cellStyle name="Normal 2_FICHES PREPA ORG AT MARS 2010" xfId="163"/>
    <cellStyle name="Normal 3" xfId="164"/>
    <cellStyle name="Normal 3 2" xfId="165"/>
    <cellStyle name="Normal 3 3" xfId="166"/>
    <cellStyle name="Normal 3 4" xfId="167"/>
    <cellStyle name="Normal 3_FICHES PREPA ORG AT MARS 2010" xfId="168"/>
    <cellStyle name="Normal 4" xfId="169"/>
    <cellStyle name="Normal 5" xfId="170"/>
    <cellStyle name="Normal_SVM Vierge 2004" xfId="171"/>
    <cellStyle name="Pilote de données - Catégorie" xfId="172"/>
    <cellStyle name="Pourcentage 2 10" xfId="173"/>
    <cellStyle name="Pourcentage 2 11" xfId="174"/>
    <cellStyle name="Pourcentage 2 12" xfId="175"/>
    <cellStyle name="Pourcentage 2 2" xfId="176"/>
    <cellStyle name="Pourcentage 2 3" xfId="177"/>
    <cellStyle name="Pourcentage 2 4" xfId="178"/>
    <cellStyle name="Pourcentage 2 5" xfId="179"/>
    <cellStyle name="Pourcentage 2 6" xfId="180"/>
    <cellStyle name="Pourcentage 2 7" xfId="181"/>
    <cellStyle name="Pourcentage 2 8" xfId="182"/>
    <cellStyle name="Pourcentage 2 9" xfId="183"/>
    <cellStyle name="Pourcentage 3" xfId="184"/>
    <cellStyle name="Pourcentage 3 2" xfId="185"/>
    <cellStyle name="Pourcentage 5" xfId="186"/>
    <cellStyle name="Satisfaisant 3" xfId="187"/>
    <cellStyle name="Satisfaisant 4" xfId="188"/>
    <cellStyle name="Sortie 3" xfId="189"/>
    <cellStyle name="Sortie 4" xfId="190"/>
    <cellStyle name="Texte explicatif 3" xfId="191"/>
    <cellStyle name="Texte explicatif 4" xfId="192"/>
    <cellStyle name="Titre 1" xfId="193"/>
    <cellStyle name="Titre 3" xfId="194"/>
    <cellStyle name="Titre 4" xfId="195"/>
    <cellStyle name="Titre 1 3" xfId="196"/>
    <cellStyle name="Titre 1 4" xfId="197"/>
    <cellStyle name="Titre 2 3" xfId="198"/>
    <cellStyle name="Titre 2 4" xfId="199"/>
    <cellStyle name="Titre 3 3" xfId="200"/>
    <cellStyle name="Titre 3 4" xfId="201"/>
    <cellStyle name="Titre 4 3" xfId="202"/>
    <cellStyle name="Titre 4 4" xfId="203"/>
    <cellStyle name="Total 3" xfId="204"/>
    <cellStyle name="Total 4" xfId="205"/>
    <cellStyle name="vacances_planning" xfId="206"/>
    <cellStyle name="vacances1" xfId="207"/>
    <cellStyle name="vacances1 2" xfId="208"/>
    <cellStyle name="vacances2" xfId="209"/>
    <cellStyle name="vacances2 2" xfId="210"/>
    <cellStyle name="vacances2 3" xfId="211"/>
    <cellStyle name="vacances3" xfId="212"/>
    <cellStyle name="vacances3 2" xfId="213"/>
    <cellStyle name="Vérification 3" xfId="214"/>
    <cellStyle name="Vérification 4" xfId="2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156882</xdr:colOff>
      <xdr:row>19</xdr:row>
      <xdr:rowOff>56029</xdr:rowOff>
    </xdr:from>
    <xdr:to>
      <xdr:col>30</xdr:col>
      <xdr:colOff>324971</xdr:colOff>
      <xdr:row>40</xdr:row>
      <xdr:rowOff>156882</xdr:rowOff>
    </xdr:to>
    <xdr:sp macro="" textlink="">
      <xdr:nvSpPr>
        <xdr:cNvPr id="2" name="ZoneTexte 1"/>
        <xdr:cNvSpPr txBox="1"/>
      </xdr:nvSpPr>
      <xdr:spPr>
        <a:xfrm>
          <a:off x="9592235" y="3675529"/>
          <a:ext cx="9368118" cy="410135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tout le monde,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Pouvez-vous m'aider à régler un souci au niveau de ma listbox SVP?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un userform dans lequel j'ai intégrer une listbox "SEM" qui renvoi les numéros des semaines depuis une liste prédéfinis (formules).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J'aimerai renvoyer les valeurs sélectionnés de la listbox dans un autre onglet différent (CALENDRIER) de celui où se trouve mon userform, sachant qu'il peut s'agir de sélectionner une à plusieurs semaines à la fois (sélection multiple). L'astuce c'est qu'à chaque sélection de un ou plusieurs éléments les cellules où doivent apparaitre mes sélections doivent aussi être dynamique du genre :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si choix = 1 : ► Sheets("CALENDRIER").Select / range ("L2") = 1</a:t>
          </a:r>
          <a:br>
            <a:rPr lang="fr-FR"/>
          </a:br>
          <a:r>
            <a:rPr lang="fr-FR"/>
            <a:t>si choix = 2 ou plus : ► Sheets("CALENDRIER").Select / range ("L2") = 1 </a:t>
          </a:r>
          <a:br>
            <a:rPr lang="fr-FR"/>
          </a:br>
          <a:r>
            <a:rPr lang="fr-FR"/>
            <a:t>range ("L3") = 2</a:t>
          </a:r>
          <a:br>
            <a:rPr lang="fr-FR"/>
          </a:br>
          <a:r>
            <a:rPr lang="fr-FR"/>
            <a:t>range ("L4") = 3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ne sais pas si mes explications sont assez claires, je joint un exemple de mon fichier.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C'est vraiment super urgent. Aidez-moi SVP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adapter le code ci-dessous à mon besoin, sauf que j'ai une erreur (erreur de compilation/variable non définie) lorsque je click sur Validation :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10028</xdr:colOff>
      <xdr:row>5</xdr:row>
      <xdr:rowOff>70187</xdr:rowOff>
    </xdr:from>
    <xdr:to>
      <xdr:col>3</xdr:col>
      <xdr:colOff>611605</xdr:colOff>
      <xdr:row>9</xdr:row>
      <xdr:rowOff>114248</xdr:rowOff>
    </xdr:to>
    <xdr:sp macro="[0]!Feuil1.RoundDiagonalCornerRectangle1_Click" textlink="">
      <xdr:nvSpPr>
        <xdr:cNvPr id="21" name="Round Diagonal Corner Rectangle 1"/>
        <xdr:cNvSpPr/>
      </xdr:nvSpPr>
      <xdr:spPr>
        <a:xfrm>
          <a:off x="70186" y="1493924"/>
          <a:ext cx="1513972" cy="725850"/>
        </a:xfrm>
        <a:prstGeom prst="round2Diag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 i="1" u="sng" baseline="0"/>
            <a:t>LISTE  SEMAINE(S)</a:t>
          </a:r>
          <a:endParaRPr lang="fr-FR" sz="1100" b="1" i="1" u="sng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listbox-dans-userform-t76371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FF0000"/>
  </sheetPr>
  <dimension ref="A1:X157"/>
  <sheetViews>
    <sheetView showGridLines="0" zoomScale="85" zoomScaleNormal="85" workbookViewId="0">
      <selection activeCell="AA1" sqref="AA1"/>
    </sheetView>
  </sheetViews>
  <sheetFormatPr baseColWidth="10" defaultRowHeight="15"/>
  <cols>
    <col min="1" max="1" width="11" style="16" customWidth="1"/>
    <col min="2" max="2" width="11.28515625" style="30" bestFit="1" customWidth="1"/>
    <col min="3" max="3" width="10.5703125" style="30" bestFit="1" customWidth="1"/>
    <col min="4" max="4" width="14.7109375" style="31" bestFit="1" customWidth="1"/>
    <col min="5" max="5" width="0.85546875" style="16" customWidth="1"/>
    <col min="6" max="6" width="12.85546875" style="32" customWidth="1"/>
    <col min="7" max="7" width="12.28515625" style="32" bestFit="1" customWidth="1"/>
    <col min="8" max="8" width="12.140625" style="29" bestFit="1" customWidth="1"/>
    <col min="9" max="9" width="11.28515625" style="32" bestFit="1" customWidth="1"/>
    <col min="10" max="10" width="0.85546875" style="16" customWidth="1"/>
    <col min="11" max="11" width="7.7109375" style="16" customWidth="1"/>
    <col min="12" max="12" width="15.85546875" style="16" customWidth="1"/>
    <col min="13" max="13" width="11.5703125" style="16" bestFit="1" customWidth="1"/>
    <col min="14" max="14" width="3.140625" style="16" bestFit="1" customWidth="1"/>
    <col min="15" max="15" width="0.85546875" style="16" customWidth="1"/>
    <col min="16" max="16" width="3.140625" style="16" bestFit="1" customWidth="1"/>
    <col min="17" max="17" width="10.5703125" style="16" bestFit="1" customWidth="1"/>
    <col min="18" max="18" width="0.85546875" style="16" customWidth="1"/>
    <col min="19" max="19" width="11.28515625" style="16" bestFit="1" customWidth="1"/>
    <col min="20" max="20" width="16.140625" style="16" bestFit="1" customWidth="1"/>
    <col min="21" max="21" width="2.140625" style="16" customWidth="1"/>
    <col min="22" max="22" width="32.140625" style="16" bestFit="1" customWidth="1"/>
    <col min="23" max="23" width="2.140625" style="16" bestFit="1" customWidth="1"/>
    <col min="24" max="24" width="5.5703125" style="16" bestFit="1" customWidth="1"/>
    <col min="25" max="16384" width="11.42578125" style="16"/>
  </cols>
  <sheetData>
    <row r="1" spans="2:24" s="10" customFormat="1">
      <c r="B1" s="8" t="s">
        <v>1</v>
      </c>
      <c r="C1" s="9">
        <f>$Q$1</f>
        <v>2015</v>
      </c>
      <c r="D1" s="8" t="s">
        <v>2</v>
      </c>
      <c r="F1" s="8" t="s">
        <v>3</v>
      </c>
      <c r="G1" s="8" t="s">
        <v>0</v>
      </c>
      <c r="H1" s="8" t="s">
        <v>4</v>
      </c>
      <c r="I1" s="8" t="s">
        <v>5</v>
      </c>
      <c r="M1" s="11"/>
      <c r="N1" s="11"/>
      <c r="P1" s="8"/>
      <c r="Q1" s="8">
        <f>IFERROR(INDEX($Q$2:$Q$14,MATCH(TEST!$B$4,$Q$2:$Q$14,0),1),"")</f>
        <v>2015</v>
      </c>
      <c r="S1" s="8">
        <v>1</v>
      </c>
      <c r="T1" s="12">
        <f>DATE($Q$1,$S$1,1)</f>
        <v>42005</v>
      </c>
      <c r="V1" s="8"/>
      <c r="W1" s="8" t="e">
        <f>INDEX($V$2:$W$9,MATCH($V$9,$V$2:$V$9,0),2)</f>
        <v>#N/A</v>
      </c>
      <c r="X1" s="8"/>
    </row>
    <row r="2" spans="2:24">
      <c r="B2" s="13">
        <f>DATE(C2,1,1)</f>
        <v>42005</v>
      </c>
      <c r="C2" s="14">
        <f>$Q$1</f>
        <v>2015</v>
      </c>
      <c r="D2" s="15" t="s">
        <v>6</v>
      </c>
      <c r="F2" s="14">
        <v>1</v>
      </c>
      <c r="G2" s="14">
        <f ca="1">IF($H2="","",IF(INT(($I2-SUM(MOD(DATE(YEAR($I2-MOD($I2-2,7)+3),1,2),{1E+99;7})*{1;-1})+5)/7)=1,YEAR($I3),YEAR($I2)))</f>
        <v>2015</v>
      </c>
      <c r="H2" s="17" t="str">
        <f>IF($I2="","",IF(INT(($I2-SUM(MOD(DATE(YEAR($I2-MOD($I2-2,7)+3),1,2),{1E+99;7})*{1;-1})+5)/7)&lt;10,"SEMAINE 0"&amp;INT(($I2-SUM(MOD(DATE(YEAR($I2-MOD($I2-2,7)+3),1,2),{1E+99;7})*{1;-1})+5)/7),"SEMAINE "&amp;INT(($I2-SUM(MOD(DATE(YEAR($I2-MOD($I2-2,7)+3),1,2),{1E+99;7})*{1;-1})+5)/7)))</f>
        <v>SEMAINE 01</v>
      </c>
      <c r="I2" s="18">
        <f>$T$1+1-WEEKDAY($T$1-1)</f>
        <v>42002</v>
      </c>
      <c r="K2" s="8">
        <f ca="1">IF(INDEX($G:$H,MATCH($L2,$H:$H,0),1)=$C$1,1,"")</f>
        <v>1</v>
      </c>
      <c r="L2" s="16" t="s">
        <v>20</v>
      </c>
      <c r="M2" s="36" t="str">
        <f t="array" aca="1" ref="M2" ca="1">INDEX($H$2:$H$61,SMALL(IF($H$2:$H$61&lt;&gt;"",ROW(INDIRECT("1:"&amp;ROWS(H2:H61)))),ROWS($1:1)))</f>
        <v>SEMAINE 01</v>
      </c>
      <c r="N2" s="37">
        <f ca="1">IFERROR(ROW(INDEX(OFFSET($G$2:$H$61,$N1,),MATCH($Q$1,OFFSET($G$2:$G$61,$N1,),0),2))-1,"")</f>
        <v>1</v>
      </c>
      <c r="P2" s="21">
        <v>1</v>
      </c>
      <c r="Q2" s="14">
        <v>2013</v>
      </c>
      <c r="S2" s="22">
        <f>DATE($Q$1,1,1)</f>
        <v>42005</v>
      </c>
      <c r="T2" s="23" t="str">
        <f>UPPER(TEXT(S2,"mmmmmmm"))</f>
        <v>JANVIER</v>
      </c>
      <c r="V2" s="24"/>
      <c r="W2" s="35">
        <f>IF($X2=TRUE,1,IF($W$1=1,1,""))</f>
        <v>1</v>
      </c>
      <c r="X2" s="21" t="b">
        <v>1</v>
      </c>
    </row>
    <row r="3" spans="2:24">
      <c r="B3" s="13">
        <f>DATE(C3,IF((25-MOD((11*MOD(C3-1900,19)+4-INT((7*MOD(C3-1900,19)+1)/19)),29)-MOD(C3-1900+INT((C3-1900)/4)+31-MOD((11*MOD(C3-1900,19)+4-INT((7*MOD(C3-1900,19)+1)/19)),29),7))&gt;0,4,3),IF((25-MOD((11*MOD(C3-1900,19)+4-INT((7*MOD(C3-1900,19)+1)/19)),29)-MOD(C3-1900+INT((C3-1900)/4)+31-MOD((11*MOD(C3-1900,19)+4-INT((7*MOD(C3-1900,19)+1)/19)),29),7))&gt;0,(25-MOD((11*MOD(C3-1900,19)+4-INT((7*MOD(C3-1900,19)+1)/19)),29)-MOD(C3-1900+INT((C3-1900)/4)+31-MOD((11*MOD(C3-1900,19)+4-INT((7*MOD(C3-1900,19)+1)/19)),29),7)),31+(25-MOD((11*MOD(C3-1900,19)+4-INT((7*MOD(C3-1900,19)+1)/19)),29)-MOD(C3-1900+INT((C3-1900)/4)+31-MOD((11*MOD(C3-1900,19)+4-INT((7*MOD(C3-1900,19)+1)/19)),29),7))))</f>
        <v>42099</v>
      </c>
      <c r="C3" s="14">
        <f>C2</f>
        <v>2015</v>
      </c>
      <c r="D3" s="25" t="s">
        <v>7</v>
      </c>
      <c r="F3" s="14">
        <v>1</v>
      </c>
      <c r="G3" s="14">
        <f ca="1">IF($H3="","",YEAR($I3))</f>
        <v>2015</v>
      </c>
      <c r="H3" s="17" t="str">
        <f ca="1">IF($I3="","",IF(INT(($I3-SUM(MOD(DATE(YEAR($I3-MOD($I3-2,7)+3),1,2),{1E+99;7})*{1;-1})+5)/7)&lt;10,"SEMAINE 0"&amp;INT(($I3-SUM(MOD(DATE(YEAR($I3-MOD($I3-2,7)+3),1,2),{1E+99;7})*{1;-1})+5)/7),"SEMAINE "&amp;INT(($I3-SUM(MOD(DATE(YEAR($I3-MOD($I3-2,7)+3),1,2),{1E+99;7})*{1;-1})+5)/7)))</f>
        <v>SEMAINE 02</v>
      </c>
      <c r="I3" s="18">
        <f t="array" aca="1" ref="I3" ca="1">IF(ROWS($1:$1)&lt;=SUMPRODUCT(--(WEEKDAY(ROW(INDIRECT(DATE($C$1,$F3,1)&amp;":"&amp;DATE($C$1,$F3+1,0))),2)=1)),SMALL(IF((WEEKDAY(ROW(INDIRECT(DATE($C$1,$F3,1)&amp;":"&amp;DATE($C$1,$F3+1,0))),2)=1),ROW(INDIRECT(DATE($C$1,$F3,1)&amp;":"&amp;DATE($C$1,$F3+1,0)))),ROWS($1:$1)),"")</f>
        <v>42009</v>
      </c>
      <c r="K3" s="8">
        <f ca="1">IF(INDEX($G:$H,MATCH($L3,$H:$H,0),1)=$C$1,1,"")</f>
        <v>1</v>
      </c>
      <c r="L3" s="16" t="s">
        <v>21</v>
      </c>
      <c r="M3" s="19" t="str">
        <f t="array" aca="1" ref="M3" ca="1">INDEX($H$2:$H$61,SMALL(IF($H$2:$H$61&lt;&gt;"",ROW(INDIRECT("1:"&amp;ROWS(H3:H62)))),ROWS($1:2)))</f>
        <v>SEMAINE 02</v>
      </c>
      <c r="N3" s="20">
        <f ca="1">IFERROR(ROW(INDEX(OFFSET($G$2:$H$61,$N2,),MATCH($Q$1,OFFSET($G$2:$G$61,$N2,),0),2))-1,"")</f>
        <v>2</v>
      </c>
      <c r="P3" s="21">
        <f>P2+1</f>
        <v>2</v>
      </c>
      <c r="Q3" s="14">
        <f>Q2+1</f>
        <v>2014</v>
      </c>
      <c r="S3" s="22">
        <f>DATE(YEAR(S2)+1,MONTH(S2),DAY(S2))</f>
        <v>42370</v>
      </c>
      <c r="T3" s="23" t="str">
        <f>UPPER(TEXT(S3,"mmmmmmm"))</f>
        <v>JANVIER</v>
      </c>
      <c r="V3" s="24"/>
      <c r="W3" s="35" t="e">
        <f>IF($X3=TRUE,1,IF($W$1=1,1,""))</f>
        <v>#N/A</v>
      </c>
      <c r="X3" s="21" t="b">
        <v>0</v>
      </c>
    </row>
    <row r="4" spans="2:24">
      <c r="B4" s="26">
        <v>41365</v>
      </c>
      <c r="C4" s="14">
        <f>C3</f>
        <v>2015</v>
      </c>
      <c r="D4" s="25" t="s">
        <v>8</v>
      </c>
      <c r="F4" s="14">
        <v>1</v>
      </c>
      <c r="G4" s="14">
        <f ca="1">IF($H4="","",YEAR($I4))</f>
        <v>2015</v>
      </c>
      <c r="H4" s="17" t="str">
        <f ca="1">IF($I4="","",IF(INT(($I4-SUM(MOD(DATE(YEAR($I4-MOD($I4-2,7)+3),1,2),{1E+99;7})*{1;-1})+5)/7)&lt;10,"SEMAINE 0"&amp;INT(($I4-SUM(MOD(DATE(YEAR($I4-MOD($I4-2,7)+3),1,2),{1E+99;7})*{1;-1})+5)/7),"SEMAINE "&amp;INT(($I4-SUM(MOD(DATE(YEAR($I4-MOD($I4-2,7)+3),1,2),{1E+99;7})*{1;-1})+5)/7)))</f>
        <v>SEMAINE 03</v>
      </c>
      <c r="I4" s="18">
        <f t="array" aca="1" ref="I4" ca="1">IF(ROWS($1:2)&lt;=SUMPRODUCT(--(WEEKDAY(ROW(INDIRECT(DATE($C$1,$F4,1)&amp;":"&amp;DATE($C$1,$F4+1,0))),2)=1)),SMALL(IF((WEEKDAY(ROW(INDIRECT(DATE($C$1,$F4,1)&amp;":"&amp;DATE($C$1,$F4+1,0))),2)=1),ROW(INDIRECT(DATE($C$1,$F4,1)&amp;":"&amp;DATE($C$1,$F4+1,0)))),ROWS($1:2)),"")</f>
        <v>42016</v>
      </c>
      <c r="K4" s="8">
        <f ca="1">IF(INDEX($G:$H,MATCH($L4,$H:$H,0),1)=$C$1,1,"")</f>
        <v>1</v>
      </c>
      <c r="L4" s="16" t="s">
        <v>23</v>
      </c>
      <c r="M4" s="19" t="str">
        <f t="array" aca="1" ref="M4" ca="1">INDEX($H$2:$H$61,SMALL(IF($H$2:$H$61&lt;&gt;"",ROW(INDIRECT("1:"&amp;ROWS(H4:H63)))),ROWS($1:3)))</f>
        <v>SEMAINE 03</v>
      </c>
      <c r="N4" s="20">
        <f ca="1">IFERROR(ROW(INDEX(OFFSET($G$2:$H$61,$N3,),MATCH($Q$1,OFFSET($G$2:$G$61,$N3,),0),2))-1,"")</f>
        <v>3</v>
      </c>
      <c r="P4" s="21">
        <f t="shared" ref="P4:Q14" si="0">P3+1</f>
        <v>3</v>
      </c>
      <c r="Q4" s="14">
        <f t="shared" si="0"/>
        <v>2015</v>
      </c>
      <c r="S4" s="22">
        <f>DATE(YEAR(S3)+1,MONTH(S3),DAY(S3))</f>
        <v>42736</v>
      </c>
      <c r="T4" s="23" t="str">
        <f>UPPER(TEXT(S4,"mmmmmmm"))</f>
        <v>JANVIER</v>
      </c>
      <c r="V4" s="24"/>
      <c r="W4" s="35" t="e">
        <f>IF($X4=TRUE,1,IF($W$1=1,1,""))</f>
        <v>#N/A</v>
      </c>
      <c r="X4" s="21" t="b">
        <v>0</v>
      </c>
    </row>
    <row r="5" spans="2:24">
      <c r="B5" s="26">
        <f>DATE(C5,5,1)</f>
        <v>42125</v>
      </c>
      <c r="C5" s="14">
        <f>C4</f>
        <v>2015</v>
      </c>
      <c r="D5" s="25" t="s">
        <v>9</v>
      </c>
      <c r="F5" s="14">
        <v>1</v>
      </c>
      <c r="G5" s="14">
        <f ca="1">IF($H5="","",YEAR($I5))</f>
        <v>2015</v>
      </c>
      <c r="H5" s="17" t="str">
        <f ca="1">IF($I5="","",IF(INT(($I5-SUM(MOD(DATE(YEAR($I5-MOD($I5-2,7)+3),1,2),{1E+99;7})*{1;-1})+5)/7)&lt;10,"SEMAINE 0"&amp;INT(($I5-SUM(MOD(DATE(YEAR($I5-MOD($I5-2,7)+3),1,2),{1E+99;7})*{1;-1})+5)/7),"SEMAINE "&amp;INT(($I5-SUM(MOD(DATE(YEAR($I5-MOD($I5-2,7)+3),1,2),{1E+99;7})*{1;-1})+5)/7)))</f>
        <v>SEMAINE 04</v>
      </c>
      <c r="I5" s="18">
        <f t="array" aca="1" ref="I5" ca="1">IF(ROWS($1:3)&lt;=SUMPRODUCT(--(WEEKDAY(ROW(INDIRECT(DATE($C$1,$F5,1)&amp;":"&amp;DATE($C$1,$F5+1,0))),2)=1)),SMALL(IF((WEEKDAY(ROW(INDIRECT(DATE($C$1,$F5,1)&amp;":"&amp;DATE($C$1,$F5+1,0))),2)=1),ROW(INDIRECT(DATE($C$1,$F5,1)&amp;":"&amp;DATE($C$1,$F5+1,0)))),ROWS($1:3)),"")</f>
        <v>42023</v>
      </c>
      <c r="K5" s="8">
        <f ca="1">IF(INDEX($G:$H,MATCH($L5,$H:$H,0),1)=$C$1,1,"")</f>
        <v>1</v>
      </c>
      <c r="L5" s="16" t="s">
        <v>22</v>
      </c>
      <c r="M5" s="19" t="str">
        <f t="array" aca="1" ref="M5" ca="1">INDEX($H$2:$H$61,SMALL(IF($H$2:$H$61&lt;&gt;"",ROW(INDIRECT("1:"&amp;ROWS(H5:H64)))),ROWS($1:4)))</f>
        <v>SEMAINE 04</v>
      </c>
      <c r="N5" s="20">
        <f ca="1">IFERROR(ROW(INDEX(OFFSET($G$2:$H$61,$N4,),MATCH($Q$1,OFFSET($G$2:$G$61,$N4,),0),2))-1,"")</f>
        <v>4</v>
      </c>
      <c r="P5" s="21">
        <f t="shared" si="0"/>
        <v>4</v>
      </c>
      <c r="Q5" s="14">
        <f t="shared" si="0"/>
        <v>2016</v>
      </c>
      <c r="S5" s="22">
        <f>DATE(YEAR(S4)+1,MONTH(S4),DAY(S4))</f>
        <v>43101</v>
      </c>
      <c r="T5" s="23" t="str">
        <f>UPPER(TEXT(S5,"mmmmmmm"))</f>
        <v>JANVIER</v>
      </c>
      <c r="V5" s="24"/>
      <c r="W5" s="35" t="e">
        <f>IF($X5=TRUE,1,IF($W$1=1,1,""))</f>
        <v>#N/A</v>
      </c>
      <c r="X5" s="21" t="b">
        <v>0</v>
      </c>
    </row>
    <row r="6" spans="2:24">
      <c r="B6" s="26">
        <f>DATE(C6,5,8)</f>
        <v>42132</v>
      </c>
      <c r="C6" s="14">
        <f>C5</f>
        <v>2015</v>
      </c>
      <c r="D6" s="25" t="s">
        <v>10</v>
      </c>
      <c r="F6" s="14">
        <v>1</v>
      </c>
      <c r="G6" s="14">
        <f ca="1">IF($H6="","",YEAR($I6))</f>
        <v>2015</v>
      </c>
      <c r="H6" s="17" t="str">
        <f ca="1">IF($I6="","",IF(INT(($I6-SUM(MOD(DATE(YEAR($I6-MOD($I6-2,7)+3),1,2),{1E+99;7})*{1;-1})+5)/7)&lt;10,"SEMAINE 0"&amp;INT(($I6-SUM(MOD(DATE(YEAR($I6-MOD($I6-2,7)+3),1,2),{1E+99;7})*{1;-1})+5)/7),"SEMAINE "&amp;INT(($I6-SUM(MOD(DATE(YEAR($I6-MOD($I6-2,7)+3),1,2),{1E+99;7})*{1;-1})+5)/7)))</f>
        <v>SEMAINE 05</v>
      </c>
      <c r="I6" s="18">
        <f t="array" aca="1" ref="I6" ca="1">IF(ROWS($1:4)&lt;=SUMPRODUCT(--(WEEKDAY(ROW(INDIRECT(DATE($C$1,$F6,1)&amp;":"&amp;DATE($C$1,$F6+1,0))),2)=1)),SMALL(IF((WEEKDAY(ROW(INDIRECT(DATE($C$1,$F6,1)&amp;":"&amp;DATE($C$1,$F6+1,0))),2)=1),ROW(INDIRECT(DATE($C$1,$F6,1)&amp;":"&amp;DATE($C$1,$F6+1,0)))),ROWS($1:4)),"")</f>
        <v>42030</v>
      </c>
      <c r="K6" s="8">
        <f ca="1">IF(INDEX($G:$H,MATCH($L6,$H:$H,0),1)=$C$1,1,"")</f>
        <v>1</v>
      </c>
      <c r="L6" s="16" t="s">
        <v>24</v>
      </c>
      <c r="M6" s="19" t="str">
        <f t="array" aca="1" ref="M6" ca="1">INDEX($H$2:$H$61,SMALL(IF($H$2:$H$61&lt;&gt;"",ROW(INDIRECT("1:"&amp;ROWS(H6:H65)))),ROWS($1:5)))</f>
        <v>SEMAINE 05</v>
      </c>
      <c r="N6" s="20">
        <f ca="1">IFERROR(ROW(INDEX(OFFSET($G$2:$H$61,$N5,),MATCH($Q$1,OFFSET($G$2:$G$61,$N5,),0),2))-1,"")</f>
        <v>5</v>
      </c>
      <c r="P6" s="21">
        <f t="shared" si="0"/>
        <v>5</v>
      </c>
      <c r="Q6" s="14">
        <f t="shared" si="0"/>
        <v>2017</v>
      </c>
      <c r="S6" s="22">
        <f>DATE(YEAR(S5)+1,MONTH(S5),DAY(S5))</f>
        <v>43466</v>
      </c>
      <c r="T6" s="23" t="str">
        <f>UPPER(TEXT(S6,"mmmmmmm"))</f>
        <v>JANVIER</v>
      </c>
      <c r="V6" s="24"/>
      <c r="W6" s="35" t="e">
        <f>IF($X6=TRUE,1,IF($W$1=1,1,""))</f>
        <v>#N/A</v>
      </c>
      <c r="X6" s="21" t="b">
        <v>0</v>
      </c>
    </row>
    <row r="7" spans="2:24">
      <c r="B7" s="26">
        <v>41403</v>
      </c>
      <c r="C7" s="14">
        <f>C6</f>
        <v>2015</v>
      </c>
      <c r="D7" s="25" t="s">
        <v>11</v>
      </c>
      <c r="F7" s="14">
        <v>2</v>
      </c>
      <c r="G7" s="14">
        <f ca="1">IF($H7="","",YEAR($I7))</f>
        <v>2015</v>
      </c>
      <c r="H7" s="17" t="str">
        <f ca="1">IF($I7="","",IF(INT(($I7-SUM(MOD(DATE(YEAR($I7-MOD($I7-2,7)+3),1,2),{1E+99;7})*{1;-1})+5)/7)&lt;10,"SEMAINE 0"&amp;INT(($I7-SUM(MOD(DATE(YEAR($I7-MOD($I7-2,7)+3),1,2),{1E+99;7})*{1;-1})+5)/7),"SEMAINE "&amp;INT(($I7-SUM(MOD(DATE(YEAR($I7-MOD($I7-2,7)+3),1,2),{1E+99;7})*{1;-1})+5)/7)))</f>
        <v>SEMAINE 06</v>
      </c>
      <c r="I7" s="18">
        <f t="array" aca="1" ref="I7" ca="1">IF(ROWS($1:1)&lt;=SUMPRODUCT(--(WEEKDAY(ROW(INDIRECT(DATE($C$1,$F7,1)&amp;":"&amp;DATE($C$1,$F7+1,0))),2)=1)),SMALL(IF((WEEKDAY(ROW(INDIRECT(DATE($C$1,$F7,1)&amp;":"&amp;DATE($C$1,$F7+1,0))),2)=1),ROW(INDIRECT(DATE($C$1,$F7,1)&amp;":"&amp;DATE($C$1,$F7+1,0)))),ROWS($1:1)),"")</f>
        <v>42037</v>
      </c>
      <c r="K7" s="8" t="e">
        <f ca="1">IF(INDEX($G:$H,MATCH($L7,$H:$H,0),1)=$C$1,1,"")</f>
        <v>#N/A</v>
      </c>
      <c r="M7" s="19" t="str">
        <f t="array" aca="1" ref="M7" ca="1">INDEX($H$2:$H$61,SMALL(IF($H$2:$H$61&lt;&gt;"",ROW(INDIRECT("1:"&amp;ROWS(H7:H66)))),ROWS($1:6)))</f>
        <v>SEMAINE 06</v>
      </c>
      <c r="N7" s="20">
        <f ca="1">IFERROR(ROW(INDEX(OFFSET($G$2:$H$61,$N6,),MATCH($Q$1,OFFSET($G$2:$G$61,$N6,),0),2))-1,"")</f>
        <v>6</v>
      </c>
      <c r="P7" s="21">
        <f t="shared" si="0"/>
        <v>6</v>
      </c>
      <c r="Q7" s="14">
        <f t="shared" si="0"/>
        <v>2018</v>
      </c>
      <c r="S7" s="22">
        <f>DATE(YEAR(S6)+1,MONTH(S6),DAY(S6))</f>
        <v>43831</v>
      </c>
      <c r="T7" s="23" t="str">
        <f>UPPER(TEXT(S7,"mmmmmmm"))</f>
        <v>JANVIER</v>
      </c>
      <c r="V7" s="24"/>
      <c r="W7" s="35" t="e">
        <f>IF($X7=TRUE,1,IF($W$1=1,0,""))</f>
        <v>#N/A</v>
      </c>
      <c r="X7" s="21" t="b">
        <v>0</v>
      </c>
    </row>
    <row r="8" spans="2:24">
      <c r="B8" s="26">
        <v>41414</v>
      </c>
      <c r="C8" s="14">
        <f>C7</f>
        <v>2015</v>
      </c>
      <c r="D8" s="25" t="s">
        <v>12</v>
      </c>
      <c r="F8" s="14">
        <v>2</v>
      </c>
      <c r="G8" s="14">
        <f ca="1">IF($H8="","",YEAR($I8))</f>
        <v>2015</v>
      </c>
      <c r="H8" s="17" t="str">
        <f ca="1">IF($I8="","",IF(INT(($I8-SUM(MOD(DATE(YEAR($I8-MOD($I8-2,7)+3),1,2),{1E+99;7})*{1;-1})+5)/7)&lt;10,"SEMAINE 0"&amp;INT(($I8-SUM(MOD(DATE(YEAR($I8-MOD($I8-2,7)+3),1,2),{1E+99;7})*{1;-1})+5)/7),"SEMAINE "&amp;INT(($I8-SUM(MOD(DATE(YEAR($I8-MOD($I8-2,7)+3),1,2),{1E+99;7})*{1;-1})+5)/7)))</f>
        <v>SEMAINE 07</v>
      </c>
      <c r="I8" s="18">
        <f t="array" aca="1" ref="I8" ca="1">IF(ROWS($1:2)&lt;=SUMPRODUCT(--(WEEKDAY(ROW(INDIRECT(DATE($C$1,$F8,1)&amp;":"&amp;DATE($C$1,$F8+1,0))),2)=1)),SMALL(IF((WEEKDAY(ROW(INDIRECT(DATE($C$1,$F8,1)&amp;":"&amp;DATE($C$1,$F8+1,0))),2)=1),ROW(INDIRECT(DATE($C$1,$F8,1)&amp;":"&amp;DATE($C$1,$F8+1,0)))),ROWS($1:2)),"")</f>
        <v>42044</v>
      </c>
      <c r="K8" s="8" t="e">
        <f ca="1">IF(INDEX($G:$H,MATCH($L8,$H:$H,0),1)=$C$1,1,"")</f>
        <v>#N/A</v>
      </c>
      <c r="M8" s="19" t="str">
        <f t="array" aca="1" ref="M8" ca="1">INDEX($H$2:$H$61,SMALL(IF($H$2:$H$61&lt;&gt;"",ROW(INDIRECT("1:"&amp;ROWS(H8:H67)))),ROWS($1:7)))</f>
        <v>SEMAINE 07</v>
      </c>
      <c r="N8" s="20">
        <f ca="1">IFERROR(ROW(INDEX(OFFSET($G$2:$H$61,$N7,),MATCH($Q$1,OFFSET($G$2:$G$61,$N7,),0),2))-1,"")</f>
        <v>7</v>
      </c>
      <c r="P8" s="21">
        <f t="shared" si="0"/>
        <v>7</v>
      </c>
      <c r="Q8" s="14">
        <f t="shared" si="0"/>
        <v>2019</v>
      </c>
      <c r="S8" s="22">
        <f>DATE(YEAR(S7)+1,MONTH(S7),DAY(S7))</f>
        <v>44197</v>
      </c>
      <c r="T8" s="23" t="str">
        <f>UPPER(TEXT(S8,"mmmmmmm"))</f>
        <v>JANVIER</v>
      </c>
      <c r="V8" s="24"/>
      <c r="W8" s="35" t="e">
        <f>IF($X8=TRUE,1,IF($W$1=1,1,""))</f>
        <v>#N/A</v>
      </c>
      <c r="X8" s="21" t="b">
        <v>0</v>
      </c>
    </row>
    <row r="9" spans="2:24">
      <c r="B9" s="26">
        <f>DATE(C9,7,14)</f>
        <v>42199</v>
      </c>
      <c r="C9" s="14">
        <f>C8</f>
        <v>2015</v>
      </c>
      <c r="D9" s="25" t="s">
        <v>13</v>
      </c>
      <c r="F9" s="14">
        <v>2</v>
      </c>
      <c r="G9" s="14">
        <f ca="1">IF($H9="","",YEAR($I9))</f>
        <v>2015</v>
      </c>
      <c r="H9" s="17" t="str">
        <f ca="1">IF($I9="","",IF(INT(($I9-SUM(MOD(DATE(YEAR($I9-MOD($I9-2,7)+3),1,2),{1E+99;7})*{1;-1})+5)/7)&lt;10,"SEMAINE 0"&amp;INT(($I9-SUM(MOD(DATE(YEAR($I9-MOD($I9-2,7)+3),1,2),{1E+99;7})*{1;-1})+5)/7),"SEMAINE "&amp;INT(($I9-SUM(MOD(DATE(YEAR($I9-MOD($I9-2,7)+3),1,2),{1E+99;7})*{1;-1})+5)/7)))</f>
        <v>SEMAINE 08</v>
      </c>
      <c r="I9" s="18">
        <f t="array" aca="1" ref="I9" ca="1">IF(ROWS($1:3)&lt;=SUMPRODUCT(--(WEEKDAY(ROW(INDIRECT(DATE($C$1,$F9,1)&amp;":"&amp;DATE($C$1,$F9+1,0))),2)=1)),SMALL(IF((WEEKDAY(ROW(INDIRECT(DATE($C$1,$F9,1)&amp;":"&amp;DATE($C$1,$F9+1,0))),2)=1),ROW(INDIRECT(DATE($C$1,$F9,1)&amp;":"&amp;DATE($C$1,$F9+1,0)))),ROWS($1:3)),"")</f>
        <v>42051</v>
      </c>
      <c r="K9" s="8" t="e">
        <f ca="1">IF(INDEX($G:$H,MATCH($L9,$H:$H,0),1)=$C$1,1,"")</f>
        <v>#N/A</v>
      </c>
      <c r="M9" s="19" t="str">
        <f t="array" aca="1" ref="M9" ca="1">INDEX($H$2:$H$61,SMALL(IF($H$2:$H$61&lt;&gt;"",ROW(INDIRECT("1:"&amp;ROWS(H9:H68)))),ROWS($1:8)))</f>
        <v>SEMAINE 08</v>
      </c>
      <c r="N9" s="20">
        <f ca="1">IFERROR(ROW(INDEX(OFFSET($G$2:$H$61,$N8,),MATCH($Q$1,OFFSET($G$2:$G$61,$N8,),0),2))-1,"")</f>
        <v>8</v>
      </c>
      <c r="P9" s="21">
        <f t="shared" si="0"/>
        <v>8</v>
      </c>
      <c r="Q9" s="14">
        <f t="shared" si="0"/>
        <v>2020</v>
      </c>
      <c r="S9" s="22">
        <f>DATE(YEAR(S8)+1,MONTH(S8),DAY(S8))</f>
        <v>44562</v>
      </c>
      <c r="T9" s="23" t="str">
        <f>UPPER(TEXT(S9,"mmmmmmm"))</f>
        <v>JANVIER</v>
      </c>
      <c r="V9" s="24"/>
      <c r="W9" s="35" t="str">
        <f>IF($X9=TRUE,1,"")</f>
        <v/>
      </c>
      <c r="X9" s="21" t="b">
        <v>0</v>
      </c>
    </row>
    <row r="10" spans="2:24">
      <c r="B10" s="26">
        <f>DATE(C10,8,15)</f>
        <v>42231</v>
      </c>
      <c r="C10" s="14">
        <f>C9</f>
        <v>2015</v>
      </c>
      <c r="D10" s="25" t="s">
        <v>14</v>
      </c>
      <c r="F10" s="14">
        <v>2</v>
      </c>
      <c r="G10" s="14">
        <f ca="1">IF($H10="","",YEAR($I10))</f>
        <v>2015</v>
      </c>
      <c r="H10" s="17" t="str">
        <f ca="1">IF($I10="","",IF(INT(($I10-SUM(MOD(DATE(YEAR($I10-MOD($I10-2,7)+3),1,2),{1E+99;7})*{1;-1})+5)/7)&lt;10,"SEMAINE 0"&amp;INT(($I10-SUM(MOD(DATE(YEAR($I10-MOD($I10-2,7)+3),1,2),{1E+99;7})*{1;-1})+5)/7),"SEMAINE "&amp;INT(($I10-SUM(MOD(DATE(YEAR($I10-MOD($I10-2,7)+3),1,2),{1E+99;7})*{1;-1})+5)/7)))</f>
        <v>SEMAINE 09</v>
      </c>
      <c r="I10" s="18">
        <f t="array" aca="1" ref="I10" ca="1">IF(ROWS($1:4)&lt;=SUMPRODUCT(--(WEEKDAY(ROW(INDIRECT(DATE($C$1,$F10,1)&amp;":"&amp;DATE($C$1,$F10+1,0))),2)=1)),SMALL(IF((WEEKDAY(ROW(INDIRECT(DATE($C$1,$F10,1)&amp;":"&amp;DATE($C$1,$F10+1,0))),2)=1),ROW(INDIRECT(DATE($C$1,$F10,1)&amp;":"&amp;DATE($C$1,$F10+1,0)))),ROWS($1:4)),"")</f>
        <v>42058</v>
      </c>
      <c r="K10" s="8" t="e">
        <f ca="1">IF(INDEX($G:$H,MATCH($L10,$H:$H,0),1)=$C$1,1,"")</f>
        <v>#N/A</v>
      </c>
      <c r="M10" s="19" t="str">
        <f t="array" aca="1" ref="M10" ca="1">INDEX($H$2:$H$61,SMALL(IF($H$2:$H$61&lt;&gt;"",ROW(INDIRECT("1:"&amp;ROWS(H10:H69)))),ROWS($1:9)))</f>
        <v>SEMAINE 09</v>
      </c>
      <c r="N10" s="20">
        <f ca="1">IFERROR(ROW(INDEX(OFFSET($G$2:$H$61,$N9,),MATCH($Q$1,OFFSET($G$2:$G$61,$N9,),0),2))-1,"")</f>
        <v>9</v>
      </c>
      <c r="P10" s="21">
        <f t="shared" si="0"/>
        <v>9</v>
      </c>
      <c r="Q10" s="14">
        <f t="shared" si="0"/>
        <v>2021</v>
      </c>
      <c r="S10" s="22">
        <f>DATE(YEAR(S9)+1,MONTH(S9),DAY(S9))</f>
        <v>44927</v>
      </c>
      <c r="T10" s="23" t="str">
        <f>UPPER(TEXT(S10,"mmmmmmm"))</f>
        <v>JANVIER</v>
      </c>
    </row>
    <row r="11" spans="2:24">
      <c r="B11" s="26">
        <f>DATE(C11,11,1)</f>
        <v>42309</v>
      </c>
      <c r="C11" s="14">
        <f>C10</f>
        <v>2015</v>
      </c>
      <c r="D11" s="25" t="s">
        <v>15</v>
      </c>
      <c r="F11" s="14">
        <v>2</v>
      </c>
      <c r="G11" s="14" t="str">
        <f ca="1">IF($H11="","",YEAR($I11))</f>
        <v/>
      </c>
      <c r="H11" s="17" t="str">
        <f ca="1">IF($I11="","",IF(INT(($I11-SUM(MOD(DATE(YEAR($I11-MOD($I11-2,7)+3),1,2),{1E+99;7})*{1;-1})+5)/7)&lt;10,"SEMAINE 0"&amp;INT(($I11-SUM(MOD(DATE(YEAR($I11-MOD($I11-2,7)+3),1,2),{1E+99;7})*{1;-1})+5)/7),"SEMAINE "&amp;INT(($I11-SUM(MOD(DATE(YEAR($I11-MOD($I11-2,7)+3),1,2),{1E+99;7})*{1;-1})+5)/7)))</f>
        <v/>
      </c>
      <c r="I11" s="18" t="str">
        <f t="array" aca="1" ref="I11" ca="1">IF(ROWS($1:5)&lt;=SUMPRODUCT(--(WEEKDAY(ROW(INDIRECT(DATE($C$1,$F11,1)&amp;":"&amp;DATE($C$1,$F11+1,0))),2)=1)),SMALL(IF((WEEKDAY(ROW(INDIRECT(DATE($C$1,$F11,1)&amp;":"&amp;DATE($C$1,$F11+1,0))),2)=1),ROW(INDIRECT(DATE($C$1,$F11,1)&amp;":"&amp;DATE($C$1,$F11+1,0)))),ROWS($1:5)),"")</f>
        <v/>
      </c>
      <c r="K11" s="8" t="e">
        <f ca="1">IF(INDEX($G:$H,MATCH($L11,$H:$H,0),1)=$C$1,1,"")</f>
        <v>#N/A</v>
      </c>
      <c r="M11" s="19" t="str">
        <f t="array" aca="1" ref="M11" ca="1">INDEX($H$2:$H$61,SMALL(IF($H$2:$H$61&lt;&gt;"",ROW(INDIRECT("1:"&amp;ROWS(H11:H70)))),ROWS($1:10)))</f>
        <v>SEMAINE 10</v>
      </c>
      <c r="N11" s="20">
        <f ca="1">IFERROR(ROW(INDEX(OFFSET($G$2:$H$61,$N10,),MATCH($Q$1,OFFSET($G$2:$G$61,$N10,),0),2))-1,"")</f>
        <v>11</v>
      </c>
      <c r="P11" s="21">
        <f t="shared" si="0"/>
        <v>10</v>
      </c>
      <c r="Q11" s="14">
        <f t="shared" si="0"/>
        <v>2022</v>
      </c>
      <c r="S11" s="22">
        <f>DATE(YEAR(S10)+1,MONTH(S10),DAY(S10))</f>
        <v>45292</v>
      </c>
      <c r="T11" s="23" t="str">
        <f>UPPER(TEXT(S11,"mmmmmmm"))</f>
        <v>JANVIER</v>
      </c>
    </row>
    <row r="12" spans="2:24">
      <c r="B12" s="26">
        <f>DATE(C12,11,11)</f>
        <v>42319</v>
      </c>
      <c r="C12" s="14">
        <f>C11</f>
        <v>2015</v>
      </c>
      <c r="D12" s="25" t="s">
        <v>16</v>
      </c>
      <c r="F12" s="14">
        <v>3</v>
      </c>
      <c r="G12" s="14">
        <f ca="1">IF($H12="","",YEAR($I12))</f>
        <v>2015</v>
      </c>
      <c r="H12" s="17" t="str">
        <f ca="1">IF($I12="","",IF(INT(($I12-SUM(MOD(DATE(YEAR($I12-MOD($I12-2,7)+3),1,2),{1E+99;7})*{1;-1})+5)/7)&lt;10,"SEMAINE 0"&amp;INT(($I12-SUM(MOD(DATE(YEAR($I12-MOD($I12-2,7)+3),1,2),{1E+99;7})*{1;-1})+5)/7),"SEMAINE "&amp;INT(($I12-SUM(MOD(DATE(YEAR($I12-MOD($I12-2,7)+3),1,2),{1E+99;7})*{1;-1})+5)/7)))</f>
        <v>SEMAINE 10</v>
      </c>
      <c r="I12" s="18">
        <f t="array" aca="1" ref="I12" ca="1">IF(ROWS($1:1)&lt;=SUMPRODUCT(--(WEEKDAY(ROW(INDIRECT(DATE($C$1,$F12,1)&amp;":"&amp;DATE($C$1,$F12+1,0))),2)=1)),SMALL(IF((WEEKDAY(ROW(INDIRECT(DATE($C$1,$F12,1)&amp;":"&amp;DATE($C$1,$F12+1,0))),2)=1),ROW(INDIRECT(DATE($C$1,$F12,1)&amp;":"&amp;DATE($C$1,$F12+1,0)))),ROWS($1:1)),"")</f>
        <v>42065</v>
      </c>
      <c r="K12" s="8" t="e">
        <f ca="1">IF(INDEX($G:$H,MATCH($L12,$H:$H,0),1)=$C$1,1,"")</f>
        <v>#N/A</v>
      </c>
      <c r="M12" s="19" t="str">
        <f t="array" aca="1" ref="M12" ca="1">INDEX($H$2:$H$61,SMALL(IF($H$2:$H$61&lt;&gt;"",ROW(INDIRECT("1:"&amp;ROWS(H12:H71)))),ROWS($1:11)))</f>
        <v>SEMAINE 11</v>
      </c>
      <c r="N12" s="20">
        <f ca="1">IFERROR(ROW(INDEX(OFFSET($G$2:$H$61,$N11,),MATCH($Q$1,OFFSET($G$2:$G$61,$N11,),0),2))-1,"")</f>
        <v>12</v>
      </c>
      <c r="P12" s="21">
        <f t="shared" si="0"/>
        <v>11</v>
      </c>
      <c r="Q12" s="14">
        <f t="shared" si="0"/>
        <v>2023</v>
      </c>
      <c r="S12" s="22">
        <f>DATE(YEAR(S11)+1,MONTH(S11),DAY(S11))</f>
        <v>45658</v>
      </c>
      <c r="T12" s="23" t="str">
        <f>UPPER(TEXT(S12,"mmmmmmm"))</f>
        <v>JANVIER</v>
      </c>
    </row>
    <row r="13" spans="2:24">
      <c r="B13" s="26">
        <f>DATE(C13,12,25)</f>
        <v>42363</v>
      </c>
      <c r="C13" s="14">
        <f>C12</f>
        <v>2015</v>
      </c>
      <c r="D13" s="25" t="s">
        <v>17</v>
      </c>
      <c r="F13" s="14">
        <v>3</v>
      </c>
      <c r="G13" s="14">
        <f ca="1">IF($H13="","",YEAR($I13))</f>
        <v>2015</v>
      </c>
      <c r="H13" s="17" t="str">
        <f ca="1">IF($I13="","",IF(INT(($I13-SUM(MOD(DATE(YEAR($I13-MOD($I13-2,7)+3),1,2),{1E+99;7})*{1;-1})+5)/7)&lt;10,"SEMAINE 0"&amp;INT(($I13-SUM(MOD(DATE(YEAR($I13-MOD($I13-2,7)+3),1,2),{1E+99;7})*{1;-1})+5)/7),"SEMAINE "&amp;INT(($I13-SUM(MOD(DATE(YEAR($I13-MOD($I13-2,7)+3),1,2),{1E+99;7})*{1;-1})+5)/7)))</f>
        <v>SEMAINE 11</v>
      </c>
      <c r="I13" s="18">
        <f t="array" aca="1" ref="I13" ca="1">IF(ROWS($1:2)&lt;=SUMPRODUCT(--(WEEKDAY(ROW(INDIRECT(DATE($C$1,$F13,1)&amp;":"&amp;DATE($C$1,$F13+1,0))),2)=1)),SMALL(IF((WEEKDAY(ROW(INDIRECT(DATE($C$1,$F13,1)&amp;":"&amp;DATE($C$1,$F13+1,0))),2)=1),ROW(INDIRECT(DATE($C$1,$F13,1)&amp;":"&amp;DATE($C$1,$F13+1,0)))),ROWS($1:2)),"")</f>
        <v>42072</v>
      </c>
      <c r="K13" s="8" t="e">
        <f ca="1">IF(INDEX($G:$H,MATCH($L13,$H:$H,0),1)=$C$1,1,"")</f>
        <v>#N/A</v>
      </c>
      <c r="M13" s="19" t="str">
        <f t="array" aca="1" ref="M13" ca="1">INDEX($H$2:$H$61,SMALL(IF($H$2:$H$61&lt;&gt;"",ROW(INDIRECT("1:"&amp;ROWS(H13:H72)))),ROWS($1:12)))</f>
        <v>SEMAINE 12</v>
      </c>
      <c r="N13" s="20">
        <f ca="1">IFERROR(ROW(INDEX(OFFSET($G$2:$H$61,$N12,),MATCH($Q$1,OFFSET($G$2:$G$61,$N12,),0),2))-1,"")</f>
        <v>13</v>
      </c>
      <c r="P13" s="21">
        <f t="shared" si="0"/>
        <v>12</v>
      </c>
      <c r="Q13" s="14">
        <f t="shared" si="0"/>
        <v>2024</v>
      </c>
      <c r="S13" s="22">
        <f>DATE(YEAR(S12)+1,MONTH(S12),DAY(S12))</f>
        <v>46023</v>
      </c>
      <c r="T13" s="23" t="str">
        <f>UPPER(TEXT(S13,"mmmmmmm"))</f>
        <v>JANVIER</v>
      </c>
    </row>
    <row r="14" spans="2:24">
      <c r="B14" s="13">
        <f>DATE(C14,1,1)</f>
        <v>42370</v>
      </c>
      <c r="C14" s="14">
        <f>C13+1</f>
        <v>2016</v>
      </c>
      <c r="D14" s="15" t="s">
        <v>6</v>
      </c>
      <c r="F14" s="14">
        <v>3</v>
      </c>
      <c r="G14" s="14">
        <f ca="1">IF($H14="","",YEAR($I14))</f>
        <v>2015</v>
      </c>
      <c r="H14" s="17" t="str">
        <f ca="1">IF($I14="","",IF(INT(($I14-SUM(MOD(DATE(YEAR($I14-MOD($I14-2,7)+3),1,2),{1E+99;7})*{1;-1})+5)/7)&lt;10,"SEMAINE 0"&amp;INT(($I14-SUM(MOD(DATE(YEAR($I14-MOD($I14-2,7)+3),1,2),{1E+99;7})*{1;-1})+5)/7),"SEMAINE "&amp;INT(($I14-SUM(MOD(DATE(YEAR($I14-MOD($I14-2,7)+3),1,2),{1E+99;7})*{1;-1})+5)/7)))</f>
        <v>SEMAINE 12</v>
      </c>
      <c r="I14" s="18">
        <f t="array" aca="1" ref="I14" ca="1">IF(ROWS($1:3)&lt;=SUMPRODUCT(--(WEEKDAY(ROW(INDIRECT(DATE($C$1,$F14,1)&amp;":"&amp;DATE($C$1,$F14+1,0))),2)=1)),SMALL(IF((WEEKDAY(ROW(INDIRECT(DATE($C$1,$F14,1)&amp;":"&amp;DATE($C$1,$F14+1,0))),2)=1),ROW(INDIRECT(DATE($C$1,$F14,1)&amp;":"&amp;DATE($C$1,$F14+1,0)))),ROWS($1:3)),"")</f>
        <v>42079</v>
      </c>
      <c r="K14" s="8" t="e">
        <f ca="1">IF(INDEX($G:$H,MATCH($L14,$H:$H,0),1)=$C$1,1,"")</f>
        <v>#N/A</v>
      </c>
      <c r="M14" s="19" t="str">
        <f t="array" aca="1" ref="M14" ca="1">INDEX($H$2:$H$61,SMALL(IF($H$2:$H$61&lt;&gt;"",ROW(INDIRECT("1:"&amp;ROWS(H14:H73)))),ROWS($1:13)))</f>
        <v>SEMAINE 13</v>
      </c>
      <c r="N14" s="20">
        <f ca="1">IFERROR(ROW(INDEX(OFFSET($G$2:$H$61,$N13,),MATCH($Q$1,OFFSET($G$2:$G$61,$N13,),0),2))-1,"")</f>
        <v>14</v>
      </c>
      <c r="P14" s="21">
        <f t="shared" si="0"/>
        <v>13</v>
      </c>
      <c r="Q14" s="14">
        <f t="shared" si="0"/>
        <v>2025</v>
      </c>
      <c r="S14" s="22">
        <f>DATE(YEAR(S13)+1,MONTH(S13),DAY(S13))</f>
        <v>46388</v>
      </c>
      <c r="T14" s="23" t="str">
        <f>UPPER(TEXT(S14,"mmmmmmm"))</f>
        <v>JANVIER</v>
      </c>
    </row>
    <row r="15" spans="2:24">
      <c r="B15" s="13">
        <f>DATE(C15,IF((25-MOD((11*MOD(C15-1900,19)+4-INT((7*MOD(C15-1900,19)+1)/19)),29)-MOD(C15-1900+INT((C15-1900)/4)+31-MOD((11*MOD(C15-1900,19)+4-INT((7*MOD(C15-1900,19)+1)/19)),29),7))&gt;0,4,3),IF((25-MOD((11*MOD(C15-1900,19)+4-INT((7*MOD(C15-1900,19)+1)/19)),29)-MOD(C15-1900+INT((C15-1900)/4)+31-MOD((11*MOD(C15-1900,19)+4-INT((7*MOD(C15-1900,19)+1)/19)),29),7))&gt;0,(25-MOD((11*MOD(C15-1900,19)+4-INT((7*MOD(C15-1900,19)+1)/19)),29)-MOD(C15-1900+INT((C15-1900)/4)+31-MOD((11*MOD(C15-1900,19)+4-INT((7*MOD(C15-1900,19)+1)/19)),29),7)),31+(25-MOD((11*MOD(C15-1900,19)+4-INT((7*MOD(C15-1900,19)+1)/19)),29)-MOD(C15-1900+INT((C15-1900)/4)+31-MOD((11*MOD(C15-1900,19)+4-INT((7*MOD(C15-1900,19)+1)/19)),29),7))))</f>
        <v>42456</v>
      </c>
      <c r="C15" s="14">
        <f>C14</f>
        <v>2016</v>
      </c>
      <c r="D15" s="25" t="s">
        <v>7</v>
      </c>
      <c r="F15" s="14">
        <v>3</v>
      </c>
      <c r="G15" s="14">
        <f ca="1">IF($H15="","",YEAR($I15))</f>
        <v>2015</v>
      </c>
      <c r="H15" s="17" t="str">
        <f ca="1">IF($I15="","",IF(INT(($I15-SUM(MOD(DATE(YEAR($I15-MOD($I15-2,7)+3),1,2),{1E+99;7})*{1;-1})+5)/7)&lt;10,"SEMAINE 0"&amp;INT(($I15-SUM(MOD(DATE(YEAR($I15-MOD($I15-2,7)+3),1,2),{1E+99;7})*{1;-1})+5)/7),"SEMAINE "&amp;INT(($I15-SUM(MOD(DATE(YEAR($I15-MOD($I15-2,7)+3),1,2),{1E+99;7})*{1;-1})+5)/7)))</f>
        <v>SEMAINE 13</v>
      </c>
      <c r="I15" s="18">
        <f t="array" aca="1" ref="I15" ca="1">IF(ROWS($1:4)&lt;=SUMPRODUCT(--(WEEKDAY(ROW(INDIRECT(DATE($C$1,$F15,1)&amp;":"&amp;DATE($C$1,$F15+1,0))),2)=1)),SMALL(IF((WEEKDAY(ROW(INDIRECT(DATE($C$1,$F15,1)&amp;":"&amp;DATE($C$1,$F15+1,0))),2)=1),ROW(INDIRECT(DATE($C$1,$F15,1)&amp;":"&amp;DATE($C$1,$F15+1,0)))),ROWS($1:4)),"")</f>
        <v>42086</v>
      </c>
      <c r="K15" s="8" t="e">
        <f ca="1">IF(INDEX($G:$H,MATCH($L15,$H:$H,0),1)=$C$1,1,"")</f>
        <v>#N/A</v>
      </c>
      <c r="M15" s="19" t="str">
        <f t="array" aca="1" ref="M15" ca="1">INDEX($H$2:$H$61,SMALL(IF($H$2:$H$61&lt;&gt;"",ROW(INDIRECT("1:"&amp;ROWS(H15:H74)))),ROWS($1:14)))</f>
        <v>SEMAINE 14</v>
      </c>
      <c r="N15" s="20">
        <f ca="1">IFERROR(ROW(INDEX(OFFSET($G$2:$H$61,$N14,),MATCH($Q$1,OFFSET($G$2:$G$61,$N14,),0),2))-1,"")</f>
        <v>15</v>
      </c>
    </row>
    <row r="16" spans="2:24">
      <c r="B16" s="26">
        <v>41365</v>
      </c>
      <c r="C16" s="14">
        <f>C15</f>
        <v>2016</v>
      </c>
      <c r="D16" s="25" t="s">
        <v>8</v>
      </c>
      <c r="F16" s="14">
        <v>3</v>
      </c>
      <c r="G16" s="14">
        <f ca="1">IF($H16="","",YEAR($I16))</f>
        <v>2015</v>
      </c>
      <c r="H16" s="17" t="str">
        <f ca="1">IF($I16="","",IF(INT(($I16-SUM(MOD(DATE(YEAR($I16-MOD($I16-2,7)+3),1,2),{1E+99;7})*{1;-1})+5)/7)&lt;10,"SEMAINE 0"&amp;INT(($I16-SUM(MOD(DATE(YEAR($I16-MOD($I16-2,7)+3),1,2),{1E+99;7})*{1;-1})+5)/7),"SEMAINE "&amp;INT(($I16-SUM(MOD(DATE(YEAR($I16-MOD($I16-2,7)+3),1,2),{1E+99;7})*{1;-1})+5)/7)))</f>
        <v>SEMAINE 14</v>
      </c>
      <c r="I16" s="18">
        <f t="array" aca="1" ref="I16" ca="1">IF(ROWS($1:5)&lt;=SUMPRODUCT(--(WEEKDAY(ROW(INDIRECT(DATE($C$1,$F16,1)&amp;":"&amp;DATE($C$1,$F16+1,0))),2)=1)),SMALL(IF((WEEKDAY(ROW(INDIRECT(DATE($C$1,$F16,1)&amp;":"&amp;DATE($C$1,$F16+1,0))),2)=1),ROW(INDIRECT(DATE($C$1,$F16,1)&amp;":"&amp;DATE($C$1,$F16+1,0)))),ROWS($1:5)),"")</f>
        <v>42093</v>
      </c>
      <c r="K16" s="8" t="e">
        <f ca="1">IF(INDEX($G:$H,MATCH($L16,$H:$H,0),1)=$C$1,1,"")</f>
        <v>#N/A</v>
      </c>
      <c r="M16" s="19" t="str">
        <f t="array" aca="1" ref="M16" ca="1">INDEX($H$2:$H$61,SMALL(IF($H$2:$H$61&lt;&gt;"",ROW(INDIRECT("1:"&amp;ROWS(H16:H75)))),ROWS($1:15)))</f>
        <v>SEMAINE 15</v>
      </c>
      <c r="N16" s="20">
        <f ca="1">IFERROR(ROW(INDEX(OFFSET($G$2:$H$61,$N15,),MATCH($Q$1,OFFSET($G$2:$G$61,$N15,),0),2))-1,"")</f>
        <v>16</v>
      </c>
    </row>
    <row r="17" spans="2:14">
      <c r="B17" s="26">
        <f>DATE(C17,5,1)</f>
        <v>42491</v>
      </c>
      <c r="C17" s="14">
        <f>C16</f>
        <v>2016</v>
      </c>
      <c r="D17" s="25" t="s">
        <v>9</v>
      </c>
      <c r="F17" s="14">
        <v>4</v>
      </c>
      <c r="G17" s="14">
        <f ca="1">IF($H17="","",YEAR($I17))</f>
        <v>2015</v>
      </c>
      <c r="H17" s="17" t="str">
        <f ca="1">IF($I17="","",IF(INT(($I17-SUM(MOD(DATE(YEAR($I17-MOD($I17-2,7)+3),1,2),{1E+99;7})*{1;-1})+5)/7)&lt;10,"SEMAINE 0"&amp;INT(($I17-SUM(MOD(DATE(YEAR($I17-MOD($I17-2,7)+3),1,2),{1E+99;7})*{1;-1})+5)/7),"SEMAINE "&amp;INT(($I17-SUM(MOD(DATE(YEAR($I17-MOD($I17-2,7)+3),1,2),{1E+99;7})*{1;-1})+5)/7)))</f>
        <v>SEMAINE 15</v>
      </c>
      <c r="I17" s="18">
        <f t="array" aca="1" ref="I17" ca="1">IF(ROWS($1:1)&lt;=SUMPRODUCT(--(WEEKDAY(ROW(INDIRECT(DATE($C$1,$F17,1)&amp;":"&amp;DATE($C$1,$F17+1,0))),2)=1)),SMALL(IF((WEEKDAY(ROW(INDIRECT(DATE($C$1,$F17,1)&amp;":"&amp;DATE($C$1,$F17+1,0))),2)=1),ROW(INDIRECT(DATE($C$1,$F17,1)&amp;":"&amp;DATE($C$1,$F17+1,0)))),ROWS($1:1)),"")</f>
        <v>42100</v>
      </c>
      <c r="K17" s="8" t="e">
        <f ca="1">IF(INDEX($G:$H,MATCH($L17,$H:$H,0),1)=$C$1,1,"")</f>
        <v>#N/A</v>
      </c>
      <c r="M17" s="19" t="str">
        <f t="array" aca="1" ref="M17" ca="1">INDEX($H$2:$H$61,SMALL(IF($H$2:$H$61&lt;&gt;"",ROW(INDIRECT("1:"&amp;ROWS(H17:H76)))),ROWS($1:16)))</f>
        <v>SEMAINE 16</v>
      </c>
      <c r="N17" s="20">
        <f ca="1">IFERROR(ROW(INDEX(OFFSET($G$2:$H$61,$N16,),MATCH($Q$1,OFFSET($G$2:$G$61,$N16,),0),2))-1,"")</f>
        <v>17</v>
      </c>
    </row>
    <row r="18" spans="2:14">
      <c r="B18" s="26">
        <f>DATE(C18,5,8)</f>
        <v>42498</v>
      </c>
      <c r="C18" s="14">
        <f>C17</f>
        <v>2016</v>
      </c>
      <c r="D18" s="25" t="s">
        <v>10</v>
      </c>
      <c r="F18" s="14">
        <v>4</v>
      </c>
      <c r="G18" s="14">
        <f ca="1">IF($H18="","",YEAR($I18))</f>
        <v>2015</v>
      </c>
      <c r="H18" s="17" t="str">
        <f ca="1">IF($I18="","",IF(INT(($I18-SUM(MOD(DATE(YEAR($I18-MOD($I18-2,7)+3),1,2),{1E+99;7})*{1;-1})+5)/7)&lt;10,"SEMAINE 0"&amp;INT(($I18-SUM(MOD(DATE(YEAR($I18-MOD($I18-2,7)+3),1,2),{1E+99;7})*{1;-1})+5)/7),"SEMAINE "&amp;INT(($I18-SUM(MOD(DATE(YEAR($I18-MOD($I18-2,7)+3),1,2),{1E+99;7})*{1;-1})+5)/7)))</f>
        <v>SEMAINE 16</v>
      </c>
      <c r="I18" s="18">
        <f t="array" aca="1" ref="I18" ca="1">IF(ROWS($1:2)&lt;=SUMPRODUCT(--(WEEKDAY(ROW(INDIRECT(DATE($C$1,$F18,1)&amp;":"&amp;DATE($C$1,$F18+1,0))),2)=1)),SMALL(IF((WEEKDAY(ROW(INDIRECT(DATE($C$1,$F18,1)&amp;":"&amp;DATE($C$1,$F18+1,0))),2)=1),ROW(INDIRECT(DATE($C$1,$F18,1)&amp;":"&amp;DATE($C$1,$F18+1,0)))),ROWS($1:2)),"")</f>
        <v>42107</v>
      </c>
      <c r="K18" s="8" t="e">
        <f ca="1">IF(INDEX($G:$H,MATCH($L18,$H:$H,0),1)=$C$1,1,"")</f>
        <v>#N/A</v>
      </c>
      <c r="M18" s="19" t="str">
        <f t="array" aca="1" ref="M18" ca="1">INDEX($H$2:$H$61,SMALL(IF($H$2:$H$61&lt;&gt;"",ROW(INDIRECT("1:"&amp;ROWS(H18:H77)))),ROWS($1:17)))</f>
        <v>SEMAINE 17</v>
      </c>
      <c r="N18" s="20">
        <f ca="1">IFERROR(ROW(INDEX(OFFSET($G$2:$H$61,$N17,),MATCH($Q$1,OFFSET($G$2:$G$61,$N17,),0),2))-1,"")</f>
        <v>18</v>
      </c>
    </row>
    <row r="19" spans="2:14">
      <c r="B19" s="26">
        <v>41403</v>
      </c>
      <c r="C19" s="14">
        <f>C18</f>
        <v>2016</v>
      </c>
      <c r="D19" s="25" t="s">
        <v>11</v>
      </c>
      <c r="F19" s="14">
        <v>4</v>
      </c>
      <c r="G19" s="14">
        <f ca="1">IF($H19="","",YEAR($I19))</f>
        <v>2015</v>
      </c>
      <c r="H19" s="17" t="str">
        <f ca="1">IF($I19="","",IF(INT(($I19-SUM(MOD(DATE(YEAR($I19-MOD($I19-2,7)+3),1,2),{1E+99;7})*{1;-1})+5)/7)&lt;10,"SEMAINE 0"&amp;INT(($I19-SUM(MOD(DATE(YEAR($I19-MOD($I19-2,7)+3),1,2),{1E+99;7})*{1;-1})+5)/7),"SEMAINE "&amp;INT(($I19-SUM(MOD(DATE(YEAR($I19-MOD($I19-2,7)+3),1,2),{1E+99;7})*{1;-1})+5)/7)))</f>
        <v>SEMAINE 17</v>
      </c>
      <c r="I19" s="18">
        <f t="array" aca="1" ref="I19" ca="1">IF(ROWS($1:3)&lt;=SUMPRODUCT(--(WEEKDAY(ROW(INDIRECT(DATE($C$1,$F19,1)&amp;":"&amp;DATE($C$1,$F19+1,0))),2)=1)),SMALL(IF((WEEKDAY(ROW(INDIRECT(DATE($C$1,$F19,1)&amp;":"&amp;DATE($C$1,$F19+1,0))),2)=1),ROW(INDIRECT(DATE($C$1,$F19,1)&amp;":"&amp;DATE($C$1,$F19+1,0)))),ROWS($1:3)),"")</f>
        <v>42114</v>
      </c>
      <c r="K19" s="8" t="e">
        <f ca="1">IF(INDEX($G:$H,MATCH($L19,$H:$H,0),1)=$C$1,1,"")</f>
        <v>#N/A</v>
      </c>
      <c r="M19" s="19" t="str">
        <f t="array" aca="1" ref="M19" ca="1">INDEX($H$2:$H$61,SMALL(IF($H$2:$H$61&lt;&gt;"",ROW(INDIRECT("1:"&amp;ROWS(H19:H78)))),ROWS($1:18)))</f>
        <v>SEMAINE 18</v>
      </c>
      <c r="N19" s="20">
        <f ca="1">IFERROR(ROW(INDEX(OFFSET($G$2:$H$61,$N18,),MATCH($Q$1,OFFSET($G$2:$G$61,$N18,),0),2))-1,"")</f>
        <v>19</v>
      </c>
    </row>
    <row r="20" spans="2:14">
      <c r="B20" s="26">
        <v>41414</v>
      </c>
      <c r="C20" s="14">
        <f>C19</f>
        <v>2016</v>
      </c>
      <c r="D20" s="25" t="s">
        <v>12</v>
      </c>
      <c r="F20" s="14">
        <v>4</v>
      </c>
      <c r="G20" s="14">
        <f ca="1">IF($H20="","",YEAR($I20))</f>
        <v>2015</v>
      </c>
      <c r="H20" s="17" t="str">
        <f ca="1">IF($I20="","",IF(INT(($I20-SUM(MOD(DATE(YEAR($I20-MOD($I20-2,7)+3),1,2),{1E+99;7})*{1;-1})+5)/7)&lt;10,"SEMAINE 0"&amp;INT(($I20-SUM(MOD(DATE(YEAR($I20-MOD($I20-2,7)+3),1,2),{1E+99;7})*{1;-1})+5)/7),"SEMAINE "&amp;INT(($I20-SUM(MOD(DATE(YEAR($I20-MOD($I20-2,7)+3),1,2),{1E+99;7})*{1;-1})+5)/7)))</f>
        <v>SEMAINE 18</v>
      </c>
      <c r="I20" s="18">
        <f t="array" aca="1" ref="I20" ca="1">IF(ROWS($1:4)&lt;=SUMPRODUCT(--(WEEKDAY(ROW(INDIRECT(DATE($C$1,$F20,1)&amp;":"&amp;DATE($C$1,$F20+1,0))),2)=1)),SMALL(IF((WEEKDAY(ROW(INDIRECT(DATE($C$1,$F20,1)&amp;":"&amp;DATE($C$1,$F20+1,0))),2)=1),ROW(INDIRECT(DATE($C$1,$F20,1)&amp;":"&amp;DATE($C$1,$F20+1,0)))),ROWS($1:4)),"")</f>
        <v>42121</v>
      </c>
      <c r="K20" s="8" t="e">
        <f ca="1">IF(INDEX($G:$H,MATCH($L20,$H:$H,0),1)=$C$1,1,"")</f>
        <v>#N/A</v>
      </c>
      <c r="M20" s="19" t="str">
        <f t="array" aca="1" ref="M20" ca="1">INDEX($H$2:$H$61,SMALL(IF($H$2:$H$61&lt;&gt;"",ROW(INDIRECT("1:"&amp;ROWS(H20:H79)))),ROWS($1:19)))</f>
        <v>SEMAINE 19</v>
      </c>
      <c r="N20" s="20">
        <f ca="1">IFERROR(ROW(INDEX(OFFSET($G$2:$H$61,$N19,),MATCH($Q$1,OFFSET($G$2:$G$61,$N19,),0),2))-1,"")</f>
        <v>21</v>
      </c>
    </row>
    <row r="21" spans="2:14">
      <c r="B21" s="26">
        <f>DATE(C21,7,14)</f>
        <v>42565</v>
      </c>
      <c r="C21" s="14">
        <f>C20</f>
        <v>2016</v>
      </c>
      <c r="D21" s="25" t="s">
        <v>13</v>
      </c>
      <c r="F21" s="14">
        <v>4</v>
      </c>
      <c r="G21" s="14" t="str">
        <f ca="1">IF($H21="","",YEAR($I21))</f>
        <v/>
      </c>
      <c r="H21" s="17" t="str">
        <f ca="1">IF($I21="","",IF(INT(($I21-SUM(MOD(DATE(YEAR($I21-MOD($I21-2,7)+3),1,2),{1E+99;7})*{1;-1})+5)/7)&lt;10,"SEMAINE 0"&amp;INT(($I21-SUM(MOD(DATE(YEAR($I21-MOD($I21-2,7)+3),1,2),{1E+99;7})*{1;-1})+5)/7),"SEMAINE "&amp;INT(($I21-SUM(MOD(DATE(YEAR($I21-MOD($I21-2,7)+3),1,2),{1E+99;7})*{1;-1})+5)/7)))</f>
        <v/>
      </c>
      <c r="I21" s="18" t="str">
        <f t="array" aca="1" ref="I21" ca="1">IF(ROWS($1:5)&lt;=SUMPRODUCT(--(WEEKDAY(ROW(INDIRECT(DATE($C$1,$F21,1)&amp;":"&amp;DATE($C$1,$F21+1,0))),2)=1)),SMALL(IF((WEEKDAY(ROW(INDIRECT(DATE($C$1,$F21,1)&amp;":"&amp;DATE($C$1,$F21+1,0))),2)=1),ROW(INDIRECT(DATE($C$1,$F21,1)&amp;":"&amp;DATE($C$1,$F21+1,0)))),ROWS($1:5)),"")</f>
        <v/>
      </c>
      <c r="K21" s="8" t="e">
        <f ca="1">IF(INDEX($G:$H,MATCH($L21,$H:$H,0),1)=$C$1,1,"")</f>
        <v>#N/A</v>
      </c>
      <c r="M21" s="19" t="str">
        <f t="array" aca="1" ref="M21" ca="1">INDEX($H$2:$H$61,SMALL(IF($H$2:$H$61&lt;&gt;"",ROW(INDIRECT("1:"&amp;ROWS(H21:H80)))),ROWS($1:20)))</f>
        <v>SEMAINE 20</v>
      </c>
      <c r="N21" s="20">
        <f ca="1">IFERROR(ROW(INDEX(OFFSET($G$2:$H$61,$N20,),MATCH($Q$1,OFFSET($G$2:$G$61,$N20,),0),2))-1,"")</f>
        <v>22</v>
      </c>
    </row>
    <row r="22" spans="2:14">
      <c r="B22" s="26">
        <f>DATE(C22,8,15)</f>
        <v>42597</v>
      </c>
      <c r="C22" s="14">
        <f>C21</f>
        <v>2016</v>
      </c>
      <c r="D22" s="25" t="s">
        <v>14</v>
      </c>
      <c r="F22" s="14">
        <v>5</v>
      </c>
      <c r="G22" s="14">
        <f ca="1">IF($H22="","",YEAR($I22))</f>
        <v>2015</v>
      </c>
      <c r="H22" s="17" t="str">
        <f ca="1">IF($I22="","",IF(INT(($I22-SUM(MOD(DATE(YEAR($I22-MOD($I22-2,7)+3),1,2),{1E+99;7})*{1;-1})+5)/7)&lt;10,"SEMAINE 0"&amp;INT(($I22-SUM(MOD(DATE(YEAR($I22-MOD($I22-2,7)+3),1,2),{1E+99;7})*{1;-1})+5)/7),"SEMAINE "&amp;INT(($I22-SUM(MOD(DATE(YEAR($I22-MOD($I22-2,7)+3),1,2),{1E+99;7})*{1;-1})+5)/7)))</f>
        <v>SEMAINE 19</v>
      </c>
      <c r="I22" s="18">
        <f t="array" aca="1" ref="I22" ca="1">IF(ROWS($1:1)&lt;=SUMPRODUCT(--(WEEKDAY(ROW(INDIRECT(DATE($C$1,$F22,1)&amp;":"&amp;DATE($C$1,$F22+1,0))),2)=1)),SMALL(IF((WEEKDAY(ROW(INDIRECT(DATE($C$1,$F22,1)&amp;":"&amp;DATE($C$1,$F22+1,0))),2)=1),ROW(INDIRECT(DATE($C$1,$F22,1)&amp;":"&amp;DATE($C$1,$F22+1,0)))),ROWS($1:1)),"")</f>
        <v>42128</v>
      </c>
      <c r="K22" s="8" t="e">
        <f ca="1">IF(INDEX($G:$H,MATCH($L22,$H:$H,0),1)=$C$1,1,"")</f>
        <v>#N/A</v>
      </c>
      <c r="M22" s="19" t="str">
        <f t="array" aca="1" ref="M22" ca="1">INDEX($H$2:$H$61,SMALL(IF($H$2:$H$61&lt;&gt;"",ROW(INDIRECT("1:"&amp;ROWS(H22:H81)))),ROWS($1:21)))</f>
        <v>SEMAINE 21</v>
      </c>
      <c r="N22" s="20">
        <f ca="1">IFERROR(ROW(INDEX(OFFSET($G$2:$H$61,$N21,),MATCH($Q$1,OFFSET($G$2:$G$61,$N21,),0),2))-1,"")</f>
        <v>23</v>
      </c>
    </row>
    <row r="23" spans="2:14">
      <c r="B23" s="26">
        <f>DATE(C23,11,1)</f>
        <v>42675</v>
      </c>
      <c r="C23" s="14">
        <f>C22</f>
        <v>2016</v>
      </c>
      <c r="D23" s="25" t="s">
        <v>15</v>
      </c>
      <c r="F23" s="14">
        <v>5</v>
      </c>
      <c r="G23" s="14">
        <f ca="1">IF($H23="","",YEAR($I23))</f>
        <v>2015</v>
      </c>
      <c r="H23" s="17" t="str">
        <f ca="1">IF($I23="","",IF(INT(($I23-SUM(MOD(DATE(YEAR($I23-MOD($I23-2,7)+3),1,2),{1E+99;7})*{1;-1})+5)/7)&lt;10,"SEMAINE 0"&amp;INT(($I23-SUM(MOD(DATE(YEAR($I23-MOD($I23-2,7)+3),1,2),{1E+99;7})*{1;-1})+5)/7),"SEMAINE "&amp;INT(($I23-SUM(MOD(DATE(YEAR($I23-MOD($I23-2,7)+3),1,2),{1E+99;7})*{1;-1})+5)/7)))</f>
        <v>SEMAINE 20</v>
      </c>
      <c r="I23" s="18">
        <f t="array" aca="1" ref="I23" ca="1">IF(ROWS($1:2)&lt;=SUMPRODUCT(--(WEEKDAY(ROW(INDIRECT(DATE($C$1,$F23,1)&amp;":"&amp;DATE($C$1,$F23+1,0))),2)=1)),SMALL(IF((WEEKDAY(ROW(INDIRECT(DATE($C$1,$F23,1)&amp;":"&amp;DATE($C$1,$F23+1,0))),2)=1),ROW(INDIRECT(DATE($C$1,$F23,1)&amp;":"&amp;DATE($C$1,$F23+1,0)))),ROWS($1:2)),"")</f>
        <v>42135</v>
      </c>
      <c r="K23" s="8" t="e">
        <f ca="1">IF(INDEX($G:$H,MATCH($L23,$H:$H,0),1)=$C$1,1,"")</f>
        <v>#N/A</v>
      </c>
      <c r="M23" s="19" t="str">
        <f t="array" aca="1" ref="M23" ca="1">INDEX($H$2:$H$61,SMALL(IF($H$2:$H$61&lt;&gt;"",ROW(INDIRECT("1:"&amp;ROWS(H23:H82)))),ROWS($1:22)))</f>
        <v>SEMAINE 22</v>
      </c>
      <c r="N23" s="20">
        <f ca="1">IFERROR(ROW(INDEX(OFFSET($G$2:$H$61,$N22,),MATCH($Q$1,OFFSET($G$2:$G$61,$N22,),0),2))-1,"")</f>
        <v>24</v>
      </c>
    </row>
    <row r="24" spans="2:14">
      <c r="B24" s="26">
        <f>DATE(C24,11,11)</f>
        <v>42685</v>
      </c>
      <c r="C24" s="14">
        <f>C23</f>
        <v>2016</v>
      </c>
      <c r="D24" s="25" t="s">
        <v>16</v>
      </c>
      <c r="F24" s="14">
        <v>5</v>
      </c>
      <c r="G24" s="14">
        <f ca="1">IF($H24="","",YEAR($I24))</f>
        <v>2015</v>
      </c>
      <c r="H24" s="17" t="str">
        <f ca="1">IF($I24="","",IF(INT(($I24-SUM(MOD(DATE(YEAR($I24-MOD($I24-2,7)+3),1,2),{1E+99;7})*{1;-1})+5)/7)&lt;10,"SEMAINE 0"&amp;INT(($I24-SUM(MOD(DATE(YEAR($I24-MOD($I24-2,7)+3),1,2),{1E+99;7})*{1;-1})+5)/7),"SEMAINE "&amp;INT(($I24-SUM(MOD(DATE(YEAR($I24-MOD($I24-2,7)+3),1,2),{1E+99;7})*{1;-1})+5)/7)))</f>
        <v>SEMAINE 21</v>
      </c>
      <c r="I24" s="18">
        <f t="array" aca="1" ref="I24" ca="1">IF(ROWS($1:3)&lt;=SUMPRODUCT(--(WEEKDAY(ROW(INDIRECT(DATE($C$1,$F24,1)&amp;":"&amp;DATE($C$1,$F24+1,0))),2)=1)),SMALL(IF((WEEKDAY(ROW(INDIRECT(DATE($C$1,$F24,1)&amp;":"&amp;DATE($C$1,$F24+1,0))),2)=1),ROW(INDIRECT(DATE($C$1,$F24,1)&amp;":"&amp;DATE($C$1,$F24+1,0)))),ROWS($1:3)),"")</f>
        <v>42142</v>
      </c>
      <c r="K24" s="8" t="e">
        <f ca="1">IF(INDEX($G:$H,MATCH($L24,$H:$H,0),1)=$C$1,1,"")</f>
        <v>#N/A</v>
      </c>
      <c r="M24" s="19" t="str">
        <f t="array" aca="1" ref="M24" ca="1">INDEX($H$2:$H$61,SMALL(IF($H$2:$H$61&lt;&gt;"",ROW(INDIRECT("1:"&amp;ROWS(H24:H83)))),ROWS($1:23)))</f>
        <v>SEMAINE 23</v>
      </c>
      <c r="N24" s="20">
        <f ca="1">IFERROR(ROW(INDEX(OFFSET($G$2:$H$61,$N23,),MATCH($Q$1,OFFSET($G$2:$G$61,$N23,),0),2))-1,"")</f>
        <v>26</v>
      </c>
    </row>
    <row r="25" spans="2:14">
      <c r="B25" s="26">
        <f>DATE(C25,12,25)</f>
        <v>42729</v>
      </c>
      <c r="C25" s="14">
        <f>C24</f>
        <v>2016</v>
      </c>
      <c r="D25" s="25" t="s">
        <v>17</v>
      </c>
      <c r="F25" s="14">
        <v>5</v>
      </c>
      <c r="G25" s="14">
        <f ca="1">IF($H25="","",YEAR($I25))</f>
        <v>2015</v>
      </c>
      <c r="H25" s="17" t="str">
        <f ca="1">IF($I25="","",IF(INT(($I25-SUM(MOD(DATE(YEAR($I25-MOD($I25-2,7)+3),1,2),{1E+99;7})*{1;-1})+5)/7)&lt;10,"SEMAINE 0"&amp;INT(($I25-SUM(MOD(DATE(YEAR($I25-MOD($I25-2,7)+3),1,2),{1E+99;7})*{1;-1})+5)/7),"SEMAINE "&amp;INT(($I25-SUM(MOD(DATE(YEAR($I25-MOD($I25-2,7)+3),1,2),{1E+99;7})*{1;-1})+5)/7)))</f>
        <v>SEMAINE 22</v>
      </c>
      <c r="I25" s="18">
        <f t="array" aca="1" ref="I25" ca="1">IF(ROWS($1:4)&lt;=SUMPRODUCT(--(WEEKDAY(ROW(INDIRECT(DATE($C$1,$F25,1)&amp;":"&amp;DATE($C$1,$F25+1,0))),2)=1)),SMALL(IF((WEEKDAY(ROW(INDIRECT(DATE($C$1,$F25,1)&amp;":"&amp;DATE($C$1,$F25+1,0))),2)=1),ROW(INDIRECT(DATE($C$1,$F25,1)&amp;":"&amp;DATE($C$1,$F25+1,0)))),ROWS($1:4)),"")</f>
        <v>42149</v>
      </c>
      <c r="K25" s="8" t="e">
        <f ca="1">IF(INDEX($G:$H,MATCH($L25,$H:$H,0),1)=$C$1,1,"")</f>
        <v>#N/A</v>
      </c>
      <c r="M25" s="19" t="str">
        <f t="array" aca="1" ref="M25" ca="1">INDEX($H$2:$H$61,SMALL(IF($H$2:$H$61&lt;&gt;"",ROW(INDIRECT("1:"&amp;ROWS(H25:H84)))),ROWS($1:24)))</f>
        <v>SEMAINE 24</v>
      </c>
      <c r="N25" s="20">
        <f ca="1">IFERROR(ROW(INDEX(OFFSET($G$2:$H$61,$N24,),MATCH($Q$1,OFFSET($G$2:$G$61,$N24,),0),2))-1,"")</f>
        <v>27</v>
      </c>
    </row>
    <row r="26" spans="2:14">
      <c r="B26" s="13">
        <f>DATE(C26,1,1)</f>
        <v>42736</v>
      </c>
      <c r="C26" s="14">
        <f>C25+1</f>
        <v>2017</v>
      </c>
      <c r="D26" s="15" t="s">
        <v>6</v>
      </c>
      <c r="F26" s="14">
        <v>5</v>
      </c>
      <c r="G26" s="14" t="str">
        <f ca="1">IF($H26="","",YEAR($I26))</f>
        <v/>
      </c>
      <c r="H26" s="17" t="str">
        <f ca="1">IF($I26="","",IF(INT(($I26-SUM(MOD(DATE(YEAR($I26-MOD($I26-2,7)+3),1,2),{1E+99;7})*{1;-1})+5)/7)&lt;10,"SEMAINE 0"&amp;INT(($I26-SUM(MOD(DATE(YEAR($I26-MOD($I26-2,7)+3),1,2),{1E+99;7})*{1;-1})+5)/7),"SEMAINE "&amp;INT(($I26-SUM(MOD(DATE(YEAR($I26-MOD($I26-2,7)+3),1,2),{1E+99;7})*{1;-1})+5)/7)))</f>
        <v/>
      </c>
      <c r="I26" s="18" t="str">
        <f t="array" aca="1" ref="I26" ca="1">IF(ROWS($1:5)&lt;=SUMPRODUCT(--(WEEKDAY(ROW(INDIRECT(DATE($C$1,$F26,1)&amp;":"&amp;DATE($C$1,$F26+1,0))),2)=1)),SMALL(IF((WEEKDAY(ROW(INDIRECT(DATE($C$1,$F26,1)&amp;":"&amp;DATE($C$1,$F26+1,0))),2)=1),ROW(INDIRECT(DATE($C$1,$F26,1)&amp;":"&amp;DATE($C$1,$F26+1,0)))),ROWS($1:5)),"")</f>
        <v/>
      </c>
      <c r="K26" s="8" t="e">
        <f ca="1">IF(INDEX($G:$H,MATCH($L26,$H:$H,0),1)=$C$1,1,"")</f>
        <v>#N/A</v>
      </c>
      <c r="M26" s="19" t="str">
        <f t="array" aca="1" ref="M26" ca="1">INDEX($H$2:$H$61,SMALL(IF($H$2:$H$61&lt;&gt;"",ROW(INDIRECT("1:"&amp;ROWS(H26:H85)))),ROWS($1:25)))</f>
        <v>SEMAINE 25</v>
      </c>
      <c r="N26" s="20">
        <f ca="1">IFERROR(ROW(INDEX(OFFSET($G$2:$H$61,$N25,),MATCH($Q$1,OFFSET($G$2:$G$61,$N25,),0),2))-1,"")</f>
        <v>28</v>
      </c>
    </row>
    <row r="27" spans="2:14">
      <c r="B27" s="13">
        <f>DATE(C27,IF((25-MOD((11*MOD(C27-1900,19)+4-INT((7*MOD(C27-1900,19)+1)/19)),29)-MOD(C27-1900+INT((C27-1900)/4)+31-MOD((11*MOD(C27-1900,19)+4-INT((7*MOD(C27-1900,19)+1)/19)),29),7))&gt;0,4,3),IF((25-MOD((11*MOD(C27-1900,19)+4-INT((7*MOD(C27-1900,19)+1)/19)),29)-MOD(C27-1900+INT((C27-1900)/4)+31-MOD((11*MOD(C27-1900,19)+4-INT((7*MOD(C27-1900,19)+1)/19)),29),7))&gt;0,(25-MOD((11*MOD(C27-1900,19)+4-INT((7*MOD(C27-1900,19)+1)/19)),29)-MOD(C27-1900+INT((C27-1900)/4)+31-MOD((11*MOD(C27-1900,19)+4-INT((7*MOD(C27-1900,19)+1)/19)),29),7)),31+(25-MOD((11*MOD(C27-1900,19)+4-INT((7*MOD(C27-1900,19)+1)/19)),29)-MOD(C27-1900+INT((C27-1900)/4)+31-MOD((11*MOD(C27-1900,19)+4-INT((7*MOD(C27-1900,19)+1)/19)),29),7))))</f>
        <v>42841</v>
      </c>
      <c r="C27" s="14">
        <f>C26</f>
        <v>2017</v>
      </c>
      <c r="D27" s="25" t="s">
        <v>7</v>
      </c>
      <c r="F27" s="14">
        <v>6</v>
      </c>
      <c r="G27" s="14">
        <f ca="1">IF($H27="","",YEAR($I27))</f>
        <v>2015</v>
      </c>
      <c r="H27" s="17" t="str">
        <f ca="1">IF($I27="","",IF(INT(($I27-SUM(MOD(DATE(YEAR($I27-MOD($I27-2,7)+3),1,2),{1E+99;7})*{1;-1})+5)/7)&lt;10,"SEMAINE 0"&amp;INT(($I27-SUM(MOD(DATE(YEAR($I27-MOD($I27-2,7)+3),1,2),{1E+99;7})*{1;-1})+5)/7),"SEMAINE "&amp;INT(($I27-SUM(MOD(DATE(YEAR($I27-MOD($I27-2,7)+3),1,2),{1E+99;7})*{1;-1})+5)/7)))</f>
        <v>SEMAINE 23</v>
      </c>
      <c r="I27" s="18">
        <f t="array" aca="1" ref="I27" ca="1">IF(ROWS($1:1)&lt;=SUMPRODUCT(--(WEEKDAY(ROW(INDIRECT(DATE($C$1,$F27,1)&amp;":"&amp;DATE($C$1,$F27+1,0))),2)=1)),SMALL(IF((WEEKDAY(ROW(INDIRECT(DATE($C$1,$F27,1)&amp;":"&amp;DATE($C$1,$F27+1,0))),2)=1),ROW(INDIRECT(DATE($C$1,$F27,1)&amp;":"&amp;DATE($C$1,$F27+1,0)))),ROWS($1:1)),"")</f>
        <v>42156</v>
      </c>
      <c r="K27" s="8" t="e">
        <f ca="1">IF(INDEX($G:$H,MATCH($L27,$H:$H,0),1)=$C$1,1,"")</f>
        <v>#N/A</v>
      </c>
      <c r="M27" s="19" t="str">
        <f t="array" aca="1" ref="M27" ca="1">INDEX($H$2:$H$61,SMALL(IF($H$2:$H$61&lt;&gt;"",ROW(INDIRECT("1:"&amp;ROWS(H27:H86)))),ROWS($1:26)))</f>
        <v>SEMAINE 26</v>
      </c>
      <c r="N27" s="20">
        <f ca="1">IFERROR(ROW(INDEX(OFFSET($G$2:$H$61,$N26,),MATCH($Q$1,OFFSET($G$2:$G$61,$N26,),0),2))-1,"")</f>
        <v>29</v>
      </c>
    </row>
    <row r="28" spans="2:14">
      <c r="B28" s="26">
        <v>41365</v>
      </c>
      <c r="C28" s="14">
        <f>C27</f>
        <v>2017</v>
      </c>
      <c r="D28" s="25" t="s">
        <v>8</v>
      </c>
      <c r="F28" s="14">
        <v>6</v>
      </c>
      <c r="G28" s="14">
        <f ca="1">IF($H28="","",YEAR($I28))</f>
        <v>2015</v>
      </c>
      <c r="H28" s="17" t="str">
        <f ca="1">IF($I28="","",IF(INT(($I28-SUM(MOD(DATE(YEAR($I28-MOD($I28-2,7)+3),1,2),{1E+99;7})*{1;-1})+5)/7)&lt;10,"SEMAINE 0"&amp;INT(($I28-SUM(MOD(DATE(YEAR($I28-MOD($I28-2,7)+3),1,2),{1E+99;7})*{1;-1})+5)/7),"SEMAINE "&amp;INT(($I28-SUM(MOD(DATE(YEAR($I28-MOD($I28-2,7)+3),1,2),{1E+99;7})*{1;-1})+5)/7)))</f>
        <v>SEMAINE 24</v>
      </c>
      <c r="I28" s="18">
        <f t="array" aca="1" ref="I28" ca="1">IF(ROWS($1:2)&lt;=SUMPRODUCT(--(WEEKDAY(ROW(INDIRECT(DATE($C$1,$F28,1)&amp;":"&amp;DATE($C$1,$F28+1,0))),2)=1)),SMALL(IF((WEEKDAY(ROW(INDIRECT(DATE($C$1,$F28,1)&amp;":"&amp;DATE($C$1,$F28+1,0))),2)=1),ROW(INDIRECT(DATE($C$1,$F28,1)&amp;":"&amp;DATE($C$1,$F28+1,0)))),ROWS($1:2)),"")</f>
        <v>42163</v>
      </c>
      <c r="K28" s="8" t="e">
        <f ca="1">IF(INDEX($G:$H,MATCH($L28,$H:$H,0),1)=$C$1,1,"")</f>
        <v>#N/A</v>
      </c>
      <c r="M28" s="19" t="str">
        <f t="array" aca="1" ref="M28" ca="1">INDEX($H$2:$H$61,SMALL(IF($H$2:$H$61&lt;&gt;"",ROW(INDIRECT("1:"&amp;ROWS(H28:H87)))),ROWS($1:27)))</f>
        <v>SEMAINE 27</v>
      </c>
      <c r="N28" s="20">
        <f ca="1">IFERROR(ROW(INDEX(OFFSET($G$2:$H$61,$N27,),MATCH($Q$1,OFFSET($G$2:$G$61,$N27,),0),2))-1,"")</f>
        <v>30</v>
      </c>
    </row>
    <row r="29" spans="2:14">
      <c r="B29" s="26">
        <f>DATE(C29,5,1)</f>
        <v>42856</v>
      </c>
      <c r="C29" s="14">
        <f>C28</f>
        <v>2017</v>
      </c>
      <c r="D29" s="25" t="s">
        <v>9</v>
      </c>
      <c r="F29" s="14">
        <v>6</v>
      </c>
      <c r="G29" s="14">
        <f ca="1">IF($H29="","",YEAR($I29))</f>
        <v>2015</v>
      </c>
      <c r="H29" s="17" t="str">
        <f ca="1">IF($I29="","",IF(INT(($I29-SUM(MOD(DATE(YEAR($I29-MOD($I29-2,7)+3),1,2),{1E+99;7})*{1;-1})+5)/7)&lt;10,"SEMAINE 0"&amp;INT(($I29-SUM(MOD(DATE(YEAR($I29-MOD($I29-2,7)+3),1,2),{1E+99;7})*{1;-1})+5)/7),"SEMAINE "&amp;INT(($I29-SUM(MOD(DATE(YEAR($I29-MOD($I29-2,7)+3),1,2),{1E+99;7})*{1;-1})+5)/7)))</f>
        <v>SEMAINE 25</v>
      </c>
      <c r="I29" s="18">
        <f t="array" aca="1" ref="I29" ca="1">IF(ROWS($1:3)&lt;=SUMPRODUCT(--(WEEKDAY(ROW(INDIRECT(DATE($C$1,$F29,1)&amp;":"&amp;DATE($C$1,$F29+1,0))),2)=1)),SMALL(IF((WEEKDAY(ROW(INDIRECT(DATE($C$1,$F29,1)&amp;":"&amp;DATE($C$1,$F29+1,0))),2)=1),ROW(INDIRECT(DATE($C$1,$F29,1)&amp;":"&amp;DATE($C$1,$F29+1,0)))),ROWS($1:3)),"")</f>
        <v>42170</v>
      </c>
      <c r="K29" s="8" t="e">
        <f ca="1">IF(INDEX($G:$H,MATCH($L29,$H:$H,0),1)=$C$1,1,"")</f>
        <v>#N/A</v>
      </c>
      <c r="M29" s="19" t="str">
        <f t="array" aca="1" ref="M29" ca="1">INDEX($H$2:$H$61,SMALL(IF($H$2:$H$61&lt;&gt;"",ROW(INDIRECT("1:"&amp;ROWS(H29:H88)))),ROWS($1:28)))</f>
        <v>SEMAINE 28</v>
      </c>
      <c r="N29" s="20">
        <f ca="1">IFERROR(ROW(INDEX(OFFSET($G$2:$H$61,$N28,),MATCH($Q$1,OFFSET($G$2:$G$61,$N28,),0),2))-1,"")</f>
        <v>31</v>
      </c>
    </row>
    <row r="30" spans="2:14">
      <c r="B30" s="26">
        <f>DATE(C30,5,8)</f>
        <v>42863</v>
      </c>
      <c r="C30" s="14">
        <f>C29</f>
        <v>2017</v>
      </c>
      <c r="D30" s="25" t="s">
        <v>10</v>
      </c>
      <c r="F30" s="14">
        <v>6</v>
      </c>
      <c r="G30" s="14">
        <f ca="1">IF($H30="","",YEAR($I30))</f>
        <v>2015</v>
      </c>
      <c r="H30" s="17" t="str">
        <f ca="1">IF($I30="","",IF(INT(($I30-SUM(MOD(DATE(YEAR($I30-MOD($I30-2,7)+3),1,2),{1E+99;7})*{1;-1})+5)/7)&lt;10,"SEMAINE 0"&amp;INT(($I30-SUM(MOD(DATE(YEAR($I30-MOD($I30-2,7)+3),1,2),{1E+99;7})*{1;-1})+5)/7),"SEMAINE "&amp;INT(($I30-SUM(MOD(DATE(YEAR($I30-MOD($I30-2,7)+3),1,2),{1E+99;7})*{1;-1})+5)/7)))</f>
        <v>SEMAINE 26</v>
      </c>
      <c r="I30" s="18">
        <f t="array" aca="1" ref="I30" ca="1">IF(ROWS($1:4)&lt;=SUMPRODUCT(--(WEEKDAY(ROW(INDIRECT(DATE($C$1,$F30,1)&amp;":"&amp;DATE($C$1,$F30+1,0))),2)=1)),SMALL(IF((WEEKDAY(ROW(INDIRECT(DATE($C$1,$F30,1)&amp;":"&amp;DATE($C$1,$F30+1,0))),2)=1),ROW(INDIRECT(DATE($C$1,$F30,1)&amp;":"&amp;DATE($C$1,$F30+1,0)))),ROWS($1:4)),"")</f>
        <v>42177</v>
      </c>
      <c r="K30" s="8" t="e">
        <f ca="1">IF(INDEX($G:$H,MATCH($L30,$H:$H,0),1)=$C$1,1,"")</f>
        <v>#N/A</v>
      </c>
      <c r="M30" s="19" t="str">
        <f t="array" aca="1" ref="M30" ca="1">INDEX($H$2:$H$61,SMALL(IF($H$2:$H$61&lt;&gt;"",ROW(INDIRECT("1:"&amp;ROWS(H30:H89)))),ROWS($1:29)))</f>
        <v>SEMAINE 29</v>
      </c>
      <c r="N30" s="20">
        <f ca="1">IFERROR(ROW(INDEX(OFFSET($G$2:$H$61,$N29,),MATCH($Q$1,OFFSET($G$2:$G$61,$N29,),0),2))-1,"")</f>
        <v>32</v>
      </c>
    </row>
    <row r="31" spans="2:14">
      <c r="B31" s="26">
        <v>41403</v>
      </c>
      <c r="C31" s="14">
        <f>C30</f>
        <v>2017</v>
      </c>
      <c r="D31" s="25" t="s">
        <v>11</v>
      </c>
      <c r="F31" s="14">
        <v>6</v>
      </c>
      <c r="G31" s="14">
        <f ca="1">IF($H31="","",YEAR($I31))</f>
        <v>2015</v>
      </c>
      <c r="H31" s="17" t="str">
        <f ca="1">IF($I31="","",IF(INT(($I31-SUM(MOD(DATE(YEAR($I31-MOD($I31-2,7)+3),1,2),{1E+99;7})*{1;-1})+5)/7)&lt;10,"SEMAINE 0"&amp;INT(($I31-SUM(MOD(DATE(YEAR($I31-MOD($I31-2,7)+3),1,2),{1E+99;7})*{1;-1})+5)/7),"SEMAINE "&amp;INT(($I31-SUM(MOD(DATE(YEAR($I31-MOD($I31-2,7)+3),1,2),{1E+99;7})*{1;-1})+5)/7)))</f>
        <v>SEMAINE 27</v>
      </c>
      <c r="I31" s="18">
        <f t="array" aca="1" ref="I31" ca="1">IF(ROWS($1:5)&lt;=SUMPRODUCT(--(WEEKDAY(ROW(INDIRECT(DATE($C$1,$F31,1)&amp;":"&amp;DATE($C$1,$F31+1,0))),2)=1)),SMALL(IF((WEEKDAY(ROW(INDIRECT(DATE($C$1,$F31,1)&amp;":"&amp;DATE($C$1,$F31+1,0))),2)=1),ROW(INDIRECT(DATE($C$1,$F31,1)&amp;":"&amp;DATE($C$1,$F31+1,0)))),ROWS($1:5)),"")</f>
        <v>42184</v>
      </c>
      <c r="K31" s="8" t="e">
        <f ca="1">IF(INDEX($G:$H,MATCH($L31,$H:$H,0),1)=$C$1,1,"")</f>
        <v>#N/A</v>
      </c>
      <c r="M31" s="19" t="str">
        <f t="array" aca="1" ref="M31" ca="1">INDEX($H$2:$H$61,SMALL(IF($H$2:$H$61&lt;&gt;"",ROW(INDIRECT("1:"&amp;ROWS(H31:H90)))),ROWS($1:30)))</f>
        <v>SEMAINE 30</v>
      </c>
      <c r="N31" s="20">
        <f ca="1">IFERROR(ROW(INDEX(OFFSET($G$2:$H$61,$N30,),MATCH($Q$1,OFFSET($G$2:$G$61,$N30,),0),2))-1,"")</f>
        <v>33</v>
      </c>
    </row>
    <row r="32" spans="2:14">
      <c r="B32" s="26">
        <v>41414</v>
      </c>
      <c r="C32" s="14">
        <f>C31</f>
        <v>2017</v>
      </c>
      <c r="D32" s="25" t="s">
        <v>12</v>
      </c>
      <c r="F32" s="14">
        <v>7</v>
      </c>
      <c r="G32" s="14">
        <f ca="1">IF($H32="","",YEAR($I32))</f>
        <v>2015</v>
      </c>
      <c r="H32" s="17" t="str">
        <f ca="1">IF($I32="","",IF(INT(($I32-SUM(MOD(DATE(YEAR($I32-MOD($I32-2,7)+3),1,2),{1E+99;7})*{1;-1})+5)/7)&lt;10,"SEMAINE 0"&amp;INT(($I32-SUM(MOD(DATE(YEAR($I32-MOD($I32-2,7)+3),1,2),{1E+99;7})*{1;-1})+5)/7),"SEMAINE "&amp;INT(($I32-SUM(MOD(DATE(YEAR($I32-MOD($I32-2,7)+3),1,2),{1E+99;7})*{1;-1})+5)/7)))</f>
        <v>SEMAINE 28</v>
      </c>
      <c r="I32" s="18">
        <f t="array" aca="1" ref="I32" ca="1">IF(ROWS($1:1)&lt;=SUMPRODUCT(--(WEEKDAY(ROW(INDIRECT(DATE($C$1,$F32,1)&amp;":"&amp;DATE($C$1,$F32+1,0))),2)=1)),SMALL(IF((WEEKDAY(ROW(INDIRECT(DATE($C$1,$F32,1)&amp;":"&amp;DATE($C$1,$F32+1,0))),2)=1),ROW(INDIRECT(DATE($C$1,$F32,1)&amp;":"&amp;DATE($C$1,$F32+1,0)))),ROWS($1:1)),"")</f>
        <v>42191</v>
      </c>
      <c r="K32" s="8" t="e">
        <f ca="1">IF(INDEX($G:$H,MATCH($L32,$H:$H,0),1)=$C$1,1,"")</f>
        <v>#N/A</v>
      </c>
      <c r="M32" s="19" t="str">
        <f t="array" aca="1" ref="M32" ca="1">INDEX($H$2:$H$61,SMALL(IF($H$2:$H$61&lt;&gt;"",ROW(INDIRECT("1:"&amp;ROWS(H32:H91)))),ROWS($1:31)))</f>
        <v>SEMAINE 31</v>
      </c>
      <c r="N32" s="20">
        <f ca="1">IFERROR(ROW(INDEX(OFFSET($G$2:$H$61,$N31,),MATCH($Q$1,OFFSET($G$2:$G$61,$N31,),0),2))-1,"")</f>
        <v>34</v>
      </c>
    </row>
    <row r="33" spans="2:14">
      <c r="B33" s="26">
        <f>DATE(C33,7,14)</f>
        <v>42930</v>
      </c>
      <c r="C33" s="14">
        <f>C32</f>
        <v>2017</v>
      </c>
      <c r="D33" s="25" t="s">
        <v>13</v>
      </c>
      <c r="F33" s="14">
        <v>7</v>
      </c>
      <c r="G33" s="14">
        <f ca="1">IF($H33="","",YEAR($I33))</f>
        <v>2015</v>
      </c>
      <c r="H33" s="17" t="str">
        <f ca="1">IF($I33="","",IF(INT(($I33-SUM(MOD(DATE(YEAR($I33-MOD($I33-2,7)+3),1,2),{1E+99;7})*{1;-1})+5)/7)&lt;10,"SEMAINE 0"&amp;INT(($I33-SUM(MOD(DATE(YEAR($I33-MOD($I33-2,7)+3),1,2),{1E+99;7})*{1;-1})+5)/7),"SEMAINE "&amp;INT(($I33-SUM(MOD(DATE(YEAR($I33-MOD($I33-2,7)+3),1,2),{1E+99;7})*{1;-1})+5)/7)))</f>
        <v>SEMAINE 29</v>
      </c>
      <c r="I33" s="18">
        <f t="array" aca="1" ref="I33" ca="1">IF(ROWS($1:2)&lt;=SUMPRODUCT(--(WEEKDAY(ROW(INDIRECT(DATE($C$1,$F33,1)&amp;":"&amp;DATE($C$1,$F33+1,0))),2)=1)),SMALL(IF((WEEKDAY(ROW(INDIRECT(DATE($C$1,$F33,1)&amp;":"&amp;DATE($C$1,$F33+1,0))),2)=1),ROW(INDIRECT(DATE($C$1,$F33,1)&amp;":"&amp;DATE($C$1,$F33+1,0)))),ROWS($1:2)),"")</f>
        <v>42198</v>
      </c>
      <c r="K33" s="8" t="e">
        <f ca="1">IF(INDEX($G:$H,MATCH($L33,$H:$H,0),1)=$C$1,1,"")</f>
        <v>#N/A</v>
      </c>
      <c r="M33" s="19" t="str">
        <f t="array" aca="1" ref="M33" ca="1">INDEX($H$2:$H$61,SMALL(IF($H$2:$H$61&lt;&gt;"",ROW(INDIRECT("1:"&amp;ROWS(H33:H92)))),ROWS($1:32)))</f>
        <v>SEMAINE 32</v>
      </c>
      <c r="N33" s="20">
        <f ca="1">IFERROR(ROW(INDEX(OFFSET($G$2:$H$61,$N32,),MATCH($Q$1,OFFSET($G$2:$G$61,$N32,),0),2))-1,"")</f>
        <v>36</v>
      </c>
    </row>
    <row r="34" spans="2:14">
      <c r="B34" s="26">
        <f>DATE(C34,8,15)</f>
        <v>42962</v>
      </c>
      <c r="C34" s="14">
        <f>C33</f>
        <v>2017</v>
      </c>
      <c r="D34" s="25" t="s">
        <v>14</v>
      </c>
      <c r="F34" s="14">
        <v>7</v>
      </c>
      <c r="G34" s="14">
        <f ca="1">IF($H34="","",YEAR($I34))</f>
        <v>2015</v>
      </c>
      <c r="H34" s="17" t="str">
        <f ca="1">IF($I34="","",IF(INT(($I34-SUM(MOD(DATE(YEAR($I34-MOD($I34-2,7)+3),1,2),{1E+99;7})*{1;-1})+5)/7)&lt;10,"SEMAINE 0"&amp;INT(($I34-SUM(MOD(DATE(YEAR($I34-MOD($I34-2,7)+3),1,2),{1E+99;7})*{1;-1})+5)/7),"SEMAINE "&amp;INT(($I34-SUM(MOD(DATE(YEAR($I34-MOD($I34-2,7)+3),1,2),{1E+99;7})*{1;-1})+5)/7)))</f>
        <v>SEMAINE 30</v>
      </c>
      <c r="I34" s="18">
        <f t="array" aca="1" ref="I34" ca="1">IF(ROWS($1:3)&lt;=SUMPRODUCT(--(WEEKDAY(ROW(INDIRECT(DATE($C$1,$F34,1)&amp;":"&amp;DATE($C$1,$F34+1,0))),2)=1)),SMALL(IF((WEEKDAY(ROW(INDIRECT(DATE($C$1,$F34,1)&amp;":"&amp;DATE($C$1,$F34+1,0))),2)=1),ROW(INDIRECT(DATE($C$1,$F34,1)&amp;":"&amp;DATE($C$1,$F34+1,0)))),ROWS($1:3)),"")</f>
        <v>42205</v>
      </c>
      <c r="K34" s="8" t="e">
        <f ca="1">IF(INDEX($G:$H,MATCH($L34,$H:$H,0),1)=$C$1,1,"")</f>
        <v>#N/A</v>
      </c>
      <c r="M34" s="19" t="str">
        <f t="array" aca="1" ref="M34" ca="1">INDEX($H$2:$H$61,SMALL(IF($H$2:$H$61&lt;&gt;"",ROW(INDIRECT("1:"&amp;ROWS(H34:H93)))),ROWS($1:33)))</f>
        <v>SEMAINE 33</v>
      </c>
      <c r="N34" s="20">
        <f ca="1">IFERROR(ROW(INDEX(OFFSET($G$2:$H$61,$N33,),MATCH($Q$1,OFFSET($G$2:$G$61,$N33,),0),2))-1,"")</f>
        <v>37</v>
      </c>
    </row>
    <row r="35" spans="2:14">
      <c r="B35" s="26">
        <f>DATE(C35,11,1)</f>
        <v>43040</v>
      </c>
      <c r="C35" s="14">
        <f>C34</f>
        <v>2017</v>
      </c>
      <c r="D35" s="25" t="s">
        <v>15</v>
      </c>
      <c r="F35" s="14">
        <v>7</v>
      </c>
      <c r="G35" s="14">
        <f ca="1">IF($H35="","",YEAR($I35))</f>
        <v>2015</v>
      </c>
      <c r="H35" s="17" t="str">
        <f ca="1">IF($I35="","",IF(INT(($I35-SUM(MOD(DATE(YEAR($I35-MOD($I35-2,7)+3),1,2),{1E+99;7})*{1;-1})+5)/7)&lt;10,"SEMAINE 0"&amp;INT(($I35-SUM(MOD(DATE(YEAR($I35-MOD($I35-2,7)+3),1,2),{1E+99;7})*{1;-1})+5)/7),"SEMAINE "&amp;INT(($I35-SUM(MOD(DATE(YEAR($I35-MOD($I35-2,7)+3),1,2),{1E+99;7})*{1;-1})+5)/7)))</f>
        <v>SEMAINE 31</v>
      </c>
      <c r="I35" s="18">
        <f t="array" aca="1" ref="I35" ca="1">IF(ROWS($1:4)&lt;=SUMPRODUCT(--(WEEKDAY(ROW(INDIRECT(DATE($C$1,$F35,1)&amp;":"&amp;DATE($C$1,$F35+1,0))),2)=1)),SMALL(IF((WEEKDAY(ROW(INDIRECT(DATE($C$1,$F35,1)&amp;":"&amp;DATE($C$1,$F35+1,0))),2)=1),ROW(INDIRECT(DATE($C$1,$F35,1)&amp;":"&amp;DATE($C$1,$F35+1,0)))),ROWS($1:4)),"")</f>
        <v>42212</v>
      </c>
      <c r="K35" s="8" t="e">
        <f ca="1">IF(INDEX($G:$H,MATCH($L35,$H:$H,0),1)=$C$1,1,"")</f>
        <v>#N/A</v>
      </c>
      <c r="M35" s="19" t="str">
        <f t="array" aca="1" ref="M35" ca="1">INDEX($H$2:$H$61,SMALL(IF($H$2:$H$61&lt;&gt;"",ROW(INDIRECT("1:"&amp;ROWS(H35:H94)))),ROWS($1:34)))</f>
        <v>SEMAINE 34</v>
      </c>
      <c r="N35" s="20">
        <f ca="1">IFERROR(ROW(INDEX(OFFSET($G$2:$H$61,$N34,),MATCH($Q$1,OFFSET($G$2:$G$61,$N34,),0),2))-1,"")</f>
        <v>38</v>
      </c>
    </row>
    <row r="36" spans="2:14">
      <c r="B36" s="26">
        <f>DATE(C36,11,11)</f>
        <v>43050</v>
      </c>
      <c r="C36" s="14">
        <f>C35</f>
        <v>2017</v>
      </c>
      <c r="D36" s="25" t="s">
        <v>16</v>
      </c>
      <c r="F36" s="14">
        <v>7</v>
      </c>
      <c r="G36" s="14" t="str">
        <f ca="1">IF($H36="","",YEAR($I36))</f>
        <v/>
      </c>
      <c r="H36" s="17" t="str">
        <f ca="1">IF($I36="","",IF(INT(($I36-SUM(MOD(DATE(YEAR($I36-MOD($I36-2,7)+3),1,2),{1E+99;7})*{1;-1})+5)/7)&lt;10,"SEMAINE 0"&amp;INT(($I36-SUM(MOD(DATE(YEAR($I36-MOD($I36-2,7)+3),1,2),{1E+99;7})*{1;-1})+5)/7),"SEMAINE "&amp;INT(($I36-SUM(MOD(DATE(YEAR($I36-MOD($I36-2,7)+3),1,2),{1E+99;7})*{1;-1})+5)/7)))</f>
        <v/>
      </c>
      <c r="I36" s="18" t="str">
        <f t="array" aca="1" ref="I36" ca="1">IF(ROWS($1:5)&lt;=SUMPRODUCT(--(WEEKDAY(ROW(INDIRECT(DATE($C$1,$F36,1)&amp;":"&amp;DATE($C$1,$F36+1,0))),2)=1)),SMALL(IF((WEEKDAY(ROW(INDIRECT(DATE($C$1,$F36,1)&amp;":"&amp;DATE($C$1,$F36+1,0))),2)=1),ROW(INDIRECT(DATE($C$1,$F36,1)&amp;":"&amp;DATE($C$1,$F36+1,0)))),ROWS($1:5)),"")</f>
        <v/>
      </c>
      <c r="K36" s="8" t="e">
        <f ca="1">IF(INDEX($G:$H,MATCH($L36,$H:$H,0),1)=$C$1,1,"")</f>
        <v>#N/A</v>
      </c>
      <c r="M36" s="19" t="str">
        <f t="array" aca="1" ref="M36" ca="1">INDEX($H$2:$H$61,SMALL(IF($H$2:$H$61&lt;&gt;"",ROW(INDIRECT("1:"&amp;ROWS(H36:H95)))),ROWS($1:35)))</f>
        <v>SEMAINE 35</v>
      </c>
      <c r="N36" s="20">
        <f ca="1">IFERROR(ROW(INDEX(OFFSET($G$2:$H$61,$N35,),MATCH($Q$1,OFFSET($G$2:$G$61,$N35,),0),2))-1,"")</f>
        <v>39</v>
      </c>
    </row>
    <row r="37" spans="2:14">
      <c r="B37" s="26">
        <f>DATE(C37,12,25)</f>
        <v>43094</v>
      </c>
      <c r="C37" s="14">
        <f>C36</f>
        <v>2017</v>
      </c>
      <c r="D37" s="25" t="s">
        <v>17</v>
      </c>
      <c r="F37" s="14">
        <v>8</v>
      </c>
      <c r="G37" s="14">
        <f ca="1">IF($H37="","",YEAR($I37))</f>
        <v>2015</v>
      </c>
      <c r="H37" s="17" t="str">
        <f ca="1">IF($I37="","",IF(INT(($I37-SUM(MOD(DATE(YEAR($I37-MOD($I37-2,7)+3),1,2),{1E+99;7})*{1;-1})+5)/7)&lt;10,"SEMAINE 0"&amp;INT(($I37-SUM(MOD(DATE(YEAR($I37-MOD($I37-2,7)+3),1,2),{1E+99;7})*{1;-1})+5)/7),"SEMAINE "&amp;INT(($I37-SUM(MOD(DATE(YEAR($I37-MOD($I37-2,7)+3),1,2),{1E+99;7})*{1;-1})+5)/7)))</f>
        <v>SEMAINE 32</v>
      </c>
      <c r="I37" s="18">
        <f t="array" aca="1" ref="I37" ca="1">IF(ROWS($1:1)&lt;=SUMPRODUCT(--(WEEKDAY(ROW(INDIRECT(DATE($C$1,$F37,1)&amp;":"&amp;DATE($C$1,$F37+1,0))),2)=1)),SMALL(IF((WEEKDAY(ROW(INDIRECT(DATE($C$1,$F37,1)&amp;":"&amp;DATE($C$1,$F37+1,0))),2)=1),ROW(INDIRECT(DATE($C$1,$F37,1)&amp;":"&amp;DATE($C$1,$F37+1,0)))),ROWS($1:1)),"")</f>
        <v>42219</v>
      </c>
      <c r="K37" s="8" t="e">
        <f ca="1">IF(INDEX($G:$H,MATCH($L37,$H:$H,0),1)=$C$1,1,"")</f>
        <v>#N/A</v>
      </c>
      <c r="M37" s="19" t="str">
        <f t="array" aca="1" ref="M37" ca="1">INDEX($H$2:$H$61,SMALL(IF($H$2:$H$61&lt;&gt;"",ROW(INDIRECT("1:"&amp;ROWS(H37:H96)))),ROWS($1:36)))</f>
        <v>SEMAINE 36</v>
      </c>
      <c r="N37" s="20">
        <f ca="1">IFERROR(ROW(INDEX(OFFSET($G$2:$H$61,$N36,),MATCH($Q$1,OFFSET($G$2:$G$61,$N36,),0),2))-1,"")</f>
        <v>40</v>
      </c>
    </row>
    <row r="38" spans="2:14">
      <c r="B38" s="13">
        <f>DATE(C38,1,1)</f>
        <v>43101</v>
      </c>
      <c r="C38" s="14">
        <f>C37+1</f>
        <v>2018</v>
      </c>
      <c r="D38" s="15" t="s">
        <v>6</v>
      </c>
      <c r="F38" s="14">
        <v>8</v>
      </c>
      <c r="G38" s="14">
        <f ca="1">IF($H38="","",YEAR($I38))</f>
        <v>2015</v>
      </c>
      <c r="H38" s="17" t="str">
        <f ca="1">IF($I38="","",IF(INT(($I38-SUM(MOD(DATE(YEAR($I38-MOD($I38-2,7)+3),1,2),{1E+99;7})*{1;-1})+5)/7)&lt;10,"SEMAINE 0"&amp;INT(($I38-SUM(MOD(DATE(YEAR($I38-MOD($I38-2,7)+3),1,2),{1E+99;7})*{1;-1})+5)/7),"SEMAINE "&amp;INT(($I38-SUM(MOD(DATE(YEAR($I38-MOD($I38-2,7)+3),1,2),{1E+99;7})*{1;-1})+5)/7)))</f>
        <v>SEMAINE 33</v>
      </c>
      <c r="I38" s="18">
        <f t="array" aca="1" ref="I38" ca="1">IF(ROWS($1:2)&lt;=SUMPRODUCT(--(WEEKDAY(ROW(INDIRECT(DATE($C$1,$F38,1)&amp;":"&amp;DATE($C$1,$F38+1,0))),2)=1)),SMALL(IF((WEEKDAY(ROW(INDIRECT(DATE($C$1,$F38,1)&amp;":"&amp;DATE($C$1,$F38+1,0))),2)=1),ROW(INDIRECT(DATE($C$1,$F38,1)&amp;":"&amp;DATE($C$1,$F38+1,0)))),ROWS($1:2)),"")</f>
        <v>42226</v>
      </c>
      <c r="K38" s="8" t="e">
        <f ca="1">IF(INDEX($G:$H,MATCH($L38,$H:$H,0),1)=$C$1,1,"")</f>
        <v>#N/A</v>
      </c>
      <c r="M38" s="19" t="str">
        <f t="array" aca="1" ref="M38" ca="1">INDEX($H$2:$H$61,SMALL(IF($H$2:$H$61&lt;&gt;"",ROW(INDIRECT("1:"&amp;ROWS(H38:H97)))),ROWS($1:37)))</f>
        <v>SEMAINE 37</v>
      </c>
      <c r="N38" s="20">
        <f ca="1">IFERROR(ROW(INDEX(OFFSET($G$2:$H$61,$N37,),MATCH($Q$1,OFFSET($G$2:$G$61,$N37,),0),2))-1,"")</f>
        <v>41</v>
      </c>
    </row>
    <row r="39" spans="2:14">
      <c r="B39" s="13">
        <f>DATE(C39,IF((25-MOD((11*MOD(C39-1900,19)+4-INT((7*MOD(C39-1900,19)+1)/19)),29)-MOD(C39-1900+INT((C39-1900)/4)+31-MOD((11*MOD(C39-1900,19)+4-INT((7*MOD(C39-1900,19)+1)/19)),29),7))&gt;0,4,3),IF((25-MOD((11*MOD(C39-1900,19)+4-INT((7*MOD(C39-1900,19)+1)/19)),29)-MOD(C39-1900+INT((C39-1900)/4)+31-MOD((11*MOD(C39-1900,19)+4-INT((7*MOD(C39-1900,19)+1)/19)),29),7))&gt;0,(25-MOD((11*MOD(C39-1900,19)+4-INT((7*MOD(C39-1900,19)+1)/19)),29)-MOD(C39-1900+INT((C39-1900)/4)+31-MOD((11*MOD(C39-1900,19)+4-INT((7*MOD(C39-1900,19)+1)/19)),29),7)),31+(25-MOD((11*MOD(C39-1900,19)+4-INT((7*MOD(C39-1900,19)+1)/19)),29)-MOD(C39-1900+INT((C39-1900)/4)+31-MOD((11*MOD(C39-1900,19)+4-INT((7*MOD(C39-1900,19)+1)/19)),29),7))))</f>
        <v>43191</v>
      </c>
      <c r="C39" s="14">
        <f>C38</f>
        <v>2018</v>
      </c>
      <c r="D39" s="25" t="s">
        <v>7</v>
      </c>
      <c r="F39" s="14">
        <v>8</v>
      </c>
      <c r="G39" s="14">
        <f ca="1">IF($H39="","",YEAR($I39))</f>
        <v>2015</v>
      </c>
      <c r="H39" s="17" t="str">
        <f ca="1">IF($I39="","",IF(INT(($I39-SUM(MOD(DATE(YEAR($I39-MOD($I39-2,7)+3),1,2),{1E+99;7})*{1;-1})+5)/7)&lt;10,"SEMAINE 0"&amp;INT(($I39-SUM(MOD(DATE(YEAR($I39-MOD($I39-2,7)+3),1,2),{1E+99;7})*{1;-1})+5)/7),"SEMAINE "&amp;INT(($I39-SUM(MOD(DATE(YEAR($I39-MOD($I39-2,7)+3),1,2),{1E+99;7})*{1;-1})+5)/7)))</f>
        <v>SEMAINE 34</v>
      </c>
      <c r="I39" s="18">
        <f t="array" aca="1" ref="I39" ca="1">IF(ROWS($1:3)&lt;=SUMPRODUCT(--(WEEKDAY(ROW(INDIRECT(DATE($C$1,$F39,1)&amp;":"&amp;DATE($C$1,$F39+1,0))),2)=1)),SMALL(IF((WEEKDAY(ROW(INDIRECT(DATE($C$1,$F39,1)&amp;":"&amp;DATE($C$1,$F39+1,0))),2)=1),ROW(INDIRECT(DATE($C$1,$F39,1)&amp;":"&amp;DATE($C$1,$F39+1,0)))),ROWS($1:3)),"")</f>
        <v>42233</v>
      </c>
      <c r="K39" s="8" t="e">
        <f ca="1">IF(INDEX($G:$H,MATCH($L39,$H:$H,0),1)=$C$1,1,"")</f>
        <v>#N/A</v>
      </c>
      <c r="M39" s="19" t="str">
        <f t="array" aca="1" ref="M39" ca="1">INDEX($H$2:$H$61,SMALL(IF($H$2:$H$61&lt;&gt;"",ROW(INDIRECT("1:"&amp;ROWS(H39:H98)))),ROWS($1:38)))</f>
        <v>SEMAINE 38</v>
      </c>
      <c r="N39" s="20">
        <f ca="1">IFERROR(ROW(INDEX(OFFSET($G$2:$H$61,$N38,),MATCH($Q$1,OFFSET($G$2:$G$61,$N38,),0),2))-1,"")</f>
        <v>42</v>
      </c>
    </row>
    <row r="40" spans="2:14">
      <c r="B40" s="26">
        <v>41365</v>
      </c>
      <c r="C40" s="14">
        <f>C39</f>
        <v>2018</v>
      </c>
      <c r="D40" s="25" t="s">
        <v>8</v>
      </c>
      <c r="F40" s="14">
        <v>8</v>
      </c>
      <c r="G40" s="14">
        <f ca="1">IF($H40="","",YEAR($I40))</f>
        <v>2015</v>
      </c>
      <c r="H40" s="17" t="str">
        <f ca="1">IF($I40="","",IF(INT(($I40-SUM(MOD(DATE(YEAR($I40-MOD($I40-2,7)+3),1,2),{1E+99;7})*{1;-1})+5)/7)&lt;10,"SEMAINE 0"&amp;INT(($I40-SUM(MOD(DATE(YEAR($I40-MOD($I40-2,7)+3),1,2),{1E+99;7})*{1;-1})+5)/7),"SEMAINE "&amp;INT(($I40-SUM(MOD(DATE(YEAR($I40-MOD($I40-2,7)+3),1,2),{1E+99;7})*{1;-1})+5)/7)))</f>
        <v>SEMAINE 35</v>
      </c>
      <c r="I40" s="18">
        <f t="array" aca="1" ref="I40" ca="1">IF(ROWS($1:4)&lt;=SUMPRODUCT(--(WEEKDAY(ROW(INDIRECT(DATE($C$1,$F40,1)&amp;":"&amp;DATE($C$1,$F40+1,0))),2)=1)),SMALL(IF((WEEKDAY(ROW(INDIRECT(DATE($C$1,$F40,1)&amp;":"&amp;DATE($C$1,$F40+1,0))),2)=1),ROW(INDIRECT(DATE($C$1,$F40,1)&amp;":"&amp;DATE($C$1,$F40+1,0)))),ROWS($1:4)),"")</f>
        <v>42240</v>
      </c>
      <c r="K40" s="8" t="e">
        <f ca="1">IF(INDEX($G:$H,MATCH($L40,$H:$H,0),1)=$C$1,1,"")</f>
        <v>#N/A</v>
      </c>
      <c r="M40" s="19" t="str">
        <f t="array" aca="1" ref="M40" ca="1">INDEX($H$2:$H$61,SMALL(IF($H$2:$H$61&lt;&gt;"",ROW(INDIRECT("1:"&amp;ROWS(H40:H99)))),ROWS($1:39)))</f>
        <v>SEMAINE 39</v>
      </c>
      <c r="N40" s="20">
        <f ca="1">IFERROR(ROW(INDEX(OFFSET($G$2:$H$61,$N39,),MATCH($Q$1,OFFSET($G$2:$G$61,$N39,),0),2))-1,"")</f>
        <v>43</v>
      </c>
    </row>
    <row r="41" spans="2:14">
      <c r="B41" s="26">
        <f>DATE(C41,5,1)</f>
        <v>43221</v>
      </c>
      <c r="C41" s="14">
        <f>C40</f>
        <v>2018</v>
      </c>
      <c r="D41" s="25" t="s">
        <v>9</v>
      </c>
      <c r="F41" s="14">
        <v>8</v>
      </c>
      <c r="G41" s="14">
        <f ca="1">IF($H41="","",YEAR($I41))</f>
        <v>2015</v>
      </c>
      <c r="H41" s="17" t="str">
        <f ca="1">IF($I41="","",IF(INT(($I41-SUM(MOD(DATE(YEAR($I41-MOD($I41-2,7)+3),1,2),{1E+99;7})*{1;-1})+5)/7)&lt;10,"SEMAINE 0"&amp;INT(($I41-SUM(MOD(DATE(YEAR($I41-MOD($I41-2,7)+3),1,2),{1E+99;7})*{1;-1})+5)/7),"SEMAINE "&amp;INT(($I41-SUM(MOD(DATE(YEAR($I41-MOD($I41-2,7)+3),1,2),{1E+99;7})*{1;-1})+5)/7)))</f>
        <v>SEMAINE 36</v>
      </c>
      <c r="I41" s="18">
        <f t="array" aca="1" ref="I41" ca="1">IF(ROWS($1:5)&lt;=SUMPRODUCT(--(WEEKDAY(ROW(INDIRECT(DATE($C$1,$F41,1)&amp;":"&amp;DATE($C$1,$F41+1,0))),2)=1)),SMALL(IF((WEEKDAY(ROW(INDIRECT(DATE($C$1,$F41,1)&amp;":"&amp;DATE($C$1,$F41+1,0))),2)=1),ROW(INDIRECT(DATE($C$1,$F41,1)&amp;":"&amp;DATE($C$1,$F41+1,0)))),ROWS($1:5)),"")</f>
        <v>42247</v>
      </c>
      <c r="K41" s="8" t="e">
        <f ca="1">IF(INDEX($G:$H,MATCH($L41,$H:$H,0),1)=$C$1,1,"")</f>
        <v>#N/A</v>
      </c>
      <c r="M41" s="19" t="str">
        <f t="array" aca="1" ref="M41" ca="1">INDEX($H$2:$H$61,SMALL(IF($H$2:$H$61&lt;&gt;"",ROW(INDIRECT("1:"&amp;ROWS(H41:H100)))),ROWS($1:40)))</f>
        <v>SEMAINE 40</v>
      </c>
      <c r="N41" s="20">
        <f ca="1">IFERROR(ROW(INDEX(OFFSET($G$2:$H$61,$N40,),MATCH($Q$1,OFFSET($G$2:$G$61,$N40,),0),2))-1,"")</f>
        <v>44</v>
      </c>
    </row>
    <row r="42" spans="2:14">
      <c r="B42" s="26">
        <f>DATE(C42,5,8)</f>
        <v>43228</v>
      </c>
      <c r="C42" s="14">
        <f>C41</f>
        <v>2018</v>
      </c>
      <c r="D42" s="25" t="s">
        <v>10</v>
      </c>
      <c r="F42" s="14">
        <v>9</v>
      </c>
      <c r="G42" s="14">
        <f ca="1">IF($H42="","",YEAR($I42))</f>
        <v>2015</v>
      </c>
      <c r="H42" s="17" t="str">
        <f ca="1">IF($I42="","",IF(INT(($I42-SUM(MOD(DATE(YEAR($I42-MOD($I42-2,7)+3),1,2),{1E+99;7})*{1;-1})+5)/7)&lt;10,"SEMAINE 0"&amp;INT(($I42-SUM(MOD(DATE(YEAR($I42-MOD($I42-2,7)+3),1,2),{1E+99;7})*{1;-1})+5)/7),"SEMAINE "&amp;INT(($I42-SUM(MOD(DATE(YEAR($I42-MOD($I42-2,7)+3),1,2),{1E+99;7})*{1;-1})+5)/7)))</f>
        <v>SEMAINE 37</v>
      </c>
      <c r="I42" s="18">
        <f t="array" aca="1" ref="I42" ca="1">IF(ROWS($1:1)&lt;=SUMPRODUCT(--(WEEKDAY(ROW(INDIRECT(DATE($C$1,$F42,1)&amp;":"&amp;DATE($C$1,$F42+1,0))),2)=1)),SMALL(IF((WEEKDAY(ROW(INDIRECT(DATE($C$1,$F42,1)&amp;":"&amp;DATE($C$1,$F42+1,0))),2)=1),ROW(INDIRECT(DATE($C$1,$F42,1)&amp;":"&amp;DATE($C$1,$F42+1,0)))),ROWS($1:1)),"")</f>
        <v>42254</v>
      </c>
      <c r="K42" s="8" t="e">
        <f ca="1">IF(INDEX($G:$H,MATCH($L42,$H:$H,0),1)=$C$1,1,"")</f>
        <v>#N/A</v>
      </c>
      <c r="M42" s="19" t="str">
        <f t="array" aca="1" ref="M42" ca="1">INDEX($H$2:$H$61,SMALL(IF($H$2:$H$61&lt;&gt;"",ROW(INDIRECT("1:"&amp;ROWS(H42:H101)))),ROWS($1:41)))</f>
        <v>SEMAINE 41</v>
      </c>
      <c r="N42" s="20">
        <f ca="1">IFERROR(ROW(INDEX(OFFSET($G$2:$H$61,$N41,),MATCH($Q$1,OFFSET($G$2:$G$61,$N41,),0),2))-1,"")</f>
        <v>46</v>
      </c>
    </row>
    <row r="43" spans="2:14">
      <c r="B43" s="26">
        <v>41403</v>
      </c>
      <c r="C43" s="14">
        <f>C42</f>
        <v>2018</v>
      </c>
      <c r="D43" s="25" t="s">
        <v>11</v>
      </c>
      <c r="F43" s="14">
        <v>9</v>
      </c>
      <c r="G43" s="14">
        <f ca="1">IF($H43="","",YEAR($I43))</f>
        <v>2015</v>
      </c>
      <c r="H43" s="17" t="str">
        <f ca="1">IF($I43="","",IF(INT(($I43-SUM(MOD(DATE(YEAR($I43-MOD($I43-2,7)+3),1,2),{1E+99;7})*{1;-1})+5)/7)&lt;10,"SEMAINE 0"&amp;INT(($I43-SUM(MOD(DATE(YEAR($I43-MOD($I43-2,7)+3),1,2),{1E+99;7})*{1;-1})+5)/7),"SEMAINE "&amp;INT(($I43-SUM(MOD(DATE(YEAR($I43-MOD($I43-2,7)+3),1,2),{1E+99;7})*{1;-1})+5)/7)))</f>
        <v>SEMAINE 38</v>
      </c>
      <c r="I43" s="18">
        <f t="array" aca="1" ref="I43" ca="1">IF(ROWS($1:2)&lt;=SUMPRODUCT(--(WEEKDAY(ROW(INDIRECT(DATE($C$1,$F43,1)&amp;":"&amp;DATE($C$1,$F43+1,0))),2)=1)),SMALL(IF((WEEKDAY(ROW(INDIRECT(DATE($C$1,$F43,1)&amp;":"&amp;DATE($C$1,$F43+1,0))),2)=1),ROW(INDIRECT(DATE($C$1,$F43,1)&amp;":"&amp;DATE($C$1,$F43+1,0)))),ROWS($1:2)),"")</f>
        <v>42261</v>
      </c>
      <c r="K43" s="8" t="e">
        <f ca="1">IF(INDEX($G:$H,MATCH($L43,$H:$H,0),1)=$C$1,1,"")</f>
        <v>#N/A</v>
      </c>
      <c r="M43" s="19" t="str">
        <f t="array" aca="1" ref="M43" ca="1">INDEX($H$2:$H$61,SMALL(IF($H$2:$H$61&lt;&gt;"",ROW(INDIRECT("1:"&amp;ROWS(H43:H102)))),ROWS($1:42)))</f>
        <v>SEMAINE 42</v>
      </c>
      <c r="N43" s="20">
        <f ca="1">IFERROR(ROW(INDEX(OFFSET($G$2:$H$61,$N42,),MATCH($Q$1,OFFSET($G$2:$G$61,$N42,),0),2))-1,"")</f>
        <v>47</v>
      </c>
    </row>
    <row r="44" spans="2:14">
      <c r="B44" s="26">
        <v>41414</v>
      </c>
      <c r="C44" s="14">
        <f>C43</f>
        <v>2018</v>
      </c>
      <c r="D44" s="25" t="s">
        <v>12</v>
      </c>
      <c r="F44" s="14">
        <v>9</v>
      </c>
      <c r="G44" s="14">
        <f ca="1">IF($H44="","",YEAR($I44))</f>
        <v>2015</v>
      </c>
      <c r="H44" s="17" t="str">
        <f ca="1">IF($I44="","",IF(INT(($I44-SUM(MOD(DATE(YEAR($I44-MOD($I44-2,7)+3),1,2),{1E+99;7})*{1;-1})+5)/7)&lt;10,"SEMAINE 0"&amp;INT(($I44-SUM(MOD(DATE(YEAR($I44-MOD($I44-2,7)+3),1,2),{1E+99;7})*{1;-1})+5)/7),"SEMAINE "&amp;INT(($I44-SUM(MOD(DATE(YEAR($I44-MOD($I44-2,7)+3),1,2),{1E+99;7})*{1;-1})+5)/7)))</f>
        <v>SEMAINE 39</v>
      </c>
      <c r="I44" s="18">
        <f t="array" aca="1" ref="I44" ca="1">IF(ROWS($1:3)&lt;=SUMPRODUCT(--(WEEKDAY(ROW(INDIRECT(DATE($C$1,$F44,1)&amp;":"&amp;DATE($C$1,$F44+1,0))),2)=1)),SMALL(IF((WEEKDAY(ROW(INDIRECT(DATE($C$1,$F44,1)&amp;":"&amp;DATE($C$1,$F44+1,0))),2)=1),ROW(INDIRECT(DATE($C$1,$F44,1)&amp;":"&amp;DATE($C$1,$F44+1,0)))),ROWS($1:3)),"")</f>
        <v>42268</v>
      </c>
      <c r="K44" s="8" t="e">
        <f ca="1">IF(INDEX($G:$H,MATCH($L44,$H:$H,0),1)=$C$1,1,"")</f>
        <v>#N/A</v>
      </c>
      <c r="M44" s="19" t="str">
        <f t="array" aca="1" ref="M44" ca="1">INDEX($H$2:$H$61,SMALL(IF($H$2:$H$61&lt;&gt;"",ROW(INDIRECT("1:"&amp;ROWS(H44:H103)))),ROWS($1:43)))</f>
        <v>SEMAINE 43</v>
      </c>
      <c r="N44" s="20">
        <f ca="1">IFERROR(ROW(INDEX(OFFSET($G$2:$H$61,$N43,),MATCH($Q$1,OFFSET($G$2:$G$61,$N43,),0),2))-1,"")</f>
        <v>48</v>
      </c>
    </row>
    <row r="45" spans="2:14">
      <c r="B45" s="26">
        <f>DATE(C45,7,14)</f>
        <v>43295</v>
      </c>
      <c r="C45" s="14">
        <f>C44</f>
        <v>2018</v>
      </c>
      <c r="D45" s="25" t="s">
        <v>13</v>
      </c>
      <c r="F45" s="14">
        <v>9</v>
      </c>
      <c r="G45" s="14">
        <f ca="1">IF($H45="","",YEAR($I45))</f>
        <v>2015</v>
      </c>
      <c r="H45" s="17" t="str">
        <f ca="1">IF($I45="","",IF(INT(($I45-SUM(MOD(DATE(YEAR($I45-MOD($I45-2,7)+3),1,2),{1E+99;7})*{1;-1})+5)/7)&lt;10,"SEMAINE 0"&amp;INT(($I45-SUM(MOD(DATE(YEAR($I45-MOD($I45-2,7)+3),1,2),{1E+99;7})*{1;-1})+5)/7),"SEMAINE "&amp;INT(($I45-SUM(MOD(DATE(YEAR($I45-MOD($I45-2,7)+3),1,2),{1E+99;7})*{1;-1})+5)/7)))</f>
        <v>SEMAINE 40</v>
      </c>
      <c r="I45" s="18">
        <f t="array" aca="1" ref="I45" ca="1">IF(ROWS($1:4)&lt;=SUMPRODUCT(--(WEEKDAY(ROW(INDIRECT(DATE($C$1,$F45,1)&amp;":"&amp;DATE($C$1,$F45+1,0))),2)=1)),SMALL(IF((WEEKDAY(ROW(INDIRECT(DATE($C$1,$F45,1)&amp;":"&amp;DATE($C$1,$F45+1,0))),2)=1),ROW(INDIRECT(DATE($C$1,$F45,1)&amp;":"&amp;DATE($C$1,$F45+1,0)))),ROWS($1:4)),"")</f>
        <v>42275</v>
      </c>
      <c r="K45" s="8" t="e">
        <f ca="1">IF(INDEX($G:$H,MATCH($L45,$H:$H,0),1)=$C$1,1,"")</f>
        <v>#N/A</v>
      </c>
      <c r="M45" s="19" t="str">
        <f t="array" aca="1" ref="M45" ca="1">INDEX($H$2:$H$61,SMALL(IF($H$2:$H$61&lt;&gt;"",ROW(INDIRECT("1:"&amp;ROWS(H45:H104)))),ROWS($1:44)))</f>
        <v>SEMAINE 44</v>
      </c>
      <c r="N45" s="20">
        <f ca="1">IFERROR(ROW(INDEX(OFFSET($G$2:$H$61,$N44,),MATCH($Q$1,OFFSET($G$2:$G$61,$N44,),0),2))-1,"")</f>
        <v>49</v>
      </c>
    </row>
    <row r="46" spans="2:14">
      <c r="B46" s="26">
        <f>DATE(C46,8,15)</f>
        <v>43327</v>
      </c>
      <c r="C46" s="14">
        <f>C45</f>
        <v>2018</v>
      </c>
      <c r="D46" s="25" t="s">
        <v>14</v>
      </c>
      <c r="F46" s="14">
        <v>9</v>
      </c>
      <c r="G46" s="14" t="str">
        <f ca="1">IF($H46="","",YEAR($I46))</f>
        <v/>
      </c>
      <c r="H46" s="17" t="str">
        <f ca="1">IF($I46="","",IF(INT(($I46-SUM(MOD(DATE(YEAR($I46-MOD($I46-2,7)+3),1,2),{1E+99;7})*{1;-1})+5)/7)&lt;10,"SEMAINE 0"&amp;INT(($I46-SUM(MOD(DATE(YEAR($I46-MOD($I46-2,7)+3),1,2),{1E+99;7})*{1;-1})+5)/7),"SEMAINE "&amp;INT(($I46-SUM(MOD(DATE(YEAR($I46-MOD($I46-2,7)+3),1,2),{1E+99;7})*{1;-1})+5)/7)))</f>
        <v/>
      </c>
      <c r="I46" s="18" t="str">
        <f t="array" aca="1" ref="I46" ca="1">IF(ROWS($1:5)&lt;=SUMPRODUCT(--(WEEKDAY(ROW(INDIRECT(DATE($C$1,$F46,1)&amp;":"&amp;DATE($C$1,$F46+1,0))),2)=1)),SMALL(IF((WEEKDAY(ROW(INDIRECT(DATE($C$1,$F46,1)&amp;":"&amp;DATE($C$1,$F46+1,0))),2)=1),ROW(INDIRECT(DATE($C$1,$F46,1)&amp;":"&amp;DATE($C$1,$F46+1,0)))),ROWS($1:5)),"")</f>
        <v/>
      </c>
      <c r="K46" s="8" t="e">
        <f ca="1">IF(INDEX($G:$H,MATCH($L46,$H:$H,0),1)=$C$1,1,"")</f>
        <v>#N/A</v>
      </c>
      <c r="M46" s="19" t="str">
        <f t="array" aca="1" ref="M46" ca="1">INDEX($H$2:$H$61,SMALL(IF($H$2:$H$61&lt;&gt;"",ROW(INDIRECT("1:"&amp;ROWS(H46:H105)))),ROWS($1:45)))</f>
        <v>SEMAINE 45</v>
      </c>
      <c r="N46" s="20">
        <f ca="1">IFERROR(ROW(INDEX(OFFSET($G$2:$H$61,$N45,),MATCH($Q$1,OFFSET($G$2:$G$61,$N45,),0),2))-1,"")</f>
        <v>51</v>
      </c>
    </row>
    <row r="47" spans="2:14">
      <c r="B47" s="26">
        <f>DATE(C47,11,1)</f>
        <v>43405</v>
      </c>
      <c r="C47" s="14">
        <f>C46</f>
        <v>2018</v>
      </c>
      <c r="D47" s="25" t="s">
        <v>15</v>
      </c>
      <c r="F47" s="14">
        <v>10</v>
      </c>
      <c r="G47" s="14">
        <f ca="1">IF($H47="","",YEAR($I47))</f>
        <v>2015</v>
      </c>
      <c r="H47" s="17" t="str">
        <f ca="1">IF($I47="","",IF(INT(($I47-SUM(MOD(DATE(YEAR($I47-MOD($I47-2,7)+3),1,2),{1E+99;7})*{1;-1})+5)/7)&lt;10,"SEMAINE 0"&amp;INT(($I47-SUM(MOD(DATE(YEAR($I47-MOD($I47-2,7)+3),1,2),{1E+99;7})*{1;-1})+5)/7),"SEMAINE "&amp;INT(($I47-SUM(MOD(DATE(YEAR($I47-MOD($I47-2,7)+3),1,2),{1E+99;7})*{1;-1})+5)/7)))</f>
        <v>SEMAINE 41</v>
      </c>
      <c r="I47" s="18">
        <f t="array" aca="1" ref="I47" ca="1">IF(ROWS($1:1)&lt;=SUMPRODUCT(--(WEEKDAY(ROW(INDIRECT(DATE($C$1,$F47,1)&amp;":"&amp;DATE($C$1,$F47+1,0))),2)=1)),SMALL(IF((WEEKDAY(ROW(INDIRECT(DATE($C$1,$F47,1)&amp;":"&amp;DATE($C$1,$F47+1,0))),2)=1),ROW(INDIRECT(DATE($C$1,$F47,1)&amp;":"&amp;DATE($C$1,$F47+1,0)))),ROWS($1:1)),"")</f>
        <v>42282</v>
      </c>
      <c r="K47" s="8" t="e">
        <f ca="1">IF(INDEX($G:$H,MATCH($L47,$H:$H,0),1)=$C$1,1,"")</f>
        <v>#N/A</v>
      </c>
      <c r="M47" s="19" t="str">
        <f t="array" aca="1" ref="M47" ca="1">INDEX($H$2:$H$61,SMALL(IF($H$2:$H$61&lt;&gt;"",ROW(INDIRECT("1:"&amp;ROWS(H47:H106)))),ROWS($1:46)))</f>
        <v>SEMAINE 46</v>
      </c>
      <c r="N47" s="20">
        <f ca="1">IFERROR(ROW(INDEX(OFFSET($G$2:$H$61,$N46,),MATCH($Q$1,OFFSET($G$2:$G$61,$N46,),0),2))-1,"")</f>
        <v>52</v>
      </c>
    </row>
    <row r="48" spans="2:14">
      <c r="B48" s="26">
        <f>DATE(C48,11,11)</f>
        <v>43415</v>
      </c>
      <c r="C48" s="14">
        <f>C47</f>
        <v>2018</v>
      </c>
      <c r="D48" s="25" t="s">
        <v>16</v>
      </c>
      <c r="F48" s="14">
        <v>10</v>
      </c>
      <c r="G48" s="14">
        <f ca="1">IF($H48="","",YEAR($I48))</f>
        <v>2015</v>
      </c>
      <c r="H48" s="17" t="str">
        <f ca="1">IF($I48="","",IF(INT(($I48-SUM(MOD(DATE(YEAR($I48-MOD($I48-2,7)+3),1,2),{1E+99;7})*{1;-1})+5)/7)&lt;10,"SEMAINE 0"&amp;INT(($I48-SUM(MOD(DATE(YEAR($I48-MOD($I48-2,7)+3),1,2),{1E+99;7})*{1;-1})+5)/7),"SEMAINE "&amp;INT(($I48-SUM(MOD(DATE(YEAR($I48-MOD($I48-2,7)+3),1,2),{1E+99;7})*{1;-1})+5)/7)))</f>
        <v>SEMAINE 42</v>
      </c>
      <c r="I48" s="18">
        <f t="array" aca="1" ref="I48" ca="1">IF(ROWS($1:2)&lt;=SUMPRODUCT(--(WEEKDAY(ROW(INDIRECT(DATE($C$1,$F48,1)&amp;":"&amp;DATE($C$1,$F48+1,0))),2)=1)),SMALL(IF((WEEKDAY(ROW(INDIRECT(DATE($C$1,$F48,1)&amp;":"&amp;DATE($C$1,$F48+1,0))),2)=1),ROW(INDIRECT(DATE($C$1,$F48,1)&amp;":"&amp;DATE($C$1,$F48+1,0)))),ROWS($1:2)),"")</f>
        <v>42289</v>
      </c>
      <c r="K48" s="8" t="e">
        <f ca="1">IF(INDEX($G:$H,MATCH($L48,$H:$H,0),1)=$C$1,1,"")</f>
        <v>#N/A</v>
      </c>
      <c r="M48" s="19" t="str">
        <f t="array" aca="1" ref="M48" ca="1">INDEX($H$2:$H$61,SMALL(IF($H$2:$H$61&lt;&gt;"",ROW(INDIRECT("1:"&amp;ROWS(H48:H107)))),ROWS($1:47)))</f>
        <v>SEMAINE 47</v>
      </c>
      <c r="N48" s="20">
        <f ca="1">IFERROR(ROW(INDEX(OFFSET($G$2:$H$61,$N47,),MATCH($Q$1,OFFSET($G$2:$G$61,$N47,),0),2))-1,"")</f>
        <v>53</v>
      </c>
    </row>
    <row r="49" spans="1:14">
      <c r="B49" s="26">
        <f>DATE(C49,12,25)</f>
        <v>43459</v>
      </c>
      <c r="C49" s="14">
        <f>C48</f>
        <v>2018</v>
      </c>
      <c r="D49" s="25" t="s">
        <v>17</v>
      </c>
      <c r="F49" s="14">
        <v>10</v>
      </c>
      <c r="G49" s="14">
        <f ca="1">IF($H49="","",YEAR($I49))</f>
        <v>2015</v>
      </c>
      <c r="H49" s="17" t="str">
        <f ca="1">IF($I49="","",IF(INT(($I49-SUM(MOD(DATE(YEAR($I49-MOD($I49-2,7)+3),1,2),{1E+99;7})*{1;-1})+5)/7)&lt;10,"SEMAINE 0"&amp;INT(($I49-SUM(MOD(DATE(YEAR($I49-MOD($I49-2,7)+3),1,2),{1E+99;7})*{1;-1})+5)/7),"SEMAINE "&amp;INT(($I49-SUM(MOD(DATE(YEAR($I49-MOD($I49-2,7)+3),1,2),{1E+99;7})*{1;-1})+5)/7)))</f>
        <v>SEMAINE 43</v>
      </c>
      <c r="I49" s="18">
        <f t="array" aca="1" ref="I49" ca="1">IF(ROWS($1:3)&lt;=SUMPRODUCT(--(WEEKDAY(ROW(INDIRECT(DATE($C$1,$F49,1)&amp;":"&amp;DATE($C$1,$F49+1,0))),2)=1)),SMALL(IF((WEEKDAY(ROW(INDIRECT(DATE($C$1,$F49,1)&amp;":"&amp;DATE($C$1,$F49+1,0))),2)=1),ROW(INDIRECT(DATE($C$1,$F49,1)&amp;":"&amp;DATE($C$1,$F49+1,0)))),ROWS($1:3)),"")</f>
        <v>42296</v>
      </c>
      <c r="K49" s="8" t="e">
        <f ca="1">IF(INDEX($G:$H,MATCH($L49,$H:$H,0),1)=$C$1,1,"")</f>
        <v>#N/A</v>
      </c>
      <c r="M49" s="19" t="str">
        <f t="array" aca="1" ref="M49" ca="1">INDEX($H$2:$H$61,SMALL(IF($H$2:$H$61&lt;&gt;"",ROW(INDIRECT("1:"&amp;ROWS(H49:H108)))),ROWS($1:48)))</f>
        <v>SEMAINE 48</v>
      </c>
      <c r="N49" s="20">
        <f ca="1">IFERROR(ROW(INDEX(OFFSET($G$2:$H$61,$N48,),MATCH($Q$1,OFFSET($G$2:$G$61,$N48,),0),2))-1,"")</f>
        <v>54</v>
      </c>
    </row>
    <row r="50" spans="1:14">
      <c r="B50" s="13">
        <f>DATE(C50,1,1)</f>
        <v>43466</v>
      </c>
      <c r="C50" s="14">
        <f>C49+1</f>
        <v>2019</v>
      </c>
      <c r="D50" s="15" t="s">
        <v>6</v>
      </c>
      <c r="F50" s="14">
        <v>10</v>
      </c>
      <c r="G50" s="14">
        <f ca="1">IF($H50="","",YEAR($I50))</f>
        <v>2015</v>
      </c>
      <c r="H50" s="17" t="str">
        <f ca="1">IF($I50="","",IF(INT(($I50-SUM(MOD(DATE(YEAR($I50-MOD($I50-2,7)+3),1,2),{1E+99;7})*{1;-1})+5)/7)&lt;10,"SEMAINE 0"&amp;INT(($I50-SUM(MOD(DATE(YEAR($I50-MOD($I50-2,7)+3),1,2),{1E+99;7})*{1;-1})+5)/7),"SEMAINE "&amp;INT(($I50-SUM(MOD(DATE(YEAR($I50-MOD($I50-2,7)+3),1,2),{1E+99;7})*{1;-1})+5)/7)))</f>
        <v>SEMAINE 44</v>
      </c>
      <c r="I50" s="18">
        <f t="array" aca="1" ref="I50" ca="1">IF(ROWS($1:4)&lt;=SUMPRODUCT(--(WEEKDAY(ROW(INDIRECT(DATE($C$1,$F50,1)&amp;":"&amp;DATE($C$1,$F50+1,0))),2)=1)),SMALL(IF((WEEKDAY(ROW(INDIRECT(DATE($C$1,$F50,1)&amp;":"&amp;DATE($C$1,$F50+1,0))),2)=1),ROW(INDIRECT(DATE($C$1,$F50,1)&amp;":"&amp;DATE($C$1,$F50+1,0)))),ROWS($1:4)),"")</f>
        <v>42303</v>
      </c>
      <c r="K50" s="8" t="e">
        <f ca="1">IF(INDEX($G:$H,MATCH($L50,$H:$H,0),1)=$C$1,1,"")</f>
        <v>#N/A</v>
      </c>
      <c r="M50" s="19" t="str">
        <f t="array" aca="1" ref="M50" ca="1">INDEX($H$2:$H$61,SMALL(IF($H$2:$H$61&lt;&gt;"",ROW(INDIRECT("1:"&amp;ROWS(H50:H109)))),ROWS($1:49)))</f>
        <v>SEMAINE 49</v>
      </c>
      <c r="N50" s="20">
        <f ca="1">IFERROR(ROW(INDEX(OFFSET($G$2:$H$61,$N49,),MATCH($Q$1,OFFSET($G$2:$G$61,$N49,),0),2))-1,"")</f>
        <v>55</v>
      </c>
    </row>
    <row r="51" spans="1:14">
      <c r="B51" s="13">
        <f>DATE(C51,IF((25-MOD((11*MOD(C51-1900,19)+4-INT((7*MOD(C51-1900,19)+1)/19)),29)-MOD(C51-1900+INT((C51-1900)/4)+31-MOD((11*MOD(C51-1900,19)+4-INT((7*MOD(C51-1900,19)+1)/19)),29),7))&gt;0,4,3),IF((25-MOD((11*MOD(C51-1900,19)+4-INT((7*MOD(C51-1900,19)+1)/19)),29)-MOD(C51-1900+INT((C51-1900)/4)+31-MOD((11*MOD(C51-1900,19)+4-INT((7*MOD(C51-1900,19)+1)/19)),29),7))&gt;0,(25-MOD((11*MOD(C51-1900,19)+4-INT((7*MOD(C51-1900,19)+1)/19)),29)-MOD(C51-1900+INT((C51-1900)/4)+31-MOD((11*MOD(C51-1900,19)+4-INT((7*MOD(C51-1900,19)+1)/19)),29),7)),31+(25-MOD((11*MOD(C51-1900,19)+4-INT((7*MOD(C51-1900,19)+1)/19)),29)-MOD(C51-1900+INT((C51-1900)/4)+31-MOD((11*MOD(C51-1900,19)+4-INT((7*MOD(C51-1900,19)+1)/19)),29),7))))</f>
        <v>43576</v>
      </c>
      <c r="C51" s="14">
        <f>C50</f>
        <v>2019</v>
      </c>
      <c r="D51" s="25" t="s">
        <v>7</v>
      </c>
      <c r="F51" s="14">
        <v>10</v>
      </c>
      <c r="G51" s="14" t="str">
        <f ca="1">IF($H51="","",YEAR($I51))</f>
        <v/>
      </c>
      <c r="H51" s="17" t="str">
        <f ca="1">IF($I51="","",IF(INT(($I51-SUM(MOD(DATE(YEAR($I51-MOD($I51-2,7)+3),1,2),{1E+99;7})*{1;-1})+5)/7)&lt;10,"SEMAINE 0"&amp;INT(($I51-SUM(MOD(DATE(YEAR($I51-MOD($I51-2,7)+3),1,2),{1E+99;7})*{1;-1})+5)/7),"SEMAINE "&amp;INT(($I51-SUM(MOD(DATE(YEAR($I51-MOD($I51-2,7)+3),1,2),{1E+99;7})*{1;-1})+5)/7)))</f>
        <v/>
      </c>
      <c r="I51" s="18" t="str">
        <f t="array" aca="1" ref="I51" ca="1">IF(ROWS($1:5)&lt;=SUMPRODUCT(--(WEEKDAY(ROW(INDIRECT(DATE($C$1,$F51,1)&amp;":"&amp;DATE($C$1,$F51+1,0))),2)=1)),SMALL(IF((WEEKDAY(ROW(INDIRECT(DATE($C$1,$F51,1)&amp;":"&amp;DATE($C$1,$F51+1,0))),2)=1),ROW(INDIRECT(DATE($C$1,$F51,1)&amp;":"&amp;DATE($C$1,$F51+1,0)))),ROWS($1:5)),"")</f>
        <v/>
      </c>
      <c r="K51" s="8" t="e">
        <f ca="1">IF(INDEX($G:$H,MATCH($L51,$H:$H,0),1)=$C$1,1,"")</f>
        <v>#N/A</v>
      </c>
      <c r="M51" s="19" t="str">
        <f t="array" aca="1" ref="M51" ca="1">INDEX($H$2:$H$61,SMALL(IF($H$2:$H$61&lt;&gt;"",ROW(INDIRECT("1:"&amp;ROWS(H51:H110)))),ROWS($1:50)))</f>
        <v>SEMAINE 50</v>
      </c>
      <c r="N51" s="20">
        <f ca="1">IFERROR(ROW(INDEX(OFFSET($G$2:$H$61,$N50,),MATCH($Q$1,OFFSET($G$2:$G$61,$N50,),0),2))-1,"")</f>
        <v>56</v>
      </c>
    </row>
    <row r="52" spans="1:14">
      <c r="B52" s="26">
        <v>41365</v>
      </c>
      <c r="C52" s="14">
        <f>C51</f>
        <v>2019</v>
      </c>
      <c r="D52" s="25" t="s">
        <v>8</v>
      </c>
      <c r="F52" s="14">
        <v>11</v>
      </c>
      <c r="G52" s="14">
        <f ca="1">IF($H52="","",YEAR($I52))</f>
        <v>2015</v>
      </c>
      <c r="H52" s="17" t="str">
        <f ca="1">IF($I52="","",IF(INT(($I52-SUM(MOD(DATE(YEAR($I52-MOD($I52-2,7)+3),1,2),{1E+99;7})*{1;-1})+5)/7)&lt;10,"SEMAINE 0"&amp;INT(($I52-SUM(MOD(DATE(YEAR($I52-MOD($I52-2,7)+3),1,2),{1E+99;7})*{1;-1})+5)/7),"SEMAINE "&amp;INT(($I52-SUM(MOD(DATE(YEAR($I52-MOD($I52-2,7)+3),1,2),{1E+99;7})*{1;-1})+5)/7)))</f>
        <v>SEMAINE 45</v>
      </c>
      <c r="I52" s="18">
        <f t="array" aca="1" ref="I52" ca="1">IF(ROWS($1:1)&lt;=SUMPRODUCT(--(WEEKDAY(ROW(INDIRECT(DATE($C$1,$F52,1)&amp;":"&amp;DATE($C$1,$F52+1,0))),2)=1)),SMALL(IF((WEEKDAY(ROW(INDIRECT(DATE($C$1,$F52,1)&amp;":"&amp;DATE($C$1,$F52+1,0))),2)=1),ROW(INDIRECT(DATE($C$1,$F52,1)&amp;":"&amp;DATE($C$1,$F52+1,0)))),ROWS($1:1)),"")</f>
        <v>42310</v>
      </c>
      <c r="K52" s="8" t="e">
        <f ca="1">IF(INDEX($G:$H,MATCH($L52,$H:$H,0),1)=$C$1,1,"")</f>
        <v>#N/A</v>
      </c>
      <c r="M52" s="19" t="str">
        <f t="array" aca="1" ref="M52" ca="1">INDEX($H$2:$H$61,SMALL(IF($H$2:$H$61&lt;&gt;"",ROW(INDIRECT("1:"&amp;ROWS(H52:H111)))),ROWS($1:51)))</f>
        <v>SEMAINE 51</v>
      </c>
      <c r="N52" s="20">
        <f ca="1">IFERROR(ROW(INDEX(OFFSET($G$2:$H$61,$N51,),MATCH($Q$1,OFFSET($G$2:$G$61,$N51,),0),2))-1,"")</f>
        <v>57</v>
      </c>
    </row>
    <row r="53" spans="1:14">
      <c r="A53" s="16" t="s">
        <v>18</v>
      </c>
      <c r="B53" s="26">
        <f>DATE(C53,5,1)</f>
        <v>43586</v>
      </c>
      <c r="C53" s="14">
        <f>C52</f>
        <v>2019</v>
      </c>
      <c r="D53" s="25" t="s">
        <v>9</v>
      </c>
      <c r="F53" s="14">
        <v>11</v>
      </c>
      <c r="G53" s="14">
        <f ca="1">IF($H53="","",YEAR($I53))</f>
        <v>2015</v>
      </c>
      <c r="H53" s="17" t="str">
        <f ca="1">IF($I53="","",IF(INT(($I53-SUM(MOD(DATE(YEAR($I53-MOD($I53-2,7)+3),1,2),{1E+99;7})*{1;-1})+5)/7)&lt;10,"SEMAINE 0"&amp;INT(($I53-SUM(MOD(DATE(YEAR($I53-MOD($I53-2,7)+3),1,2),{1E+99;7})*{1;-1})+5)/7),"SEMAINE "&amp;INT(($I53-SUM(MOD(DATE(YEAR($I53-MOD($I53-2,7)+3),1,2),{1E+99;7})*{1;-1})+5)/7)))</f>
        <v>SEMAINE 46</v>
      </c>
      <c r="I53" s="18">
        <f t="array" aca="1" ref="I53" ca="1">IF(ROWS($1:2)&lt;=SUMPRODUCT(--(WEEKDAY(ROW(INDIRECT(DATE($C$1,$F53,1)&amp;":"&amp;DATE($C$1,$F53+1,0))),2)=1)),SMALL(IF((WEEKDAY(ROW(INDIRECT(DATE($C$1,$F53,1)&amp;":"&amp;DATE($C$1,$F53+1,0))),2)=1),ROW(INDIRECT(DATE($C$1,$F53,1)&amp;":"&amp;DATE($C$1,$F53+1,0)))),ROWS($1:2)),"")</f>
        <v>42317</v>
      </c>
      <c r="K53" s="8" t="e">
        <f ca="1">IF(INDEX($G:$H,MATCH($L53,$H:$H,0),1)=$C$1,1,"")</f>
        <v>#N/A</v>
      </c>
      <c r="M53" s="19" t="str">
        <f t="array" aca="1" ref="M53" ca="1">INDEX($H$2:$H$61,SMALL(IF($H$2:$H$61&lt;&gt;"",ROW(INDIRECT("1:"&amp;ROWS(H53:H112)))),ROWS($1:52)))</f>
        <v>SEMAINE 52</v>
      </c>
      <c r="N53" s="20">
        <f ca="1">IFERROR(ROW(INDEX(OFFSET($G$2:$H$61,$N52,),MATCH($Q$1,OFFSET($G$2:$G$61,$N52,),0),2))-1,"")</f>
        <v>58</v>
      </c>
    </row>
    <row r="54" spans="1:14">
      <c r="B54" s="26">
        <f>DATE(C54,5,8)</f>
        <v>43593</v>
      </c>
      <c r="C54" s="14">
        <f>C53</f>
        <v>2019</v>
      </c>
      <c r="D54" s="25" t="s">
        <v>10</v>
      </c>
      <c r="F54" s="14">
        <v>11</v>
      </c>
      <c r="G54" s="14">
        <f ca="1">IF($H54="","",YEAR($I54))</f>
        <v>2015</v>
      </c>
      <c r="H54" s="17" t="str">
        <f ca="1">IF($I54="","",IF(INT(($I54-SUM(MOD(DATE(YEAR($I54-MOD($I54-2,7)+3),1,2),{1E+99;7})*{1;-1})+5)/7)&lt;10,"SEMAINE 0"&amp;INT(($I54-SUM(MOD(DATE(YEAR($I54-MOD($I54-2,7)+3),1,2),{1E+99;7})*{1;-1})+5)/7),"SEMAINE "&amp;INT(($I54-SUM(MOD(DATE(YEAR($I54-MOD($I54-2,7)+3),1,2),{1E+99;7})*{1;-1})+5)/7)))</f>
        <v>SEMAINE 47</v>
      </c>
      <c r="I54" s="18">
        <f t="array" aca="1" ref="I54" ca="1">IF(ROWS($1:3)&lt;=SUMPRODUCT(--(WEEKDAY(ROW(INDIRECT(DATE($C$1,$F54,1)&amp;":"&amp;DATE($C$1,$F54+1,0))),2)=1)),SMALL(IF((WEEKDAY(ROW(INDIRECT(DATE($C$1,$F54,1)&amp;":"&amp;DATE($C$1,$F54+1,0))),2)=1),ROW(INDIRECT(DATE($C$1,$F54,1)&amp;":"&amp;DATE($C$1,$F54+1,0)))),ROWS($1:3)),"")</f>
        <v>42324</v>
      </c>
      <c r="K54" s="8" t="e">
        <f ca="1">IF(INDEX($G:$H,MATCH($L54,$H:$H,0),1)=$C$1,1,"")</f>
        <v>#N/A</v>
      </c>
      <c r="M54" s="27" t="str">
        <f t="array" aca="1" ref="M54" ca="1">INDEX($H$2:$H$61,SMALL(IF($H$2:$H$61&lt;&gt;"",ROW(INDIRECT("1:"&amp;ROWS(H54:H113)))),ROWS($1:53)))</f>
        <v>SEMAINE 53</v>
      </c>
      <c r="N54" s="28">
        <f ca="1">IFERROR(ROW(INDEX(OFFSET($G$2:$H$61,$N53,),MATCH($Q$1,OFFSET($G$2:$G$61,$N53,),0),2))-1,"")</f>
        <v>59</v>
      </c>
    </row>
    <row r="55" spans="1:14">
      <c r="B55" s="26">
        <v>41403</v>
      </c>
      <c r="C55" s="14">
        <f>C54</f>
        <v>2019</v>
      </c>
      <c r="D55" s="25" t="s">
        <v>11</v>
      </c>
      <c r="F55" s="14">
        <v>11</v>
      </c>
      <c r="G55" s="14">
        <f ca="1">IF($H55="","",YEAR($I55))</f>
        <v>2015</v>
      </c>
      <c r="H55" s="17" t="str">
        <f ca="1">IF($I55="","",IF(INT(($I55-SUM(MOD(DATE(YEAR($I55-MOD($I55-2,7)+3),1,2),{1E+99;7})*{1;-1})+5)/7)&lt;10,"SEMAINE 0"&amp;INT(($I55-SUM(MOD(DATE(YEAR($I55-MOD($I55-2,7)+3),1,2),{1E+99;7})*{1;-1})+5)/7),"SEMAINE "&amp;INT(($I55-SUM(MOD(DATE(YEAR($I55-MOD($I55-2,7)+3),1,2),{1E+99;7})*{1;-1})+5)/7)))</f>
        <v>SEMAINE 48</v>
      </c>
      <c r="I55" s="18">
        <f t="array" aca="1" ref="I55" ca="1">IF(ROWS($1:4)&lt;=SUMPRODUCT(--(WEEKDAY(ROW(INDIRECT(DATE($C$1,$F55,1)&amp;":"&amp;DATE($C$1,$F55+1,0))),2)=1)),SMALL(IF((WEEKDAY(ROW(INDIRECT(DATE($C$1,$F55,1)&amp;":"&amp;DATE($C$1,$F55+1,0))),2)=1),ROW(INDIRECT(DATE($C$1,$F55,1)&amp;":"&amp;DATE($C$1,$F55+1,0)))),ROWS($1:4)),"")</f>
        <v>42331</v>
      </c>
    </row>
    <row r="56" spans="1:14">
      <c r="B56" s="26">
        <v>41414</v>
      </c>
      <c r="C56" s="14">
        <f>C55</f>
        <v>2019</v>
      </c>
      <c r="D56" s="25" t="s">
        <v>12</v>
      </c>
      <c r="F56" s="14">
        <v>11</v>
      </c>
      <c r="G56" s="14">
        <f ca="1">IF($H56="","",YEAR($I56))</f>
        <v>2015</v>
      </c>
      <c r="H56" s="17" t="str">
        <f ca="1">IF($I56="","",IF(INT(($I56-SUM(MOD(DATE(YEAR($I56-MOD($I56-2,7)+3),1,2),{1E+99;7})*{1;-1})+5)/7)&lt;10,"SEMAINE 0"&amp;INT(($I56-SUM(MOD(DATE(YEAR($I56-MOD($I56-2,7)+3),1,2),{1E+99;7})*{1;-1})+5)/7),"SEMAINE "&amp;INT(($I56-SUM(MOD(DATE(YEAR($I56-MOD($I56-2,7)+3),1,2),{1E+99;7})*{1;-1})+5)/7)))</f>
        <v>SEMAINE 49</v>
      </c>
      <c r="I56" s="18">
        <f t="array" aca="1" ref="I56" ca="1">IF(ROWS($1:5)&lt;=SUMPRODUCT(--(WEEKDAY(ROW(INDIRECT(DATE($C$1,$F56,1)&amp;":"&amp;DATE($C$1,$F56+1,0))),2)=1)),SMALL(IF((WEEKDAY(ROW(INDIRECT(DATE($C$1,$F56,1)&amp;":"&amp;DATE($C$1,$F56+1,0))),2)=1),ROW(INDIRECT(DATE($C$1,$F56,1)&amp;":"&amp;DATE($C$1,$F56+1,0)))),ROWS($1:5)),"")</f>
        <v>42338</v>
      </c>
    </row>
    <row r="57" spans="1:14">
      <c r="B57" s="26">
        <f>DATE(C57,7,14)</f>
        <v>43660</v>
      </c>
      <c r="C57" s="14">
        <f>C56</f>
        <v>2019</v>
      </c>
      <c r="D57" s="25" t="s">
        <v>13</v>
      </c>
      <c r="F57" s="14">
        <v>12</v>
      </c>
      <c r="G57" s="14">
        <f ca="1">IF($H57="","",YEAR($I57))</f>
        <v>2015</v>
      </c>
      <c r="H57" s="17" t="str">
        <f ca="1">IF($I57="","",IF(INT(($I57-SUM(MOD(DATE(YEAR($I57-MOD($I57-2,7)+3),1,2),{1E+99;7})*{1;-1})+5)/7)&lt;10,"SEMAINE 0"&amp;INT(($I57-SUM(MOD(DATE(YEAR($I57-MOD($I57-2,7)+3),1,2),{1E+99;7})*{1;-1})+5)/7),"SEMAINE "&amp;INT(($I57-SUM(MOD(DATE(YEAR($I57-MOD($I57-2,7)+3),1,2),{1E+99;7})*{1;-1})+5)/7)))</f>
        <v>SEMAINE 50</v>
      </c>
      <c r="I57" s="18">
        <f t="array" aca="1" ref="I57" ca="1">IF(ROWS($1:1)&lt;=SUMPRODUCT(--(WEEKDAY(ROW(INDIRECT(DATE($C$1,$F57,1)&amp;":"&amp;DATE($C$1,$F57+1,0))),2)=1)),SMALL(IF((WEEKDAY(ROW(INDIRECT(DATE($C$1,$F57,1)&amp;":"&amp;DATE($C$1,$F57+1,0))),2)=1),ROW(INDIRECT(DATE($C$1,$F57,1)&amp;":"&amp;DATE($C$1,$F57+1,0)))),ROWS($1:1)),"")</f>
        <v>42345</v>
      </c>
    </row>
    <row r="58" spans="1:14">
      <c r="B58" s="26">
        <f>DATE(C58,8,15)</f>
        <v>43692</v>
      </c>
      <c r="C58" s="14">
        <f>C57</f>
        <v>2019</v>
      </c>
      <c r="D58" s="25" t="s">
        <v>14</v>
      </c>
      <c r="F58" s="14">
        <v>12</v>
      </c>
      <c r="G58" s="14">
        <f ca="1">IF($H58="","",YEAR($I58))</f>
        <v>2015</v>
      </c>
      <c r="H58" s="17" t="str">
        <f ca="1">IF($I58="","",IF(INT(($I58-SUM(MOD(DATE(YEAR($I58-MOD($I58-2,7)+3),1,2),{1E+99;7})*{1;-1})+5)/7)&lt;10,"SEMAINE 0"&amp;INT(($I58-SUM(MOD(DATE(YEAR($I58-MOD($I58-2,7)+3),1,2),{1E+99;7})*{1;-1})+5)/7),"SEMAINE "&amp;INT(($I58-SUM(MOD(DATE(YEAR($I58-MOD($I58-2,7)+3),1,2),{1E+99;7})*{1;-1})+5)/7)))</f>
        <v>SEMAINE 51</v>
      </c>
      <c r="I58" s="18">
        <f t="array" aca="1" ref="I58" ca="1">IF(ROWS($1:2)&lt;=SUMPRODUCT(--(WEEKDAY(ROW(INDIRECT(DATE($C$1,$F58,1)&amp;":"&amp;DATE($C$1,$F58+1,0))),2)=1)),SMALL(IF((WEEKDAY(ROW(INDIRECT(DATE($C$1,$F58,1)&amp;":"&amp;DATE($C$1,$F58+1,0))),2)=1),ROW(INDIRECT(DATE($C$1,$F58,1)&amp;":"&amp;DATE($C$1,$F58+1,0)))),ROWS($1:2)),"")</f>
        <v>42352</v>
      </c>
    </row>
    <row r="59" spans="1:14">
      <c r="B59" s="26">
        <f>DATE(C59,11,1)</f>
        <v>43770</v>
      </c>
      <c r="C59" s="14">
        <f>C58</f>
        <v>2019</v>
      </c>
      <c r="D59" s="25" t="s">
        <v>15</v>
      </c>
      <c r="F59" s="14">
        <v>12</v>
      </c>
      <c r="G59" s="14">
        <f ca="1">IF($H59="","",YEAR($I59))</f>
        <v>2015</v>
      </c>
      <c r="H59" s="17" t="str">
        <f ca="1">IF($I59="","",IF(INT(($I59-SUM(MOD(DATE(YEAR($I59-MOD($I59-2,7)+3),1,2),{1E+99;7})*{1;-1})+5)/7)&lt;10,"SEMAINE 0"&amp;INT(($I59-SUM(MOD(DATE(YEAR($I59-MOD($I59-2,7)+3),1,2),{1E+99;7})*{1;-1})+5)/7),"SEMAINE "&amp;INT(($I59-SUM(MOD(DATE(YEAR($I59-MOD($I59-2,7)+3),1,2),{1E+99;7})*{1;-1})+5)/7)))</f>
        <v>SEMAINE 52</v>
      </c>
      <c r="I59" s="18">
        <f t="array" aca="1" ref="I59" ca="1">IF(ROWS($1:3)&lt;=SUMPRODUCT(--(WEEKDAY(ROW(INDIRECT(DATE($C$1,$F59,1)&amp;":"&amp;DATE($C$1,$F59+1,0))),2)=1)),SMALL(IF((WEEKDAY(ROW(INDIRECT(DATE($C$1,$F59,1)&amp;":"&amp;DATE($C$1,$F59+1,0))),2)=1),ROW(INDIRECT(DATE($C$1,$F59,1)&amp;":"&amp;DATE($C$1,$F59+1,0)))),ROWS($1:3)),"")</f>
        <v>42359</v>
      </c>
    </row>
    <row r="60" spans="1:14">
      <c r="B60" s="26">
        <f>DATE(C60,11,11)</f>
        <v>43780</v>
      </c>
      <c r="C60" s="14">
        <f>C59</f>
        <v>2019</v>
      </c>
      <c r="D60" s="25" t="s">
        <v>16</v>
      </c>
      <c r="F60" s="14">
        <v>12</v>
      </c>
      <c r="G60" s="14">
        <f ca="1">IF($H60="","",YEAR($I60))</f>
        <v>2015</v>
      </c>
      <c r="H60" s="17" t="str">
        <f ca="1">IF($I60="","",IF(INT(($I60-SUM(MOD(DATE(YEAR($I60-MOD($I60-2,7)+3),1,2),{1E+99;7})*{1;-1})+5)/7)&lt;10,"SEMAINE 0"&amp;INT(($I60-SUM(MOD(DATE(YEAR($I60-MOD($I60-2,7)+3),1,2),{1E+99;7})*{1;-1})+5)/7),"SEMAINE "&amp;INT(($I60-SUM(MOD(DATE(YEAR($I60-MOD($I60-2,7)+3),1,2),{1E+99;7})*{1;-1})+5)/7)))</f>
        <v>SEMAINE 53</v>
      </c>
      <c r="I60" s="18">
        <f t="array" aca="1" ref="I60" ca="1">IF(ROWS($1:4)&lt;=SUMPRODUCT(--(WEEKDAY(ROW(INDIRECT(DATE($C$1,$F60,1)&amp;":"&amp;DATE($C$1,$F60+1,0))),2)=1)),SMALL(IF((WEEKDAY(ROW(INDIRECT(DATE($C$1,$F60,1)&amp;":"&amp;DATE($C$1,$F60+1,0))),2)=1),ROW(INDIRECT(DATE($C$1,$F60,1)&amp;":"&amp;DATE($C$1,$F60+1,0)))),ROWS($1:4)),"")</f>
        <v>42366</v>
      </c>
    </row>
    <row r="61" spans="1:14">
      <c r="B61" s="26">
        <f>DATE(C61,12,25)</f>
        <v>43824</v>
      </c>
      <c r="C61" s="14">
        <f>C60</f>
        <v>2019</v>
      </c>
      <c r="D61" s="25" t="s">
        <v>17</v>
      </c>
      <c r="F61" s="14">
        <v>12</v>
      </c>
      <c r="G61" s="14" t="str">
        <f ca="1">IF($H61="","",YEAR($I61))</f>
        <v/>
      </c>
      <c r="H61" s="17" t="str">
        <f ca="1">IF($I61="","",IF(INT(($I61-SUM(MOD(DATE(YEAR($I61-MOD($I61-2,7)+3),1,2),{1E+99;7})*{1;-1})+5)/7)=1,"","SEMAINE "&amp;INT(($I61-SUM(MOD(DATE(YEAR($I61-MOD($I61-2,7)+3),1,2),{1E+99;7})*{1;-1})+5)/7)))</f>
        <v/>
      </c>
      <c r="I61" s="18" t="str">
        <f t="array" aca="1" ref="I61" ca="1">IF(ROWS($1:5)&lt;=SUMPRODUCT(--(WEEKDAY(ROW(INDIRECT(DATE($C$1,$F61,1)&amp;":"&amp;DATE($C$1,$F61+1,0))),2)=1)),SMALL(IF((WEEKDAY(ROW(INDIRECT(DATE($C$1,$F61,1)&amp;":"&amp;DATE($C$1,$F61+1,0))),2)=1),ROW(INDIRECT(DATE($C$1,$F61,1)&amp;":"&amp;DATE($C$1,$F61+1,0)))),ROWS($1:5)),"")</f>
        <v/>
      </c>
    </row>
    <row r="62" spans="1:14">
      <c r="B62" s="13">
        <f>DATE(C62,1,1)</f>
        <v>43831</v>
      </c>
      <c r="C62" s="14">
        <f>C61+1</f>
        <v>2020</v>
      </c>
      <c r="D62" s="15" t="s">
        <v>6</v>
      </c>
      <c r="F62" s="29"/>
      <c r="G62" s="29"/>
      <c r="I62" s="29"/>
    </row>
    <row r="63" spans="1:14">
      <c r="B63" s="13">
        <f>DATE(C63,IF((25-MOD((11*MOD(C63-1900,19)+4-INT((7*MOD(C63-1900,19)+1)/19)),29)-MOD(C63-1900+INT((C63-1900)/4)+31-MOD((11*MOD(C63-1900,19)+4-INT((7*MOD(C63-1900,19)+1)/19)),29),7))&gt;0,4,3),IF((25-MOD((11*MOD(C63-1900,19)+4-INT((7*MOD(C63-1900,19)+1)/19)),29)-MOD(C63-1900+INT((C63-1900)/4)+31-MOD((11*MOD(C63-1900,19)+4-INT((7*MOD(C63-1900,19)+1)/19)),29),7))&gt;0,(25-MOD((11*MOD(C63-1900,19)+4-INT((7*MOD(C63-1900,19)+1)/19)),29)-MOD(C63-1900+INT((C63-1900)/4)+31-MOD((11*MOD(C63-1900,19)+4-INT((7*MOD(C63-1900,19)+1)/19)),29),7)),31+(25-MOD((11*MOD(C63-1900,19)+4-INT((7*MOD(C63-1900,19)+1)/19)),29)-MOD(C63-1900+INT((C63-1900)/4)+31-MOD((11*MOD(C63-1900,19)+4-INT((7*MOD(C63-1900,19)+1)/19)),29),7))))</f>
        <v>43933</v>
      </c>
      <c r="C63" s="14">
        <f>C62</f>
        <v>2020</v>
      </c>
      <c r="D63" s="25" t="s">
        <v>7</v>
      </c>
      <c r="F63" s="29"/>
      <c r="G63" s="29"/>
      <c r="I63" s="29"/>
    </row>
    <row r="64" spans="1:14">
      <c r="B64" s="26">
        <v>41365</v>
      </c>
      <c r="C64" s="14">
        <f>C63</f>
        <v>2020</v>
      </c>
      <c r="D64" s="25" t="s">
        <v>8</v>
      </c>
      <c r="F64" s="29"/>
      <c r="G64" s="29"/>
      <c r="I64" s="29"/>
    </row>
    <row r="65" spans="2:9">
      <c r="B65" s="26">
        <f>DATE(C65,5,1)</f>
        <v>43952</v>
      </c>
      <c r="C65" s="14">
        <f>C64</f>
        <v>2020</v>
      </c>
      <c r="D65" s="25" t="s">
        <v>9</v>
      </c>
      <c r="F65" s="29"/>
      <c r="G65" s="29"/>
      <c r="I65" s="29"/>
    </row>
    <row r="66" spans="2:9">
      <c r="B66" s="26">
        <f>DATE(C66,5,8)</f>
        <v>43959</v>
      </c>
      <c r="C66" s="14">
        <f>C65</f>
        <v>2020</v>
      </c>
      <c r="D66" s="25" t="s">
        <v>10</v>
      </c>
      <c r="F66" s="29"/>
      <c r="G66" s="29"/>
      <c r="I66" s="29"/>
    </row>
    <row r="67" spans="2:9">
      <c r="B67" s="26">
        <v>41403</v>
      </c>
      <c r="C67" s="14">
        <f>C66</f>
        <v>2020</v>
      </c>
      <c r="D67" s="25" t="s">
        <v>11</v>
      </c>
      <c r="F67" s="29"/>
      <c r="G67" s="29"/>
      <c r="I67" s="29"/>
    </row>
    <row r="68" spans="2:9">
      <c r="B68" s="26">
        <v>41414</v>
      </c>
      <c r="C68" s="14">
        <f>C67</f>
        <v>2020</v>
      </c>
      <c r="D68" s="25" t="s">
        <v>12</v>
      </c>
      <c r="F68" s="29"/>
      <c r="G68" s="29"/>
      <c r="I68" s="29"/>
    </row>
    <row r="69" spans="2:9">
      <c r="B69" s="26">
        <f>DATE(C69,7,14)</f>
        <v>44026</v>
      </c>
      <c r="C69" s="14">
        <f>C68</f>
        <v>2020</v>
      </c>
      <c r="D69" s="25" t="s">
        <v>13</v>
      </c>
      <c r="F69" s="29"/>
      <c r="G69" s="29"/>
      <c r="I69" s="29"/>
    </row>
    <row r="70" spans="2:9">
      <c r="B70" s="26">
        <f>DATE(C70,8,15)</f>
        <v>44058</v>
      </c>
      <c r="C70" s="14">
        <f>C69</f>
        <v>2020</v>
      </c>
      <c r="D70" s="25" t="s">
        <v>14</v>
      </c>
      <c r="F70" s="29"/>
      <c r="G70" s="29"/>
      <c r="I70" s="29"/>
    </row>
    <row r="71" spans="2:9">
      <c r="B71" s="26">
        <f>DATE(C71,11,1)</f>
        <v>44136</v>
      </c>
      <c r="C71" s="14">
        <f>C70</f>
        <v>2020</v>
      </c>
      <c r="D71" s="25" t="s">
        <v>15</v>
      </c>
      <c r="F71" s="29"/>
      <c r="G71" s="29"/>
      <c r="I71" s="29"/>
    </row>
    <row r="72" spans="2:9">
      <c r="B72" s="26">
        <f>DATE(C72,11,11)</f>
        <v>44146</v>
      </c>
      <c r="C72" s="14">
        <f>C71</f>
        <v>2020</v>
      </c>
      <c r="D72" s="25" t="s">
        <v>16</v>
      </c>
      <c r="F72" s="29"/>
      <c r="G72" s="29"/>
      <c r="I72" s="29"/>
    </row>
    <row r="73" spans="2:9">
      <c r="B73" s="26">
        <f>DATE(C73,12,25)</f>
        <v>44190</v>
      </c>
      <c r="C73" s="14">
        <f>C72</f>
        <v>2020</v>
      </c>
      <c r="D73" s="25" t="s">
        <v>17</v>
      </c>
      <c r="F73" s="29"/>
      <c r="G73" s="29"/>
      <c r="I73" s="29"/>
    </row>
    <row r="74" spans="2:9">
      <c r="B74" s="13">
        <f>DATE(C74,1,1)</f>
        <v>44197</v>
      </c>
      <c r="C74" s="14">
        <f>C73+1</f>
        <v>2021</v>
      </c>
      <c r="D74" s="15" t="s">
        <v>6</v>
      </c>
      <c r="F74" s="29"/>
      <c r="G74" s="29"/>
      <c r="I74" s="29"/>
    </row>
    <row r="75" spans="2:9">
      <c r="B75" s="13">
        <f>DATE(C75,IF((25-MOD((11*MOD(C75-1900,19)+4-INT((7*MOD(C75-1900,19)+1)/19)),29)-MOD(C75-1900+INT((C75-1900)/4)+31-MOD((11*MOD(C75-1900,19)+4-INT((7*MOD(C75-1900,19)+1)/19)),29),7))&gt;0,4,3),IF((25-MOD((11*MOD(C75-1900,19)+4-INT((7*MOD(C75-1900,19)+1)/19)),29)-MOD(C75-1900+INT((C75-1900)/4)+31-MOD((11*MOD(C75-1900,19)+4-INT((7*MOD(C75-1900,19)+1)/19)),29),7))&gt;0,(25-MOD((11*MOD(C75-1900,19)+4-INT((7*MOD(C75-1900,19)+1)/19)),29)-MOD(C75-1900+INT((C75-1900)/4)+31-MOD((11*MOD(C75-1900,19)+4-INT((7*MOD(C75-1900,19)+1)/19)),29),7)),31+(25-MOD((11*MOD(C75-1900,19)+4-INT((7*MOD(C75-1900,19)+1)/19)),29)-MOD(C75-1900+INT((C75-1900)/4)+31-MOD((11*MOD(C75-1900,19)+4-INT((7*MOD(C75-1900,19)+1)/19)),29),7))))</f>
        <v>44290</v>
      </c>
      <c r="C75" s="14">
        <f>C74</f>
        <v>2021</v>
      </c>
      <c r="D75" s="25" t="s">
        <v>7</v>
      </c>
      <c r="F75" s="29"/>
      <c r="G75" s="29"/>
      <c r="I75" s="29"/>
    </row>
    <row r="76" spans="2:9">
      <c r="B76" s="26">
        <v>41365</v>
      </c>
      <c r="C76" s="14">
        <f>C75</f>
        <v>2021</v>
      </c>
      <c r="D76" s="25" t="s">
        <v>8</v>
      </c>
      <c r="F76" s="29"/>
      <c r="G76" s="29"/>
      <c r="I76" s="29"/>
    </row>
    <row r="77" spans="2:9">
      <c r="B77" s="26">
        <f>DATE(C77,5,1)</f>
        <v>44317</v>
      </c>
      <c r="C77" s="14">
        <f>C76</f>
        <v>2021</v>
      </c>
      <c r="D77" s="25" t="s">
        <v>9</v>
      </c>
      <c r="F77" s="29"/>
      <c r="G77" s="29"/>
      <c r="I77" s="29"/>
    </row>
    <row r="78" spans="2:9">
      <c r="B78" s="26">
        <f>DATE(C78,5,8)</f>
        <v>44324</v>
      </c>
      <c r="C78" s="14">
        <f>C77</f>
        <v>2021</v>
      </c>
      <c r="D78" s="25" t="s">
        <v>10</v>
      </c>
      <c r="F78" s="29"/>
      <c r="G78" s="29"/>
      <c r="I78" s="29"/>
    </row>
    <row r="79" spans="2:9">
      <c r="B79" s="26">
        <v>41403</v>
      </c>
      <c r="C79" s="14">
        <f>C78</f>
        <v>2021</v>
      </c>
      <c r="D79" s="25" t="s">
        <v>11</v>
      </c>
      <c r="F79" s="29"/>
      <c r="G79" s="29"/>
      <c r="I79" s="29"/>
    </row>
    <row r="80" spans="2:9">
      <c r="B80" s="26">
        <v>41414</v>
      </c>
      <c r="C80" s="14">
        <f>C79</f>
        <v>2021</v>
      </c>
      <c r="D80" s="25" t="s">
        <v>12</v>
      </c>
      <c r="F80" s="29"/>
      <c r="G80" s="29"/>
      <c r="I80" s="29"/>
    </row>
    <row r="81" spans="2:9">
      <c r="B81" s="26">
        <f>DATE(C81,7,14)</f>
        <v>44391</v>
      </c>
      <c r="C81" s="14">
        <f>C80</f>
        <v>2021</v>
      </c>
      <c r="D81" s="25" t="s">
        <v>13</v>
      </c>
      <c r="F81" s="29"/>
      <c r="G81" s="29"/>
      <c r="I81" s="29"/>
    </row>
    <row r="82" spans="2:9">
      <c r="B82" s="26">
        <f>DATE(C82,8,15)</f>
        <v>44423</v>
      </c>
      <c r="C82" s="14">
        <f>C81</f>
        <v>2021</v>
      </c>
      <c r="D82" s="25" t="s">
        <v>14</v>
      </c>
      <c r="F82" s="29"/>
      <c r="G82" s="29"/>
      <c r="I82" s="29"/>
    </row>
    <row r="83" spans="2:9">
      <c r="B83" s="26">
        <f>DATE(C83,11,1)</f>
        <v>44501</v>
      </c>
      <c r="C83" s="14">
        <f>C82</f>
        <v>2021</v>
      </c>
      <c r="D83" s="25" t="s">
        <v>15</v>
      </c>
      <c r="F83" s="29"/>
      <c r="G83" s="29"/>
      <c r="I83" s="29"/>
    </row>
    <row r="84" spans="2:9">
      <c r="B84" s="26">
        <f>DATE(C84,11,11)</f>
        <v>44511</v>
      </c>
      <c r="C84" s="14">
        <f>C83</f>
        <v>2021</v>
      </c>
      <c r="D84" s="25" t="s">
        <v>16</v>
      </c>
      <c r="F84" s="29"/>
      <c r="G84" s="29"/>
      <c r="I84" s="29"/>
    </row>
    <row r="85" spans="2:9">
      <c r="B85" s="26">
        <f>DATE(C85,12,25)</f>
        <v>44555</v>
      </c>
      <c r="C85" s="14">
        <f>C84</f>
        <v>2021</v>
      </c>
      <c r="D85" s="25" t="s">
        <v>17</v>
      </c>
      <c r="F85" s="29"/>
      <c r="G85" s="29"/>
      <c r="I85" s="29"/>
    </row>
    <row r="86" spans="2:9">
      <c r="B86" s="13">
        <f>DATE(C86,1,1)</f>
        <v>44562</v>
      </c>
      <c r="C86" s="14">
        <f>C85+1</f>
        <v>2022</v>
      </c>
      <c r="D86" s="15" t="s">
        <v>6</v>
      </c>
      <c r="F86" s="29"/>
      <c r="G86" s="29"/>
      <c r="I86" s="29"/>
    </row>
    <row r="87" spans="2:9">
      <c r="B87" s="13">
        <f>DATE(C87,IF((25-MOD((11*MOD(C87-1900,19)+4-INT((7*MOD(C87-1900,19)+1)/19)),29)-MOD(C87-1900+INT((C87-1900)/4)+31-MOD((11*MOD(C87-1900,19)+4-INT((7*MOD(C87-1900,19)+1)/19)),29),7))&gt;0,4,3),IF((25-MOD((11*MOD(C87-1900,19)+4-INT((7*MOD(C87-1900,19)+1)/19)),29)-MOD(C87-1900+INT((C87-1900)/4)+31-MOD((11*MOD(C87-1900,19)+4-INT((7*MOD(C87-1900,19)+1)/19)),29),7))&gt;0,(25-MOD((11*MOD(C87-1900,19)+4-INT((7*MOD(C87-1900,19)+1)/19)),29)-MOD(C87-1900+INT((C87-1900)/4)+31-MOD((11*MOD(C87-1900,19)+4-INT((7*MOD(C87-1900,19)+1)/19)),29),7)),31+(25-MOD((11*MOD(C87-1900,19)+4-INT((7*MOD(C87-1900,19)+1)/19)),29)-MOD(C87-1900+INT((C87-1900)/4)+31-MOD((11*MOD(C87-1900,19)+4-INT((7*MOD(C87-1900,19)+1)/19)),29),7))))</f>
        <v>44668</v>
      </c>
      <c r="C87" s="14">
        <f>C86</f>
        <v>2022</v>
      </c>
      <c r="D87" s="25" t="s">
        <v>7</v>
      </c>
      <c r="F87" s="29"/>
      <c r="G87" s="29"/>
      <c r="I87" s="29"/>
    </row>
    <row r="88" spans="2:9">
      <c r="B88" s="26">
        <v>41365</v>
      </c>
      <c r="C88" s="14">
        <f>C87</f>
        <v>2022</v>
      </c>
      <c r="D88" s="25" t="s">
        <v>8</v>
      </c>
      <c r="F88" s="29"/>
      <c r="G88" s="29"/>
      <c r="I88" s="29"/>
    </row>
    <row r="89" spans="2:9">
      <c r="B89" s="26">
        <f>DATE(C89,5,1)</f>
        <v>44682</v>
      </c>
      <c r="C89" s="14">
        <f>C88</f>
        <v>2022</v>
      </c>
      <c r="D89" s="25" t="s">
        <v>9</v>
      </c>
      <c r="F89" s="29"/>
      <c r="G89" s="29"/>
      <c r="I89" s="29"/>
    </row>
    <row r="90" spans="2:9">
      <c r="B90" s="26">
        <f>DATE(C90,5,8)</f>
        <v>44689</v>
      </c>
      <c r="C90" s="14">
        <f>C89</f>
        <v>2022</v>
      </c>
      <c r="D90" s="25" t="s">
        <v>10</v>
      </c>
      <c r="F90" s="29"/>
      <c r="G90" s="29"/>
      <c r="I90" s="29"/>
    </row>
    <row r="91" spans="2:9">
      <c r="B91" s="26">
        <v>41403</v>
      </c>
      <c r="C91" s="14">
        <f>C90</f>
        <v>2022</v>
      </c>
      <c r="D91" s="25" t="s">
        <v>11</v>
      </c>
      <c r="F91" s="29"/>
      <c r="G91" s="29"/>
      <c r="I91" s="29"/>
    </row>
    <row r="92" spans="2:9">
      <c r="B92" s="26">
        <v>41414</v>
      </c>
      <c r="C92" s="14">
        <f>C91</f>
        <v>2022</v>
      </c>
      <c r="D92" s="25" t="s">
        <v>12</v>
      </c>
      <c r="F92" s="29"/>
      <c r="G92" s="29"/>
      <c r="I92" s="29"/>
    </row>
    <row r="93" spans="2:9">
      <c r="B93" s="26">
        <f>DATE(C93,7,14)</f>
        <v>44756</v>
      </c>
      <c r="C93" s="14">
        <f>C92</f>
        <v>2022</v>
      </c>
      <c r="D93" s="25" t="s">
        <v>13</v>
      </c>
      <c r="F93" s="29"/>
      <c r="G93" s="29"/>
      <c r="I93" s="29"/>
    </row>
    <row r="94" spans="2:9">
      <c r="B94" s="26">
        <f>DATE(C94,8,15)</f>
        <v>44788</v>
      </c>
      <c r="C94" s="14">
        <f>C93</f>
        <v>2022</v>
      </c>
      <c r="D94" s="25" t="s">
        <v>14</v>
      </c>
      <c r="F94" s="29"/>
      <c r="G94" s="29"/>
      <c r="I94" s="29"/>
    </row>
    <row r="95" spans="2:9">
      <c r="B95" s="26">
        <f>DATE(C95,11,1)</f>
        <v>44866</v>
      </c>
      <c r="C95" s="14">
        <f>C94</f>
        <v>2022</v>
      </c>
      <c r="D95" s="25" t="s">
        <v>15</v>
      </c>
      <c r="F95" s="29"/>
      <c r="G95" s="29"/>
      <c r="I95" s="29"/>
    </row>
    <row r="96" spans="2:9">
      <c r="B96" s="26">
        <f>DATE(C96,11,11)</f>
        <v>44876</v>
      </c>
      <c r="C96" s="14">
        <f>C95</f>
        <v>2022</v>
      </c>
      <c r="D96" s="25" t="s">
        <v>16</v>
      </c>
      <c r="F96" s="29"/>
      <c r="G96" s="29"/>
      <c r="I96" s="29"/>
    </row>
    <row r="97" spans="2:9">
      <c r="B97" s="26">
        <f>DATE(C97,12,25)</f>
        <v>44920</v>
      </c>
      <c r="C97" s="14">
        <f>C96</f>
        <v>2022</v>
      </c>
      <c r="D97" s="25" t="s">
        <v>17</v>
      </c>
      <c r="F97" s="29"/>
      <c r="G97" s="29"/>
      <c r="I97" s="29"/>
    </row>
    <row r="98" spans="2:9">
      <c r="B98" s="13">
        <f>DATE(C98,1,1)</f>
        <v>44927</v>
      </c>
      <c r="C98" s="14">
        <f>C97+1</f>
        <v>2023</v>
      </c>
      <c r="D98" s="15" t="s">
        <v>6</v>
      </c>
      <c r="F98" s="29"/>
      <c r="G98" s="29"/>
      <c r="I98" s="29"/>
    </row>
    <row r="99" spans="2:9">
      <c r="B99" s="13">
        <f>DATE(C99,IF((25-MOD((11*MOD(C99-1900,19)+4-INT((7*MOD(C99-1900,19)+1)/19)),29)-MOD(C99-1900+INT((C99-1900)/4)+31-MOD((11*MOD(C99-1900,19)+4-INT((7*MOD(C99-1900,19)+1)/19)),29),7))&gt;0,4,3),IF((25-MOD((11*MOD(C99-1900,19)+4-INT((7*MOD(C99-1900,19)+1)/19)),29)-MOD(C99-1900+INT((C99-1900)/4)+31-MOD((11*MOD(C99-1900,19)+4-INT((7*MOD(C99-1900,19)+1)/19)),29),7))&gt;0,(25-MOD((11*MOD(C99-1900,19)+4-INT((7*MOD(C99-1900,19)+1)/19)),29)-MOD(C99-1900+INT((C99-1900)/4)+31-MOD((11*MOD(C99-1900,19)+4-INT((7*MOD(C99-1900,19)+1)/19)),29),7)),31+(25-MOD((11*MOD(C99-1900,19)+4-INT((7*MOD(C99-1900,19)+1)/19)),29)-MOD(C99-1900+INT((C99-1900)/4)+31-MOD((11*MOD(C99-1900,19)+4-INT((7*MOD(C99-1900,19)+1)/19)),29),7))))</f>
        <v>45025</v>
      </c>
      <c r="C99" s="14">
        <f>C98</f>
        <v>2023</v>
      </c>
      <c r="D99" s="25" t="s">
        <v>7</v>
      </c>
      <c r="F99" s="29"/>
      <c r="G99" s="29"/>
      <c r="I99" s="29"/>
    </row>
    <row r="100" spans="2:9">
      <c r="B100" s="26">
        <v>41365</v>
      </c>
      <c r="C100" s="14">
        <f>C99</f>
        <v>2023</v>
      </c>
      <c r="D100" s="25" t="s">
        <v>8</v>
      </c>
      <c r="F100" s="29"/>
      <c r="G100" s="29"/>
      <c r="I100" s="29"/>
    </row>
    <row r="101" spans="2:9">
      <c r="B101" s="26">
        <f>DATE(C101,5,1)</f>
        <v>45047</v>
      </c>
      <c r="C101" s="14">
        <f>C100</f>
        <v>2023</v>
      </c>
      <c r="D101" s="25" t="s">
        <v>9</v>
      </c>
      <c r="F101" s="29"/>
      <c r="G101" s="29"/>
      <c r="I101" s="29"/>
    </row>
    <row r="102" spans="2:9">
      <c r="B102" s="26">
        <f>DATE(C102,5,8)</f>
        <v>45054</v>
      </c>
      <c r="C102" s="14">
        <f>C101</f>
        <v>2023</v>
      </c>
      <c r="D102" s="25" t="s">
        <v>10</v>
      </c>
      <c r="F102" s="29"/>
      <c r="G102" s="29"/>
      <c r="I102" s="29"/>
    </row>
    <row r="103" spans="2:9">
      <c r="B103" s="26">
        <v>41403</v>
      </c>
      <c r="C103" s="14">
        <f>C102</f>
        <v>2023</v>
      </c>
      <c r="D103" s="25" t="s">
        <v>11</v>
      </c>
      <c r="F103" s="29"/>
      <c r="G103" s="29"/>
      <c r="I103" s="29"/>
    </row>
    <row r="104" spans="2:9">
      <c r="B104" s="26">
        <v>41414</v>
      </c>
      <c r="C104" s="14">
        <f>C103</f>
        <v>2023</v>
      </c>
      <c r="D104" s="25" t="s">
        <v>12</v>
      </c>
      <c r="F104" s="29"/>
      <c r="G104" s="29"/>
      <c r="I104" s="29"/>
    </row>
    <row r="105" spans="2:9">
      <c r="B105" s="26">
        <f>DATE(C105,7,14)</f>
        <v>45121</v>
      </c>
      <c r="C105" s="14">
        <f>C104</f>
        <v>2023</v>
      </c>
      <c r="D105" s="25" t="s">
        <v>13</v>
      </c>
      <c r="F105" s="29"/>
      <c r="G105" s="29"/>
      <c r="I105" s="29"/>
    </row>
    <row r="106" spans="2:9">
      <c r="B106" s="26">
        <f>DATE(C106,8,15)</f>
        <v>45153</v>
      </c>
      <c r="C106" s="14">
        <f>C105</f>
        <v>2023</v>
      </c>
      <c r="D106" s="25" t="s">
        <v>14</v>
      </c>
      <c r="F106" s="29"/>
      <c r="G106" s="29"/>
      <c r="I106" s="29"/>
    </row>
    <row r="107" spans="2:9">
      <c r="B107" s="26">
        <f>DATE(C107,11,1)</f>
        <v>45231</v>
      </c>
      <c r="C107" s="14">
        <f>C106</f>
        <v>2023</v>
      </c>
      <c r="D107" s="25" t="s">
        <v>15</v>
      </c>
      <c r="F107" s="29"/>
      <c r="G107" s="29"/>
      <c r="I107" s="29"/>
    </row>
    <row r="108" spans="2:9">
      <c r="B108" s="26">
        <f>DATE(C108,11,11)</f>
        <v>45241</v>
      </c>
      <c r="C108" s="14">
        <f>C107</f>
        <v>2023</v>
      </c>
      <c r="D108" s="25" t="s">
        <v>16</v>
      </c>
      <c r="F108" s="29"/>
      <c r="G108" s="29"/>
      <c r="I108" s="29"/>
    </row>
    <row r="109" spans="2:9">
      <c r="B109" s="26">
        <f>DATE(C109,12,25)</f>
        <v>45285</v>
      </c>
      <c r="C109" s="14">
        <f>C108</f>
        <v>2023</v>
      </c>
      <c r="D109" s="25" t="s">
        <v>17</v>
      </c>
      <c r="F109" s="29"/>
      <c r="G109" s="29"/>
      <c r="I109" s="29"/>
    </row>
    <row r="110" spans="2:9">
      <c r="B110" s="13">
        <f>DATE(C110,1,1)</f>
        <v>45292</v>
      </c>
      <c r="C110" s="14">
        <f>C109+1</f>
        <v>2024</v>
      </c>
      <c r="D110" s="15" t="s">
        <v>6</v>
      </c>
      <c r="F110" s="29"/>
      <c r="G110" s="29"/>
      <c r="I110" s="29"/>
    </row>
    <row r="111" spans="2:9">
      <c r="B111" s="13">
        <f>DATE(C111,IF((25-MOD((11*MOD(C111-1900,19)+4-INT((7*MOD(C111-1900,19)+1)/19)),29)-MOD(C111-1900+INT((C111-1900)/4)+31-MOD((11*MOD(C111-1900,19)+4-INT((7*MOD(C111-1900,19)+1)/19)),29),7))&gt;0,4,3),IF((25-MOD((11*MOD(C111-1900,19)+4-INT((7*MOD(C111-1900,19)+1)/19)),29)-MOD(C111-1900+INT((C111-1900)/4)+31-MOD((11*MOD(C111-1900,19)+4-INT((7*MOD(C111-1900,19)+1)/19)),29),7))&gt;0,(25-MOD((11*MOD(C111-1900,19)+4-INT((7*MOD(C111-1900,19)+1)/19)),29)-MOD(C111-1900+INT((C111-1900)/4)+31-MOD((11*MOD(C111-1900,19)+4-INT((7*MOD(C111-1900,19)+1)/19)),29),7)),31+(25-MOD((11*MOD(C111-1900,19)+4-INT((7*MOD(C111-1900,19)+1)/19)),29)-MOD(C111-1900+INT((C111-1900)/4)+31-MOD((11*MOD(C111-1900,19)+4-INT((7*MOD(C111-1900,19)+1)/19)),29),7))))</f>
        <v>45382</v>
      </c>
      <c r="C111" s="14">
        <f>C110</f>
        <v>2024</v>
      </c>
      <c r="D111" s="25" t="s">
        <v>7</v>
      </c>
      <c r="F111" s="29"/>
      <c r="G111" s="29"/>
      <c r="I111" s="29"/>
    </row>
    <row r="112" spans="2:9">
      <c r="B112" s="26">
        <v>41365</v>
      </c>
      <c r="C112" s="14">
        <f>C111</f>
        <v>2024</v>
      </c>
      <c r="D112" s="25" t="s">
        <v>8</v>
      </c>
      <c r="F112" s="29"/>
      <c r="G112" s="29"/>
      <c r="I112" s="29"/>
    </row>
    <row r="113" spans="2:9">
      <c r="B113" s="26">
        <f>DATE(C113,5,1)</f>
        <v>45413</v>
      </c>
      <c r="C113" s="14">
        <f>C112</f>
        <v>2024</v>
      </c>
      <c r="D113" s="25" t="s">
        <v>9</v>
      </c>
      <c r="F113" s="29"/>
      <c r="G113" s="29"/>
      <c r="I113" s="29"/>
    </row>
    <row r="114" spans="2:9">
      <c r="B114" s="26">
        <f>DATE(C114,5,8)</f>
        <v>45420</v>
      </c>
      <c r="C114" s="14">
        <f>C113</f>
        <v>2024</v>
      </c>
      <c r="D114" s="25" t="s">
        <v>10</v>
      </c>
      <c r="F114" s="29"/>
      <c r="G114" s="29"/>
      <c r="I114" s="29"/>
    </row>
    <row r="115" spans="2:9">
      <c r="B115" s="26">
        <v>41403</v>
      </c>
      <c r="C115" s="14">
        <f>C114</f>
        <v>2024</v>
      </c>
      <c r="D115" s="25" t="s">
        <v>11</v>
      </c>
      <c r="F115" s="29"/>
      <c r="G115" s="29"/>
      <c r="I115" s="29"/>
    </row>
    <row r="116" spans="2:9">
      <c r="B116" s="26">
        <v>41414</v>
      </c>
      <c r="C116" s="14">
        <f>C115</f>
        <v>2024</v>
      </c>
      <c r="D116" s="25" t="s">
        <v>12</v>
      </c>
      <c r="F116" s="29"/>
      <c r="G116" s="29"/>
      <c r="I116" s="29"/>
    </row>
    <row r="117" spans="2:9">
      <c r="B117" s="26">
        <f>DATE(C117,7,14)</f>
        <v>45487</v>
      </c>
      <c r="C117" s="14">
        <f>C116</f>
        <v>2024</v>
      </c>
      <c r="D117" s="25" t="s">
        <v>13</v>
      </c>
      <c r="F117" s="29"/>
      <c r="G117" s="29"/>
      <c r="I117" s="29"/>
    </row>
    <row r="118" spans="2:9">
      <c r="B118" s="26">
        <f>DATE(C118,8,15)</f>
        <v>45519</v>
      </c>
      <c r="C118" s="14">
        <f>C117</f>
        <v>2024</v>
      </c>
      <c r="D118" s="25" t="s">
        <v>14</v>
      </c>
      <c r="F118" s="29"/>
      <c r="G118" s="29"/>
      <c r="I118" s="29"/>
    </row>
    <row r="119" spans="2:9">
      <c r="B119" s="26">
        <f>DATE(C119,11,1)</f>
        <v>45597</v>
      </c>
      <c r="C119" s="14">
        <f>C118</f>
        <v>2024</v>
      </c>
      <c r="D119" s="25" t="s">
        <v>15</v>
      </c>
      <c r="F119" s="29"/>
      <c r="G119" s="29"/>
      <c r="I119" s="29"/>
    </row>
    <row r="120" spans="2:9">
      <c r="B120" s="26">
        <f>DATE(C120,11,11)</f>
        <v>45607</v>
      </c>
      <c r="C120" s="14">
        <f>C119</f>
        <v>2024</v>
      </c>
      <c r="D120" s="25" t="s">
        <v>16</v>
      </c>
      <c r="F120" s="29"/>
      <c r="G120" s="29"/>
      <c r="I120" s="29"/>
    </row>
    <row r="121" spans="2:9">
      <c r="B121" s="26">
        <f>DATE(C121,12,25)</f>
        <v>45651</v>
      </c>
      <c r="C121" s="14">
        <f>C120</f>
        <v>2024</v>
      </c>
      <c r="D121" s="25" t="s">
        <v>17</v>
      </c>
      <c r="F121" s="29"/>
      <c r="G121" s="29"/>
      <c r="I121" s="29"/>
    </row>
    <row r="122" spans="2:9">
      <c r="B122" s="13">
        <f>DATE(C122,1,1)</f>
        <v>45658</v>
      </c>
      <c r="C122" s="14">
        <f>C121+1</f>
        <v>2025</v>
      </c>
      <c r="D122" s="15" t="s">
        <v>6</v>
      </c>
      <c r="F122" s="29"/>
      <c r="G122" s="29"/>
      <c r="I122" s="29"/>
    </row>
    <row r="123" spans="2:9">
      <c r="B123" s="13">
        <f>DATE(C123,IF((25-MOD((11*MOD(C123-1900,19)+4-INT((7*MOD(C123-1900,19)+1)/19)),29)-MOD(C123-1900+INT((C123-1900)/4)+31-MOD((11*MOD(C123-1900,19)+4-INT((7*MOD(C123-1900,19)+1)/19)),29),7))&gt;0,4,3),IF((25-MOD((11*MOD(C123-1900,19)+4-INT((7*MOD(C123-1900,19)+1)/19)),29)-MOD(C123-1900+INT((C123-1900)/4)+31-MOD((11*MOD(C123-1900,19)+4-INT((7*MOD(C123-1900,19)+1)/19)),29),7))&gt;0,(25-MOD((11*MOD(C123-1900,19)+4-INT((7*MOD(C123-1900,19)+1)/19)),29)-MOD(C123-1900+INT((C123-1900)/4)+31-MOD((11*MOD(C123-1900,19)+4-INT((7*MOD(C123-1900,19)+1)/19)),29),7)),31+(25-MOD((11*MOD(C123-1900,19)+4-INT((7*MOD(C123-1900,19)+1)/19)),29)-MOD(C123-1900+INT((C123-1900)/4)+31-MOD((11*MOD(C123-1900,19)+4-INT((7*MOD(C123-1900,19)+1)/19)),29),7))))</f>
        <v>45767</v>
      </c>
      <c r="C123" s="14">
        <f>C122</f>
        <v>2025</v>
      </c>
      <c r="D123" s="25" t="s">
        <v>7</v>
      </c>
      <c r="F123" s="29"/>
      <c r="G123" s="29"/>
      <c r="I123" s="29"/>
    </row>
    <row r="124" spans="2:9">
      <c r="B124" s="26">
        <v>41365</v>
      </c>
      <c r="C124" s="14">
        <f>C123</f>
        <v>2025</v>
      </c>
      <c r="D124" s="25" t="s">
        <v>8</v>
      </c>
      <c r="F124" s="29"/>
      <c r="G124" s="29"/>
      <c r="I124" s="29"/>
    </row>
    <row r="125" spans="2:9">
      <c r="B125" s="26">
        <f>DATE(C125,5,1)</f>
        <v>45778</v>
      </c>
      <c r="C125" s="14">
        <f>C124</f>
        <v>2025</v>
      </c>
      <c r="D125" s="25" t="s">
        <v>9</v>
      </c>
      <c r="F125" s="29"/>
      <c r="G125" s="29"/>
      <c r="I125" s="29"/>
    </row>
    <row r="126" spans="2:9">
      <c r="B126" s="26">
        <f>DATE(C126,5,8)</f>
        <v>45785</v>
      </c>
      <c r="C126" s="14">
        <f>C125</f>
        <v>2025</v>
      </c>
      <c r="D126" s="25" t="s">
        <v>10</v>
      </c>
      <c r="F126" s="29"/>
      <c r="G126" s="29"/>
      <c r="I126" s="29"/>
    </row>
    <row r="127" spans="2:9">
      <c r="B127" s="26">
        <v>41403</v>
      </c>
      <c r="C127" s="14">
        <f>C126</f>
        <v>2025</v>
      </c>
      <c r="D127" s="25" t="s">
        <v>11</v>
      </c>
      <c r="F127" s="29"/>
      <c r="G127" s="29"/>
      <c r="I127" s="29"/>
    </row>
    <row r="128" spans="2:9">
      <c r="B128" s="26">
        <v>41414</v>
      </c>
      <c r="C128" s="14">
        <f>C127</f>
        <v>2025</v>
      </c>
      <c r="D128" s="25" t="s">
        <v>12</v>
      </c>
      <c r="F128" s="29"/>
      <c r="G128" s="29"/>
      <c r="I128" s="29"/>
    </row>
    <row r="129" spans="2:9">
      <c r="B129" s="26">
        <f>DATE(C129,7,14)</f>
        <v>45852</v>
      </c>
      <c r="C129" s="14">
        <f>C128</f>
        <v>2025</v>
      </c>
      <c r="D129" s="25" t="s">
        <v>13</v>
      </c>
      <c r="F129" s="29"/>
      <c r="G129" s="29"/>
      <c r="I129" s="29"/>
    </row>
    <row r="130" spans="2:9">
      <c r="B130" s="26">
        <f>DATE(C130,8,15)</f>
        <v>45884</v>
      </c>
      <c r="C130" s="14">
        <f>C129</f>
        <v>2025</v>
      </c>
      <c r="D130" s="25" t="s">
        <v>14</v>
      </c>
      <c r="F130" s="29"/>
      <c r="G130" s="29"/>
      <c r="I130" s="29"/>
    </row>
    <row r="131" spans="2:9">
      <c r="B131" s="26">
        <f>DATE(C131,11,1)</f>
        <v>45962</v>
      </c>
      <c r="C131" s="14">
        <f>C130</f>
        <v>2025</v>
      </c>
      <c r="D131" s="25" t="s">
        <v>15</v>
      </c>
      <c r="F131" s="29"/>
      <c r="G131" s="29"/>
      <c r="I131" s="29"/>
    </row>
    <row r="132" spans="2:9">
      <c r="B132" s="26">
        <f>DATE(C132,11,11)</f>
        <v>45972</v>
      </c>
      <c r="C132" s="14">
        <f>C131</f>
        <v>2025</v>
      </c>
      <c r="D132" s="25" t="s">
        <v>16</v>
      </c>
      <c r="F132" s="29"/>
      <c r="G132" s="29"/>
      <c r="I132" s="29"/>
    </row>
    <row r="133" spans="2:9">
      <c r="B133" s="26">
        <f>DATE(C133,12,25)</f>
        <v>46016</v>
      </c>
      <c r="C133" s="14">
        <f>C132</f>
        <v>2025</v>
      </c>
      <c r="D133" s="25" t="s">
        <v>17</v>
      </c>
      <c r="F133" s="29"/>
      <c r="G133" s="29"/>
      <c r="I133" s="29"/>
    </row>
    <row r="134" spans="2:9">
      <c r="B134" s="13">
        <f>DATE(C134,1,1)</f>
        <v>46023</v>
      </c>
      <c r="C134" s="14">
        <f>C133+1</f>
        <v>2026</v>
      </c>
      <c r="D134" s="15" t="s">
        <v>6</v>
      </c>
      <c r="F134" s="29"/>
      <c r="G134" s="29"/>
      <c r="I134" s="29"/>
    </row>
    <row r="135" spans="2:9">
      <c r="B135" s="13">
        <f>DATE(C135,IF((25-MOD((11*MOD(C135-1900,19)+4-INT((7*MOD(C135-1900,19)+1)/19)),29)-MOD(C135-1900+INT((C135-1900)/4)+31-MOD((11*MOD(C135-1900,19)+4-INT((7*MOD(C135-1900,19)+1)/19)),29),7))&gt;0,4,3),IF((25-MOD((11*MOD(C135-1900,19)+4-INT((7*MOD(C135-1900,19)+1)/19)),29)-MOD(C135-1900+INT((C135-1900)/4)+31-MOD((11*MOD(C135-1900,19)+4-INT((7*MOD(C135-1900,19)+1)/19)),29),7))&gt;0,(25-MOD((11*MOD(C135-1900,19)+4-INT((7*MOD(C135-1900,19)+1)/19)),29)-MOD(C135-1900+INT((C135-1900)/4)+31-MOD((11*MOD(C135-1900,19)+4-INT((7*MOD(C135-1900,19)+1)/19)),29),7)),31+(25-MOD((11*MOD(C135-1900,19)+4-INT((7*MOD(C135-1900,19)+1)/19)),29)-MOD(C135-1900+INT((C135-1900)/4)+31-MOD((11*MOD(C135-1900,19)+4-INT((7*MOD(C135-1900,19)+1)/19)),29),7))))</f>
        <v>46117</v>
      </c>
      <c r="C135" s="14">
        <f>C134</f>
        <v>2026</v>
      </c>
      <c r="D135" s="25" t="s">
        <v>7</v>
      </c>
      <c r="F135" s="29"/>
      <c r="G135" s="29"/>
      <c r="I135" s="29"/>
    </row>
    <row r="136" spans="2:9">
      <c r="B136" s="26">
        <v>41365</v>
      </c>
      <c r="C136" s="14">
        <f>C135</f>
        <v>2026</v>
      </c>
      <c r="D136" s="25" t="s">
        <v>8</v>
      </c>
      <c r="F136" s="29"/>
      <c r="G136" s="29"/>
      <c r="I136" s="29"/>
    </row>
    <row r="137" spans="2:9">
      <c r="B137" s="26">
        <f>DATE(C137,5,1)</f>
        <v>46143</v>
      </c>
      <c r="C137" s="14">
        <f>C136</f>
        <v>2026</v>
      </c>
      <c r="D137" s="25" t="s">
        <v>9</v>
      </c>
      <c r="F137" s="29"/>
      <c r="G137" s="29"/>
      <c r="I137" s="29"/>
    </row>
    <row r="138" spans="2:9">
      <c r="B138" s="26">
        <f>DATE(C138,5,8)</f>
        <v>46150</v>
      </c>
      <c r="C138" s="14">
        <f>C137</f>
        <v>2026</v>
      </c>
      <c r="D138" s="25" t="s">
        <v>10</v>
      </c>
      <c r="F138" s="29"/>
      <c r="G138" s="29"/>
      <c r="I138" s="29"/>
    </row>
    <row r="139" spans="2:9">
      <c r="B139" s="26">
        <v>41403</v>
      </c>
      <c r="C139" s="14">
        <f>C138</f>
        <v>2026</v>
      </c>
      <c r="D139" s="25" t="s">
        <v>11</v>
      </c>
      <c r="F139" s="29"/>
      <c r="G139" s="29"/>
      <c r="I139" s="29"/>
    </row>
    <row r="140" spans="2:9">
      <c r="B140" s="26">
        <v>41414</v>
      </c>
      <c r="C140" s="14">
        <f>C139</f>
        <v>2026</v>
      </c>
      <c r="D140" s="25" t="s">
        <v>12</v>
      </c>
      <c r="F140" s="29"/>
      <c r="G140" s="29"/>
      <c r="I140" s="29"/>
    </row>
    <row r="141" spans="2:9">
      <c r="B141" s="26">
        <f>DATE(C141,7,14)</f>
        <v>46217</v>
      </c>
      <c r="C141" s="14">
        <f>C140</f>
        <v>2026</v>
      </c>
      <c r="D141" s="25" t="s">
        <v>13</v>
      </c>
      <c r="F141" s="29"/>
      <c r="G141" s="29"/>
      <c r="I141" s="29"/>
    </row>
    <row r="142" spans="2:9">
      <c r="B142" s="26">
        <f>DATE(C142,8,15)</f>
        <v>46249</v>
      </c>
      <c r="C142" s="14">
        <f>C141</f>
        <v>2026</v>
      </c>
      <c r="D142" s="25" t="s">
        <v>14</v>
      </c>
      <c r="F142" s="29"/>
      <c r="G142" s="29"/>
      <c r="I142" s="29"/>
    </row>
    <row r="143" spans="2:9">
      <c r="B143" s="26">
        <f>DATE(C143,11,1)</f>
        <v>46327</v>
      </c>
      <c r="C143" s="14">
        <f>C142</f>
        <v>2026</v>
      </c>
      <c r="D143" s="25" t="s">
        <v>15</v>
      </c>
      <c r="F143" s="29"/>
      <c r="G143" s="29"/>
      <c r="I143" s="29"/>
    </row>
    <row r="144" spans="2:9">
      <c r="B144" s="26">
        <f>DATE(C144,11,11)</f>
        <v>46337</v>
      </c>
      <c r="C144" s="14">
        <f>C143</f>
        <v>2026</v>
      </c>
      <c r="D144" s="25" t="s">
        <v>16</v>
      </c>
      <c r="F144" s="29"/>
      <c r="G144" s="29"/>
      <c r="I144" s="29"/>
    </row>
    <row r="145" spans="2:9">
      <c r="B145" s="26">
        <f>DATE(C145,12,25)</f>
        <v>46381</v>
      </c>
      <c r="C145" s="14">
        <f>C144</f>
        <v>2026</v>
      </c>
      <c r="D145" s="25" t="s">
        <v>17</v>
      </c>
      <c r="F145" s="29"/>
      <c r="G145" s="29"/>
      <c r="I145" s="29"/>
    </row>
    <row r="146" spans="2:9">
      <c r="B146" s="13">
        <f>DATE(C146,1,1)</f>
        <v>46388</v>
      </c>
      <c r="C146" s="14">
        <f>C145+1</f>
        <v>2027</v>
      </c>
      <c r="D146" s="15" t="s">
        <v>6</v>
      </c>
    </row>
    <row r="147" spans="2:9">
      <c r="B147" s="13">
        <f>DATE(C147,IF((25-MOD((11*MOD(C147-1900,19)+4-INT((7*MOD(C147-1900,19)+1)/19)),29)-MOD(C147-1900+INT((C147-1900)/4)+31-MOD((11*MOD(C147-1900,19)+4-INT((7*MOD(C147-1900,19)+1)/19)),29),7))&gt;0,4,3),IF((25-MOD((11*MOD(C147-1900,19)+4-INT((7*MOD(C147-1900,19)+1)/19)),29)-MOD(C147-1900+INT((C147-1900)/4)+31-MOD((11*MOD(C147-1900,19)+4-INT((7*MOD(C147-1900,19)+1)/19)),29),7))&gt;0,(25-MOD((11*MOD(C147-1900,19)+4-INT((7*MOD(C147-1900,19)+1)/19)),29)-MOD(C147-1900+INT((C147-1900)/4)+31-MOD((11*MOD(C147-1900,19)+4-INT((7*MOD(C147-1900,19)+1)/19)),29),7)),31+(25-MOD((11*MOD(C147-1900,19)+4-INT((7*MOD(C147-1900,19)+1)/19)),29)-MOD(C147-1900+INT((C147-1900)/4)+31-MOD((11*MOD(C147-1900,19)+4-INT((7*MOD(C147-1900,19)+1)/19)),29),7))))</f>
        <v>46474</v>
      </c>
      <c r="C147" s="14">
        <f>C146</f>
        <v>2027</v>
      </c>
      <c r="D147" s="25" t="s">
        <v>7</v>
      </c>
    </row>
    <row r="148" spans="2:9">
      <c r="B148" s="26">
        <v>41365</v>
      </c>
      <c r="C148" s="14">
        <f>C147</f>
        <v>2027</v>
      </c>
      <c r="D148" s="25" t="s">
        <v>8</v>
      </c>
    </row>
    <row r="149" spans="2:9">
      <c r="B149" s="26">
        <f>DATE(C149,5,1)</f>
        <v>46508</v>
      </c>
      <c r="C149" s="14">
        <f>C148</f>
        <v>2027</v>
      </c>
      <c r="D149" s="25" t="s">
        <v>9</v>
      </c>
    </row>
    <row r="150" spans="2:9">
      <c r="B150" s="26">
        <f>DATE(C150,5,8)</f>
        <v>46515</v>
      </c>
      <c r="C150" s="14">
        <f>C149</f>
        <v>2027</v>
      </c>
      <c r="D150" s="25" t="s">
        <v>10</v>
      </c>
    </row>
    <row r="151" spans="2:9">
      <c r="B151" s="26">
        <v>41403</v>
      </c>
      <c r="C151" s="14">
        <f>C150</f>
        <v>2027</v>
      </c>
      <c r="D151" s="25" t="s">
        <v>11</v>
      </c>
    </row>
    <row r="152" spans="2:9">
      <c r="B152" s="26">
        <v>41414</v>
      </c>
      <c r="C152" s="14">
        <f>C151</f>
        <v>2027</v>
      </c>
      <c r="D152" s="25" t="s">
        <v>12</v>
      </c>
    </row>
    <row r="153" spans="2:9">
      <c r="B153" s="26">
        <f>DATE(C153,7,14)</f>
        <v>46582</v>
      </c>
      <c r="C153" s="14">
        <f>C152</f>
        <v>2027</v>
      </c>
      <c r="D153" s="25" t="s">
        <v>13</v>
      </c>
    </row>
    <row r="154" spans="2:9">
      <c r="B154" s="26">
        <f>DATE(C154,8,15)</f>
        <v>46614</v>
      </c>
      <c r="C154" s="14">
        <f>C153</f>
        <v>2027</v>
      </c>
      <c r="D154" s="25" t="s">
        <v>14</v>
      </c>
    </row>
    <row r="155" spans="2:9">
      <c r="B155" s="26">
        <f>DATE(C155,11,1)</f>
        <v>46692</v>
      </c>
      <c r="C155" s="14">
        <f>C154</f>
        <v>2027</v>
      </c>
      <c r="D155" s="25" t="s">
        <v>15</v>
      </c>
    </row>
    <row r="156" spans="2:9">
      <c r="B156" s="26">
        <f>DATE(C156,11,11)</f>
        <v>46702</v>
      </c>
      <c r="C156" s="14">
        <f>C155</f>
        <v>2027</v>
      </c>
      <c r="D156" s="25" t="s">
        <v>16</v>
      </c>
    </row>
    <row r="157" spans="2:9">
      <c r="B157" s="26">
        <f>DATE(C157,12,25)</f>
        <v>46746</v>
      </c>
      <c r="C157" s="14">
        <f>C156</f>
        <v>2027</v>
      </c>
      <c r="D157" s="25" t="s">
        <v>17</v>
      </c>
    </row>
  </sheetData>
  <sheetProtection selectLockedCells="1" pivotTables="0" selectUnlockedCells="1"/>
  <autoFilter ref="B1:X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</sheetPr>
  <dimension ref="B1:S11"/>
  <sheetViews>
    <sheetView showGridLines="0" tabSelected="1" zoomScale="95" zoomScaleNormal="95" workbookViewId="0">
      <selection activeCell="P14" sqref="P14"/>
    </sheetView>
  </sheetViews>
  <sheetFormatPr baseColWidth="10" defaultColWidth="11.42578125" defaultRowHeight="15"/>
  <cols>
    <col min="1" max="1" width="0.85546875" style="1" customWidth="1"/>
    <col min="2" max="2" width="12.7109375" style="1" customWidth="1"/>
    <col min="3" max="3" width="0.85546875" style="1" customWidth="1"/>
    <col min="4" max="10" width="9.28515625" style="1" customWidth="1"/>
    <col min="11" max="11" width="0.85546875" style="1" customWidth="1"/>
    <col min="12" max="18" width="9.28515625" style="1" customWidth="1"/>
    <col min="19" max="20" width="11.42578125" style="1" customWidth="1"/>
    <col min="21" max="16384" width="11.42578125" style="1"/>
  </cols>
  <sheetData>
    <row r="1" spans="2:19" ht="33.75" customHeight="1">
      <c r="B1" s="38"/>
      <c r="C1" s="38"/>
      <c r="D1" s="38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43" t="s">
        <v>19</v>
      </c>
      <c r="R1" s="40"/>
      <c r="S1" s="40"/>
    </row>
    <row r="2" spans="2:19" ht="43.5" customHeight="1">
      <c r="B2" s="38"/>
      <c r="C2" s="38"/>
      <c r="D2" s="38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0"/>
      <c r="R2" s="40"/>
      <c r="S2" s="40"/>
    </row>
    <row r="3" spans="2:19" s="33" customFormat="1" ht="8.1" customHeight="1">
      <c r="B3" s="2"/>
      <c r="C3" s="2"/>
      <c r="D3" s="2"/>
      <c r="E3" s="3"/>
      <c r="F3" s="3"/>
      <c r="G3" s="3"/>
      <c r="H3" s="3"/>
      <c r="I3" s="3"/>
      <c r="J3" s="3"/>
      <c r="K3" s="4"/>
      <c r="L3" s="4"/>
    </row>
    <row r="4" spans="2:19" s="33" customFormat="1" ht="23.25" customHeight="1">
      <c r="B4" s="42">
        <v>2015</v>
      </c>
      <c r="C4" s="42"/>
      <c r="D4" s="42"/>
      <c r="E4" s="34"/>
      <c r="F4" s="3"/>
      <c r="G4" s="3"/>
      <c r="H4" s="3"/>
      <c r="I4" s="3"/>
      <c r="J4" s="3"/>
      <c r="K4" s="4"/>
      <c r="L4" s="4"/>
    </row>
    <row r="5" spans="2:19" s="33" customFormat="1" ht="3.95" customHeight="1">
      <c r="B5" s="6"/>
      <c r="C5" s="6"/>
      <c r="D5" s="5"/>
      <c r="E5" s="34"/>
      <c r="F5" s="3"/>
      <c r="G5" s="3"/>
      <c r="H5" s="3"/>
      <c r="I5" s="3"/>
      <c r="J5" s="3"/>
      <c r="K5" s="4"/>
      <c r="L5" s="4"/>
    </row>
    <row r="6" spans="2:19" s="33" customFormat="1" ht="23.25" customHeight="1">
      <c r="B6" s="7"/>
      <c r="C6" s="7"/>
      <c r="D6" s="34"/>
      <c r="E6" s="34"/>
      <c r="F6" s="3"/>
      <c r="G6" s="3"/>
      <c r="H6" s="3"/>
      <c r="I6" s="3"/>
      <c r="J6" s="3"/>
      <c r="K6" s="4"/>
      <c r="L6" s="4"/>
    </row>
    <row r="7" spans="2:19" s="33" customFormat="1" ht="3.95" customHeight="1">
      <c r="B7" s="7"/>
      <c r="C7" s="7"/>
      <c r="D7" s="34"/>
      <c r="E7" s="34"/>
      <c r="F7" s="3"/>
      <c r="G7" s="3"/>
      <c r="H7" s="3"/>
      <c r="I7" s="3"/>
      <c r="J7" s="3"/>
      <c r="K7" s="4"/>
      <c r="L7" s="4"/>
    </row>
    <row r="8" spans="2:19" s="33" customFormat="1" ht="23.25" customHeight="1">
      <c r="B8" s="7"/>
      <c r="C8" s="7"/>
      <c r="D8" s="34"/>
      <c r="E8" s="34"/>
      <c r="F8" s="3"/>
      <c r="G8" s="3"/>
      <c r="H8" s="3"/>
      <c r="I8" s="3"/>
      <c r="J8" s="3"/>
      <c r="K8" s="4"/>
      <c r="L8" s="4"/>
    </row>
    <row r="9" spans="2:19" s="33" customFormat="1" ht="3.95" customHeight="1">
      <c r="B9" s="6"/>
      <c r="C9" s="6"/>
      <c r="D9" s="5"/>
      <c r="E9" s="5"/>
      <c r="F9" s="3"/>
      <c r="G9" s="3"/>
      <c r="H9" s="3"/>
      <c r="I9" s="3"/>
      <c r="J9" s="3"/>
      <c r="K9" s="4"/>
      <c r="L9" s="4"/>
    </row>
    <row r="10" spans="2:19" s="33" customFormat="1" ht="23.25" customHeight="1">
      <c r="F10" s="3"/>
      <c r="G10" s="3"/>
      <c r="H10" s="3"/>
      <c r="I10" s="3"/>
      <c r="J10" s="3"/>
      <c r="K10" s="4"/>
      <c r="L10" s="4"/>
    </row>
    <row r="11" spans="2:19" ht="3.95" customHeight="1">
      <c r="B11" s="6"/>
      <c r="C11" s="6"/>
      <c r="D11" s="5"/>
      <c r="E11" s="5"/>
      <c r="F11" s="3"/>
      <c r="G11" s="3"/>
      <c r="H11" s="3"/>
      <c r="I11" s="3"/>
      <c r="J11" s="3"/>
      <c r="K11" s="4"/>
      <c r="L11" s="4"/>
    </row>
  </sheetData>
  <mergeCells count="1">
    <mergeCell ref="B4:D4"/>
  </mergeCells>
  <dataValidations count="2">
    <dataValidation errorStyle="warning" allowBlank="1" showErrorMessage="1" errorTitle="ATTENTION!" error="Année indisponible. Veuillez séléctionner une année comprise entre 2013 et 2025." sqref="E4:E5 D6:E10"/>
    <dataValidation type="list" errorStyle="warning" allowBlank="1" showErrorMessage="1" errorTitle="ATTENTION!" error="Année indisponible. Veuillez séléctionner une année comprise entre 2013 et 2025." sqref="B4">
      <formula1>ANNEE</formula1>
    </dataValidation>
  </dataValidations>
  <hyperlinks>
    <hyperlink ref="Q1" r:id="rId1"/>
  </hyperlinks>
  <pageMargins left="0.7" right="0.7" top="0.75" bottom="0.75" header="0.3" footer="0.3"/>
  <pageSetup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CALENDRIER</vt:lpstr>
      <vt:lpstr>TEST</vt:lpstr>
      <vt:lpstr>ACT</vt:lpstr>
      <vt:lpstr>ANNEE</vt:lpstr>
      <vt:lpstr>DJF</vt:lpstr>
      <vt:lpstr>Pâques</vt:lpstr>
      <vt:lpstr>SEM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Karim Laabidi</dc:creator>
  <cp:lastModifiedBy>Michel Zombaï</cp:lastModifiedBy>
  <dcterms:created xsi:type="dcterms:W3CDTF">2016-03-31T11:47:53Z</dcterms:created>
  <dcterms:modified xsi:type="dcterms:W3CDTF">2016-04-04T15:59:03Z</dcterms:modified>
</cp:coreProperties>
</file>