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heets/sheet1.xml" ContentType="application/vnd.openxmlformats-officedocument.spreadsheetml.chart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300" windowWidth="19440" windowHeight="12060" tabRatio="763"/>
  </bookViews>
  <sheets>
    <sheet name="Registre Global" sheetId="3" r:id="rId1"/>
    <sheet name="Clients" sheetId="15" r:id="rId2"/>
    <sheet name="Barème" sheetId="12" r:id="rId3"/>
    <sheet name="Registre de Séchage&amp;Ventilation" sheetId="4" r:id="rId4"/>
    <sheet name="Registre de Nettoyage" sheetId="11" r:id="rId5"/>
    <sheet name="Courbe des humidités" sheetId="5" r:id="rId6"/>
    <sheet name="C151" sheetId="7" r:id="rId7"/>
    <sheet name="C152" sheetId="8" r:id="rId8"/>
    <sheet name="Calcul fin séchage" sheetId="6" r:id="rId9"/>
    <sheet name="Réglage théorique du séchoir" sheetId="9" r:id="rId10"/>
    <sheet name="Livraison Gaz" sheetId="10" r:id="rId11"/>
  </sheets>
  <definedNames>
    <definedName name="_xlnm._FilterDatabase" localSheetId="0" hidden="1">'Registre Global'!$A$1:$P$15</definedName>
    <definedName name="Barème">Barème!$E$1:$O$1</definedName>
    <definedName name="Bareme_MAIS_Maïs" localSheetId="2" hidden="1">Barème!$A$1:$O$72</definedName>
    <definedName name="Barèmes">Barème!#REF!</definedName>
    <definedName name="Clients">OFFSET(Clients!$C$2,0,0,COUNTA(Clients!$C:$C)-1,1)</definedName>
    <definedName name="Listing_Clients_Clients" localSheetId="1" hidden="1">Clients!$A$1:$R$24</definedName>
    <definedName name="_xlnm.Print_Area" localSheetId="0">'Registre Global'!$A$1:$P$15</definedName>
  </definedNames>
  <calcPr calcId="145621"/>
</workbook>
</file>

<file path=xl/calcChain.xml><?xml version="1.0" encoding="utf-8"?>
<calcChain xmlns="http://schemas.openxmlformats.org/spreadsheetml/2006/main">
  <c r="AA15" i="3" l="1"/>
  <c r="Z15" i="3"/>
  <c r="Y15" i="3"/>
  <c r="X15" i="3"/>
  <c r="W15" i="3"/>
  <c r="V15" i="3"/>
  <c r="S15" i="3"/>
  <c r="P15" i="3"/>
  <c r="Q15" i="3" s="1"/>
  <c r="AE14" i="3"/>
  <c r="Y14" i="3"/>
  <c r="Z14" i="3"/>
  <c r="AA14" i="3"/>
  <c r="P14" i="3"/>
  <c r="Q14" i="3" s="1"/>
  <c r="S14" i="3"/>
  <c r="V14" i="3"/>
  <c r="W14" i="3"/>
  <c r="X14" i="3"/>
  <c r="AE15" i="3" l="1"/>
  <c r="AD15" i="3"/>
  <c r="R15" i="3"/>
  <c r="U15" i="3" s="1"/>
  <c r="AC15" i="3"/>
  <c r="T15" i="3"/>
  <c r="AB15" i="3"/>
  <c r="T14" i="3"/>
  <c r="R14" i="3"/>
  <c r="U14" i="3" s="1"/>
  <c r="AC14" i="3"/>
  <c r="AD14" i="3"/>
  <c r="AB14" i="3"/>
  <c r="P13" i="3"/>
  <c r="P12" i="3"/>
  <c r="Q12" i="3" s="1"/>
  <c r="P11" i="3"/>
  <c r="Q11" i="3" s="1"/>
  <c r="P10" i="3"/>
  <c r="Q10" i="3" s="1"/>
  <c r="P9" i="3"/>
  <c r="P8" i="3"/>
  <c r="Q8" i="3" s="1"/>
  <c r="W2" i="3"/>
  <c r="W3" i="3" s="1"/>
  <c r="W4" i="3" s="1"/>
  <c r="W5" i="3" s="1"/>
  <c r="W6" i="3" s="1"/>
  <c r="W7" i="3" s="1"/>
  <c r="W8" i="3" s="1"/>
  <c r="W9" i="3" s="1"/>
  <c r="X2" i="3"/>
  <c r="X3" i="3" s="1"/>
  <c r="X4" i="3" s="1"/>
  <c r="X5" i="3" s="1"/>
  <c r="X6" i="3" s="1"/>
  <c r="X7" i="3" s="1"/>
  <c r="X8" i="3" s="1"/>
  <c r="X9" i="3" s="1"/>
  <c r="P7" i="3"/>
  <c r="P6" i="3"/>
  <c r="Q6" i="3" s="1"/>
  <c r="P5" i="3"/>
  <c r="Q5" i="3" s="1"/>
  <c r="P4" i="3"/>
  <c r="Q4" i="3" s="1"/>
  <c r="E7" i="10"/>
  <c r="F7" i="10" s="1"/>
  <c r="F8" i="10"/>
  <c r="F9" i="10"/>
  <c r="F10" i="10"/>
  <c r="F11" i="10"/>
  <c r="F12" i="10"/>
  <c r="F13" i="10"/>
  <c r="E14" i="10"/>
  <c r="F14" i="10" s="1"/>
  <c r="E15" i="10"/>
  <c r="F15" i="10" s="1"/>
  <c r="E16" i="10"/>
  <c r="F16" i="10" s="1"/>
  <c r="E17" i="10"/>
  <c r="F17" i="10" s="1"/>
  <c r="E18" i="10"/>
  <c r="F18" i="10" s="1"/>
  <c r="E19" i="10"/>
  <c r="F19" i="10" s="1"/>
  <c r="E20" i="10"/>
  <c r="F20" i="10" s="1"/>
  <c r="E21" i="10"/>
  <c r="F21" i="10" s="1"/>
  <c r="E22" i="10"/>
  <c r="F22" i="10" s="1"/>
  <c r="E23" i="10"/>
  <c r="F23" i="10" s="1"/>
  <c r="E24" i="10"/>
  <c r="F24" i="10" s="1"/>
  <c r="E25" i="10"/>
  <c r="F25" i="10" s="1"/>
  <c r="E26" i="10"/>
  <c r="F26" i="10" s="1"/>
  <c r="E27" i="10"/>
  <c r="F27" i="10" s="1"/>
  <c r="E28" i="10"/>
  <c r="F28" i="10" s="1"/>
  <c r="E29" i="10"/>
  <c r="F29" i="10" s="1"/>
  <c r="E30" i="10"/>
  <c r="F30" i="10" s="1"/>
  <c r="E31" i="10"/>
  <c r="F31" i="10" s="1"/>
  <c r="E32" i="10"/>
  <c r="F32" i="10" s="1"/>
  <c r="E5" i="9"/>
  <c r="I5" i="9" s="1"/>
  <c r="F5" i="9"/>
  <c r="G5" i="9"/>
  <c r="D6" i="9"/>
  <c r="E6" i="9" s="1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31" i="9"/>
  <c r="G32" i="9"/>
  <c r="G33" i="9"/>
  <c r="G34" i="9"/>
  <c r="G35" i="9"/>
  <c r="G36" i="9"/>
  <c r="G37" i="9"/>
  <c r="G38" i="9"/>
  <c r="G39" i="9"/>
  <c r="G40" i="9"/>
  <c r="G41" i="9"/>
  <c r="G42" i="9"/>
  <c r="G43" i="9"/>
  <c r="G44" i="9"/>
  <c r="G45" i="9"/>
  <c r="G46" i="9"/>
  <c r="G47" i="9"/>
  <c r="G48" i="9"/>
  <c r="G49" i="9"/>
  <c r="C4" i="6"/>
  <c r="E4" i="6"/>
  <c r="F4" i="6" s="1"/>
  <c r="G4" i="6"/>
  <c r="K4" i="6"/>
  <c r="K11" i="6"/>
  <c r="J4" i="6" s="1"/>
  <c r="F2" i="8"/>
  <c r="I2" i="8"/>
  <c r="E2" i="8"/>
  <c r="F3" i="8"/>
  <c r="F4" i="8"/>
  <c r="F5" i="8"/>
  <c r="I5" i="8"/>
  <c r="F6" i="8"/>
  <c r="E2" i="7"/>
  <c r="G2" i="7" s="1"/>
  <c r="F2" i="7"/>
  <c r="F3" i="7"/>
  <c r="F4" i="7"/>
  <c r="F5" i="7"/>
  <c r="P2" i="3"/>
  <c r="AB2" i="3" s="1"/>
  <c r="Y2" i="3"/>
  <c r="Y3" i="3" s="1"/>
  <c r="Y4" i="3" s="1"/>
  <c r="Y5" i="3" s="1"/>
  <c r="Y6" i="3" s="1"/>
  <c r="Y7" i="3" s="1"/>
  <c r="Y8" i="3" s="1"/>
  <c r="Y9" i="3" s="1"/>
  <c r="Y10" i="3" s="1"/>
  <c r="Y11" i="3" s="1"/>
  <c r="Y12" i="3" s="1"/>
  <c r="Y13" i="3" s="1"/>
  <c r="Z2" i="3"/>
  <c r="Z3" i="3" s="1"/>
  <c r="Z4" i="3" s="1"/>
  <c r="Z5" i="3" s="1"/>
  <c r="Z6" i="3" s="1"/>
  <c r="Z7" i="3" s="1"/>
  <c r="Z8" i="3" s="1"/>
  <c r="Z9" i="3" s="1"/>
  <c r="Z10" i="3" s="1"/>
  <c r="Z11" i="3" s="1"/>
  <c r="Z12" i="3" s="1"/>
  <c r="AA2" i="3"/>
  <c r="AA3" i="3" s="1"/>
  <c r="AA4" i="3" s="1"/>
  <c r="P3" i="3"/>
  <c r="V2" i="3"/>
  <c r="V3" i="3" s="1"/>
  <c r="V4" i="3" s="1"/>
  <c r="V5" i="3" s="1"/>
  <c r="V6" i="3" s="1"/>
  <c r="V7" i="3" s="1"/>
  <c r="V8" i="3" s="1"/>
  <c r="V9" i="3" s="1"/>
  <c r="D7" i="9"/>
  <c r="D8" i="9" s="1"/>
  <c r="D9" i="9" l="1"/>
  <c r="E8" i="9"/>
  <c r="F8" i="9" s="1"/>
  <c r="E3" i="7"/>
  <c r="G3" i="7" s="1"/>
  <c r="H2" i="7"/>
  <c r="E7" i="9"/>
  <c r="E33" i="10"/>
  <c r="I8" i="9"/>
  <c r="G2" i="8"/>
  <c r="Q13" i="3"/>
  <c r="R13" i="3" s="1"/>
  <c r="E9" i="9"/>
  <c r="D10" i="9"/>
  <c r="Q2" i="3"/>
  <c r="S2" i="3"/>
  <c r="S3" i="3" s="1"/>
  <c r="S4" i="3" s="1"/>
  <c r="S5" i="3" s="1"/>
  <c r="S6" i="3" s="1"/>
  <c r="S7" i="3" s="1"/>
  <c r="S8" i="3" s="1"/>
  <c r="S9" i="3" s="1"/>
  <c r="S10" i="3" s="1"/>
  <c r="S11" i="3" s="1"/>
  <c r="S12" i="3" s="1"/>
  <c r="S13" i="3" s="1"/>
  <c r="R4" i="3"/>
  <c r="AB3" i="3"/>
  <c r="AB4" i="3" s="1"/>
  <c r="L4" i="6"/>
  <c r="K6" i="6"/>
  <c r="R5" i="3"/>
  <c r="AA5" i="3" s="1"/>
  <c r="AA6" i="3" s="1"/>
  <c r="AA7" i="3" s="1"/>
  <c r="AA8" i="3" s="1"/>
  <c r="AA9" i="3" s="1"/>
  <c r="AA10" i="3" s="1"/>
  <c r="AA11" i="3" s="1"/>
  <c r="AA12" i="3" s="1"/>
  <c r="AA13" i="3" s="1"/>
  <c r="R10" i="3"/>
  <c r="X10" i="3" s="1"/>
  <c r="X11" i="3" s="1"/>
  <c r="X12" i="3" s="1"/>
  <c r="X13" i="3" s="1"/>
  <c r="W10" i="3"/>
  <c r="W11" i="3" s="1"/>
  <c r="W12" i="3" s="1"/>
  <c r="W13" i="3" s="1"/>
  <c r="F6" i="9"/>
  <c r="I6" i="9"/>
  <c r="R6" i="3"/>
  <c r="R11" i="3"/>
  <c r="F33" i="10"/>
  <c r="R8" i="3"/>
  <c r="R12" i="3"/>
  <c r="AB5" i="3"/>
  <c r="H4" i="6"/>
  <c r="I4" i="6" s="1"/>
  <c r="Q9" i="3"/>
  <c r="Q7" i="3"/>
  <c r="Q3" i="3"/>
  <c r="AB6" i="3"/>
  <c r="AB7" i="3" s="1"/>
  <c r="AB8" i="3" s="1"/>
  <c r="AB9" i="3" s="1"/>
  <c r="AB10" i="3" s="1"/>
  <c r="AB11" i="3" s="1"/>
  <c r="AB12" i="3" s="1"/>
  <c r="AB13" i="3" s="1"/>
  <c r="V10" i="3"/>
  <c r="V11" i="3" s="1"/>
  <c r="V12" i="3" s="1"/>
  <c r="V13" i="3" s="1"/>
  <c r="H3" i="7" l="1"/>
  <c r="E4" i="7"/>
  <c r="G4" i="7" s="1"/>
  <c r="F7" i="9"/>
  <c r="I7" i="9"/>
  <c r="H2" i="8"/>
  <c r="E3" i="8"/>
  <c r="G3" i="8" s="1"/>
  <c r="Z13" i="3"/>
  <c r="R3" i="3"/>
  <c r="R7" i="3"/>
  <c r="T2" i="3"/>
  <c r="T3" i="3" s="1"/>
  <c r="T4" i="3" s="1"/>
  <c r="T5" i="3" s="1"/>
  <c r="T6" i="3" s="1"/>
  <c r="T7" i="3" s="1"/>
  <c r="T8" i="3" s="1"/>
  <c r="T9" i="3" s="1"/>
  <c r="T10" i="3" s="1"/>
  <c r="T11" i="3" s="1"/>
  <c r="T12" i="3" s="1"/>
  <c r="T13" i="3" s="1"/>
  <c r="R2" i="3"/>
  <c r="U2" i="3" s="1"/>
  <c r="U3" i="3" s="1"/>
  <c r="U4" i="3" s="1"/>
  <c r="U5" i="3" s="1"/>
  <c r="U6" i="3" s="1"/>
  <c r="U7" i="3" s="1"/>
  <c r="U8" i="3" s="1"/>
  <c r="AE2" i="3"/>
  <c r="AE3" i="3" s="1"/>
  <c r="AE4" i="3" s="1"/>
  <c r="AE5" i="3" s="1"/>
  <c r="AE6" i="3" s="1"/>
  <c r="AE7" i="3" s="1"/>
  <c r="AE8" i="3" s="1"/>
  <c r="AE9" i="3" s="1"/>
  <c r="AE10" i="3" s="1"/>
  <c r="AE11" i="3" s="1"/>
  <c r="AE12" i="3" s="1"/>
  <c r="AE13" i="3" s="1"/>
  <c r="AD2" i="3"/>
  <c r="AD3" i="3" s="1"/>
  <c r="AD4" i="3" s="1"/>
  <c r="AD5" i="3" s="1"/>
  <c r="AD6" i="3" s="1"/>
  <c r="AD7" i="3" s="1"/>
  <c r="AD8" i="3" s="1"/>
  <c r="AD9" i="3" s="1"/>
  <c r="AD10" i="3" s="1"/>
  <c r="AD11" i="3" s="1"/>
  <c r="AD12" i="3" s="1"/>
  <c r="AD13" i="3" s="1"/>
  <c r="AC2" i="3"/>
  <c r="AC3" i="3" s="1"/>
  <c r="AC4" i="3" s="1"/>
  <c r="AC5" i="3" s="1"/>
  <c r="AC6" i="3" s="1"/>
  <c r="AC7" i="3" s="1"/>
  <c r="AC8" i="3" s="1"/>
  <c r="AC9" i="3" s="1"/>
  <c r="AC10" i="3" s="1"/>
  <c r="AC11" i="3" s="1"/>
  <c r="AC12" i="3" s="1"/>
  <c r="AC13" i="3" s="1"/>
  <c r="R9" i="3"/>
  <c r="L5" i="6"/>
  <c r="L8" i="6"/>
  <c r="L9" i="6" s="1"/>
  <c r="G6" i="6"/>
  <c r="M4" i="6"/>
  <c r="L6" i="6" s="1"/>
  <c r="N5" i="6" s="1"/>
  <c r="N4" i="6" s="1"/>
  <c r="O4" i="6" s="1"/>
  <c r="D11" i="9"/>
  <c r="E10" i="9"/>
  <c r="F9" i="9"/>
  <c r="I9" i="9"/>
  <c r="U9" i="3" l="1"/>
  <c r="U10" i="3" s="1"/>
  <c r="U11" i="3" s="1"/>
  <c r="U12" i="3" s="1"/>
  <c r="U13" i="3" s="1"/>
  <c r="H4" i="7"/>
  <c r="E5" i="7"/>
  <c r="G5" i="7" s="1"/>
  <c r="H3" i="8"/>
  <c r="E4" i="8"/>
  <c r="G4" i="8" s="1"/>
  <c r="E11" i="9"/>
  <c r="D12" i="9"/>
  <c r="I10" i="9"/>
  <c r="F10" i="9"/>
  <c r="H5" i="7" l="1"/>
  <c r="E6" i="7"/>
  <c r="G6" i="7" s="1"/>
  <c r="E5" i="8"/>
  <c r="G5" i="8" s="1"/>
  <c r="H4" i="8"/>
  <c r="I11" i="9"/>
  <c r="F11" i="9"/>
  <c r="E12" i="9"/>
  <c r="D13" i="9"/>
  <c r="H6" i="7" l="1"/>
  <c r="E7" i="7"/>
  <c r="G7" i="7" s="1"/>
  <c r="E6" i="8"/>
  <c r="G6" i="8" s="1"/>
  <c r="H5" i="8"/>
  <c r="F12" i="9"/>
  <c r="I12" i="9"/>
  <c r="E13" i="9"/>
  <c r="D14" i="9"/>
  <c r="E8" i="7" l="1"/>
  <c r="G8" i="7" s="1"/>
  <c r="H7" i="7"/>
  <c r="H6" i="8"/>
  <c r="E7" i="8"/>
  <c r="G7" i="8" s="1"/>
  <c r="D15" i="9"/>
  <c r="E14" i="9"/>
  <c r="I13" i="9"/>
  <c r="F13" i="9"/>
  <c r="E9" i="7" l="1"/>
  <c r="G9" i="7" s="1"/>
  <c r="H8" i="7"/>
  <c r="H7" i="8"/>
  <c r="E8" i="8"/>
  <c r="G8" i="8" s="1"/>
  <c r="F14" i="9"/>
  <c r="I14" i="9"/>
  <c r="D16" i="9"/>
  <c r="E15" i="9"/>
  <c r="D17" i="9"/>
  <c r="E10" i="7" l="1"/>
  <c r="G10" i="7" s="1"/>
  <c r="H9" i="7"/>
  <c r="H8" i="8"/>
  <c r="E9" i="8"/>
  <c r="G9" i="8" s="1"/>
  <c r="E17" i="9"/>
  <c r="D19" i="9"/>
  <c r="F15" i="9"/>
  <c r="I15" i="9"/>
  <c r="E16" i="9"/>
  <c r="D18" i="9"/>
  <c r="H10" i="7" l="1"/>
  <c r="E11" i="7"/>
  <c r="G11" i="7" s="1"/>
  <c r="E10" i="8"/>
  <c r="G10" i="8" s="1"/>
  <c r="H9" i="8"/>
  <c r="F17" i="9"/>
  <c r="I17" i="9"/>
  <c r="F16" i="9"/>
  <c r="I16" i="9"/>
  <c r="D20" i="9"/>
  <c r="E18" i="9"/>
  <c r="D21" i="9"/>
  <c r="E19" i="9"/>
  <c r="H11" i="7" l="1"/>
  <c r="E12" i="7"/>
  <c r="G12" i="7" s="1"/>
  <c r="H10" i="8"/>
  <c r="E11" i="8"/>
  <c r="G11" i="8" s="1"/>
  <c r="F19" i="9"/>
  <c r="I19" i="9"/>
  <c r="I18" i="9"/>
  <c r="F18" i="9"/>
  <c r="D23" i="9"/>
  <c r="E21" i="9"/>
  <c r="E20" i="9"/>
  <c r="D22" i="9"/>
  <c r="H12" i="7" l="1"/>
  <c r="E13" i="7"/>
  <c r="G13" i="7" s="1"/>
  <c r="E12" i="8"/>
  <c r="G12" i="8" s="1"/>
  <c r="H11" i="8"/>
  <c r="F21" i="9"/>
  <c r="I21" i="9"/>
  <c r="F20" i="9"/>
  <c r="I20" i="9"/>
  <c r="D25" i="9"/>
  <c r="E23" i="9"/>
  <c r="D24" i="9"/>
  <c r="E22" i="9"/>
  <c r="H13" i="7" l="1"/>
  <c r="E14" i="7"/>
  <c r="G14" i="7" s="1"/>
  <c r="H12" i="8"/>
  <c r="E13" i="8"/>
  <c r="G13" i="8" s="1"/>
  <c r="I23" i="9"/>
  <c r="F23" i="9"/>
  <c r="E24" i="9"/>
  <c r="D26" i="9"/>
  <c r="E25" i="9"/>
  <c r="D27" i="9"/>
  <c r="I22" i="9"/>
  <c r="F22" i="9"/>
  <c r="E15" i="7" l="1"/>
  <c r="G15" i="7" s="1"/>
  <c r="H14" i="7"/>
  <c r="E14" i="8"/>
  <c r="G14" i="8" s="1"/>
  <c r="H13" i="8"/>
  <c r="E27" i="9"/>
  <c r="D29" i="9"/>
  <c r="E26" i="9"/>
  <c r="D28" i="9"/>
  <c r="F25" i="9"/>
  <c r="I25" i="9"/>
  <c r="F24" i="9"/>
  <c r="I24" i="9"/>
  <c r="H15" i="7" l="1"/>
  <c r="E16" i="7"/>
  <c r="G16" i="7" s="1"/>
  <c r="H14" i="8"/>
  <c r="E15" i="8"/>
  <c r="G15" i="8" s="1"/>
  <c r="E29" i="9"/>
  <c r="D31" i="9"/>
  <c r="F26" i="9"/>
  <c r="I26" i="9"/>
  <c r="F27" i="9"/>
  <c r="I27" i="9"/>
  <c r="E28" i="9"/>
  <c r="D30" i="9"/>
  <c r="E17" i="7" l="1"/>
  <c r="G17" i="7" s="1"/>
  <c r="H16" i="7"/>
  <c r="H15" i="8"/>
  <c r="E16" i="8"/>
  <c r="G16" i="8" s="1"/>
  <c r="E30" i="9"/>
  <c r="D32" i="9"/>
  <c r="D33" i="9"/>
  <c r="E31" i="9"/>
  <c r="F28" i="9"/>
  <c r="I28" i="9"/>
  <c r="F29" i="9"/>
  <c r="I29" i="9"/>
  <c r="H17" i="7" l="1"/>
  <c r="E18" i="7"/>
  <c r="G18" i="7" s="1"/>
  <c r="H16" i="8"/>
  <c r="E17" i="8"/>
  <c r="G17" i="8" s="1"/>
  <c r="D35" i="9"/>
  <c r="E33" i="9"/>
  <c r="I30" i="9"/>
  <c r="F30" i="9"/>
  <c r="F31" i="9"/>
  <c r="I31" i="9"/>
  <c r="E32" i="9"/>
  <c r="D34" i="9"/>
  <c r="H18" i="7" l="1"/>
  <c r="E19" i="7"/>
  <c r="G19" i="7" s="1"/>
  <c r="E18" i="8"/>
  <c r="G18" i="8" s="1"/>
  <c r="H17" i="8"/>
  <c r="D37" i="9"/>
  <c r="E37" i="9" s="1"/>
  <c r="E35" i="9"/>
  <c r="D36" i="9"/>
  <c r="E34" i="9"/>
  <c r="I32" i="9"/>
  <c r="F32" i="9"/>
  <c r="I33" i="9"/>
  <c r="F33" i="9"/>
  <c r="E20" i="7" l="1"/>
  <c r="G20" i="7" s="1"/>
  <c r="H19" i="7"/>
  <c r="H18" i="8"/>
  <c r="E19" i="8"/>
  <c r="G19" i="8" s="1"/>
  <c r="F35" i="9"/>
  <c r="I35" i="9"/>
  <c r="E36" i="9"/>
  <c r="D38" i="9"/>
  <c r="I37" i="9"/>
  <c r="F37" i="9"/>
  <c r="I34" i="9"/>
  <c r="F34" i="9"/>
  <c r="E21" i="7" l="1"/>
  <c r="G21" i="7" s="1"/>
  <c r="H20" i="7"/>
  <c r="H19" i="8"/>
  <c r="E20" i="8"/>
  <c r="G20" i="8" s="1"/>
  <c r="E38" i="9"/>
  <c r="D39" i="9"/>
  <c r="I36" i="9"/>
  <c r="F36" i="9"/>
  <c r="H21" i="7" l="1"/>
  <c r="E22" i="7"/>
  <c r="G22" i="7" s="1"/>
  <c r="H20" i="8"/>
  <c r="E21" i="8"/>
  <c r="G21" i="8" s="1"/>
  <c r="D40" i="9"/>
  <c r="E39" i="9"/>
  <c r="F38" i="9"/>
  <c r="I38" i="9"/>
  <c r="E23" i="7" l="1"/>
  <c r="G23" i="7" s="1"/>
  <c r="H22" i="7"/>
  <c r="H21" i="8"/>
  <c r="E22" i="8"/>
  <c r="G22" i="8" s="1"/>
  <c r="F39" i="9"/>
  <c r="I39" i="9"/>
  <c r="D41" i="9"/>
  <c r="E40" i="9"/>
  <c r="E24" i="7" l="1"/>
  <c r="G24" i="7" s="1"/>
  <c r="H23" i="7"/>
  <c r="E23" i="8"/>
  <c r="G23" i="8" s="1"/>
  <c r="H22" i="8"/>
  <c r="F40" i="9"/>
  <c r="I40" i="9"/>
  <c r="D42" i="9"/>
  <c r="E41" i="9"/>
  <c r="H24" i="7" l="1"/>
  <c r="E25" i="7"/>
  <c r="G25" i="7" s="1"/>
  <c r="H23" i="8"/>
  <c r="E24" i="8"/>
  <c r="G24" i="8" s="1"/>
  <c r="F41" i="9"/>
  <c r="I41" i="9"/>
  <c r="D43" i="9"/>
  <c r="E42" i="9"/>
  <c r="D44" i="9"/>
  <c r="H25" i="7" l="1"/>
  <c r="E26" i="7"/>
  <c r="G26" i="7" s="1"/>
  <c r="H24" i="8"/>
  <c r="E25" i="8"/>
  <c r="G25" i="8" s="1"/>
  <c r="I42" i="9"/>
  <c r="F42" i="9"/>
  <c r="E44" i="9"/>
  <c r="D46" i="9"/>
  <c r="D45" i="9"/>
  <c r="E43" i="9"/>
  <c r="E27" i="7" l="1"/>
  <c r="G27" i="7" s="1"/>
  <c r="H26" i="7"/>
  <c r="H25" i="8"/>
  <c r="E26" i="8"/>
  <c r="G26" i="8" s="1"/>
  <c r="E46" i="9"/>
  <c r="D48" i="9"/>
  <c r="F44" i="9"/>
  <c r="I44" i="9"/>
  <c r="I43" i="9"/>
  <c r="F43" i="9"/>
  <c r="D47" i="9"/>
  <c r="E47" i="9" s="1"/>
  <c r="E45" i="9"/>
  <c r="H27" i="7" l="1"/>
  <c r="E28" i="7"/>
  <c r="G28" i="7" s="1"/>
  <c r="H26" i="8"/>
  <c r="E27" i="8"/>
  <c r="G27" i="8" s="1"/>
  <c r="F45" i="9"/>
  <c r="I45" i="9"/>
  <c r="D49" i="9"/>
  <c r="E49" i="9" s="1"/>
  <c r="E48" i="9"/>
  <c r="F47" i="9"/>
  <c r="I47" i="9"/>
  <c r="I46" i="9"/>
  <c r="F46" i="9"/>
  <c r="H28" i="7" l="1"/>
  <c r="E29" i="7"/>
  <c r="G29" i="7" s="1"/>
  <c r="E28" i="8"/>
  <c r="G28" i="8" s="1"/>
  <c r="H27" i="8"/>
  <c r="F48" i="9"/>
  <c r="I48" i="9"/>
  <c r="I49" i="9"/>
  <c r="F49" i="9"/>
  <c r="H29" i="7" l="1"/>
  <c r="E30" i="7"/>
  <c r="G30" i="7" s="1"/>
  <c r="H30" i="7" s="1"/>
  <c r="E29" i="8"/>
  <c r="G29" i="8" s="1"/>
  <c r="H28" i="8"/>
  <c r="H29" i="8" l="1"/>
  <c r="E30" i="8"/>
  <c r="G30" i="8" s="1"/>
  <c r="H30" i="8" s="1"/>
</calcChain>
</file>

<file path=xl/connections.xml><?xml version="1.0" encoding="utf-8"?>
<connections xmlns="http://schemas.openxmlformats.org/spreadsheetml/2006/main">
  <connection id="1" sourceFile="C:\Users\Plouplou\Dropbox\SOMASEC\GBP\BDD\Bareme_MAIS.xls" keepAlive="1" name="Bareme_MAIS Maïs$" type="5" refreshedVersion="4" background="1" saveData="1">
    <dbPr connection="Provider=Microsoft.ACE.OLEDB.12.0;User ID=Admin;Data Source=C:\Users\Plouplou\Dropbox\SOMASEC\GBP\BDD\Bareme_MAIS.xls;Mode=Share Deny Write;Extended Properties=&quot;HDR=YES;&quot;;Jet OLEDB:System database=&quot;&quot;;Jet OLEDB:Registry Path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Maïs$" commandType="3"/>
  </connection>
  <connection id="2" sourceFile="C:\Users\Plouplou\Dropbox\SOMASEC\Clients\Listing Clients.xlsm" keepAlive="1" name="Listing Clients Clients$" type="5" refreshedVersion="4" background="1" saveData="1">
    <dbPr connection="Provider=Microsoft.ACE.OLEDB.12.0;User ID=Admin;Data Source=C:\Users\Plouplou\Dropbox\SOMASEC\Clients\Listing Clients.xlsm;Mode=Share Deny Write;Extended Properties=&quot;HDR=YES;&quot;;Jet OLEDB:System database=&quot;&quot;;Jet OLEDB:Registry Path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Clients$" commandType="3"/>
  </connection>
</connections>
</file>

<file path=xl/sharedStrings.xml><?xml version="1.0" encoding="utf-8"?>
<sst xmlns="http://schemas.openxmlformats.org/spreadsheetml/2006/main" count="567" uniqueCount="373">
  <si>
    <t>Date</t>
  </si>
  <si>
    <t>N° de ticket</t>
  </si>
  <si>
    <t>Céréale</t>
  </si>
  <si>
    <t>Transport</t>
  </si>
  <si>
    <t>Immatriculation</t>
  </si>
  <si>
    <t>PS</t>
  </si>
  <si>
    <t>Net</t>
  </si>
  <si>
    <t>Total</t>
  </si>
  <si>
    <t>Client,
Provenance,
Destination</t>
  </si>
  <si>
    <t>Heure</t>
  </si>
  <si>
    <t>%h2O</t>
  </si>
  <si>
    <t>n° d'extraction</t>
  </si>
  <si>
    <t>Cellule</t>
  </si>
  <si>
    <t>Remarques</t>
  </si>
  <si>
    <t>N° CMR ou Contract</t>
  </si>
  <si>
    <t>Consigne °C brûleur</t>
  </si>
  <si>
    <t>°C réel bruleur</t>
  </si>
  <si>
    <t xml:space="preserve">Consigne °C grain </t>
  </si>
  <si>
    <t>°C réel du grain</t>
  </si>
  <si>
    <t>Consigne minuterie</t>
  </si>
  <si>
    <t>Réel minuterie</t>
  </si>
  <si>
    <t>°C grain</t>
  </si>
  <si>
    <t>Maïs</t>
  </si>
  <si>
    <t>Casaus</t>
  </si>
  <si>
    <t>En cellule</t>
  </si>
  <si>
    <t>Reprise</t>
  </si>
  <si>
    <t>Solde</t>
  </si>
  <si>
    <t>début de remplissage extraction n°</t>
  </si>
  <si>
    <t>Fin de remplissage extraction n°</t>
  </si>
  <si>
    <t>Date fin</t>
  </si>
  <si>
    <t>place dispo</t>
  </si>
  <si>
    <t>Réglage théorique du séchoir avec un air ambiant à 10°C</t>
  </si>
  <si>
    <t>H²O</t>
  </si>
  <si>
    <t>Température brûleur</t>
  </si>
  <si>
    <t>Débit en sec</t>
  </si>
  <si>
    <t>Débit par jour</t>
  </si>
  <si>
    <t>Poids d'une extraction</t>
  </si>
  <si>
    <t>Nbr d'extractions par heure</t>
  </si>
  <si>
    <t>Temps théorique entre 2 extractions</t>
  </si>
  <si>
    <t>Conso de Gaz par h</t>
  </si>
  <si>
    <t>Conso de Gaz par T</t>
  </si>
  <si>
    <t>Référence de 636kg/extraction</t>
  </si>
  <si>
    <t>Livraison du Gaz Propane</t>
  </si>
  <si>
    <t>Température référence</t>
  </si>
  <si>
    <t>Soit en KG</t>
  </si>
  <si>
    <t>T °C</t>
  </si>
  <si>
    <t>Livré en litre</t>
  </si>
  <si>
    <t>Prix</t>
  </si>
  <si>
    <t>Prix Campagne</t>
  </si>
  <si>
    <t>Masse</t>
  </si>
  <si>
    <t>Apport,
Transfert,
Sortie</t>
  </si>
  <si>
    <t>Démarrage</t>
  </si>
  <si>
    <t>recirculation</t>
  </si>
  <si>
    <t>min 222</t>
  </si>
  <si>
    <t>temp 52</t>
  </si>
  <si>
    <t>C1</t>
  </si>
  <si>
    <t>min 210</t>
  </si>
  <si>
    <t>min 190</t>
  </si>
  <si>
    <t>Min 237</t>
  </si>
  <si>
    <t>auto temp 48 ; min 237</t>
  </si>
  <si>
    <t>Arrêt</t>
  </si>
  <si>
    <t>min 230</t>
  </si>
  <si>
    <t>min 220</t>
  </si>
  <si>
    <t>EARL Pédebernade</t>
  </si>
  <si>
    <t>GAEC Lacrouts</t>
  </si>
  <si>
    <t>auto temp 49 ; min 225</t>
  </si>
  <si>
    <t>min 218</t>
  </si>
  <si>
    <t>N° d'extraction de départ</t>
  </si>
  <si>
    <t>T sec séchés</t>
  </si>
  <si>
    <t>T sec reçus</t>
  </si>
  <si>
    <t>Heure de départ</t>
  </si>
  <si>
    <t>Heure actuelle</t>
  </si>
  <si>
    <t>Nombre d'extrations faites</t>
  </si>
  <si>
    <t>Nombre d'heures écoulées</t>
  </si>
  <si>
    <t>Moyenne T séché / Heure</t>
  </si>
  <si>
    <t>Heure de fin prévue</t>
  </si>
  <si>
    <t>N° d'extraction actuel</t>
  </si>
  <si>
    <t>T restant à sécher</t>
  </si>
  <si>
    <t>Heure décimale</t>
  </si>
  <si>
    <t>Heure décimale de fin prévue</t>
  </si>
  <si>
    <t>base d'extraction</t>
  </si>
  <si>
    <t>calcul d'extraction</t>
  </si>
  <si>
    <t>SCEA Montaran</t>
  </si>
  <si>
    <t>auto temp 49 ; min 220</t>
  </si>
  <si>
    <t>Moyenne S entre extraction</t>
  </si>
  <si>
    <t>min 216</t>
  </si>
  <si>
    <t>min 215</t>
  </si>
  <si>
    <t>min 213</t>
  </si>
  <si>
    <t>min 200</t>
  </si>
  <si>
    <t>min 185</t>
  </si>
  <si>
    <t>min 180</t>
  </si>
  <si>
    <t>min 170</t>
  </si>
  <si>
    <t>auto temp 50 ; min 170</t>
  </si>
  <si>
    <t>Der calcul théorique</t>
  </si>
  <si>
    <t>EARL Plouvier</t>
  </si>
  <si>
    <t>min 173</t>
  </si>
  <si>
    <t>Infos</t>
  </si>
  <si>
    <t>Test Gaz</t>
  </si>
  <si>
    <t>min 175</t>
  </si>
  <si>
    <t>min 160</t>
  </si>
  <si>
    <t>auto temp 51 ; min 160</t>
  </si>
  <si>
    <t>min 235</t>
  </si>
  <si>
    <t>min 237</t>
  </si>
  <si>
    <t>min 245</t>
  </si>
  <si>
    <t>min 260</t>
  </si>
  <si>
    <t>min 265</t>
  </si>
  <si>
    <t>min 270</t>
  </si>
  <si>
    <t>C2 à 1700</t>
  </si>
  <si>
    <t>C2</t>
  </si>
  <si>
    <t>min 267</t>
  </si>
  <si>
    <t>auto temp 48,5 ; min 265</t>
  </si>
  <si>
    <t>Historique extraction</t>
  </si>
  <si>
    <t>Poids extrait</t>
  </si>
  <si>
    <t>Maïs bloqué dans le séchoir</t>
  </si>
  <si>
    <t>auto temp 48,5 ; min 240</t>
  </si>
  <si>
    <t>Fin test GAZ</t>
  </si>
  <si>
    <t>Test GAZ ; Recirculation</t>
  </si>
  <si>
    <t>Vidange</t>
  </si>
  <si>
    <t>Contrôle par sécurité</t>
  </si>
  <si>
    <t>EARL du Sarthou</t>
  </si>
  <si>
    <t>OK</t>
  </si>
  <si>
    <t>Recirculation</t>
  </si>
  <si>
    <t>Continu</t>
  </si>
  <si>
    <t>min 240</t>
  </si>
  <si>
    <t>min 250</t>
  </si>
  <si>
    <t>min 290</t>
  </si>
  <si>
    <t>Extractions à exclure</t>
  </si>
  <si>
    <t>min  300</t>
  </si>
  <si>
    <t>sécurité ventilateur séchoir</t>
  </si>
  <si>
    <t>auto temp 46 ; min 300</t>
  </si>
  <si>
    <t>ok</t>
  </si>
  <si>
    <t>GAEC de Péhau</t>
  </si>
  <si>
    <t>min 280</t>
  </si>
  <si>
    <t>auto temp 47 ; min 260</t>
  </si>
  <si>
    <t>bruleur 130</t>
  </si>
  <si>
    <t>Euralis</t>
  </si>
  <si>
    <t>min 225</t>
  </si>
  <si>
    <t>auto temp 51 ; min 220</t>
  </si>
  <si>
    <t>C1 à 3400 ; défaut trappe, contrôler capteur !</t>
  </si>
  <si>
    <t>trappe OK !</t>
  </si>
  <si>
    <t>auto temp 51 ; min 215</t>
  </si>
  <si>
    <t>C2 à 4730</t>
  </si>
  <si>
    <t>Maubourguet</t>
  </si>
  <si>
    <t>EARL Ducos</t>
  </si>
  <si>
    <t>23/25</t>
  </si>
  <si>
    <t>min 217</t>
  </si>
  <si>
    <t>min 205</t>
  </si>
  <si>
    <t>EARL de Toumiou</t>
  </si>
  <si>
    <t>min 203</t>
  </si>
  <si>
    <t>C1 à 6038</t>
  </si>
  <si>
    <t>cellules pleinent</t>
  </si>
  <si>
    <t>Coulom</t>
  </si>
  <si>
    <t>Maïsadour</t>
  </si>
  <si>
    <t>auto temp 51 ; min 200</t>
  </si>
  <si>
    <t>Riscle</t>
  </si>
  <si>
    <t>C1 presque pleine</t>
  </si>
  <si>
    <t>C1 pleine 7458</t>
  </si>
  <si>
    <t>Stock cellule verte</t>
  </si>
  <si>
    <t>EARL du Bazana</t>
  </si>
  <si>
    <t>3 alarmes air dû au nettoyage</t>
  </si>
  <si>
    <t>Palier E3 mort !</t>
  </si>
  <si>
    <t>Palier E2 mort !</t>
  </si>
  <si>
    <t>min 140</t>
  </si>
  <si>
    <t>Refroidissement</t>
  </si>
  <si>
    <t>Vivadour</t>
  </si>
  <si>
    <t>Ventilation</t>
  </si>
  <si>
    <t>Lieu</t>
  </si>
  <si>
    <t>Action</t>
  </si>
  <si>
    <t>Fosse de réception</t>
  </si>
  <si>
    <t>Passe entre les grilles d'une raclette</t>
  </si>
  <si>
    <t>Dalle de Préstockage</t>
  </si>
  <si>
    <t>Passe d'un coup de balais</t>
  </si>
  <si>
    <t>Cellule de vert</t>
  </si>
  <si>
    <t>nettoyage du dessous du cône</t>
  </si>
  <si>
    <t>Cellule de sec</t>
  </si>
  <si>
    <t xml:space="preserve">nettoyage extérieur </t>
  </si>
  <si>
    <t>Sechoir</t>
  </si>
  <si>
    <t>nettoyage du bas des poussières</t>
  </si>
  <si>
    <t>Fosse des élévateurs</t>
  </si>
  <si>
    <t>nettoyage des poussières</t>
  </si>
  <si>
    <t>Tunnel sous les cellules de sec</t>
  </si>
  <si>
    <t>passage de la debrousailleuse</t>
  </si>
  <si>
    <t>nettoyage du cône</t>
  </si>
  <si>
    <t>Nettoyeur rotatif</t>
  </si>
  <si>
    <t>nettoyage</t>
  </si>
  <si>
    <t>Abords du silo</t>
  </si>
  <si>
    <t>passage du balais sur les dalles bêton</t>
  </si>
  <si>
    <t>Contrôle du pont bascule</t>
  </si>
  <si>
    <t>Contrôle périodique</t>
  </si>
  <si>
    <t>Nettoyages/Contrôles</t>
  </si>
  <si>
    <t>nettoyage des toits</t>
  </si>
  <si>
    <t>nettoyage des sols (balai)</t>
  </si>
  <si>
    <t>Désinsectisation (produit - dosage ?)</t>
  </si>
  <si>
    <t>C1 + C2</t>
  </si>
  <si>
    <t>% d'imp</t>
  </si>
  <si>
    <t>Mais</t>
  </si>
  <si>
    <t>Coefficiants</t>
  </si>
  <si>
    <t>Vitivista</t>
  </si>
  <si>
    <t>Agralia</t>
  </si>
  <si>
    <t>Presta 1</t>
  </si>
  <si>
    <t>Presta 2</t>
  </si>
  <si>
    <t>Presta 3</t>
  </si>
  <si>
    <t>Presta 4</t>
  </si>
  <si>
    <t>CA
Casaus</t>
  </si>
  <si>
    <t>CA
SO.Ma.Sec</t>
  </si>
  <si>
    <t>CA
Global</t>
  </si>
  <si>
    <t>Barème</t>
  </si>
  <si>
    <t>Barcelonne du Gers</t>
  </si>
  <si>
    <t>Cahuzac sur Adour</t>
  </si>
  <si>
    <t>Caumont</t>
  </si>
  <si>
    <t>Corneillan</t>
  </si>
  <si>
    <t>Lelin Lapujolle</t>
  </si>
  <si>
    <t>Luppé-Violle</t>
  </si>
  <si>
    <t>Maumusson</t>
  </si>
  <si>
    <t>Pouydraguin</t>
  </si>
  <si>
    <t>Saint-Mont</t>
  </si>
  <si>
    <t>Sarragachies</t>
  </si>
  <si>
    <t>Tarsac</t>
  </si>
  <si>
    <t>Termes d'Armagnac</t>
  </si>
  <si>
    <t>Viella</t>
  </si>
  <si>
    <t>Abadie</t>
  </si>
  <si>
    <t>Berdoulet</t>
  </si>
  <si>
    <t>Bouby</t>
  </si>
  <si>
    <t>Bouzigue</t>
  </si>
  <si>
    <t>Buffalan</t>
  </si>
  <si>
    <t>Capmartin</t>
  </si>
  <si>
    <t>Cauzette</t>
  </si>
  <si>
    <t>Cottavoz</t>
  </si>
  <si>
    <t>Dabadie</t>
  </si>
  <si>
    <t>Darblade</t>
  </si>
  <si>
    <t>Darrodes</t>
  </si>
  <si>
    <t>Ducos</t>
  </si>
  <si>
    <t>Laborde</t>
  </si>
  <si>
    <t>Laurent</t>
  </si>
  <si>
    <t>Pagès</t>
  </si>
  <si>
    <t>Pédebernade</t>
  </si>
  <si>
    <t>Plouvier</t>
  </si>
  <si>
    <t>Pomiès</t>
  </si>
  <si>
    <t>Rigaud</t>
  </si>
  <si>
    <t>Terrade</t>
  </si>
  <si>
    <t>La Fleur Baret</t>
  </si>
  <si>
    <t>au Sarthou</t>
  </si>
  <si>
    <t>Château Barrejat</t>
  </si>
  <si>
    <t>901 route de Bordeaux</t>
  </si>
  <si>
    <t>Ramounet</t>
  </si>
  <si>
    <t>Lieu dit Magné</t>
  </si>
  <si>
    <t>Tropania</t>
  </si>
  <si>
    <t>mariejo.fleurs@wanadoo.fr</t>
  </si>
  <si>
    <t>deniscapmartin@laposte.net</t>
  </si>
  <si>
    <t>cauzette.eric@wanadoo.fr</t>
  </si>
  <si>
    <t>f.cottavoz@laposte.net</t>
  </si>
  <si>
    <t>jsc@aliceadsl.fr</t>
  </si>
  <si>
    <t>joelducos@orange.fr</t>
  </si>
  <si>
    <t>d.laurent0027@orange.fr</t>
  </si>
  <si>
    <t>florent.pedebernade@orange.fr</t>
  </si>
  <si>
    <t>earl.plouvier@orange.fr</t>
  </si>
  <si>
    <t>CASAUS SAS</t>
  </si>
  <si>
    <t>EARL DABADIE</t>
  </si>
  <si>
    <t>EARL DARROS</t>
  </si>
  <si>
    <t>EARL Domaine de Tailleurguet</t>
  </si>
  <si>
    <t>EARL DU LAURIER</t>
  </si>
  <si>
    <t>EARL GARROS</t>
  </si>
  <si>
    <t>EARL Jouambet</t>
  </si>
  <si>
    <t>SCEA CAPMARTIN</t>
  </si>
  <si>
    <t>SCEA de Lignac</t>
  </si>
  <si>
    <t>SCEA DE MONTFORT</t>
  </si>
  <si>
    <t>Marie-Christine</t>
  </si>
  <si>
    <t>Pierre</t>
  </si>
  <si>
    <t>Jean-Claude</t>
  </si>
  <si>
    <t>Régis</t>
  </si>
  <si>
    <t>François</t>
  </si>
  <si>
    <t>Sébastien</t>
  </si>
  <si>
    <t>Murielle</t>
  </si>
  <si>
    <t>Cédric</t>
  </si>
  <si>
    <t>Joël</t>
  </si>
  <si>
    <t>Lilian</t>
  </si>
  <si>
    <t>Yves</t>
  </si>
  <si>
    <t>Florent</t>
  </si>
  <si>
    <t>Matthieu</t>
  </si>
  <si>
    <t>Didier</t>
  </si>
  <si>
    <t>Patrick</t>
  </si>
  <si>
    <t>Denis</t>
  </si>
  <si>
    <t>Eric</t>
  </si>
  <si>
    <t>Gilles</t>
  </si>
  <si>
    <t>Jean-Luc</t>
  </si>
  <si>
    <t>David</t>
  </si>
  <si>
    <t>Veronique</t>
  </si>
  <si>
    <t>Société</t>
  </si>
  <si>
    <t>Nom</t>
  </si>
  <si>
    <t>Prénom</t>
  </si>
  <si>
    <t>Adresse</t>
  </si>
  <si>
    <t>Adresse1</t>
  </si>
  <si>
    <t>Code-Postal</t>
  </si>
  <si>
    <t>Ville</t>
  </si>
  <si>
    <t>Tel</t>
  </si>
  <si>
    <t>Port</t>
  </si>
  <si>
    <t>Fax</t>
  </si>
  <si>
    <t>Mail</t>
  </si>
  <si>
    <t>Client</t>
  </si>
  <si>
    <t>T-2011</t>
  </si>
  <si>
    <t>T-2012</t>
  </si>
  <si>
    <t>T-2013</t>
  </si>
  <si>
    <t>variation</t>
  </si>
  <si>
    <t>Moyenne</t>
  </si>
  <si>
    <t>F2</t>
  </si>
  <si>
    <t>Tx de réfaction</t>
  </si>
  <si>
    <t>SOMaSec</t>
  </si>
  <si>
    <t>Fact</t>
  </si>
  <si>
    <t>Code</t>
  </si>
  <si>
    <t>ABA</t>
  </si>
  <si>
    <t>BER</t>
  </si>
  <si>
    <t>BOU</t>
  </si>
  <si>
    <t>BOU1</t>
  </si>
  <si>
    <t>BUF</t>
  </si>
  <si>
    <t>CAP</t>
  </si>
  <si>
    <t>CAS</t>
  </si>
  <si>
    <t>CAU</t>
  </si>
  <si>
    <t>COT</t>
  </si>
  <si>
    <t>COU</t>
  </si>
  <si>
    <t>DAB</t>
  </si>
  <si>
    <t>DAR</t>
  </si>
  <si>
    <t>DAR1</t>
  </si>
  <si>
    <t>DUC</t>
  </si>
  <si>
    <t>LAB</t>
  </si>
  <si>
    <t>LAU</t>
  </si>
  <si>
    <t>PAG</t>
  </si>
  <si>
    <t>PED</t>
  </si>
  <si>
    <t>PLO</t>
  </si>
  <si>
    <t>POM</t>
  </si>
  <si>
    <t>RIG</t>
  </si>
  <si>
    <t>TER</t>
  </si>
  <si>
    <t/>
  </si>
  <si>
    <t>05 62 09 47 81</t>
  </si>
  <si>
    <t>05 62 69 62 89</t>
  </si>
  <si>
    <t>562692945</t>
  </si>
  <si>
    <t>562697492</t>
  </si>
  <si>
    <t>562697754</t>
  </si>
  <si>
    <t>676164101</t>
  </si>
  <si>
    <t>562697182</t>
  </si>
  <si>
    <t>562696599</t>
  </si>
  <si>
    <t>962015392</t>
  </si>
  <si>
    <t>562696281</t>
  </si>
  <si>
    <t>562696191</t>
  </si>
  <si>
    <t>CAP1</t>
  </si>
  <si>
    <t>Capdevielle</t>
  </si>
  <si>
    <t>Richard</t>
  </si>
  <si>
    <t>Saint-Griède</t>
  </si>
  <si>
    <r>
      <t>% H</t>
    </r>
    <r>
      <rPr>
        <b/>
        <vertAlign val="subscript"/>
        <sz val="11"/>
        <rFont val="Calibri"/>
        <family val="2"/>
      </rPr>
      <t>2</t>
    </r>
    <r>
      <rPr>
        <b/>
        <sz val="11"/>
        <rFont val="Calibri"/>
        <family val="2"/>
      </rPr>
      <t>O</t>
    </r>
  </si>
  <si>
    <r>
      <t xml:space="preserve">Brut
</t>
    </r>
    <r>
      <rPr>
        <i/>
        <sz val="10"/>
        <rFont val="Calibri"/>
        <family val="2"/>
      </rPr>
      <t>(poids d'entrée)</t>
    </r>
  </si>
  <si>
    <r>
      <t xml:space="preserve">Tare
</t>
    </r>
    <r>
      <rPr>
        <i/>
        <sz val="10"/>
        <rFont val="Calibri"/>
        <family val="2"/>
      </rPr>
      <t>(poids de sortie)</t>
    </r>
  </si>
  <si>
    <r>
      <t xml:space="preserve">Poids recalculé
</t>
    </r>
    <r>
      <rPr>
        <i/>
        <sz val="10"/>
        <rFont val="Calibri"/>
        <family val="2"/>
      </rPr>
      <t>(sans imp)</t>
    </r>
  </si>
  <si>
    <r>
      <t xml:space="preserve">Prix du séchage
</t>
    </r>
    <r>
      <rPr>
        <i/>
        <sz val="10"/>
        <rFont val="Calibri"/>
        <family val="2"/>
      </rPr>
      <t>(sans E/S)</t>
    </r>
  </si>
  <si>
    <r>
      <t xml:space="preserve">Total
Brut
</t>
    </r>
    <r>
      <rPr>
        <i/>
        <sz val="10"/>
        <rFont val="Calibri"/>
        <family val="2"/>
      </rPr>
      <t>(en stock)</t>
    </r>
  </si>
  <si>
    <r>
      <t xml:space="preserve">Total
Sec
</t>
    </r>
    <r>
      <rPr>
        <i/>
        <sz val="10"/>
        <rFont val="Calibri"/>
        <family val="2"/>
      </rPr>
      <t>(en stock)</t>
    </r>
  </si>
  <si>
    <r>
      <t xml:space="preserve">Casaus
Brut
</t>
    </r>
    <r>
      <rPr>
        <i/>
        <sz val="10"/>
        <rFont val="Calibri"/>
        <family val="2"/>
      </rPr>
      <t>(en stock)</t>
    </r>
  </si>
  <si>
    <r>
      <t xml:space="preserve">Casaus
Sec
</t>
    </r>
    <r>
      <rPr>
        <i/>
        <sz val="10"/>
        <rFont val="Calibri"/>
        <family val="2"/>
      </rPr>
      <t>(en stock)</t>
    </r>
  </si>
  <si>
    <r>
      <t xml:space="preserve">SO.Ma.Sec
Brut
</t>
    </r>
    <r>
      <rPr>
        <i/>
        <sz val="10"/>
        <rFont val="Calibri"/>
        <family val="2"/>
      </rPr>
      <t>(en stock)</t>
    </r>
  </si>
  <si>
    <r>
      <t xml:space="preserve">SO.Ma.Sec
Sec
</t>
    </r>
    <r>
      <rPr>
        <i/>
        <sz val="10"/>
        <rFont val="Calibri"/>
        <family val="2"/>
      </rPr>
      <t>(en stock)</t>
    </r>
  </si>
  <si>
    <r>
      <t xml:space="preserve">Total
Brut
</t>
    </r>
    <r>
      <rPr>
        <i/>
        <sz val="10"/>
        <rFont val="Calibri"/>
        <family val="2"/>
      </rPr>
      <t>(saison)</t>
    </r>
  </si>
  <si>
    <r>
      <t xml:space="preserve">Total
Sec
</t>
    </r>
    <r>
      <rPr>
        <i/>
        <sz val="10"/>
        <rFont val="Calibri"/>
        <family val="2"/>
      </rPr>
      <t>(saison)</t>
    </r>
  </si>
  <si>
    <r>
      <t xml:space="preserve">Casaus
Sec
</t>
    </r>
    <r>
      <rPr>
        <i/>
        <sz val="10"/>
        <rFont val="Calibri"/>
        <family val="2"/>
      </rPr>
      <t>(saison)</t>
    </r>
  </si>
  <si>
    <r>
      <t xml:space="preserve">SO.Ma.Sec
Sec
</t>
    </r>
    <r>
      <rPr>
        <i/>
        <sz val="10"/>
        <rFont val="Calibri"/>
        <family val="2"/>
      </rPr>
      <t>(saison)</t>
    </r>
  </si>
  <si>
    <t>21/07/2014</t>
  </si>
  <si>
    <t>AB-123-CD / EF-456-GH</t>
  </si>
  <si>
    <t>Lui-Même</t>
  </si>
  <si>
    <t>25/07/2014</t>
  </si>
  <si>
    <t>http://forum.excel-pratique.com/excel/recuperer-les-infos-texte-issue-de-2-frames-t53812.html</t>
  </si>
  <si>
    <t>27/07/2014</t>
  </si>
  <si>
    <t>Apport</t>
  </si>
  <si>
    <t>Transfert E</t>
  </si>
  <si>
    <t>Blé</t>
  </si>
  <si>
    <t>Sortie</t>
  </si>
  <si>
    <t>28/07/2014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</si>
</sst>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4" formatCode="_-* #,##0.00\ &quot;€&quot;_-;\-* #,##0.00\ &quot;€&quot;_-;_-* &quot;-&quot;??\ &quot;€&quot;_-;_-@_-"/>
    <numFmt numFmtId="164" formatCode="#,##0&quot; kg&quot;"/>
    <numFmt numFmtId="165" formatCode="0.0"/>
    <numFmt numFmtId="166" formatCode="#,##0&quot;°C&quot;"/>
    <numFmt numFmtId="167" formatCode="#,##0&quot; l&quot;"/>
    <numFmt numFmtId="168" formatCode="#,##0.00&quot; kg&quot;"/>
    <numFmt numFmtId="169" formatCode="0.000"/>
    <numFmt numFmtId="170" formatCode="[$-F400]h:mm:ss\ AM/PM"/>
    <numFmt numFmtId="171" formatCode="d/m/yy\ h:mm;@"/>
    <numFmt numFmtId="172" formatCode="[h]:mm:ss;@"/>
    <numFmt numFmtId="173" formatCode="#,##0.00\ &quot;€&quot;"/>
  </numFmts>
  <fonts count="2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vertAlign val="subscript"/>
      <sz val="11"/>
      <name val="Calibri"/>
      <family val="2"/>
    </font>
    <font>
      <b/>
      <sz val="11"/>
      <name val="Calibri"/>
      <family val="2"/>
    </font>
    <font>
      <i/>
      <sz val="10"/>
      <name val="Calibri"/>
      <family val="2"/>
    </font>
    <font>
      <b/>
      <sz val="11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i/>
      <sz val="11"/>
      <color indexed="8"/>
      <name val="Calibri"/>
      <family val="2"/>
    </font>
    <font>
      <i/>
      <sz val="10"/>
      <color indexed="8"/>
      <name val="Calibri"/>
      <family val="2"/>
    </font>
    <font>
      <b/>
      <sz val="12"/>
      <color indexed="10"/>
      <name val="Calibri"/>
      <family val="2"/>
    </font>
    <font>
      <i/>
      <sz val="10"/>
      <color indexed="10"/>
      <name val="Calibri"/>
      <family val="2"/>
    </font>
    <font>
      <b/>
      <i/>
      <sz val="10"/>
      <color indexed="8"/>
      <name val="Calibri"/>
      <family val="2"/>
    </font>
    <font>
      <b/>
      <sz val="14"/>
      <color indexed="8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8"/>
      <color indexed="8"/>
      <name val="Calibri"/>
      <family val="2"/>
    </font>
    <font>
      <sz val="11"/>
      <color indexed="8"/>
      <name val="Calibri"/>
    </font>
    <font>
      <u/>
      <sz val="11"/>
      <color indexed="12"/>
      <name val="Calibri"/>
      <family val="2"/>
    </font>
    <font>
      <sz val="8"/>
      <name val="Calibri"/>
      <family val="2"/>
    </font>
    <font>
      <b/>
      <sz val="16"/>
      <color rgb="FFFF0000"/>
      <name val="Calibri"/>
      <family val="2"/>
    </font>
    <font>
      <sz val="11"/>
      <color indexed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</borders>
  <cellStyleXfs count="2">
    <xf numFmtId="0" fontId="0" fillId="0" borderId="0"/>
    <xf numFmtId="0" fontId="18" fillId="0" borderId="0" applyNumberFormat="0" applyFill="0" applyBorder="0" applyAlignment="0" applyProtection="0">
      <alignment vertical="top"/>
      <protection locked="0"/>
    </xf>
  </cellStyleXfs>
  <cellXfs count="18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/>
    <xf numFmtId="14" fontId="0" fillId="0" borderId="0" xfId="0" applyNumberFormat="1" applyAlignment="1">
      <alignment wrapText="1"/>
    </xf>
    <xf numFmtId="0" fontId="6" fillId="0" borderId="0" xfId="0" applyFont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 wrapText="1"/>
    </xf>
    <xf numFmtId="0" fontId="6" fillId="0" borderId="1" xfId="0" applyFont="1" applyBorder="1" applyAlignment="1">
      <alignment horizontal="center"/>
    </xf>
    <xf numFmtId="2" fontId="6" fillId="0" borderId="1" xfId="0" applyNumberFormat="1" applyFont="1" applyBorder="1" applyAlignment="1">
      <alignment horizontal="center"/>
    </xf>
    <xf numFmtId="165" fontId="7" fillId="0" borderId="1" xfId="0" applyNumberFormat="1" applyFont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165" fontId="7" fillId="2" borderId="1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 wrapText="1"/>
    </xf>
    <xf numFmtId="20" fontId="0" fillId="0" borderId="0" xfId="0" applyNumberFormat="1"/>
    <xf numFmtId="166" fontId="8" fillId="0" borderId="0" xfId="0" applyNumberFormat="1" applyFont="1" applyAlignment="1">
      <alignment horizontal="left"/>
    </xf>
    <xf numFmtId="0" fontId="8" fillId="0" borderId="0" xfId="0" applyFont="1" applyAlignment="1">
      <alignment horizontal="right"/>
    </xf>
    <xf numFmtId="168" fontId="8" fillId="0" borderId="0" xfId="0" applyNumberFormat="1" applyFont="1" applyAlignment="1">
      <alignment horizontal="left"/>
    </xf>
    <xf numFmtId="44" fontId="5" fillId="0" borderId="0" xfId="0" applyNumberFormat="1" applyFont="1" applyAlignment="1">
      <alignment horizontal="center"/>
    </xf>
    <xf numFmtId="0" fontId="5" fillId="0" borderId="1" xfId="0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66" fontId="0" fillId="0" borderId="1" xfId="0" applyNumberFormat="1" applyBorder="1"/>
    <xf numFmtId="167" fontId="0" fillId="0" borderId="1" xfId="0" applyNumberFormat="1" applyBorder="1"/>
    <xf numFmtId="44" fontId="0" fillId="0" borderId="1" xfId="0" applyNumberFormat="1" applyBorder="1"/>
    <xf numFmtId="0" fontId="0" fillId="0" borderId="0" xfId="0" applyFont="1" applyFill="1" applyAlignment="1">
      <alignment horizontal="center"/>
    </xf>
    <xf numFmtId="14" fontId="0" fillId="0" borderId="0" xfId="0" applyNumberFormat="1" applyFont="1" applyFill="1" applyAlignment="1">
      <alignment horizontal="center"/>
    </xf>
    <xf numFmtId="1" fontId="0" fillId="0" borderId="0" xfId="0" applyNumberFormat="1" applyFont="1" applyFill="1" applyAlignment="1">
      <alignment horizontal="center"/>
    </xf>
    <xf numFmtId="164" fontId="0" fillId="0" borderId="0" xfId="0" applyNumberFormat="1" applyFont="1" applyFill="1" applyAlignment="1">
      <alignment horizontal="center"/>
    </xf>
    <xf numFmtId="169" fontId="0" fillId="0" borderId="1" xfId="0" applyNumberFormat="1" applyBorder="1"/>
    <xf numFmtId="44" fontId="5" fillId="0" borderId="1" xfId="0" applyNumberFormat="1" applyFont="1" applyBorder="1"/>
    <xf numFmtId="164" fontId="8" fillId="0" borderId="1" xfId="0" applyNumberFormat="1" applyFont="1" applyBorder="1"/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171" fontId="6" fillId="0" borderId="0" xfId="0" applyNumberFormat="1" applyFont="1" applyAlignment="1">
      <alignment horizontal="center" vertical="center"/>
    </xf>
    <xf numFmtId="2" fontId="6" fillId="0" borderId="0" xfId="0" applyNumberFormat="1" applyFont="1" applyAlignment="1">
      <alignment horizontal="center"/>
    </xf>
    <xf numFmtId="0" fontId="7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2" fontId="9" fillId="0" borderId="0" xfId="0" applyNumberFormat="1" applyFont="1" applyAlignment="1">
      <alignment horizontal="center"/>
    </xf>
    <xf numFmtId="2" fontId="9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69" fontId="7" fillId="0" borderId="0" xfId="0" applyNumberFormat="1" applyFont="1" applyAlignment="1">
      <alignment horizontal="center" vertical="center"/>
    </xf>
    <xf numFmtId="0" fontId="10" fillId="3" borderId="0" xfId="0" applyFont="1" applyFill="1" applyAlignment="1">
      <alignment horizontal="center" vertical="center" wrapText="1"/>
    </xf>
    <xf numFmtId="170" fontId="10" fillId="3" borderId="0" xfId="0" applyNumberFormat="1" applyFont="1" applyFill="1" applyAlignment="1">
      <alignment horizontal="center"/>
    </xf>
    <xf numFmtId="169" fontId="7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169" fontId="11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171" fontId="7" fillId="0" borderId="0" xfId="0" applyNumberFormat="1" applyFont="1" applyAlignment="1">
      <alignment horizontal="center"/>
    </xf>
    <xf numFmtId="2" fontId="0" fillId="0" borderId="0" xfId="0" applyNumberFormat="1"/>
    <xf numFmtId="0" fontId="12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1" fontId="12" fillId="0" borderId="0" xfId="0" applyNumberFormat="1" applyFont="1" applyAlignment="1">
      <alignment horizontal="center"/>
    </xf>
    <xf numFmtId="0" fontId="11" fillId="0" borderId="0" xfId="0" applyFont="1" applyAlignment="1">
      <alignment horizontal="center"/>
    </xf>
    <xf numFmtId="10" fontId="8" fillId="0" borderId="0" xfId="0" applyNumberFormat="1" applyFont="1" applyAlignment="1">
      <alignment horizontal="center"/>
    </xf>
    <xf numFmtId="0" fontId="7" fillId="3" borderId="0" xfId="0" applyFont="1" applyFill="1" applyAlignment="1">
      <alignment horizontal="center" vertical="center" wrapText="1"/>
    </xf>
    <xf numFmtId="0" fontId="7" fillId="3" borderId="0" xfId="0" applyFont="1" applyFill="1" applyAlignment="1">
      <alignment horizontal="center" vertical="center"/>
    </xf>
    <xf numFmtId="0" fontId="0" fillId="4" borderId="0" xfId="0" applyFill="1" applyAlignment="1">
      <alignment horizontal="center"/>
    </xf>
    <xf numFmtId="169" fontId="0" fillId="4" borderId="0" xfId="0" applyNumberFormat="1" applyFill="1" applyAlignment="1">
      <alignment horizontal="center"/>
    </xf>
    <xf numFmtId="10" fontId="0" fillId="4" borderId="0" xfId="0" applyNumberFormat="1" applyFill="1" applyAlignment="1">
      <alignment horizontal="center"/>
    </xf>
    <xf numFmtId="9" fontId="0" fillId="4" borderId="0" xfId="0" applyNumberFormat="1" applyFill="1" applyAlignment="1">
      <alignment horizontal="center"/>
    </xf>
    <xf numFmtId="172" fontId="6" fillId="0" borderId="0" xfId="0" applyNumberFormat="1" applyFont="1" applyAlignment="1">
      <alignment horizontal="center" vertical="center"/>
    </xf>
    <xf numFmtId="2" fontId="8" fillId="0" borderId="0" xfId="0" applyNumberFormat="1" applyFont="1" applyAlignment="1">
      <alignment horizontal="center"/>
    </xf>
    <xf numFmtId="0" fontId="13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1" fillId="0" borderId="0" xfId="0" applyFont="1"/>
    <xf numFmtId="173" fontId="0" fillId="0" borderId="0" xfId="0" applyNumberFormat="1" applyFont="1" applyFill="1" applyAlignment="1">
      <alignment horizontal="center"/>
    </xf>
    <xf numFmtId="0" fontId="0" fillId="0" borderId="2" xfId="0" applyFill="1" applyBorder="1" applyAlignment="1">
      <alignment horizontal="center"/>
    </xf>
    <xf numFmtId="164" fontId="0" fillId="4" borderId="2" xfId="0" applyNumberFormat="1" applyFont="1" applyFill="1" applyBorder="1" applyAlignment="1">
      <alignment horizontal="center"/>
    </xf>
    <xf numFmtId="164" fontId="0" fillId="4" borderId="1" xfId="0" applyNumberFormat="1" applyFont="1" applyFill="1" applyBorder="1" applyAlignment="1">
      <alignment horizontal="center"/>
    </xf>
    <xf numFmtId="164" fontId="0" fillId="5" borderId="2" xfId="0" applyNumberFormat="1" applyFont="1" applyFill="1" applyBorder="1" applyAlignment="1" applyProtection="1">
      <alignment horizontal="center"/>
    </xf>
    <xf numFmtId="173" fontId="0" fillId="2" borderId="2" xfId="0" applyNumberFormat="1" applyFont="1" applyFill="1" applyBorder="1" applyAlignment="1" applyProtection="1">
      <alignment horizontal="center"/>
    </xf>
    <xf numFmtId="164" fontId="0" fillId="4" borderId="2" xfId="0" applyNumberFormat="1" applyFont="1" applyFill="1" applyBorder="1" applyAlignment="1" applyProtection="1">
      <alignment horizontal="center"/>
    </xf>
    <xf numFmtId="164" fontId="0" fillId="5" borderId="3" xfId="0" applyNumberFormat="1" applyFont="1" applyFill="1" applyBorder="1" applyAlignment="1" applyProtection="1">
      <alignment horizontal="center"/>
    </xf>
    <xf numFmtId="173" fontId="0" fillId="2" borderId="4" xfId="0" applyNumberFormat="1" applyFont="1" applyFill="1" applyBorder="1" applyAlignment="1" applyProtection="1">
      <alignment horizontal="center"/>
    </xf>
    <xf numFmtId="164" fontId="0" fillId="4" borderId="5" xfId="0" applyNumberFormat="1" applyFont="1" applyFill="1" applyBorder="1" applyAlignment="1" applyProtection="1">
      <alignment horizontal="center"/>
    </xf>
    <xf numFmtId="173" fontId="0" fillId="2" borderId="3" xfId="0" applyNumberFormat="1" applyFont="1" applyFill="1" applyBorder="1" applyAlignment="1" applyProtection="1">
      <alignment horizontal="center"/>
    </xf>
    <xf numFmtId="173" fontId="0" fillId="2" borderId="6" xfId="0" applyNumberFormat="1" applyFont="1" applyFill="1" applyBorder="1" applyAlignment="1" applyProtection="1">
      <alignment horizontal="center"/>
    </xf>
    <xf numFmtId="164" fontId="0" fillId="4" borderId="7" xfId="0" applyNumberFormat="1" applyFont="1" applyFill="1" applyBorder="1" applyAlignment="1" applyProtection="1">
      <alignment horizontal="center"/>
    </xf>
    <xf numFmtId="164" fontId="0" fillId="5" borderId="4" xfId="0" applyNumberFormat="1" applyFont="1" applyFill="1" applyBorder="1" applyAlignment="1" applyProtection="1">
      <alignment horizontal="center"/>
    </xf>
    <xf numFmtId="0" fontId="0" fillId="0" borderId="2" xfId="0" applyFill="1" applyBorder="1" applyAlignment="1" applyProtection="1">
      <alignment horizontal="center"/>
      <protection locked="0"/>
    </xf>
    <xf numFmtId="0" fontId="0" fillId="0" borderId="2" xfId="0" applyFont="1" applyFill="1" applyBorder="1" applyAlignment="1" applyProtection="1">
      <alignment horizontal="center"/>
      <protection locked="0"/>
    </xf>
    <xf numFmtId="0" fontId="0" fillId="6" borderId="2" xfId="0" applyFont="1" applyFill="1" applyBorder="1" applyAlignment="1" applyProtection="1">
      <alignment horizontal="center"/>
      <protection locked="0"/>
    </xf>
    <xf numFmtId="0" fontId="0" fillId="7" borderId="2" xfId="0" applyFont="1" applyFill="1" applyBorder="1" applyAlignment="1" applyProtection="1">
      <alignment horizontal="center"/>
      <protection locked="0"/>
    </xf>
    <xf numFmtId="164" fontId="0" fillId="0" borderId="2" xfId="0" applyNumberFormat="1" applyFont="1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Font="1" applyFill="1" applyBorder="1" applyAlignment="1" applyProtection="1">
      <alignment horizontal="center"/>
      <protection locked="0"/>
    </xf>
    <xf numFmtId="0" fontId="0" fillId="6" borderId="1" xfId="0" applyFont="1" applyFill="1" applyBorder="1" applyAlignment="1" applyProtection="1">
      <alignment horizontal="center"/>
      <protection locked="0"/>
    </xf>
    <xf numFmtId="0" fontId="0" fillId="7" borderId="1" xfId="0" applyFont="1" applyFill="1" applyBorder="1" applyAlignment="1" applyProtection="1">
      <alignment horizontal="center"/>
      <protection locked="0"/>
    </xf>
    <xf numFmtId="164" fontId="0" fillId="0" borderId="1" xfId="0" applyNumberFormat="1" applyFont="1" applyFill="1" applyBorder="1" applyAlignment="1" applyProtection="1">
      <alignment horizontal="center"/>
      <protection locked="0"/>
    </xf>
    <xf numFmtId="1" fontId="0" fillId="0" borderId="2" xfId="0" applyNumberFormat="1" applyFont="1" applyFill="1" applyBorder="1" applyAlignment="1" applyProtection="1">
      <alignment horizontal="center"/>
      <protection locked="0"/>
    </xf>
    <xf numFmtId="1" fontId="0" fillId="0" borderId="1" xfId="0" applyNumberFormat="1" applyFont="1" applyFill="1" applyBorder="1" applyAlignment="1" applyProtection="1">
      <alignment horizontal="center"/>
      <protection locked="0"/>
    </xf>
    <xf numFmtId="14" fontId="0" fillId="0" borderId="2" xfId="0" applyNumberFormat="1" applyFill="1" applyBorder="1" applyAlignment="1" applyProtection="1">
      <alignment horizontal="center"/>
      <protection locked="0"/>
    </xf>
    <xf numFmtId="14" fontId="0" fillId="0" borderId="1" xfId="0" applyNumberFormat="1" applyFill="1" applyBorder="1" applyAlignment="1" applyProtection="1">
      <alignment horizontal="center"/>
      <protection locked="0"/>
    </xf>
    <xf numFmtId="14" fontId="0" fillId="0" borderId="5" xfId="0" applyNumberFormat="1" applyFont="1" applyFill="1" applyBorder="1" applyAlignment="1" applyProtection="1">
      <alignment horizontal="center"/>
      <protection locked="0"/>
    </xf>
    <xf numFmtId="14" fontId="0" fillId="0" borderId="8" xfId="0" applyNumberFormat="1" applyFont="1" applyFill="1" applyBorder="1" applyAlignment="1" applyProtection="1">
      <alignment horizontal="center"/>
      <protection locked="0"/>
    </xf>
    <xf numFmtId="164" fontId="0" fillId="5" borderId="9" xfId="0" applyNumberFormat="1" applyFont="1" applyFill="1" applyBorder="1" applyAlignment="1" applyProtection="1">
      <alignment horizontal="center"/>
    </xf>
    <xf numFmtId="14" fontId="0" fillId="0" borderId="10" xfId="0" applyNumberFormat="1" applyFont="1" applyFill="1" applyBorder="1" applyAlignment="1" applyProtection="1">
      <alignment horizontal="center"/>
      <protection locked="0"/>
    </xf>
    <xf numFmtId="14" fontId="0" fillId="0" borderId="11" xfId="0" applyNumberFormat="1" applyFont="1" applyFill="1" applyBorder="1" applyAlignment="1" applyProtection="1">
      <alignment horizontal="center"/>
      <protection locked="0"/>
    </xf>
    <xf numFmtId="0" fontId="0" fillId="0" borderId="11" xfId="0" applyFont="1" applyFill="1" applyBorder="1" applyAlignment="1" applyProtection="1">
      <alignment horizontal="center"/>
      <protection locked="0"/>
    </xf>
    <xf numFmtId="1" fontId="0" fillId="0" borderId="11" xfId="0" applyNumberFormat="1" applyFont="1" applyFill="1" applyBorder="1" applyAlignment="1" applyProtection="1">
      <alignment horizontal="center"/>
      <protection locked="0"/>
    </xf>
    <xf numFmtId="0" fontId="0" fillId="0" borderId="11" xfId="0" applyFont="1" applyFill="1" applyBorder="1" applyAlignment="1">
      <alignment horizontal="center"/>
    </xf>
    <xf numFmtId="0" fontId="0" fillId="6" borderId="11" xfId="0" applyFont="1" applyFill="1" applyBorder="1" applyAlignment="1" applyProtection="1">
      <alignment horizontal="center"/>
      <protection locked="0"/>
    </xf>
    <xf numFmtId="0" fontId="0" fillId="7" borderId="11" xfId="0" applyFont="1" applyFill="1" applyBorder="1" applyAlignment="1" applyProtection="1">
      <alignment horizontal="center"/>
      <protection locked="0"/>
    </xf>
    <xf numFmtId="164" fontId="0" fillId="0" borderId="11" xfId="0" applyNumberFormat="1" applyFont="1" applyFill="1" applyBorder="1" applyAlignment="1" applyProtection="1">
      <alignment horizontal="center"/>
      <protection locked="0"/>
    </xf>
    <xf numFmtId="164" fontId="0" fillId="4" borderId="11" xfId="0" applyNumberFormat="1" applyFont="1" applyFill="1" applyBorder="1" applyAlignment="1">
      <alignment horizontal="center"/>
    </xf>
    <xf numFmtId="164" fontId="0" fillId="5" borderId="11" xfId="0" applyNumberFormat="1" applyFont="1" applyFill="1" applyBorder="1" applyAlignment="1" applyProtection="1">
      <alignment horizontal="center"/>
    </xf>
    <xf numFmtId="164" fontId="0" fillId="4" borderId="11" xfId="0" applyNumberFormat="1" applyFont="1" applyFill="1" applyBorder="1" applyAlignment="1" applyProtection="1">
      <alignment horizontal="center"/>
    </xf>
    <xf numFmtId="164" fontId="0" fillId="5" borderId="12" xfId="0" applyNumberFormat="1" applyFont="1" applyFill="1" applyBorder="1" applyAlignment="1" applyProtection="1">
      <alignment horizontal="center"/>
    </xf>
    <xf numFmtId="173" fontId="0" fillId="2" borderId="13" xfId="0" applyNumberFormat="1" applyFont="1" applyFill="1" applyBorder="1" applyAlignment="1" applyProtection="1">
      <alignment horizontal="center"/>
    </xf>
    <xf numFmtId="164" fontId="0" fillId="4" borderId="10" xfId="0" applyNumberFormat="1" applyFont="1" applyFill="1" applyBorder="1" applyAlignment="1" applyProtection="1">
      <alignment horizontal="center"/>
    </xf>
    <xf numFmtId="173" fontId="0" fillId="2" borderId="12" xfId="0" applyNumberFormat="1" applyFont="1" applyFill="1" applyBorder="1" applyAlignment="1" applyProtection="1">
      <alignment horizontal="center"/>
    </xf>
    <xf numFmtId="173" fontId="0" fillId="2" borderId="14" xfId="0" applyNumberFormat="1" applyFont="1" applyFill="1" applyBorder="1" applyAlignment="1" applyProtection="1">
      <alignment horizontal="center"/>
    </xf>
    <xf numFmtId="164" fontId="0" fillId="4" borderId="15" xfId="0" applyNumberFormat="1" applyFont="1" applyFill="1" applyBorder="1" applyAlignment="1" applyProtection="1">
      <alignment horizontal="center"/>
    </xf>
    <xf numFmtId="164" fontId="0" fillId="5" borderId="13" xfId="0" applyNumberFormat="1" applyFont="1" applyFill="1" applyBorder="1" applyAlignment="1" applyProtection="1">
      <alignment horizontal="center"/>
    </xf>
    <xf numFmtId="164" fontId="0" fillId="5" borderId="16" xfId="0" applyNumberFormat="1" applyFont="1" applyFill="1" applyBorder="1" applyAlignment="1" applyProtection="1">
      <alignment horizontal="center"/>
    </xf>
    <xf numFmtId="14" fontId="14" fillId="0" borderId="17" xfId="0" applyNumberFormat="1" applyFont="1" applyFill="1" applyBorder="1" applyAlignment="1" applyProtection="1">
      <alignment horizontal="center" vertical="center"/>
      <protection locked="0"/>
    </xf>
    <xf numFmtId="14" fontId="14" fillId="0" borderId="18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18" xfId="0" applyFont="1" applyFill="1" applyBorder="1" applyAlignment="1" applyProtection="1">
      <alignment horizontal="center" vertical="center"/>
      <protection locked="0"/>
    </xf>
    <xf numFmtId="1" fontId="14" fillId="0" borderId="18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18" xfId="0" applyFont="1" applyFill="1" applyBorder="1" applyAlignment="1" applyProtection="1">
      <alignment horizontal="center" vertical="center" wrapText="1"/>
      <protection locked="0"/>
    </xf>
    <xf numFmtId="0" fontId="14" fillId="0" borderId="18" xfId="0" applyFont="1" applyFill="1" applyBorder="1" applyAlignment="1" applyProtection="1">
      <alignment horizontal="center" vertical="center" textRotation="180" wrapText="1"/>
      <protection locked="0"/>
    </xf>
    <xf numFmtId="0" fontId="14" fillId="0" borderId="18" xfId="0" applyFont="1" applyFill="1" applyBorder="1" applyAlignment="1">
      <alignment horizontal="center" vertical="center"/>
    </xf>
    <xf numFmtId="0" fontId="14" fillId="6" borderId="18" xfId="0" applyFont="1" applyFill="1" applyBorder="1" applyAlignment="1" applyProtection="1">
      <alignment horizontal="center" vertical="center"/>
      <protection locked="0"/>
    </xf>
    <xf numFmtId="0" fontId="14" fillId="7" borderId="18" xfId="0" applyFont="1" applyFill="1" applyBorder="1" applyAlignment="1" applyProtection="1">
      <alignment horizontal="center" vertical="center"/>
      <protection locked="0"/>
    </xf>
    <xf numFmtId="164" fontId="14" fillId="0" borderId="18" xfId="0" applyNumberFormat="1" applyFont="1" applyFill="1" applyBorder="1" applyAlignment="1" applyProtection="1">
      <alignment horizontal="center" vertical="center" wrapText="1"/>
      <protection locked="0"/>
    </xf>
    <xf numFmtId="164" fontId="14" fillId="4" borderId="18" xfId="0" applyNumberFormat="1" applyFont="1" applyFill="1" applyBorder="1" applyAlignment="1">
      <alignment horizontal="center" vertical="center"/>
    </xf>
    <xf numFmtId="164" fontId="14" fillId="5" borderId="18" xfId="0" applyNumberFormat="1" applyFont="1" applyFill="1" applyBorder="1" applyAlignment="1" applyProtection="1">
      <alignment horizontal="center" vertical="center" wrapText="1"/>
    </xf>
    <xf numFmtId="173" fontId="14" fillId="2" borderId="18" xfId="0" applyNumberFormat="1" applyFont="1" applyFill="1" applyBorder="1" applyAlignment="1" applyProtection="1">
      <alignment horizontal="center" vertical="center" wrapText="1"/>
    </xf>
    <xf numFmtId="164" fontId="14" fillId="4" borderId="18" xfId="0" applyNumberFormat="1" applyFont="1" applyFill="1" applyBorder="1" applyAlignment="1" applyProtection="1">
      <alignment horizontal="center" vertical="center" wrapText="1"/>
    </xf>
    <xf numFmtId="164" fontId="14" fillId="5" borderId="19" xfId="0" applyNumberFormat="1" applyFont="1" applyFill="1" applyBorder="1" applyAlignment="1" applyProtection="1">
      <alignment horizontal="center" vertical="center" wrapText="1"/>
    </xf>
    <xf numFmtId="173" fontId="14" fillId="2" borderId="20" xfId="0" applyNumberFormat="1" applyFont="1" applyFill="1" applyBorder="1" applyAlignment="1" applyProtection="1">
      <alignment horizontal="center" vertical="center" wrapText="1"/>
    </xf>
    <xf numFmtId="164" fontId="14" fillId="4" borderId="17" xfId="0" applyNumberFormat="1" applyFont="1" applyFill="1" applyBorder="1" applyAlignment="1" applyProtection="1">
      <alignment horizontal="center" vertical="center" wrapText="1"/>
    </xf>
    <xf numFmtId="173" fontId="14" fillId="2" borderId="19" xfId="0" applyNumberFormat="1" applyFont="1" applyFill="1" applyBorder="1" applyAlignment="1" applyProtection="1">
      <alignment horizontal="center" vertical="center" wrapText="1"/>
    </xf>
    <xf numFmtId="173" fontId="14" fillId="2" borderId="21" xfId="0" applyNumberFormat="1" applyFont="1" applyFill="1" applyBorder="1" applyAlignment="1" applyProtection="1">
      <alignment horizontal="center" vertical="center" wrapText="1"/>
    </xf>
    <xf numFmtId="164" fontId="14" fillId="4" borderId="22" xfId="0" applyNumberFormat="1" applyFont="1" applyFill="1" applyBorder="1" applyAlignment="1" applyProtection="1">
      <alignment horizontal="center" vertical="center" wrapText="1"/>
    </xf>
    <xf numFmtId="164" fontId="14" fillId="5" borderId="20" xfId="0" applyNumberFormat="1" applyFont="1" applyFill="1" applyBorder="1" applyAlignment="1" applyProtection="1">
      <alignment horizontal="center" vertical="center" wrapText="1"/>
    </xf>
    <xf numFmtId="164" fontId="14" fillId="5" borderId="23" xfId="0" applyNumberFormat="1" applyFont="1" applyFill="1" applyBorder="1" applyAlignment="1" applyProtection="1">
      <alignment horizontal="center" vertical="center" wrapText="1"/>
    </xf>
    <xf numFmtId="0" fontId="15" fillId="0" borderId="0" xfId="0" applyFont="1" applyFill="1" applyAlignment="1">
      <alignment horizontal="center" vertical="center"/>
    </xf>
    <xf numFmtId="14" fontId="17" fillId="0" borderId="10" xfId="0" applyNumberFormat="1" applyFont="1" applyFill="1" applyBorder="1" applyAlignment="1" applyProtection="1">
      <alignment horizontal="center"/>
      <protection locked="0"/>
    </xf>
    <xf numFmtId="14" fontId="17" fillId="0" borderId="11" xfId="0" applyNumberFormat="1" applyFont="1" applyFill="1" applyBorder="1" applyAlignment="1" applyProtection="1">
      <alignment horizontal="center"/>
      <protection locked="0"/>
    </xf>
    <xf numFmtId="0" fontId="17" fillId="0" borderId="11" xfId="0" applyFont="1" applyFill="1" applyBorder="1" applyAlignment="1" applyProtection="1">
      <alignment horizontal="center"/>
      <protection locked="0"/>
    </xf>
    <xf numFmtId="1" fontId="17" fillId="0" borderId="11" xfId="0" applyNumberFormat="1" applyFont="1" applyFill="1" applyBorder="1" applyAlignment="1" applyProtection="1">
      <alignment horizontal="center"/>
      <protection locked="0"/>
    </xf>
    <xf numFmtId="0" fontId="17" fillId="0" borderId="11" xfId="0" applyFont="1" applyFill="1" applyBorder="1" applyAlignment="1">
      <alignment horizontal="center"/>
    </xf>
    <xf numFmtId="0" fontId="17" fillId="6" borderId="11" xfId="0" applyFont="1" applyFill="1" applyBorder="1" applyAlignment="1" applyProtection="1">
      <alignment horizontal="center"/>
      <protection locked="0"/>
    </xf>
    <xf numFmtId="0" fontId="17" fillId="7" borderId="11" xfId="0" applyFont="1" applyFill="1" applyBorder="1" applyAlignment="1" applyProtection="1">
      <alignment horizontal="center"/>
      <protection locked="0"/>
    </xf>
    <xf numFmtId="164" fontId="17" fillId="0" borderId="11" xfId="0" applyNumberFormat="1" applyFont="1" applyFill="1" applyBorder="1" applyAlignment="1" applyProtection="1">
      <alignment horizontal="center"/>
      <protection locked="0"/>
    </xf>
    <xf numFmtId="164" fontId="17" fillId="4" borderId="11" xfId="0" applyNumberFormat="1" applyFont="1" applyFill="1" applyBorder="1" applyAlignment="1">
      <alignment horizontal="center"/>
    </xf>
    <xf numFmtId="164" fontId="17" fillId="5" borderId="11" xfId="0" applyNumberFormat="1" applyFont="1" applyFill="1" applyBorder="1" applyAlignment="1" applyProtection="1">
      <alignment horizontal="center"/>
    </xf>
    <xf numFmtId="173" fontId="17" fillId="2" borderId="11" xfId="0" applyNumberFormat="1" applyFont="1" applyFill="1" applyBorder="1" applyAlignment="1" applyProtection="1">
      <alignment horizontal="center"/>
    </xf>
    <xf numFmtId="164" fontId="17" fillId="4" borderId="11" xfId="0" applyNumberFormat="1" applyFont="1" applyFill="1" applyBorder="1" applyAlignment="1" applyProtection="1">
      <alignment horizontal="center"/>
    </xf>
    <xf numFmtId="164" fontId="17" fillId="5" borderId="12" xfId="0" applyNumberFormat="1" applyFont="1" applyFill="1" applyBorder="1" applyAlignment="1" applyProtection="1">
      <alignment horizontal="center"/>
    </xf>
    <xf numFmtId="173" fontId="17" fillId="2" borderId="13" xfId="0" applyNumberFormat="1" applyFont="1" applyFill="1" applyBorder="1" applyAlignment="1" applyProtection="1">
      <alignment horizontal="center"/>
    </xf>
    <xf numFmtId="164" fontId="17" fillId="4" borderId="10" xfId="0" applyNumberFormat="1" applyFont="1" applyFill="1" applyBorder="1" applyAlignment="1" applyProtection="1">
      <alignment horizontal="center"/>
    </xf>
    <xf numFmtId="173" fontId="17" fillId="2" borderId="12" xfId="0" applyNumberFormat="1" applyFont="1" applyFill="1" applyBorder="1" applyAlignment="1" applyProtection="1">
      <alignment horizontal="center"/>
    </xf>
    <xf numFmtId="164" fontId="17" fillId="4" borderId="15" xfId="0" applyNumberFormat="1" applyFont="1" applyFill="1" applyBorder="1" applyAlignment="1" applyProtection="1">
      <alignment horizontal="center"/>
    </xf>
    <xf numFmtId="164" fontId="17" fillId="5" borderId="13" xfId="0" applyNumberFormat="1" applyFont="1" applyFill="1" applyBorder="1" applyAlignment="1" applyProtection="1">
      <alignment horizontal="center"/>
    </xf>
    <xf numFmtId="0" fontId="18" fillId="0" borderId="0" xfId="1" applyFill="1" applyAlignment="1" applyProtection="1">
      <alignment horizontal="center"/>
    </xf>
    <xf numFmtId="0" fontId="13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0" fillId="4" borderId="0" xfId="0" applyFill="1" applyAlignment="1">
      <alignment horizontal="center"/>
    </xf>
    <xf numFmtId="0" fontId="16" fillId="0" borderId="0" xfId="0" applyFont="1" applyAlignment="1">
      <alignment horizontal="center"/>
    </xf>
    <xf numFmtId="0" fontId="8" fillId="0" borderId="0" xfId="0" applyFont="1" applyAlignment="1">
      <alignment horizontal="right"/>
    </xf>
    <xf numFmtId="164" fontId="21" fillId="4" borderId="11" xfId="0" applyNumberFormat="1" applyFont="1" applyFill="1" applyBorder="1" applyAlignment="1">
      <alignment horizontal="center"/>
    </xf>
    <xf numFmtId="164" fontId="21" fillId="5" borderId="11" xfId="0" applyNumberFormat="1" applyFont="1" applyFill="1" applyBorder="1" applyAlignment="1" applyProtection="1">
      <alignment horizontal="center"/>
    </xf>
    <xf numFmtId="173" fontId="21" fillId="2" borderId="11" xfId="0" applyNumberFormat="1" applyFont="1" applyFill="1" applyBorder="1" applyAlignment="1" applyProtection="1">
      <alignment horizontal="center"/>
    </xf>
    <xf numFmtId="164" fontId="21" fillId="4" borderId="11" xfId="0" applyNumberFormat="1" applyFont="1" applyFill="1" applyBorder="1" applyAlignment="1" applyProtection="1">
      <alignment horizontal="center"/>
    </xf>
    <xf numFmtId="164" fontId="21" fillId="5" borderId="12" xfId="0" applyNumberFormat="1" applyFont="1" applyFill="1" applyBorder="1" applyAlignment="1" applyProtection="1">
      <alignment horizontal="center"/>
    </xf>
    <xf numFmtId="173" fontId="21" fillId="2" borderId="13" xfId="0" applyNumberFormat="1" applyFont="1" applyFill="1" applyBorder="1" applyAlignment="1" applyProtection="1">
      <alignment horizontal="center"/>
    </xf>
    <xf numFmtId="164" fontId="21" fillId="4" borderId="10" xfId="0" applyNumberFormat="1" applyFont="1" applyFill="1" applyBorder="1" applyAlignment="1" applyProtection="1">
      <alignment horizontal="center"/>
    </xf>
    <xf numFmtId="173" fontId="21" fillId="2" borderId="12" xfId="0" applyNumberFormat="1" applyFont="1" applyFill="1" applyBorder="1" applyAlignment="1" applyProtection="1">
      <alignment horizontal="center"/>
    </xf>
    <xf numFmtId="164" fontId="21" fillId="4" borderId="15" xfId="0" applyNumberFormat="1" applyFont="1" applyFill="1" applyBorder="1" applyAlignment="1" applyProtection="1">
      <alignment horizontal="center"/>
    </xf>
    <xf numFmtId="164" fontId="21" fillId="5" borderId="13" xfId="0" applyNumberFormat="1" applyFont="1" applyFill="1" applyBorder="1" applyAlignment="1" applyProtection="1">
      <alignment horizontal="center"/>
    </xf>
    <xf numFmtId="14" fontId="21" fillId="0" borderId="10" xfId="0" applyNumberFormat="1" applyFont="1" applyFill="1" applyBorder="1" applyAlignment="1" applyProtection="1">
      <alignment horizontal="center"/>
      <protection locked="0"/>
    </xf>
    <xf numFmtId="14" fontId="21" fillId="0" borderId="11" xfId="0" applyNumberFormat="1" applyFont="1" applyFill="1" applyBorder="1" applyAlignment="1" applyProtection="1">
      <alignment horizontal="center"/>
      <protection locked="0"/>
    </xf>
    <xf numFmtId="0" fontId="21" fillId="0" borderId="11" xfId="0" applyFont="1" applyFill="1" applyBorder="1" applyAlignment="1" applyProtection="1">
      <alignment horizontal="center"/>
      <protection locked="0"/>
    </xf>
    <xf numFmtId="1" fontId="21" fillId="0" borderId="11" xfId="0" applyNumberFormat="1" applyFont="1" applyFill="1" applyBorder="1" applyAlignment="1" applyProtection="1">
      <alignment horizontal="center"/>
      <protection locked="0"/>
    </xf>
    <xf numFmtId="0" fontId="21" fillId="0" borderId="11" xfId="0" applyFont="1" applyFill="1" applyBorder="1" applyAlignment="1">
      <alignment horizontal="center"/>
    </xf>
    <xf numFmtId="164" fontId="21" fillId="0" borderId="11" xfId="0" applyNumberFormat="1" applyFont="1" applyFill="1" applyBorder="1" applyAlignment="1" applyProtection="1">
      <alignment horizontal="center"/>
      <protection locked="0"/>
    </xf>
    <xf numFmtId="14" fontId="21" fillId="0" borderId="11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49">
    <dxf>
      <font>
        <color rgb="FF9C0006"/>
      </font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4" formatCode="#,##0&quot; kg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4" formatCode="#,##0&quot; kg&quot;"/>
      <fill>
        <patternFill patternType="solid">
          <fgColor indexed="64"/>
          <bgColor indexed="51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4" formatCode="#,##0&quot; kg&quot;"/>
      <fill>
        <patternFill patternType="solid">
          <fgColor indexed="64"/>
          <bgColor indexed="5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4" formatCode="#,##0&quot; kg&quot;"/>
      <fill>
        <patternFill patternType="solid">
          <fgColor indexed="64"/>
          <bgColor indexed="50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4" formatCode="#,##0&quot; kg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4" formatCode="#,##0&quot; kg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73" formatCode="#,##0.00\ &quot;€&quot;"/>
      <fill>
        <patternFill patternType="solid">
          <fgColor indexed="64"/>
          <bgColor indexed="4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4" formatCode="#,##0&quot; kg&quot;"/>
      <fill>
        <patternFill patternType="solid">
          <fgColor indexed="64"/>
          <bgColor indexed="5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4" formatCode="#,##0&quot; kg&quot;"/>
      <fill>
        <patternFill patternType="solid">
          <fgColor indexed="64"/>
          <bgColor indexed="5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73" formatCode="#,##0.00\ &quot;€&quot;"/>
      <fill>
        <patternFill patternType="solid">
          <fgColor indexed="64"/>
          <bgColor indexed="43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4" formatCode="#,##0&quot; kg&quot;"/>
      <fill>
        <patternFill patternType="solid">
          <fgColor indexed="64"/>
          <bgColor indexed="5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4" formatCode="#,##0&quot; kg&quot;"/>
      <fill>
        <patternFill patternType="solid">
          <fgColor indexed="64"/>
          <bgColor indexed="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73" formatCode="#,##0.00\ &quot;€&quot;"/>
      <fill>
        <patternFill patternType="solid">
          <fgColor indexed="64"/>
          <bgColor indexed="4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4" formatCode="#,##0&quot; kg&quot;"/>
      <fill>
        <patternFill patternType="solid">
          <fgColor indexed="64"/>
          <bgColor indexed="5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4" formatCode="#,##0&quot; kg&quot;"/>
      <fill>
        <patternFill patternType="solid">
          <fgColor indexed="64"/>
          <bgColor indexed="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4" formatCode="#,##0&quot; kg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4" formatCode="#,##0&quot; kg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bottom style="thick">
          <color indexed="64"/>
        </bottom>
      </border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7.xml"/><Relationship Id="rId13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6.xml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chartsheet" Target="chartsheets/sheet1.xml"/><Relationship Id="rId11" Type="http://schemas.openxmlformats.org/officeDocument/2006/relationships/worksheet" Target="worksheets/sheet10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8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val>
            <c:numRef>
              <c:f>'Registre de Séchage&amp;Ventilation'!$C$300:$C$550</c:f>
              <c:numCache>
                <c:formatCode>General</c:formatCode>
                <c:ptCount val="251"/>
                <c:pt idx="0">
                  <c:v>13.9</c:v>
                </c:pt>
                <c:pt idx="1">
                  <c:v>14.8</c:v>
                </c:pt>
                <c:pt idx="2">
                  <c:v>15.6</c:v>
                </c:pt>
                <c:pt idx="3">
                  <c:v>15.2</c:v>
                </c:pt>
                <c:pt idx="4">
                  <c:v>14.9</c:v>
                </c:pt>
                <c:pt idx="5">
                  <c:v>15.1</c:v>
                </c:pt>
                <c:pt idx="6">
                  <c:v>14.7</c:v>
                </c:pt>
                <c:pt idx="7">
                  <c:v>14.9</c:v>
                </c:pt>
                <c:pt idx="10">
                  <c:v>14.2</c:v>
                </c:pt>
                <c:pt idx="11">
                  <c:v>14.4</c:v>
                </c:pt>
                <c:pt idx="12">
                  <c:v>15.2</c:v>
                </c:pt>
                <c:pt idx="13">
                  <c:v>14.9</c:v>
                </c:pt>
                <c:pt idx="14">
                  <c:v>15.1</c:v>
                </c:pt>
                <c:pt idx="15">
                  <c:v>13.4</c:v>
                </c:pt>
                <c:pt idx="16">
                  <c:v>15</c:v>
                </c:pt>
                <c:pt idx="17">
                  <c:v>14.6</c:v>
                </c:pt>
                <c:pt idx="18">
                  <c:v>15.1</c:v>
                </c:pt>
                <c:pt idx="19">
                  <c:v>14.5</c:v>
                </c:pt>
                <c:pt idx="20">
                  <c:v>14</c:v>
                </c:pt>
                <c:pt idx="21">
                  <c:v>14.9</c:v>
                </c:pt>
                <c:pt idx="22">
                  <c:v>14.8</c:v>
                </c:pt>
                <c:pt idx="25">
                  <c:v>13.3</c:v>
                </c:pt>
                <c:pt idx="26">
                  <c:v>14.3</c:v>
                </c:pt>
                <c:pt idx="27">
                  <c:v>13</c:v>
                </c:pt>
                <c:pt idx="28">
                  <c:v>17.100000000000001</c:v>
                </c:pt>
                <c:pt idx="29">
                  <c:v>17</c:v>
                </c:pt>
                <c:pt idx="30">
                  <c:v>15.2</c:v>
                </c:pt>
                <c:pt idx="31">
                  <c:v>15</c:v>
                </c:pt>
                <c:pt idx="32">
                  <c:v>13.5</c:v>
                </c:pt>
                <c:pt idx="33">
                  <c:v>14.1</c:v>
                </c:pt>
                <c:pt idx="34">
                  <c:v>13.2</c:v>
                </c:pt>
                <c:pt idx="35">
                  <c:v>12.8</c:v>
                </c:pt>
                <c:pt idx="36">
                  <c:v>13.3</c:v>
                </c:pt>
                <c:pt idx="37">
                  <c:v>13.2</c:v>
                </c:pt>
                <c:pt idx="38">
                  <c:v>13.6</c:v>
                </c:pt>
                <c:pt idx="41">
                  <c:v>13.5</c:v>
                </c:pt>
                <c:pt idx="42">
                  <c:v>13.9</c:v>
                </c:pt>
                <c:pt idx="43">
                  <c:v>14.5</c:v>
                </c:pt>
                <c:pt idx="44">
                  <c:v>13.1</c:v>
                </c:pt>
                <c:pt idx="45">
                  <c:v>14.2</c:v>
                </c:pt>
                <c:pt idx="46">
                  <c:v>14.5</c:v>
                </c:pt>
                <c:pt idx="47">
                  <c:v>14.4</c:v>
                </c:pt>
                <c:pt idx="48">
                  <c:v>14.6</c:v>
                </c:pt>
                <c:pt idx="49">
                  <c:v>13.1</c:v>
                </c:pt>
                <c:pt idx="52">
                  <c:v>12.9</c:v>
                </c:pt>
                <c:pt idx="53">
                  <c:v>13</c:v>
                </c:pt>
                <c:pt idx="54">
                  <c:v>13</c:v>
                </c:pt>
                <c:pt idx="55">
                  <c:v>12.5</c:v>
                </c:pt>
                <c:pt idx="56">
                  <c:v>13.6</c:v>
                </c:pt>
                <c:pt idx="57">
                  <c:v>13.8</c:v>
                </c:pt>
                <c:pt idx="58">
                  <c:v>13.9</c:v>
                </c:pt>
                <c:pt idx="59">
                  <c:v>13.6</c:v>
                </c:pt>
                <c:pt idx="60">
                  <c:v>14</c:v>
                </c:pt>
                <c:pt idx="61">
                  <c:v>13.8</c:v>
                </c:pt>
                <c:pt idx="62">
                  <c:v>13.6</c:v>
                </c:pt>
                <c:pt idx="63">
                  <c:v>14</c:v>
                </c:pt>
                <c:pt idx="64">
                  <c:v>13.5</c:v>
                </c:pt>
                <c:pt idx="65">
                  <c:v>14.4</c:v>
                </c:pt>
                <c:pt idx="66">
                  <c:v>13.1</c:v>
                </c:pt>
                <c:pt idx="67">
                  <c:v>14.3</c:v>
                </c:pt>
                <c:pt idx="68">
                  <c:v>14.6</c:v>
                </c:pt>
                <c:pt idx="69">
                  <c:v>14.2</c:v>
                </c:pt>
                <c:pt idx="70">
                  <c:v>15.7</c:v>
                </c:pt>
                <c:pt idx="71">
                  <c:v>14.9</c:v>
                </c:pt>
                <c:pt idx="72">
                  <c:v>14.6</c:v>
                </c:pt>
                <c:pt idx="73">
                  <c:v>14.6</c:v>
                </c:pt>
                <c:pt idx="74">
                  <c:v>14.4</c:v>
                </c:pt>
                <c:pt idx="75">
                  <c:v>14.6</c:v>
                </c:pt>
                <c:pt idx="76">
                  <c:v>14.6</c:v>
                </c:pt>
                <c:pt idx="77">
                  <c:v>15.4</c:v>
                </c:pt>
                <c:pt idx="80">
                  <c:v>13.6</c:v>
                </c:pt>
                <c:pt idx="81">
                  <c:v>13.1</c:v>
                </c:pt>
                <c:pt idx="82">
                  <c:v>12.7</c:v>
                </c:pt>
                <c:pt idx="83">
                  <c:v>14.1</c:v>
                </c:pt>
                <c:pt idx="84">
                  <c:v>13.9</c:v>
                </c:pt>
                <c:pt idx="85">
                  <c:v>15.3</c:v>
                </c:pt>
                <c:pt idx="86">
                  <c:v>14.3</c:v>
                </c:pt>
                <c:pt idx="87">
                  <c:v>15</c:v>
                </c:pt>
                <c:pt idx="88">
                  <c:v>14</c:v>
                </c:pt>
                <c:pt idx="89">
                  <c:v>14.6</c:v>
                </c:pt>
                <c:pt idx="90">
                  <c:v>15</c:v>
                </c:pt>
                <c:pt idx="91">
                  <c:v>13.9</c:v>
                </c:pt>
                <c:pt idx="92">
                  <c:v>14.9</c:v>
                </c:pt>
                <c:pt idx="93">
                  <c:v>14.7</c:v>
                </c:pt>
                <c:pt idx="94">
                  <c:v>14.2</c:v>
                </c:pt>
                <c:pt idx="95">
                  <c:v>14.9</c:v>
                </c:pt>
                <c:pt idx="96">
                  <c:v>14.4</c:v>
                </c:pt>
                <c:pt idx="97">
                  <c:v>13.6</c:v>
                </c:pt>
                <c:pt idx="98">
                  <c:v>14.2</c:v>
                </c:pt>
                <c:pt idx="99">
                  <c:v>14.5</c:v>
                </c:pt>
                <c:pt idx="100">
                  <c:v>15.9</c:v>
                </c:pt>
                <c:pt idx="101">
                  <c:v>14.1</c:v>
                </c:pt>
                <c:pt idx="102">
                  <c:v>15.4</c:v>
                </c:pt>
                <c:pt idx="103">
                  <c:v>15.4</c:v>
                </c:pt>
                <c:pt idx="104">
                  <c:v>14.5</c:v>
                </c:pt>
                <c:pt idx="105">
                  <c:v>14.8</c:v>
                </c:pt>
                <c:pt idx="106">
                  <c:v>15</c:v>
                </c:pt>
                <c:pt idx="107">
                  <c:v>13.8</c:v>
                </c:pt>
                <c:pt idx="108">
                  <c:v>14</c:v>
                </c:pt>
                <c:pt idx="109">
                  <c:v>13.9</c:v>
                </c:pt>
                <c:pt idx="110">
                  <c:v>13.7</c:v>
                </c:pt>
                <c:pt idx="111">
                  <c:v>14.5</c:v>
                </c:pt>
                <c:pt idx="112">
                  <c:v>14.8</c:v>
                </c:pt>
                <c:pt idx="115">
                  <c:v>13.2</c:v>
                </c:pt>
                <c:pt idx="116">
                  <c:v>12.9</c:v>
                </c:pt>
                <c:pt idx="117">
                  <c:v>13.7</c:v>
                </c:pt>
                <c:pt idx="118">
                  <c:v>14</c:v>
                </c:pt>
                <c:pt idx="119">
                  <c:v>15.7</c:v>
                </c:pt>
                <c:pt idx="120">
                  <c:v>14.7</c:v>
                </c:pt>
                <c:pt idx="121">
                  <c:v>14.1</c:v>
                </c:pt>
                <c:pt idx="122">
                  <c:v>14.9</c:v>
                </c:pt>
                <c:pt idx="123">
                  <c:v>14.7</c:v>
                </c:pt>
                <c:pt idx="124">
                  <c:v>15.2</c:v>
                </c:pt>
                <c:pt idx="125">
                  <c:v>16.8</c:v>
                </c:pt>
                <c:pt idx="126">
                  <c:v>15.5</c:v>
                </c:pt>
                <c:pt idx="127">
                  <c:v>15</c:v>
                </c:pt>
                <c:pt idx="128">
                  <c:v>15.1</c:v>
                </c:pt>
                <c:pt idx="129">
                  <c:v>14.7</c:v>
                </c:pt>
                <c:pt idx="130">
                  <c:v>14.8</c:v>
                </c:pt>
                <c:pt idx="131">
                  <c:v>14.8</c:v>
                </c:pt>
                <c:pt idx="132">
                  <c:v>14.4</c:v>
                </c:pt>
                <c:pt idx="133">
                  <c:v>15.4</c:v>
                </c:pt>
                <c:pt idx="134">
                  <c:v>15.6</c:v>
                </c:pt>
                <c:pt idx="135">
                  <c:v>14.3</c:v>
                </c:pt>
                <c:pt idx="136">
                  <c:v>15</c:v>
                </c:pt>
                <c:pt idx="137">
                  <c:v>14.4</c:v>
                </c:pt>
                <c:pt idx="138">
                  <c:v>13.8</c:v>
                </c:pt>
                <c:pt idx="139">
                  <c:v>14.4</c:v>
                </c:pt>
                <c:pt idx="140">
                  <c:v>15.6</c:v>
                </c:pt>
                <c:pt idx="141">
                  <c:v>14.4</c:v>
                </c:pt>
                <c:pt idx="142">
                  <c:v>13.9</c:v>
                </c:pt>
                <c:pt idx="143">
                  <c:v>15.2</c:v>
                </c:pt>
                <c:pt idx="146">
                  <c:v>13.2</c:v>
                </c:pt>
                <c:pt idx="147">
                  <c:v>12.7</c:v>
                </c:pt>
                <c:pt idx="148">
                  <c:v>13.4</c:v>
                </c:pt>
                <c:pt idx="149">
                  <c:v>14.2</c:v>
                </c:pt>
                <c:pt idx="150">
                  <c:v>13.5</c:v>
                </c:pt>
                <c:pt idx="151">
                  <c:v>14.7</c:v>
                </c:pt>
                <c:pt idx="152">
                  <c:v>14.3</c:v>
                </c:pt>
                <c:pt idx="153">
                  <c:v>13</c:v>
                </c:pt>
                <c:pt idx="154">
                  <c:v>14.1</c:v>
                </c:pt>
                <c:pt idx="155">
                  <c:v>14.3</c:v>
                </c:pt>
                <c:pt idx="156">
                  <c:v>14.3</c:v>
                </c:pt>
                <c:pt idx="157">
                  <c:v>15.3</c:v>
                </c:pt>
                <c:pt idx="158">
                  <c:v>13.3</c:v>
                </c:pt>
                <c:pt idx="159">
                  <c:v>14.4</c:v>
                </c:pt>
                <c:pt idx="160">
                  <c:v>13.2</c:v>
                </c:pt>
                <c:pt idx="161">
                  <c:v>13.4</c:v>
                </c:pt>
                <c:pt idx="162">
                  <c:v>13.8</c:v>
                </c:pt>
                <c:pt idx="163">
                  <c:v>14.4</c:v>
                </c:pt>
                <c:pt idx="164">
                  <c:v>15.9</c:v>
                </c:pt>
                <c:pt idx="165">
                  <c:v>15.6</c:v>
                </c:pt>
                <c:pt idx="166">
                  <c:v>15.3</c:v>
                </c:pt>
                <c:pt idx="167">
                  <c:v>14.8</c:v>
                </c:pt>
                <c:pt idx="168">
                  <c:v>14.5</c:v>
                </c:pt>
                <c:pt idx="169">
                  <c:v>14.9</c:v>
                </c:pt>
                <c:pt idx="170">
                  <c:v>14.8</c:v>
                </c:pt>
                <c:pt idx="171">
                  <c:v>14.8</c:v>
                </c:pt>
                <c:pt idx="172">
                  <c:v>15.4</c:v>
                </c:pt>
                <c:pt idx="173">
                  <c:v>15.9</c:v>
                </c:pt>
                <c:pt idx="174">
                  <c:v>15.1</c:v>
                </c:pt>
                <c:pt idx="175">
                  <c:v>13.7</c:v>
                </c:pt>
                <c:pt idx="178">
                  <c:v>13.1</c:v>
                </c:pt>
                <c:pt idx="179">
                  <c:v>13.8</c:v>
                </c:pt>
                <c:pt idx="180">
                  <c:v>13.4</c:v>
                </c:pt>
                <c:pt idx="181">
                  <c:v>15</c:v>
                </c:pt>
                <c:pt idx="182">
                  <c:v>15</c:v>
                </c:pt>
                <c:pt idx="183">
                  <c:v>14.4</c:v>
                </c:pt>
                <c:pt idx="184">
                  <c:v>14.5</c:v>
                </c:pt>
                <c:pt idx="185">
                  <c:v>14.7</c:v>
                </c:pt>
                <c:pt idx="186">
                  <c:v>14</c:v>
                </c:pt>
                <c:pt idx="187">
                  <c:v>13.9</c:v>
                </c:pt>
                <c:pt idx="188">
                  <c:v>13.7</c:v>
                </c:pt>
                <c:pt idx="189">
                  <c:v>13.8</c:v>
                </c:pt>
                <c:pt idx="190">
                  <c:v>13.9</c:v>
                </c:pt>
                <c:pt idx="191">
                  <c:v>13</c:v>
                </c:pt>
                <c:pt idx="192">
                  <c:v>13.9</c:v>
                </c:pt>
                <c:pt idx="193">
                  <c:v>15.2</c:v>
                </c:pt>
                <c:pt idx="194">
                  <c:v>14.2</c:v>
                </c:pt>
                <c:pt idx="195">
                  <c:v>12.8</c:v>
                </c:pt>
                <c:pt idx="196">
                  <c:v>16.100000000000001</c:v>
                </c:pt>
                <c:pt idx="199">
                  <c:v>16</c:v>
                </c:pt>
                <c:pt idx="200">
                  <c:v>15.4</c:v>
                </c:pt>
                <c:pt idx="201">
                  <c:v>15</c:v>
                </c:pt>
                <c:pt idx="202">
                  <c:v>14.5</c:v>
                </c:pt>
                <c:pt idx="203">
                  <c:v>13.9</c:v>
                </c:pt>
                <c:pt idx="204">
                  <c:v>12.1</c:v>
                </c:pt>
                <c:pt idx="205">
                  <c:v>13.2</c:v>
                </c:pt>
                <c:pt idx="207">
                  <c:v>14</c:v>
                </c:pt>
                <c:pt idx="208">
                  <c:v>14.1</c:v>
                </c:pt>
                <c:pt idx="209">
                  <c:v>14.4</c:v>
                </c:pt>
                <c:pt idx="210">
                  <c:v>14.1</c:v>
                </c:pt>
                <c:pt idx="211">
                  <c:v>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axId val="129904000"/>
        <c:axId val="129905792"/>
      </c:barChart>
      <c:lineChart>
        <c:grouping val="standard"/>
        <c:varyColors val="0"/>
        <c:ser>
          <c:idx val="1"/>
          <c:order val="1"/>
          <c:marker>
            <c:symbol val="none"/>
          </c:marker>
          <c:val>
            <c:numRef>
              <c:f>'Registre de Séchage&amp;Ventilation'!$D$300:$D$550</c:f>
              <c:numCache>
                <c:formatCode>General</c:formatCode>
                <c:ptCount val="251"/>
                <c:pt idx="0">
                  <c:v>13.8</c:v>
                </c:pt>
                <c:pt idx="1">
                  <c:v>13.4</c:v>
                </c:pt>
                <c:pt idx="2">
                  <c:v>12.1</c:v>
                </c:pt>
                <c:pt idx="3">
                  <c:v>13.8</c:v>
                </c:pt>
                <c:pt idx="4">
                  <c:v>12.5</c:v>
                </c:pt>
                <c:pt idx="5">
                  <c:v>13.9</c:v>
                </c:pt>
                <c:pt idx="6">
                  <c:v>11</c:v>
                </c:pt>
                <c:pt idx="7">
                  <c:v>10.8</c:v>
                </c:pt>
                <c:pt idx="10">
                  <c:v>13.3</c:v>
                </c:pt>
                <c:pt idx="11">
                  <c:v>12.3</c:v>
                </c:pt>
                <c:pt idx="12">
                  <c:v>13.3</c:v>
                </c:pt>
                <c:pt idx="13">
                  <c:v>12.8</c:v>
                </c:pt>
                <c:pt idx="14">
                  <c:v>15.1</c:v>
                </c:pt>
                <c:pt idx="15">
                  <c:v>13.7</c:v>
                </c:pt>
                <c:pt idx="16">
                  <c:v>15.3</c:v>
                </c:pt>
                <c:pt idx="17">
                  <c:v>13.7</c:v>
                </c:pt>
                <c:pt idx="18">
                  <c:v>12</c:v>
                </c:pt>
                <c:pt idx="19">
                  <c:v>10.9</c:v>
                </c:pt>
                <c:pt idx="20">
                  <c:v>11.7</c:v>
                </c:pt>
                <c:pt idx="21">
                  <c:v>11.9</c:v>
                </c:pt>
                <c:pt idx="22">
                  <c:v>12.8</c:v>
                </c:pt>
                <c:pt idx="25">
                  <c:v>9.1</c:v>
                </c:pt>
                <c:pt idx="26">
                  <c:v>17.600000000000001</c:v>
                </c:pt>
                <c:pt idx="27">
                  <c:v>19.3</c:v>
                </c:pt>
                <c:pt idx="28">
                  <c:v>17.8</c:v>
                </c:pt>
                <c:pt idx="29">
                  <c:v>19.100000000000001</c:v>
                </c:pt>
                <c:pt idx="30">
                  <c:v>17.7</c:v>
                </c:pt>
                <c:pt idx="31">
                  <c:v>18.8</c:v>
                </c:pt>
                <c:pt idx="32">
                  <c:v>17.5</c:v>
                </c:pt>
                <c:pt idx="33">
                  <c:v>15.8</c:v>
                </c:pt>
                <c:pt idx="34">
                  <c:v>15.8</c:v>
                </c:pt>
                <c:pt idx="35">
                  <c:v>16.899999999999999</c:v>
                </c:pt>
                <c:pt idx="36">
                  <c:v>16.2</c:v>
                </c:pt>
                <c:pt idx="37">
                  <c:v>15.6</c:v>
                </c:pt>
                <c:pt idx="38">
                  <c:v>11.5</c:v>
                </c:pt>
                <c:pt idx="41">
                  <c:v>13.8</c:v>
                </c:pt>
                <c:pt idx="42">
                  <c:v>18.399999999999999</c:v>
                </c:pt>
                <c:pt idx="43">
                  <c:v>19.7</c:v>
                </c:pt>
                <c:pt idx="44">
                  <c:v>21.2</c:v>
                </c:pt>
                <c:pt idx="45">
                  <c:v>20.5</c:v>
                </c:pt>
                <c:pt idx="46">
                  <c:v>21.6</c:v>
                </c:pt>
                <c:pt idx="47">
                  <c:v>20.3</c:v>
                </c:pt>
                <c:pt idx="48">
                  <c:v>19.600000000000001</c:v>
                </c:pt>
                <c:pt idx="49">
                  <c:v>18.8</c:v>
                </c:pt>
                <c:pt idx="52">
                  <c:v>14.5</c:v>
                </c:pt>
                <c:pt idx="53">
                  <c:v>14.2</c:v>
                </c:pt>
                <c:pt idx="54">
                  <c:v>16.2</c:v>
                </c:pt>
                <c:pt idx="55">
                  <c:v>16.2</c:v>
                </c:pt>
                <c:pt idx="56">
                  <c:v>13.9</c:v>
                </c:pt>
                <c:pt idx="57">
                  <c:v>14.5</c:v>
                </c:pt>
                <c:pt idx="58">
                  <c:v>15.3</c:v>
                </c:pt>
                <c:pt idx="59">
                  <c:v>17.2</c:v>
                </c:pt>
                <c:pt idx="60">
                  <c:v>17.3</c:v>
                </c:pt>
                <c:pt idx="61">
                  <c:v>15.2</c:v>
                </c:pt>
                <c:pt idx="62">
                  <c:v>16.100000000000001</c:v>
                </c:pt>
                <c:pt idx="63">
                  <c:v>16.3</c:v>
                </c:pt>
                <c:pt idx="64">
                  <c:v>18.8</c:v>
                </c:pt>
                <c:pt idx="65">
                  <c:v>21.2</c:v>
                </c:pt>
                <c:pt idx="66">
                  <c:v>22.8</c:v>
                </c:pt>
                <c:pt idx="67">
                  <c:v>23.2</c:v>
                </c:pt>
                <c:pt idx="68">
                  <c:v>20.3</c:v>
                </c:pt>
                <c:pt idx="69">
                  <c:v>20.2</c:v>
                </c:pt>
                <c:pt idx="70">
                  <c:v>18.7</c:v>
                </c:pt>
                <c:pt idx="71">
                  <c:v>21.9</c:v>
                </c:pt>
                <c:pt idx="72">
                  <c:v>19.399999999999999</c:v>
                </c:pt>
                <c:pt idx="73">
                  <c:v>20.100000000000001</c:v>
                </c:pt>
                <c:pt idx="74">
                  <c:v>20.7</c:v>
                </c:pt>
                <c:pt idx="75">
                  <c:v>18.899999999999999</c:v>
                </c:pt>
                <c:pt idx="76">
                  <c:v>17.3</c:v>
                </c:pt>
                <c:pt idx="77">
                  <c:v>17</c:v>
                </c:pt>
                <c:pt idx="80">
                  <c:v>7</c:v>
                </c:pt>
                <c:pt idx="81">
                  <c:v>10.199999999999999</c:v>
                </c:pt>
                <c:pt idx="82">
                  <c:v>16.600000000000001</c:v>
                </c:pt>
                <c:pt idx="83">
                  <c:v>19.600000000000001</c:v>
                </c:pt>
                <c:pt idx="84">
                  <c:v>19</c:v>
                </c:pt>
                <c:pt idx="85">
                  <c:v>21.8</c:v>
                </c:pt>
                <c:pt idx="86">
                  <c:v>22.5</c:v>
                </c:pt>
                <c:pt idx="87">
                  <c:v>20.7</c:v>
                </c:pt>
                <c:pt idx="88">
                  <c:v>22.4</c:v>
                </c:pt>
                <c:pt idx="89">
                  <c:v>18.8</c:v>
                </c:pt>
                <c:pt idx="90">
                  <c:v>18.7</c:v>
                </c:pt>
                <c:pt idx="91">
                  <c:v>16.399999999999999</c:v>
                </c:pt>
                <c:pt idx="92">
                  <c:v>17</c:v>
                </c:pt>
                <c:pt idx="93">
                  <c:v>14.8</c:v>
                </c:pt>
                <c:pt idx="94">
                  <c:v>15.3</c:v>
                </c:pt>
                <c:pt idx="95">
                  <c:v>15.8</c:v>
                </c:pt>
                <c:pt idx="96">
                  <c:v>15.9</c:v>
                </c:pt>
                <c:pt idx="97">
                  <c:v>14.8</c:v>
                </c:pt>
                <c:pt idx="98">
                  <c:v>15.3</c:v>
                </c:pt>
                <c:pt idx="99">
                  <c:v>15.5</c:v>
                </c:pt>
                <c:pt idx="100">
                  <c:v>22.7</c:v>
                </c:pt>
                <c:pt idx="101">
                  <c:v>24.8</c:v>
                </c:pt>
                <c:pt idx="102">
                  <c:v>20.5</c:v>
                </c:pt>
                <c:pt idx="103">
                  <c:v>26.3</c:v>
                </c:pt>
                <c:pt idx="104">
                  <c:v>24.3</c:v>
                </c:pt>
                <c:pt idx="105">
                  <c:v>22.7</c:v>
                </c:pt>
                <c:pt idx="106">
                  <c:v>23.4</c:v>
                </c:pt>
                <c:pt idx="107">
                  <c:v>20.9</c:v>
                </c:pt>
                <c:pt idx="108">
                  <c:v>20.5</c:v>
                </c:pt>
                <c:pt idx="109">
                  <c:v>20.399999999999999</c:v>
                </c:pt>
                <c:pt idx="110">
                  <c:v>17.5</c:v>
                </c:pt>
                <c:pt idx="111">
                  <c:v>16.600000000000001</c:v>
                </c:pt>
                <c:pt idx="112">
                  <c:v>17.3</c:v>
                </c:pt>
                <c:pt idx="115">
                  <c:v>15.7</c:v>
                </c:pt>
                <c:pt idx="116">
                  <c:v>17.899999999999999</c:v>
                </c:pt>
                <c:pt idx="117">
                  <c:v>23.6</c:v>
                </c:pt>
                <c:pt idx="118">
                  <c:v>23.3</c:v>
                </c:pt>
                <c:pt idx="119">
                  <c:v>22.8</c:v>
                </c:pt>
                <c:pt idx="120">
                  <c:v>20.5</c:v>
                </c:pt>
                <c:pt idx="121">
                  <c:v>21.2</c:v>
                </c:pt>
                <c:pt idx="122">
                  <c:v>19.3</c:v>
                </c:pt>
                <c:pt idx="123">
                  <c:v>19</c:v>
                </c:pt>
                <c:pt idx="124">
                  <c:v>16.399999999999999</c:v>
                </c:pt>
                <c:pt idx="125">
                  <c:v>16.7</c:v>
                </c:pt>
                <c:pt idx="126">
                  <c:v>17.7</c:v>
                </c:pt>
                <c:pt idx="127">
                  <c:v>16.5</c:v>
                </c:pt>
                <c:pt idx="128">
                  <c:v>13.8</c:v>
                </c:pt>
                <c:pt idx="129">
                  <c:v>14.3</c:v>
                </c:pt>
                <c:pt idx="130">
                  <c:v>13.1</c:v>
                </c:pt>
                <c:pt idx="131">
                  <c:v>16.5</c:v>
                </c:pt>
                <c:pt idx="132">
                  <c:v>18.8</c:v>
                </c:pt>
                <c:pt idx="133">
                  <c:v>18.899999999999999</c:v>
                </c:pt>
                <c:pt idx="134">
                  <c:v>21.1</c:v>
                </c:pt>
                <c:pt idx="135">
                  <c:v>20.5</c:v>
                </c:pt>
                <c:pt idx="136">
                  <c:v>18.100000000000001</c:v>
                </c:pt>
                <c:pt idx="137">
                  <c:v>15.1</c:v>
                </c:pt>
                <c:pt idx="138">
                  <c:v>14.9</c:v>
                </c:pt>
                <c:pt idx="139">
                  <c:v>14.6</c:v>
                </c:pt>
                <c:pt idx="140">
                  <c:v>17.100000000000001</c:v>
                </c:pt>
                <c:pt idx="141">
                  <c:v>13.9</c:v>
                </c:pt>
                <c:pt idx="142">
                  <c:v>13.1</c:v>
                </c:pt>
                <c:pt idx="143">
                  <c:v>12.9</c:v>
                </c:pt>
                <c:pt idx="146">
                  <c:v>12.2</c:v>
                </c:pt>
                <c:pt idx="147">
                  <c:v>16.100000000000001</c:v>
                </c:pt>
                <c:pt idx="148">
                  <c:v>20.100000000000001</c:v>
                </c:pt>
                <c:pt idx="149">
                  <c:v>18.600000000000001</c:v>
                </c:pt>
                <c:pt idx="150">
                  <c:v>18</c:v>
                </c:pt>
                <c:pt idx="151">
                  <c:v>19.7</c:v>
                </c:pt>
                <c:pt idx="152">
                  <c:v>19.3</c:v>
                </c:pt>
                <c:pt idx="153">
                  <c:v>16.600000000000001</c:v>
                </c:pt>
                <c:pt idx="154">
                  <c:v>17.3</c:v>
                </c:pt>
                <c:pt idx="155">
                  <c:v>17.3</c:v>
                </c:pt>
                <c:pt idx="156">
                  <c:v>17.899999999999999</c:v>
                </c:pt>
                <c:pt idx="157">
                  <c:v>19.3</c:v>
                </c:pt>
                <c:pt idx="158">
                  <c:v>18.100000000000001</c:v>
                </c:pt>
                <c:pt idx="159">
                  <c:v>18.8</c:v>
                </c:pt>
                <c:pt idx="160">
                  <c:v>18.3</c:v>
                </c:pt>
                <c:pt idx="161">
                  <c:v>19.600000000000001</c:v>
                </c:pt>
                <c:pt idx="162">
                  <c:v>20.100000000000001</c:v>
                </c:pt>
                <c:pt idx="163">
                  <c:v>19.8</c:v>
                </c:pt>
                <c:pt idx="164">
                  <c:v>20.3</c:v>
                </c:pt>
                <c:pt idx="165">
                  <c:v>21</c:v>
                </c:pt>
                <c:pt idx="166">
                  <c:v>20.3</c:v>
                </c:pt>
                <c:pt idx="167">
                  <c:v>19</c:v>
                </c:pt>
                <c:pt idx="168">
                  <c:v>18.2</c:v>
                </c:pt>
                <c:pt idx="169">
                  <c:v>18.3</c:v>
                </c:pt>
                <c:pt idx="170">
                  <c:v>18.3</c:v>
                </c:pt>
                <c:pt idx="171">
                  <c:v>16.7</c:v>
                </c:pt>
                <c:pt idx="172">
                  <c:v>14.9</c:v>
                </c:pt>
                <c:pt idx="173">
                  <c:v>15</c:v>
                </c:pt>
                <c:pt idx="174">
                  <c:v>16.5</c:v>
                </c:pt>
                <c:pt idx="175">
                  <c:v>16.399999999999999</c:v>
                </c:pt>
                <c:pt idx="178">
                  <c:v>16.600000000000001</c:v>
                </c:pt>
                <c:pt idx="179">
                  <c:v>21.4</c:v>
                </c:pt>
                <c:pt idx="180">
                  <c:v>24.1</c:v>
                </c:pt>
                <c:pt idx="181">
                  <c:v>19.5</c:v>
                </c:pt>
                <c:pt idx="182">
                  <c:v>17.399999999999999</c:v>
                </c:pt>
                <c:pt idx="183">
                  <c:v>21.9</c:v>
                </c:pt>
                <c:pt idx="184">
                  <c:v>18.7</c:v>
                </c:pt>
                <c:pt idx="185">
                  <c:v>18.399999999999999</c:v>
                </c:pt>
                <c:pt idx="186">
                  <c:v>17.3</c:v>
                </c:pt>
                <c:pt idx="187">
                  <c:v>18.7</c:v>
                </c:pt>
                <c:pt idx="188">
                  <c:v>16.7</c:v>
                </c:pt>
                <c:pt idx="189">
                  <c:v>15</c:v>
                </c:pt>
                <c:pt idx="190">
                  <c:v>14.7</c:v>
                </c:pt>
                <c:pt idx="191">
                  <c:v>14</c:v>
                </c:pt>
                <c:pt idx="192">
                  <c:v>12.6</c:v>
                </c:pt>
                <c:pt idx="193">
                  <c:v>16.8</c:v>
                </c:pt>
                <c:pt idx="194">
                  <c:v>19.8</c:v>
                </c:pt>
                <c:pt idx="195">
                  <c:v>16.7</c:v>
                </c:pt>
                <c:pt idx="196">
                  <c:v>18.7</c:v>
                </c:pt>
                <c:pt idx="199">
                  <c:v>15.5</c:v>
                </c:pt>
                <c:pt idx="200">
                  <c:v>16</c:v>
                </c:pt>
                <c:pt idx="201">
                  <c:v>19.5</c:v>
                </c:pt>
                <c:pt idx="202">
                  <c:v>21.7</c:v>
                </c:pt>
                <c:pt idx="203">
                  <c:v>25.4</c:v>
                </c:pt>
                <c:pt idx="204">
                  <c:v>30.6</c:v>
                </c:pt>
                <c:pt idx="205">
                  <c:v>29.4</c:v>
                </c:pt>
                <c:pt idx="207">
                  <c:v>28.8</c:v>
                </c:pt>
                <c:pt idx="208">
                  <c:v>27.6</c:v>
                </c:pt>
                <c:pt idx="209">
                  <c:v>27.4</c:v>
                </c:pt>
                <c:pt idx="210">
                  <c:v>26.1</c:v>
                </c:pt>
                <c:pt idx="211">
                  <c:v>23.2</c:v>
                </c:pt>
              </c:numCache>
            </c:numRef>
          </c:val>
          <c:smooth val="0"/>
        </c:ser>
        <c:ser>
          <c:idx val="2"/>
          <c:order val="2"/>
          <c:marker>
            <c:symbol val="none"/>
          </c:marker>
          <c:val>
            <c:numRef>
              <c:f>'Registre de Séchage&amp;Ventilation'!$I$300:$I$550</c:f>
              <c:numCache>
                <c:formatCode>General</c:formatCode>
                <c:ptCount val="251"/>
                <c:pt idx="0">
                  <c:v>49.9</c:v>
                </c:pt>
                <c:pt idx="1">
                  <c:v>47.8</c:v>
                </c:pt>
                <c:pt idx="2">
                  <c:v>48.7</c:v>
                </c:pt>
                <c:pt idx="3">
                  <c:v>49.3</c:v>
                </c:pt>
                <c:pt idx="4">
                  <c:v>48.6</c:v>
                </c:pt>
                <c:pt idx="5">
                  <c:v>48.9</c:v>
                </c:pt>
                <c:pt idx="6">
                  <c:v>48.4</c:v>
                </c:pt>
                <c:pt idx="7">
                  <c:v>49</c:v>
                </c:pt>
                <c:pt idx="10">
                  <c:v>41.7</c:v>
                </c:pt>
                <c:pt idx="11">
                  <c:v>46.7</c:v>
                </c:pt>
                <c:pt idx="12">
                  <c:v>50.1</c:v>
                </c:pt>
                <c:pt idx="13">
                  <c:v>53.5</c:v>
                </c:pt>
                <c:pt idx="14">
                  <c:v>54.2</c:v>
                </c:pt>
                <c:pt idx="15">
                  <c:v>50.4</c:v>
                </c:pt>
                <c:pt idx="16">
                  <c:v>49.9</c:v>
                </c:pt>
                <c:pt idx="17">
                  <c:v>49.2</c:v>
                </c:pt>
                <c:pt idx="18">
                  <c:v>49.3</c:v>
                </c:pt>
                <c:pt idx="19">
                  <c:v>51.1</c:v>
                </c:pt>
                <c:pt idx="20">
                  <c:v>49.4</c:v>
                </c:pt>
                <c:pt idx="21">
                  <c:v>49.2</c:v>
                </c:pt>
                <c:pt idx="22">
                  <c:v>48.8</c:v>
                </c:pt>
                <c:pt idx="25">
                  <c:v>28</c:v>
                </c:pt>
                <c:pt idx="26">
                  <c:v>54.7</c:v>
                </c:pt>
                <c:pt idx="27">
                  <c:v>49.8</c:v>
                </c:pt>
                <c:pt idx="28">
                  <c:v>47.8</c:v>
                </c:pt>
                <c:pt idx="29">
                  <c:v>48.9</c:v>
                </c:pt>
                <c:pt idx="30">
                  <c:v>52.7</c:v>
                </c:pt>
                <c:pt idx="31">
                  <c:v>54</c:v>
                </c:pt>
                <c:pt idx="32">
                  <c:v>54.6</c:v>
                </c:pt>
                <c:pt idx="33">
                  <c:v>53.9</c:v>
                </c:pt>
                <c:pt idx="34">
                  <c:v>54.4</c:v>
                </c:pt>
                <c:pt idx="35">
                  <c:v>56.7</c:v>
                </c:pt>
                <c:pt idx="36">
                  <c:v>54.9</c:v>
                </c:pt>
                <c:pt idx="37">
                  <c:v>52.4</c:v>
                </c:pt>
                <c:pt idx="38">
                  <c:v>51</c:v>
                </c:pt>
                <c:pt idx="41">
                  <c:v>43.9</c:v>
                </c:pt>
                <c:pt idx="42">
                  <c:v>50</c:v>
                </c:pt>
                <c:pt idx="43">
                  <c:v>53.5</c:v>
                </c:pt>
                <c:pt idx="44">
                  <c:v>51.2</c:v>
                </c:pt>
                <c:pt idx="45">
                  <c:v>53.6</c:v>
                </c:pt>
                <c:pt idx="46">
                  <c:v>52.4</c:v>
                </c:pt>
                <c:pt idx="47">
                  <c:v>52.2</c:v>
                </c:pt>
                <c:pt idx="48">
                  <c:v>51.9</c:v>
                </c:pt>
                <c:pt idx="49">
                  <c:v>51.3</c:v>
                </c:pt>
                <c:pt idx="52">
                  <c:v>35.9</c:v>
                </c:pt>
                <c:pt idx="53">
                  <c:v>50.4</c:v>
                </c:pt>
                <c:pt idx="54">
                  <c:v>53.3</c:v>
                </c:pt>
                <c:pt idx="55">
                  <c:v>50.5</c:v>
                </c:pt>
                <c:pt idx="56">
                  <c:v>50.4</c:v>
                </c:pt>
                <c:pt idx="57">
                  <c:v>50.4</c:v>
                </c:pt>
                <c:pt idx="58">
                  <c:v>51.2</c:v>
                </c:pt>
                <c:pt idx="59">
                  <c:v>51.5</c:v>
                </c:pt>
                <c:pt idx="60">
                  <c:v>51.6</c:v>
                </c:pt>
                <c:pt idx="61">
                  <c:v>50.4</c:v>
                </c:pt>
                <c:pt idx="62">
                  <c:v>52.9</c:v>
                </c:pt>
                <c:pt idx="63">
                  <c:v>54.1</c:v>
                </c:pt>
                <c:pt idx="64">
                  <c:v>52</c:v>
                </c:pt>
                <c:pt idx="65">
                  <c:v>52</c:v>
                </c:pt>
                <c:pt idx="66">
                  <c:v>54.5</c:v>
                </c:pt>
                <c:pt idx="67">
                  <c:v>52.2</c:v>
                </c:pt>
                <c:pt idx="68">
                  <c:v>53.9</c:v>
                </c:pt>
                <c:pt idx="69">
                  <c:v>50.4</c:v>
                </c:pt>
                <c:pt idx="70">
                  <c:v>51.7</c:v>
                </c:pt>
                <c:pt idx="71">
                  <c:v>52.3</c:v>
                </c:pt>
                <c:pt idx="72">
                  <c:v>53.7</c:v>
                </c:pt>
                <c:pt idx="73">
                  <c:v>53.5</c:v>
                </c:pt>
                <c:pt idx="74">
                  <c:v>49.4</c:v>
                </c:pt>
                <c:pt idx="75">
                  <c:v>52.1</c:v>
                </c:pt>
                <c:pt idx="76">
                  <c:v>51.5</c:v>
                </c:pt>
                <c:pt idx="77">
                  <c:v>53.6</c:v>
                </c:pt>
                <c:pt idx="80">
                  <c:v>28.2</c:v>
                </c:pt>
                <c:pt idx="81">
                  <c:v>53.6</c:v>
                </c:pt>
                <c:pt idx="82">
                  <c:v>55.9</c:v>
                </c:pt>
                <c:pt idx="83">
                  <c:v>50.5</c:v>
                </c:pt>
                <c:pt idx="84">
                  <c:v>52.8</c:v>
                </c:pt>
                <c:pt idx="85">
                  <c:v>54.9</c:v>
                </c:pt>
                <c:pt idx="86">
                  <c:v>49.7</c:v>
                </c:pt>
                <c:pt idx="87">
                  <c:v>56.8</c:v>
                </c:pt>
                <c:pt idx="88">
                  <c:v>56.2</c:v>
                </c:pt>
                <c:pt idx="89">
                  <c:v>51.2</c:v>
                </c:pt>
                <c:pt idx="90">
                  <c:v>49</c:v>
                </c:pt>
                <c:pt idx="91">
                  <c:v>53.7</c:v>
                </c:pt>
                <c:pt idx="92">
                  <c:v>52.9</c:v>
                </c:pt>
                <c:pt idx="93">
                  <c:v>51.2</c:v>
                </c:pt>
                <c:pt idx="94">
                  <c:v>51.6</c:v>
                </c:pt>
                <c:pt idx="95">
                  <c:v>52.6</c:v>
                </c:pt>
                <c:pt idx="96">
                  <c:v>49.9</c:v>
                </c:pt>
                <c:pt idx="97">
                  <c:v>51.6</c:v>
                </c:pt>
                <c:pt idx="98">
                  <c:v>46.4</c:v>
                </c:pt>
                <c:pt idx="99">
                  <c:v>52.8</c:v>
                </c:pt>
                <c:pt idx="100">
                  <c:v>56</c:v>
                </c:pt>
                <c:pt idx="101">
                  <c:v>53.2</c:v>
                </c:pt>
                <c:pt idx="102">
                  <c:v>49.4</c:v>
                </c:pt>
                <c:pt idx="103">
                  <c:v>53.4</c:v>
                </c:pt>
                <c:pt idx="104">
                  <c:v>49.8</c:v>
                </c:pt>
                <c:pt idx="105">
                  <c:v>52.4</c:v>
                </c:pt>
                <c:pt idx="106">
                  <c:v>52.6</c:v>
                </c:pt>
                <c:pt idx="107">
                  <c:v>52.1</c:v>
                </c:pt>
                <c:pt idx="108">
                  <c:v>52.5</c:v>
                </c:pt>
                <c:pt idx="109">
                  <c:v>52.1</c:v>
                </c:pt>
                <c:pt idx="110">
                  <c:v>51.4</c:v>
                </c:pt>
                <c:pt idx="111">
                  <c:v>51.9</c:v>
                </c:pt>
                <c:pt idx="112">
                  <c:v>53</c:v>
                </c:pt>
                <c:pt idx="115">
                  <c:v>46.6</c:v>
                </c:pt>
                <c:pt idx="116">
                  <c:v>50.4</c:v>
                </c:pt>
                <c:pt idx="117">
                  <c:v>49.5</c:v>
                </c:pt>
                <c:pt idx="118">
                  <c:v>51.2</c:v>
                </c:pt>
                <c:pt idx="119">
                  <c:v>51</c:v>
                </c:pt>
                <c:pt idx="120">
                  <c:v>52.8</c:v>
                </c:pt>
                <c:pt idx="121">
                  <c:v>51.7</c:v>
                </c:pt>
                <c:pt idx="122">
                  <c:v>51.1</c:v>
                </c:pt>
                <c:pt idx="123">
                  <c:v>51</c:v>
                </c:pt>
                <c:pt idx="124">
                  <c:v>50.1</c:v>
                </c:pt>
                <c:pt idx="125">
                  <c:v>53.1</c:v>
                </c:pt>
                <c:pt idx="126">
                  <c:v>53.5</c:v>
                </c:pt>
                <c:pt idx="127">
                  <c:v>52.9</c:v>
                </c:pt>
                <c:pt idx="128">
                  <c:v>50.5</c:v>
                </c:pt>
                <c:pt idx="129">
                  <c:v>50.1</c:v>
                </c:pt>
                <c:pt idx="130">
                  <c:v>52.2</c:v>
                </c:pt>
                <c:pt idx="131">
                  <c:v>50.4</c:v>
                </c:pt>
                <c:pt idx="132">
                  <c:v>49.3</c:v>
                </c:pt>
                <c:pt idx="133">
                  <c:v>51.2</c:v>
                </c:pt>
                <c:pt idx="134">
                  <c:v>51.4</c:v>
                </c:pt>
                <c:pt idx="135">
                  <c:v>49.6</c:v>
                </c:pt>
                <c:pt idx="136">
                  <c:v>49.7</c:v>
                </c:pt>
                <c:pt idx="137">
                  <c:v>48.9</c:v>
                </c:pt>
                <c:pt idx="138">
                  <c:v>48</c:v>
                </c:pt>
                <c:pt idx="139">
                  <c:v>55.7</c:v>
                </c:pt>
                <c:pt idx="140">
                  <c:v>52.7</c:v>
                </c:pt>
                <c:pt idx="141">
                  <c:v>53</c:v>
                </c:pt>
                <c:pt idx="142">
                  <c:v>50.1</c:v>
                </c:pt>
                <c:pt idx="143">
                  <c:v>52</c:v>
                </c:pt>
                <c:pt idx="146">
                  <c:v>45.8</c:v>
                </c:pt>
                <c:pt idx="147">
                  <c:v>50.8</c:v>
                </c:pt>
                <c:pt idx="148">
                  <c:v>49.9</c:v>
                </c:pt>
                <c:pt idx="149">
                  <c:v>49.3</c:v>
                </c:pt>
                <c:pt idx="150">
                  <c:v>49.5</c:v>
                </c:pt>
                <c:pt idx="151">
                  <c:v>50.4</c:v>
                </c:pt>
                <c:pt idx="152">
                  <c:v>50.6</c:v>
                </c:pt>
                <c:pt idx="153">
                  <c:v>50.5</c:v>
                </c:pt>
                <c:pt idx="154">
                  <c:v>50.3</c:v>
                </c:pt>
                <c:pt idx="155">
                  <c:v>49.1</c:v>
                </c:pt>
                <c:pt idx="156">
                  <c:v>50.3</c:v>
                </c:pt>
                <c:pt idx="157">
                  <c:v>50.4</c:v>
                </c:pt>
                <c:pt idx="158">
                  <c:v>49.5</c:v>
                </c:pt>
                <c:pt idx="159">
                  <c:v>51.8</c:v>
                </c:pt>
                <c:pt idx="160">
                  <c:v>49.6</c:v>
                </c:pt>
                <c:pt idx="161">
                  <c:v>49.5</c:v>
                </c:pt>
                <c:pt idx="162">
                  <c:v>48.9</c:v>
                </c:pt>
                <c:pt idx="163">
                  <c:v>47.9</c:v>
                </c:pt>
                <c:pt idx="164">
                  <c:v>48.1</c:v>
                </c:pt>
                <c:pt idx="165">
                  <c:v>50</c:v>
                </c:pt>
                <c:pt idx="166">
                  <c:v>49.8</c:v>
                </c:pt>
                <c:pt idx="167">
                  <c:v>48.4</c:v>
                </c:pt>
                <c:pt idx="168">
                  <c:v>49</c:v>
                </c:pt>
                <c:pt idx="169">
                  <c:v>48.9</c:v>
                </c:pt>
                <c:pt idx="170">
                  <c:v>47.7</c:v>
                </c:pt>
                <c:pt idx="171">
                  <c:v>47.9</c:v>
                </c:pt>
                <c:pt idx="172">
                  <c:v>47.6</c:v>
                </c:pt>
                <c:pt idx="173">
                  <c:v>51.1</c:v>
                </c:pt>
                <c:pt idx="174">
                  <c:v>52.6</c:v>
                </c:pt>
                <c:pt idx="175">
                  <c:v>49.3</c:v>
                </c:pt>
                <c:pt idx="178">
                  <c:v>42</c:v>
                </c:pt>
                <c:pt idx="179">
                  <c:v>50.5</c:v>
                </c:pt>
                <c:pt idx="180">
                  <c:v>53.1</c:v>
                </c:pt>
                <c:pt idx="181">
                  <c:v>49.3</c:v>
                </c:pt>
                <c:pt idx="182">
                  <c:v>53.1</c:v>
                </c:pt>
                <c:pt idx="183">
                  <c:v>52.8</c:v>
                </c:pt>
                <c:pt idx="184">
                  <c:v>56.2</c:v>
                </c:pt>
                <c:pt idx="185">
                  <c:v>50.1</c:v>
                </c:pt>
                <c:pt idx="186">
                  <c:v>54.7</c:v>
                </c:pt>
                <c:pt idx="187">
                  <c:v>53.6</c:v>
                </c:pt>
                <c:pt idx="188">
                  <c:v>52.6</c:v>
                </c:pt>
                <c:pt idx="189">
                  <c:v>51.5</c:v>
                </c:pt>
                <c:pt idx="190">
                  <c:v>53.9</c:v>
                </c:pt>
                <c:pt idx="191">
                  <c:v>49.3</c:v>
                </c:pt>
                <c:pt idx="192">
                  <c:v>48</c:v>
                </c:pt>
                <c:pt idx="193">
                  <c:v>51</c:v>
                </c:pt>
                <c:pt idx="194">
                  <c:v>50.6</c:v>
                </c:pt>
                <c:pt idx="195">
                  <c:v>42.5</c:v>
                </c:pt>
                <c:pt idx="196">
                  <c:v>46.9</c:v>
                </c:pt>
                <c:pt idx="199">
                  <c:v>38.799999999999997</c:v>
                </c:pt>
                <c:pt idx="200">
                  <c:v>46.2</c:v>
                </c:pt>
                <c:pt idx="201">
                  <c:v>51.7</c:v>
                </c:pt>
                <c:pt idx="202">
                  <c:v>55.3</c:v>
                </c:pt>
                <c:pt idx="203">
                  <c:v>57.7</c:v>
                </c:pt>
                <c:pt idx="204">
                  <c:v>53</c:v>
                </c:pt>
                <c:pt idx="205">
                  <c:v>51.3</c:v>
                </c:pt>
                <c:pt idx="207">
                  <c:v>48.6</c:v>
                </c:pt>
                <c:pt idx="208">
                  <c:v>46.7</c:v>
                </c:pt>
                <c:pt idx="209">
                  <c:v>52.8</c:v>
                </c:pt>
                <c:pt idx="210">
                  <c:v>59.6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9907328"/>
        <c:axId val="129909120"/>
      </c:lineChart>
      <c:catAx>
        <c:axId val="129904000"/>
        <c:scaling>
          <c:orientation val="minMax"/>
        </c:scaling>
        <c:delete val="0"/>
        <c:axPos val="b"/>
        <c:majorGridlines>
          <c:spPr>
            <a:ln w="0"/>
          </c:spPr>
        </c:majorGridlines>
        <c:numFmt formatCode="General" sourceLinked="0"/>
        <c:majorTickMark val="out"/>
        <c:minorTickMark val="none"/>
        <c:tickLblPos val="nextTo"/>
        <c:spPr>
          <a:ln>
            <a:noFill/>
          </a:ln>
        </c:spPr>
        <c:txPr>
          <a:bodyPr rot="-54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9905792"/>
        <c:crosses val="autoZero"/>
        <c:auto val="1"/>
        <c:lblAlgn val="ctr"/>
        <c:lblOffset val="100"/>
        <c:tickMarkSkip val="1"/>
        <c:noMultiLvlLbl val="0"/>
      </c:catAx>
      <c:valAx>
        <c:axId val="129905792"/>
        <c:scaling>
          <c:orientation val="minMax"/>
          <c:max val="30"/>
          <c:min val="0"/>
        </c:scaling>
        <c:delete val="0"/>
        <c:axPos val="l"/>
        <c:majorGridlines/>
        <c:min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9904000"/>
        <c:crosses val="autoZero"/>
        <c:crossBetween val="between"/>
        <c:majorUnit val="1"/>
        <c:minorUnit val="0.5"/>
      </c:valAx>
      <c:catAx>
        <c:axId val="129907328"/>
        <c:scaling>
          <c:orientation val="minMax"/>
        </c:scaling>
        <c:delete val="1"/>
        <c:axPos val="b"/>
        <c:majorTickMark val="out"/>
        <c:minorTickMark val="none"/>
        <c:tickLblPos val="nextTo"/>
        <c:crossAx val="129909120"/>
        <c:crosses val="autoZero"/>
        <c:auto val="1"/>
        <c:lblAlgn val="ctr"/>
        <c:lblOffset val="100"/>
        <c:noMultiLvlLbl val="0"/>
      </c:catAx>
      <c:valAx>
        <c:axId val="129909120"/>
        <c:scaling>
          <c:orientation val="minMax"/>
          <c:max val="60"/>
        </c:scaling>
        <c:delete val="0"/>
        <c:axPos val="r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9907328"/>
        <c:crosses val="max"/>
        <c:crossBetween val="between"/>
      </c:valAx>
    </c:plotArea>
    <c:legend>
      <c:legendPos val="r"/>
      <c:layout>
        <c:manualLayout>
          <c:xMode val="edge"/>
          <c:yMode val="edge"/>
          <c:x val="0.38541666666666669"/>
          <c:y val="1.1784511784511785E-2"/>
          <c:w val="0.22812499999999999"/>
          <c:h val="3.5353535353535352E-2"/>
        </c:manualLayout>
      </c:layout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ique6"/>
  <sheetViews>
    <sheetView zoomScale="120" workbookViewId="0"/>
  </sheetViews>
  <pageMargins left="0.7" right="0.7" top="0.75" bottom="0.75" header="0.3" footer="0.3"/>
  <drawing r:id="rId1"/>
</chartsheet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1</xdr:row>
          <xdr:rowOff>47625</xdr:rowOff>
        </xdr:from>
        <xdr:to>
          <xdr:col>6</xdr:col>
          <xdr:colOff>438150</xdr:colOff>
          <xdr:row>3</xdr:row>
          <xdr:rowOff>142875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00"/>
                  </a:solidFill>
                  <a:latin typeface="Calibri"/>
                </a:rPr>
                <a:t>Ajouter un mouvement (E ; S ; Transfert...)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285750</xdr:colOff>
      <xdr:row>25</xdr:row>
      <xdr:rowOff>95250</xdr:rowOff>
    </xdr:from>
    <xdr:to>
      <xdr:col>8</xdr:col>
      <xdr:colOff>1104900</xdr:colOff>
      <xdr:row>45</xdr:row>
      <xdr:rowOff>171450</xdr:rowOff>
    </xdr:to>
    <xdr:sp macro="" textlink="">
      <xdr:nvSpPr>
        <xdr:cNvPr id="2052" name="Text Box 4"/>
        <xdr:cNvSpPr txBox="1">
          <a:spLocks noChangeArrowheads="1"/>
        </xdr:cNvSpPr>
      </xdr:nvSpPr>
      <xdr:spPr bwMode="auto">
        <a:xfrm>
          <a:off x="285750" y="5276850"/>
          <a:ext cx="7810500" cy="388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suis à la recherche d'une solution pour récupérer les infos texte les 2 Frame qui contiennent des OptionButton.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un peu fouillé partout mais je n'ai pas réussi à adapté les code que j'ai trouvé.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Voici la hiérarchie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Frame_type avec dedans OptionAct1 jusqu'à 4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Frame_facture avec dedans OptionFact1 jusqu'à 2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souhaite donc récupérer avec tout les autres champs que contient le formulaire le Caption de chaque Frame par une ligen de ce type si possible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Cells(no_ligne, 6) = Facture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besoin de plus d'infos, je reste à votre disposition.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@ bientôt et merci par avance !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Matthieu</a:t>
          </a:r>
        </a:p>
      </xdr:txBody>
    </xdr:sp>
    <xdr:clientData/>
  </xdr:twoCellAnchor>
  <xdr:twoCellAnchor>
    <xdr:from>
      <xdr:col>8</xdr:col>
      <xdr:colOff>1362075</xdr:colOff>
      <xdr:row>17</xdr:row>
      <xdr:rowOff>171450</xdr:rowOff>
    </xdr:from>
    <xdr:to>
      <xdr:col>18</xdr:col>
      <xdr:colOff>266700</xdr:colOff>
      <xdr:row>32</xdr:row>
      <xdr:rowOff>0</xdr:rowOff>
    </xdr:to>
    <xdr:sp macro="" textlink="">
      <xdr:nvSpPr>
        <xdr:cNvPr id="2" name="ZoneTexte 1"/>
        <xdr:cNvSpPr txBox="1"/>
      </xdr:nvSpPr>
      <xdr:spPr>
        <a:xfrm>
          <a:off x="8353425" y="3829050"/>
          <a:ext cx="8258175" cy="2686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Très sympa ces modifs, MERCI.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Par contre 2 petites questions : </a:t>
          </a:r>
          <a:br>
            <a:rPr lang="fr-FR"/>
          </a:br>
          <a:r>
            <a:rPr lang="fr-FR"/>
            <a:t>- Quand j'ajoute un enregistrement, j'ai pas toutes mes cases "automatiques" à la fin des lignes qui ne suivent pas forcément.</a:t>
          </a:r>
          <a:br>
            <a:rPr lang="fr-FR"/>
          </a:br>
          <a:r>
            <a:rPr lang="fr-FR"/>
            <a:t>- Une petite option par rapport à la liste des clients, certains sont en sociétés et d'autres non, est-ce que c'est possible de faire apparaître les sociétés et à défaut le nom si pas de société... sachant que la liste est évolutive...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144000" cy="56578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queryTables/queryTable1.xml><?xml version="1.0" encoding="utf-8"?>
<queryTable xmlns="http://schemas.openxmlformats.org/spreadsheetml/2006/main" name="Listing Clients Clients$" connectionId="2" autoFormatId="16" applyNumberFormats="0" applyBorderFormats="0" applyFontFormats="0" applyPatternFormats="0" applyAlignmentFormats="0" applyWidthHeightFormats="0">
  <queryTableRefresh nextId="20">
    <queryTableFields count="18">
      <queryTableField id="1" name="Code" tableColumnId="1"/>
      <queryTableField id="2" name="Société" tableColumnId="2"/>
      <queryTableField id="3" name="Nom" tableColumnId="3"/>
      <queryTableField id="4" name="Prénom" tableColumnId="4"/>
      <queryTableField id="5" name="Adresse" tableColumnId="5"/>
      <queryTableField id="6" name="Adresse1" tableColumnId="6"/>
      <queryTableField id="7" name="Code-Postal" tableColumnId="7"/>
      <queryTableField id="8" name="Ville" tableColumnId="8"/>
      <queryTableField id="9" name="Tel" tableColumnId="9"/>
      <queryTableField id="10" name="Port" tableColumnId="10"/>
      <queryTableField id="11" name="Fax" tableColumnId="11"/>
      <queryTableField id="12" name="Mail" tableColumnId="12"/>
      <queryTableField id="14" name="Client" tableColumnId="14"/>
      <queryTableField id="15" name="T-2011" tableColumnId="15"/>
      <queryTableField id="16" name="T-2012" tableColumnId="16"/>
      <queryTableField id="17" name="T-2013" tableColumnId="17"/>
      <queryTableField id="18" name="variation" tableColumnId="18"/>
      <queryTableField id="19" name="Moyenne" tableColumnId="19"/>
    </queryTableFields>
  </queryTableRefresh>
</queryTable>
</file>

<file path=xl/queryTables/queryTable2.xml><?xml version="1.0" encoding="utf-8"?>
<queryTable xmlns="http://schemas.openxmlformats.org/spreadsheetml/2006/main" name="Bareme_MAIS Maïs$" connectionId="1" autoFormatId="16" applyNumberFormats="0" applyBorderFormats="0" applyFontFormats="0" applyPatternFormats="0" applyAlignmentFormats="0" applyWidthHeightFormats="0">
  <queryTableRefresh nextId="16">
    <queryTableFields count="15">
      <queryTableField id="1" name="Mais" tableColumnId="1"/>
      <queryTableField id="2" name="F2" tableColumnId="2"/>
      <queryTableField id="3" name="Tx de réfaction" tableColumnId="3"/>
      <queryTableField id="4" name="Coefficiants" tableColumnId="4"/>
      <queryTableField id="5" name="Casaus" tableColumnId="5"/>
      <queryTableField id="6" name="SOMaSec" tableColumnId="6"/>
      <queryTableField id="7" name="Euralis" tableColumnId="7"/>
      <queryTableField id="8" name="Vitivista" tableColumnId="8"/>
      <queryTableField id="9" name="Vivadour" tableColumnId="9"/>
      <queryTableField id="10" name="Maïsadour" tableColumnId="10"/>
      <queryTableField id="11" name="Agralia" tableColumnId="11"/>
      <queryTableField id="12" name="Presta 1" tableColumnId="12"/>
      <queryTableField id="13" name="Presta 2" tableColumnId="13"/>
      <queryTableField id="14" name="Presta 3" tableColumnId="14"/>
      <queryTableField id="15" name="Presta 4" tableColumnId="1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5" name="Tableau15" displayName="Tableau15" ref="A1:AE15" totalsRowShown="0" headerRowBorderDxfId="47">
  <autoFilter ref="A1:AE15"/>
  <tableColumns count="31">
    <tableColumn id="1" name="Date" dataDxfId="46"/>
    <tableColumn id="2" name="Apport,_x000a_Transfert,_x000a_Sortie" dataDxfId="45"/>
    <tableColumn id="3" name="N° de ticket" dataDxfId="44"/>
    <tableColumn id="4" name="N° CMR ou Contract" dataDxfId="43"/>
    <tableColumn id="5" name="Barème" dataDxfId="42"/>
    <tableColumn id="6" name="Fact" dataDxfId="41"/>
    <tableColumn id="7" name="Céréale" dataDxfId="40"/>
    <tableColumn id="8" name="Client,_x000a_Provenance,_x000a_Destination" dataDxfId="39"/>
    <tableColumn id="9" name="Transport" dataDxfId="38"/>
    <tableColumn id="10" name="Immatriculation" dataDxfId="37"/>
    <tableColumn id="11" name="% H2O" dataDxfId="36"/>
    <tableColumn id="12" name="% d'imp" dataDxfId="35"/>
    <tableColumn id="13" name="PS" dataDxfId="34"/>
    <tableColumn id="14" name="Brut_x000a_(poids d'entrée)" dataDxfId="33"/>
    <tableColumn id="15" name="Tare_x000a_(poids de sortie)" dataDxfId="32"/>
    <tableColumn id="16" name="Net" dataDxfId="31">
      <calculatedColumnFormula>N2-O2</calculatedColumnFormula>
    </tableColumn>
    <tableColumn id="17" name="Poids recalculé_x000a_(sans imp)" dataDxfId="30">
      <calculatedColumnFormula>IFERROR(P2*(LOOKUP(K2,Barème!A$3:A$72,Barème!D$3:D$72/1000)),0)</calculatedColumnFormula>
    </tableColumn>
    <tableColumn id="18" name="Prix du séchage_x000a_(sans E/S)" dataDxfId="29">
      <calculatedColumnFormula>IF(Q2&gt;0,(Q2*(INDEX(Barème!A$1:O$72,MATCH(K2,Barème!A$3:A$72,1),MATCH(E2,Barème!E$1:O$1,0)))/1000),0)</calculatedColumnFormula>
    </tableColumn>
    <tableColumn id="19" name="Total_x000a_Brut_x000a_(en stock)" dataDxfId="28">
      <calculatedColumnFormula>S1+P2</calculatedColumnFormula>
    </tableColumn>
    <tableColumn id="20" name="Total_x000a_Sec_x000a_(en stock)" dataDxfId="27">
      <calculatedColumnFormula>T1+Q2</calculatedColumnFormula>
    </tableColumn>
    <tableColumn id="21" name="CA_x000a_Global" dataDxfId="26">
      <calculatedColumnFormula>U1+R2</calculatedColumnFormula>
    </tableColumn>
    <tableColumn id="22" name="Casaus_x000a_Brut_x000a_(en stock)" dataDxfId="25">
      <calculatedColumnFormula>IF(E2="Casaus",P2+V1,V1)</calculatedColumnFormula>
    </tableColumn>
    <tableColumn id="23" name="Casaus_x000a_Sec_x000a_(en stock)" dataDxfId="24">
      <calculatedColumnFormula>IF(E2="Casaus",Q2+W1,W1)</calculatedColumnFormula>
    </tableColumn>
    <tableColumn id="24" name="CA_x000a_Casaus" dataDxfId="23">
      <calculatedColumnFormula>IF(E2="Casaus",R2+X1,X1)</calculatedColumnFormula>
    </tableColumn>
    <tableColumn id="25" name="SO.Ma.Sec_x000a_Brut_x000a_(en stock)" dataDxfId="22"/>
    <tableColumn id="26" name="SO.Ma.Sec_x000a_Sec_x000a_(en stock)" dataDxfId="21"/>
    <tableColumn id="27" name="CA_x000a_SO.Ma.Sec" dataDxfId="20"/>
    <tableColumn id="28" name="Total_x000a_Brut_x000a_(saison)" dataDxfId="19">
      <calculatedColumnFormula>IF(P2&gt;0,P2+AB1,AB1)</calculatedColumnFormula>
    </tableColumn>
    <tableColumn id="29" name="Total_x000a_Sec_x000a_(saison)" dataDxfId="18">
      <calculatedColumnFormula>IF(Q2&gt;0,Q2+AC1,AC1)</calculatedColumnFormula>
    </tableColumn>
    <tableColumn id="30" name="Casaus_x000a_Sec_x000a_(saison)" dataDxfId="17">
      <calculatedColumnFormula>IF(AND(E2="Casaus",Q2&gt;0),Q2+AD1,AD1)</calculatedColumnFormula>
    </tableColumn>
    <tableColumn id="31" name="SO.Ma.Sec_x000a_Sec_x000a_(saison)" dataDxfId="16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10" name="Tableau_Listing_Clients_Clients" displayName="Tableau_Listing_Clients_Clients" ref="A1:R24" tableType="queryTable" totalsRowShown="0">
  <autoFilter ref="A1:R24"/>
  <tableColumns count="18">
    <tableColumn id="1" uniqueName="1" name="Code" queryTableFieldId="1"/>
    <tableColumn id="2" uniqueName="2" name="Société" queryTableFieldId="2"/>
    <tableColumn id="3" uniqueName="3" name="Nom" queryTableFieldId="3"/>
    <tableColumn id="4" uniqueName="4" name="Prénom" queryTableFieldId="4"/>
    <tableColumn id="5" uniqueName="5" name="Adresse" queryTableFieldId="5"/>
    <tableColumn id="6" uniqueName="6" name="Adresse1" queryTableFieldId="6"/>
    <tableColumn id="7" uniqueName="7" name="Code-Postal" queryTableFieldId="7"/>
    <tableColumn id="8" uniqueName="8" name="Ville" queryTableFieldId="8"/>
    <tableColumn id="9" uniqueName="9" name="Tel" queryTableFieldId="9"/>
    <tableColumn id="10" uniqueName="10" name="Port" queryTableFieldId="10"/>
    <tableColumn id="11" uniqueName="11" name="Fax" queryTableFieldId="11"/>
    <tableColumn id="12" uniqueName="12" name="Mail" queryTableFieldId="12"/>
    <tableColumn id="14" uniqueName="14" name="Client" queryTableFieldId="14"/>
    <tableColumn id="15" uniqueName="15" name="T-2011" queryTableFieldId="15"/>
    <tableColumn id="16" uniqueName="16" name="T-2012" queryTableFieldId="16"/>
    <tableColumn id="17" uniqueName="17" name="T-2013" queryTableFieldId="17"/>
    <tableColumn id="18" uniqueName="18" name="variation" queryTableFieldId="18"/>
    <tableColumn id="19" uniqueName="19" name="Moyenne" queryTableFieldId="19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id="3" name="Tableau_Bareme_MAIS_Maïs" displayName="Tableau_Bareme_MAIS_Maïs" ref="A1:O72" tableType="queryTable" totalsRowShown="0">
  <autoFilter ref="A1:O72"/>
  <tableColumns count="15">
    <tableColumn id="1" uniqueName="1" name="Mais" queryTableFieldId="1" dataDxfId="15"/>
    <tableColumn id="2" uniqueName="2" name="F2" queryTableFieldId="2" dataDxfId="14"/>
    <tableColumn id="3" uniqueName="3" name="Tx de réfaction" queryTableFieldId="3" dataDxfId="13"/>
    <tableColumn id="4" uniqueName="4" name="Coefficiants" queryTableFieldId="4" dataDxfId="12"/>
    <tableColumn id="5" uniqueName="5" name="Casaus" queryTableFieldId="5" dataDxfId="11"/>
    <tableColumn id="6" uniqueName="6" name="SOMaSec" queryTableFieldId="6" dataDxfId="10"/>
    <tableColumn id="7" uniqueName="7" name="Euralis" queryTableFieldId="7" dataDxfId="9"/>
    <tableColumn id="8" uniqueName="8" name="Vitivista" queryTableFieldId="8" dataDxfId="8"/>
    <tableColumn id="9" uniqueName="9" name="Vivadour" queryTableFieldId="9" dataDxfId="7"/>
    <tableColumn id="10" uniqueName="10" name="Maïsadour" queryTableFieldId="10" dataDxfId="6"/>
    <tableColumn id="11" uniqueName="11" name="Agralia" queryTableFieldId="11" dataDxfId="5"/>
    <tableColumn id="12" uniqueName="12" name="Presta 1" queryTableFieldId="12" dataDxfId="4"/>
    <tableColumn id="13" uniqueName="13" name="Presta 2" queryTableFieldId="13" dataDxfId="3"/>
    <tableColumn id="14" uniqueName="14" name="Presta 3" queryTableFieldId="14" dataDxfId="2"/>
    <tableColumn id="15" uniqueName="15" name="Presta 4" queryTableFieldId="15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uperer-les-infos-texte-issue-de-2-frames-t53812.html" TargetMode="Externa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E17"/>
  <sheetViews>
    <sheetView tabSelected="1" zoomScaleNormal="100" workbookViewId="0">
      <pane ySplit="1" topLeftCell="A2" activePane="bottomLeft" state="frozen"/>
      <selection pane="bottomLeft" activeCell="AA24" sqref="AA24"/>
    </sheetView>
  </sheetViews>
  <sheetFormatPr baseColWidth="10" defaultRowHeight="15" x14ac:dyDescent="0.25"/>
  <cols>
    <col min="1" max="2" width="11.42578125" style="30"/>
    <col min="3" max="3" width="13.42578125" style="29" customWidth="1"/>
    <col min="4" max="4" width="20.42578125" style="31" customWidth="1"/>
    <col min="5" max="5" width="11.42578125" style="29"/>
    <col min="6" max="6" width="6.7109375" style="29" customWidth="1"/>
    <col min="7" max="7" width="10" style="29" customWidth="1"/>
    <col min="8" max="8" width="20" style="29" bestFit="1" customWidth="1"/>
    <col min="9" max="9" width="30" style="29" customWidth="1"/>
    <col min="10" max="10" width="22.85546875" style="29" customWidth="1"/>
    <col min="11" max="11" width="10" style="29" customWidth="1"/>
    <col min="12" max="12" width="10.28515625" style="29" customWidth="1"/>
    <col min="13" max="13" width="10" style="29" customWidth="1"/>
    <col min="14" max="17" width="11.42578125" style="32"/>
    <col min="18" max="18" width="11.42578125" style="71"/>
    <col min="19" max="20" width="12.85546875" style="32" customWidth="1"/>
    <col min="21" max="21" width="12.85546875" style="71" customWidth="1"/>
    <col min="22" max="23" width="12.85546875" style="32" customWidth="1"/>
    <col min="24" max="24" width="12.85546875" style="71" customWidth="1"/>
    <col min="25" max="26" width="12.85546875" style="32" customWidth="1"/>
    <col min="27" max="27" width="12.85546875" style="71" customWidth="1"/>
    <col min="28" max="31" width="12.85546875" style="32" customWidth="1"/>
    <col min="32" max="16384" width="11.42578125" style="29"/>
  </cols>
  <sheetData>
    <row r="1" spans="1:31" s="143" customFormat="1" ht="47.25" customHeight="1" thickBot="1" x14ac:dyDescent="0.3">
      <c r="A1" s="121" t="s">
        <v>0</v>
      </c>
      <c r="B1" s="122" t="s">
        <v>50</v>
      </c>
      <c r="C1" s="123" t="s">
        <v>1</v>
      </c>
      <c r="D1" s="124" t="s">
        <v>14</v>
      </c>
      <c r="E1" s="125" t="s">
        <v>206</v>
      </c>
      <c r="F1" s="126" t="s">
        <v>307</v>
      </c>
      <c r="G1" s="127" t="s">
        <v>2</v>
      </c>
      <c r="H1" s="125" t="s">
        <v>8</v>
      </c>
      <c r="I1" s="123" t="s">
        <v>3</v>
      </c>
      <c r="J1" s="123" t="s">
        <v>4</v>
      </c>
      <c r="K1" s="128" t="s">
        <v>347</v>
      </c>
      <c r="L1" s="129" t="s">
        <v>194</v>
      </c>
      <c r="M1" s="123" t="s">
        <v>5</v>
      </c>
      <c r="N1" s="130" t="s">
        <v>348</v>
      </c>
      <c r="O1" s="130" t="s">
        <v>349</v>
      </c>
      <c r="P1" s="131" t="s">
        <v>6</v>
      </c>
      <c r="Q1" s="132" t="s">
        <v>350</v>
      </c>
      <c r="R1" s="133" t="s">
        <v>351</v>
      </c>
      <c r="S1" s="134" t="s">
        <v>352</v>
      </c>
      <c r="T1" s="135" t="s">
        <v>353</v>
      </c>
      <c r="U1" s="136" t="s">
        <v>205</v>
      </c>
      <c r="V1" s="137" t="s">
        <v>354</v>
      </c>
      <c r="W1" s="132" t="s">
        <v>355</v>
      </c>
      <c r="X1" s="138" t="s">
        <v>203</v>
      </c>
      <c r="Y1" s="137" t="s">
        <v>356</v>
      </c>
      <c r="Z1" s="132" t="s">
        <v>357</v>
      </c>
      <c r="AA1" s="139" t="s">
        <v>204</v>
      </c>
      <c r="AB1" s="140" t="s">
        <v>358</v>
      </c>
      <c r="AC1" s="135" t="s">
        <v>359</v>
      </c>
      <c r="AD1" s="141" t="s">
        <v>360</v>
      </c>
      <c r="AE1" s="142" t="s">
        <v>361</v>
      </c>
    </row>
    <row r="2" spans="1:31" ht="15.75" thickTop="1" x14ac:dyDescent="0.25">
      <c r="A2" s="99"/>
      <c r="B2" s="97"/>
      <c r="C2" s="85"/>
      <c r="D2" s="95"/>
      <c r="E2" s="85"/>
      <c r="F2" s="85"/>
      <c r="G2" s="72"/>
      <c r="H2" s="85"/>
      <c r="I2" s="86"/>
      <c r="J2" s="86"/>
      <c r="K2" s="87"/>
      <c r="L2" s="88"/>
      <c r="M2" s="86"/>
      <c r="N2" s="89"/>
      <c r="O2" s="89"/>
      <c r="P2" s="73">
        <f t="shared" ref="P2:P12" si="0">N2-O2</f>
        <v>0</v>
      </c>
      <c r="Q2" s="75">
        <f>IFERROR(P2*(LOOKUP(K2,Barème!A$3:A$72,Barème!D$3:D$72/1000)),0)</f>
        <v>0</v>
      </c>
      <c r="R2" s="76">
        <f>IF(Q2&gt;0,(Q2*(INDEX(Barème!A$1:O$72,MATCH(K2,Barème!A$3:A$72,1),MATCH(E2,Barème!E$1:O$1,0)))/1000),0)</f>
        <v>0</v>
      </c>
      <c r="S2" s="77">
        <f>P2</f>
        <v>0</v>
      </c>
      <c r="T2" s="78">
        <f>Q2</f>
        <v>0</v>
      </c>
      <c r="U2" s="79">
        <f>R2</f>
        <v>0</v>
      </c>
      <c r="V2" s="80">
        <f>IF(E2="Casaus",P2,0)</f>
        <v>0</v>
      </c>
      <c r="W2" s="75">
        <f>IF(E2="Casaus",Q2,0)</f>
        <v>0</v>
      </c>
      <c r="X2" s="81">
        <f>IF(E2="Casaus",R2,0)</f>
        <v>0</v>
      </c>
      <c r="Y2" s="80">
        <f>IF(E2="SOMaSec",P2,0)</f>
        <v>0</v>
      </c>
      <c r="Z2" s="75">
        <f>IF(E2="SOMaSec",Q2,0)</f>
        <v>0</v>
      </c>
      <c r="AA2" s="82">
        <f>IF(E2="SOMaSec",R2,0)</f>
        <v>0</v>
      </c>
      <c r="AB2" s="83">
        <f>IF(P2&gt;0,P2,0)</f>
        <v>0</v>
      </c>
      <c r="AC2" s="78">
        <f>IF(Q2&gt;0,Q2,0)</f>
        <v>0</v>
      </c>
      <c r="AD2" s="84">
        <f>IF(AND(E2="Casaus",Q2&gt;0),Q2,0)</f>
        <v>0</v>
      </c>
      <c r="AE2" s="101">
        <f>IF(AND(E2="SOMaSec",Q2&gt;0),Q2,0)</f>
        <v>0</v>
      </c>
    </row>
    <row r="3" spans="1:31" x14ac:dyDescent="0.25">
      <c r="A3" s="100"/>
      <c r="B3" s="98"/>
      <c r="C3" s="90"/>
      <c r="D3" s="96"/>
      <c r="E3" s="85"/>
      <c r="F3" s="85"/>
      <c r="G3" s="72"/>
      <c r="H3" s="85"/>
      <c r="I3" s="91"/>
      <c r="J3" s="91"/>
      <c r="K3" s="92"/>
      <c r="L3" s="93"/>
      <c r="M3" s="91"/>
      <c r="N3" s="94"/>
      <c r="O3" s="94"/>
      <c r="P3" s="74">
        <f t="shared" si="0"/>
        <v>0</v>
      </c>
      <c r="Q3" s="75">
        <f>IFERROR(P3*(LOOKUP(K3,Barème!A$3:A$72,Barème!D$3:D$72/1000)),0)</f>
        <v>0</v>
      </c>
      <c r="R3" s="76">
        <f>IF(Q3&gt;0,(Q3*(INDEX(Barème!A$1:O$72,MATCH(K3,Barème!A$3:A$72,1),MATCH(E3,Barème!E$1:O$1,0)))/1000),0)</f>
        <v>0</v>
      </c>
      <c r="S3" s="112">
        <f t="shared" ref="S3:U5" si="1">S2+P3</f>
        <v>0</v>
      </c>
      <c r="T3" s="113">
        <f t="shared" si="1"/>
        <v>0</v>
      </c>
      <c r="U3" s="114">
        <f t="shared" si="1"/>
        <v>0</v>
      </c>
      <c r="V3" s="115">
        <f t="shared" ref="V3:V12" si="2">IF(E3="Casaus",P3+V2,V2)</f>
        <v>0</v>
      </c>
      <c r="W3" s="111">
        <f t="shared" ref="W3:W12" si="3">IF(E3="Casaus",Q3+W2,W2)</f>
        <v>0</v>
      </c>
      <c r="X3" s="116">
        <f t="shared" ref="X3:X12" si="4">IF(E3="Casaus",R3+X2,X2)</f>
        <v>0</v>
      </c>
      <c r="Y3" s="115">
        <f>IF(E3="SOMaSec",P3+Y2,Y2)</f>
        <v>0</v>
      </c>
      <c r="Z3" s="111">
        <f>IF(E3="SOMaSec",Q3+Z2,Z2)</f>
        <v>0</v>
      </c>
      <c r="AA3" s="117">
        <f>IF(E3="SOMaSec",R3+AA2,AA2)</f>
        <v>0</v>
      </c>
      <c r="AB3" s="118">
        <f t="shared" ref="AB3:AC5" si="5">IF(P3&gt;0,P3+AB2,AB2)</f>
        <v>0</v>
      </c>
      <c r="AC3" s="113">
        <f t="shared" si="5"/>
        <v>0</v>
      </c>
      <c r="AD3" s="119">
        <f t="shared" ref="AD3:AD12" si="6">IF(AND(E3="Casaus",Q3&gt;0),Q3+AD2,AD2)</f>
        <v>0</v>
      </c>
      <c r="AE3" s="120">
        <f>IF(AND(E3="SOMaSec",Q3&gt;0),Q3+AE2,AE2)</f>
        <v>0</v>
      </c>
    </row>
    <row r="4" spans="1:31" x14ac:dyDescent="0.25">
      <c r="A4" s="100"/>
      <c r="B4" s="98"/>
      <c r="C4" s="90"/>
      <c r="D4" s="96"/>
      <c r="E4" s="85"/>
      <c r="F4" s="85"/>
      <c r="G4" s="72"/>
      <c r="H4" s="85"/>
      <c r="I4" s="91"/>
      <c r="J4" s="91"/>
      <c r="K4" s="92"/>
      <c r="L4" s="93"/>
      <c r="M4" s="91"/>
      <c r="N4" s="94"/>
      <c r="O4" s="94"/>
      <c r="P4" s="74">
        <f t="shared" si="0"/>
        <v>0</v>
      </c>
      <c r="Q4" s="75">
        <f>IFERROR(P4*(LOOKUP(K4,Barème!A$3:A$72,Barème!D$3:D$72/1000)),0)</f>
        <v>0</v>
      </c>
      <c r="R4" s="76">
        <f>IF(Q4&gt;0,(Q4*(INDEX(Barème!A$1:O$72,MATCH(K4,Barème!A$3:A$72,1),MATCH(E4,Barème!E$1:O$1,0)))/1000),0)</f>
        <v>0</v>
      </c>
      <c r="S4" s="112">
        <f t="shared" si="1"/>
        <v>0</v>
      </c>
      <c r="T4" s="113">
        <f t="shared" si="1"/>
        <v>0</v>
      </c>
      <c r="U4" s="114">
        <f t="shared" si="1"/>
        <v>0</v>
      </c>
      <c r="V4" s="115">
        <f t="shared" si="2"/>
        <v>0</v>
      </c>
      <c r="W4" s="111">
        <f t="shared" si="3"/>
        <v>0</v>
      </c>
      <c r="X4" s="116">
        <f t="shared" si="4"/>
        <v>0</v>
      </c>
      <c r="Y4" s="115">
        <f>IF(E4="SOMaSec",P4+Y3,Y3)</f>
        <v>0</v>
      </c>
      <c r="Z4" s="111">
        <f>IF(E4="SOMaSec",Q4+Z3,Z3)</f>
        <v>0</v>
      </c>
      <c r="AA4" s="117">
        <f>IF(E4="SOMaSec",R4+AA3,AA3)</f>
        <v>0</v>
      </c>
      <c r="AB4" s="118">
        <f t="shared" si="5"/>
        <v>0</v>
      </c>
      <c r="AC4" s="113">
        <f t="shared" si="5"/>
        <v>0</v>
      </c>
      <c r="AD4" s="119">
        <f t="shared" si="6"/>
        <v>0</v>
      </c>
      <c r="AE4" s="120">
        <f>IF(AND(E4="SOMaSec",Q4&gt;0),Q4+AE3,AE3)</f>
        <v>0</v>
      </c>
    </row>
    <row r="5" spans="1:31" x14ac:dyDescent="0.25">
      <c r="A5" s="102" t="s">
        <v>362</v>
      </c>
      <c r="B5" s="103">
        <v>5</v>
      </c>
      <c r="C5" s="104">
        <v>2356</v>
      </c>
      <c r="D5" s="105">
        <v>1100000052142</v>
      </c>
      <c r="E5" s="104" t="s">
        <v>306</v>
      </c>
      <c r="F5" s="104">
        <v>3</v>
      </c>
      <c r="G5" s="106" t="s">
        <v>22</v>
      </c>
      <c r="H5" s="104" t="s">
        <v>236</v>
      </c>
      <c r="I5" s="104" t="s">
        <v>364</v>
      </c>
      <c r="J5" s="104" t="s">
        <v>363</v>
      </c>
      <c r="K5" s="107">
        <v>25.2</v>
      </c>
      <c r="L5" s="108"/>
      <c r="M5" s="104"/>
      <c r="N5" s="109">
        <v>36520</v>
      </c>
      <c r="O5" s="109">
        <v>15480</v>
      </c>
      <c r="P5" s="110">
        <f t="shared" si="0"/>
        <v>21040</v>
      </c>
      <c r="Q5" s="111">
        <f>IFERROR(P5*(LOOKUP(K5,Barème!A$3:A$72,Barème!D$3:D$72/1000)),0)</f>
        <v>18385.804</v>
      </c>
      <c r="R5" s="76">
        <f>IF(Q5&gt;0,(Q5*(INDEX(Barème!A$1:O$72,MATCH(K5,Barème!A$3:A$72,1),MATCH(E5,Barème!E$1:O$1,0)))/1000),0)</f>
        <v>450.45219799999995</v>
      </c>
      <c r="S5" s="112">
        <f t="shared" si="1"/>
        <v>21040</v>
      </c>
      <c r="T5" s="113">
        <f t="shared" si="1"/>
        <v>18385.804</v>
      </c>
      <c r="U5" s="114">
        <f t="shared" si="1"/>
        <v>450.45219799999995</v>
      </c>
      <c r="V5" s="115">
        <f t="shared" si="2"/>
        <v>0</v>
      </c>
      <c r="W5" s="111">
        <f t="shared" si="3"/>
        <v>0</v>
      </c>
      <c r="X5" s="116">
        <f t="shared" si="4"/>
        <v>0</v>
      </c>
      <c r="Y5" s="115">
        <f>IF(E5="SOMaSec",P5+Y4,Y4)</f>
        <v>21040</v>
      </c>
      <c r="Z5" s="111">
        <f>IF(E5="SOMaSec",Q5+Z4,Z4)</f>
        <v>18385.804</v>
      </c>
      <c r="AA5" s="117">
        <f>IF(E5="SOMaSec",R5+AA4,AA4)</f>
        <v>450.45219799999995</v>
      </c>
      <c r="AB5" s="118">
        <f t="shared" si="5"/>
        <v>21040</v>
      </c>
      <c r="AC5" s="113">
        <f t="shared" si="5"/>
        <v>18385.804</v>
      </c>
      <c r="AD5" s="119">
        <f t="shared" si="6"/>
        <v>0</v>
      </c>
      <c r="AE5" s="120">
        <f>IF(AND(E5="SOMaSec",Q5&gt;0),Q5+AE4,AE4)</f>
        <v>18385.804</v>
      </c>
    </row>
    <row r="6" spans="1:31" x14ac:dyDescent="0.25">
      <c r="A6" s="144" t="s">
        <v>365</v>
      </c>
      <c r="B6" s="145"/>
      <c r="C6" s="146"/>
      <c r="D6" s="147"/>
      <c r="E6" s="146"/>
      <c r="F6" s="146"/>
      <c r="G6" s="148"/>
      <c r="H6" s="146"/>
      <c r="I6" s="146"/>
      <c r="J6" s="146"/>
      <c r="K6" s="149"/>
      <c r="L6" s="150"/>
      <c r="M6" s="146"/>
      <c r="N6" s="151"/>
      <c r="O6" s="151"/>
      <c r="P6" s="152">
        <f t="shared" si="0"/>
        <v>0</v>
      </c>
      <c r="Q6" s="153">
        <f>IFERROR(P6*(LOOKUP(K6,Barème!A$3:A$72,Barème!D$3:D$72/1000)),0)</f>
        <v>0</v>
      </c>
      <c r="R6" s="154">
        <f>IF(Q6&gt;0,(Q6*(INDEX(Barème!A$1:O$72,MATCH(K6,Barème!A$3:A$72,1),MATCH(E6,Barème!E$1:O$1,0)))/1000),0)</f>
        <v>0</v>
      </c>
      <c r="S6" s="155">
        <f t="shared" ref="S6:U12" si="7">S5+P6</f>
        <v>21040</v>
      </c>
      <c r="T6" s="156">
        <f t="shared" si="7"/>
        <v>18385.804</v>
      </c>
      <c r="U6" s="157">
        <f t="shared" si="7"/>
        <v>450.45219799999995</v>
      </c>
      <c r="V6" s="158">
        <f t="shared" si="2"/>
        <v>0</v>
      </c>
      <c r="W6" s="153">
        <f t="shared" si="3"/>
        <v>0</v>
      </c>
      <c r="X6" s="159">
        <f t="shared" si="4"/>
        <v>0</v>
      </c>
      <c r="Y6" s="115">
        <f t="shared" ref="Y6:Y13" si="8">IF(E6="SOMaSec",P6+Y5,Y5)</f>
        <v>21040</v>
      </c>
      <c r="Z6" s="111">
        <f t="shared" ref="Z6:Z13" si="9">IF(E6="SOMaSec",Q6+Z5,Z5)</f>
        <v>18385.804</v>
      </c>
      <c r="AA6" s="117">
        <f t="shared" ref="AA6:AA13" si="10">IF(E6="SOMaSec",R6+AA5,AA5)</f>
        <v>450.45219799999995</v>
      </c>
      <c r="AB6" s="160">
        <f t="shared" ref="AB6:AC12" si="11">IF(P6&gt;0,P6+AB5,AB5)</f>
        <v>21040</v>
      </c>
      <c r="AC6" s="156">
        <f t="shared" si="11"/>
        <v>18385.804</v>
      </c>
      <c r="AD6" s="161">
        <f t="shared" si="6"/>
        <v>0</v>
      </c>
      <c r="AE6" s="120">
        <f t="shared" ref="AE6:AE14" si="12">IF(AND(E6="SOMaSec",Q6&gt;0),Q6+AE5,AE5)</f>
        <v>18385.804</v>
      </c>
    </row>
    <row r="7" spans="1:31" x14ac:dyDescent="0.25">
      <c r="A7" s="144" t="s">
        <v>365</v>
      </c>
      <c r="B7" s="145"/>
      <c r="C7" s="146"/>
      <c r="D7" s="147"/>
      <c r="E7" s="146"/>
      <c r="F7" s="146"/>
      <c r="G7" s="148"/>
      <c r="H7" s="146"/>
      <c r="I7" s="146"/>
      <c r="J7" s="146"/>
      <c r="K7" s="149"/>
      <c r="L7" s="150"/>
      <c r="M7" s="146"/>
      <c r="N7" s="151"/>
      <c r="O7" s="151"/>
      <c r="P7" s="152">
        <f t="shared" si="0"/>
        <v>0</v>
      </c>
      <c r="Q7" s="153">
        <f>IFERROR(P7*(LOOKUP(K7,Barème!A$3:A$72,Barème!D$3:D$72/1000)),0)</f>
        <v>0</v>
      </c>
      <c r="R7" s="154">
        <f>IF(Q7&gt;0,(Q7*(INDEX(Barème!A$1:O$72,MATCH(K7,Barème!A$3:A$72,1),MATCH(E7,Barème!E$1:O$1,0)))/1000),0)</f>
        <v>0</v>
      </c>
      <c r="S7" s="155">
        <f t="shared" si="7"/>
        <v>21040</v>
      </c>
      <c r="T7" s="156">
        <f t="shared" si="7"/>
        <v>18385.804</v>
      </c>
      <c r="U7" s="157">
        <f t="shared" si="7"/>
        <v>450.45219799999995</v>
      </c>
      <c r="V7" s="158">
        <f t="shared" si="2"/>
        <v>0</v>
      </c>
      <c r="W7" s="153">
        <f t="shared" si="3"/>
        <v>0</v>
      </c>
      <c r="X7" s="159">
        <f t="shared" si="4"/>
        <v>0</v>
      </c>
      <c r="Y7" s="115">
        <f t="shared" si="8"/>
        <v>21040</v>
      </c>
      <c r="Z7" s="111">
        <f t="shared" si="9"/>
        <v>18385.804</v>
      </c>
      <c r="AA7" s="117">
        <f t="shared" si="10"/>
        <v>450.45219799999995</v>
      </c>
      <c r="AB7" s="160">
        <f t="shared" si="11"/>
        <v>21040</v>
      </c>
      <c r="AC7" s="156">
        <f t="shared" si="11"/>
        <v>18385.804</v>
      </c>
      <c r="AD7" s="161">
        <f t="shared" si="6"/>
        <v>0</v>
      </c>
      <c r="AE7" s="120">
        <f t="shared" si="12"/>
        <v>18385.804</v>
      </c>
    </row>
    <row r="8" spans="1:31" x14ac:dyDescent="0.25">
      <c r="A8" s="144" t="s">
        <v>365</v>
      </c>
      <c r="B8" s="145"/>
      <c r="C8" s="146"/>
      <c r="D8" s="147"/>
      <c r="E8" s="146"/>
      <c r="F8" s="146"/>
      <c r="G8" s="148"/>
      <c r="H8" s="146"/>
      <c r="I8" s="146"/>
      <c r="J8" s="146"/>
      <c r="K8" s="149"/>
      <c r="L8" s="150"/>
      <c r="M8" s="146"/>
      <c r="N8" s="151"/>
      <c r="O8" s="151"/>
      <c r="P8" s="152">
        <f t="shared" si="0"/>
        <v>0</v>
      </c>
      <c r="Q8" s="153">
        <f>IFERROR(P8*(LOOKUP(K8,Barème!A$3:A$72,Barème!D$3:D$72/1000)),0)</f>
        <v>0</v>
      </c>
      <c r="R8" s="154">
        <f>IF(Q8&gt;0,(Q8*(INDEX(Barème!A$1:O$72,MATCH(K8,Barème!A$3:A$72,1),MATCH(E8,Barème!E$1:O$1,0)))/1000),0)</f>
        <v>0</v>
      </c>
      <c r="S8" s="155">
        <f t="shared" si="7"/>
        <v>21040</v>
      </c>
      <c r="T8" s="156">
        <f t="shared" si="7"/>
        <v>18385.804</v>
      </c>
      <c r="U8" s="157">
        <f t="shared" si="7"/>
        <v>450.45219799999995</v>
      </c>
      <c r="V8" s="158">
        <f t="shared" si="2"/>
        <v>0</v>
      </c>
      <c r="W8" s="153">
        <f t="shared" si="3"/>
        <v>0</v>
      </c>
      <c r="X8" s="159">
        <f t="shared" si="4"/>
        <v>0</v>
      </c>
      <c r="Y8" s="115">
        <f t="shared" si="8"/>
        <v>21040</v>
      </c>
      <c r="Z8" s="111">
        <f t="shared" si="9"/>
        <v>18385.804</v>
      </c>
      <c r="AA8" s="117">
        <f t="shared" si="10"/>
        <v>450.45219799999995</v>
      </c>
      <c r="AB8" s="160">
        <f t="shared" si="11"/>
        <v>21040</v>
      </c>
      <c r="AC8" s="156">
        <f t="shared" si="11"/>
        <v>18385.804</v>
      </c>
      <c r="AD8" s="161">
        <f t="shared" si="6"/>
        <v>0</v>
      </c>
      <c r="AE8" s="120">
        <f t="shared" si="12"/>
        <v>18385.804</v>
      </c>
    </row>
    <row r="9" spans="1:31" x14ac:dyDescent="0.25">
      <c r="A9" s="30" t="s">
        <v>367</v>
      </c>
      <c r="P9" s="152">
        <f t="shared" si="0"/>
        <v>0</v>
      </c>
      <c r="Q9" s="153">
        <f>IFERROR(P9*(LOOKUP(K9,Barème!A$3:A$72,Barème!D$3:D$72/1000)),0)</f>
        <v>0</v>
      </c>
      <c r="R9" s="154">
        <f>IF(Q9&gt;0,(Q9*(INDEX(Barème!A$1:O$72,MATCH(K9,Barème!A$3:A$72,1),MATCH(E9,Barème!E$1:O$1,0)))/1000),0)</f>
        <v>0</v>
      </c>
      <c r="S9" s="155">
        <f t="shared" si="7"/>
        <v>21040</v>
      </c>
      <c r="T9" s="156">
        <f t="shared" si="7"/>
        <v>18385.804</v>
      </c>
      <c r="U9" s="157">
        <f t="shared" si="7"/>
        <v>450.45219799999995</v>
      </c>
      <c r="V9" s="158">
        <f t="shared" si="2"/>
        <v>0</v>
      </c>
      <c r="W9" s="153">
        <f t="shared" si="3"/>
        <v>0</v>
      </c>
      <c r="X9" s="159">
        <f t="shared" si="4"/>
        <v>0</v>
      </c>
      <c r="Y9" s="115">
        <f t="shared" si="8"/>
        <v>21040</v>
      </c>
      <c r="Z9" s="111">
        <f t="shared" si="9"/>
        <v>18385.804</v>
      </c>
      <c r="AA9" s="117">
        <f t="shared" si="10"/>
        <v>450.45219799999995</v>
      </c>
      <c r="AB9" s="160">
        <f t="shared" si="11"/>
        <v>21040</v>
      </c>
      <c r="AC9" s="156">
        <f t="shared" si="11"/>
        <v>18385.804</v>
      </c>
      <c r="AD9" s="161">
        <f t="shared" si="6"/>
        <v>0</v>
      </c>
      <c r="AE9" s="120">
        <f t="shared" si="12"/>
        <v>18385.804</v>
      </c>
    </row>
    <row r="10" spans="1:31" x14ac:dyDescent="0.25">
      <c r="A10" s="30" t="s">
        <v>367</v>
      </c>
      <c r="B10" s="30" t="s">
        <v>368</v>
      </c>
      <c r="C10" s="29">
        <v>150</v>
      </c>
      <c r="E10" s="29" t="s">
        <v>23</v>
      </c>
      <c r="F10" s="29" t="s">
        <v>306</v>
      </c>
      <c r="G10" s="29" t="s">
        <v>22</v>
      </c>
      <c r="H10" s="29" t="s">
        <v>220</v>
      </c>
      <c r="K10" s="29">
        <v>10</v>
      </c>
      <c r="N10" s="32">
        <v>500</v>
      </c>
      <c r="O10" s="32">
        <v>10</v>
      </c>
      <c r="P10" s="152">
        <f t="shared" si="0"/>
        <v>490</v>
      </c>
      <c r="Q10" s="153">
        <f>IFERROR(P10*(LOOKUP(K10,Barème!A$3:A$72,Barème!D$3:D$72/1000)),0)</f>
        <v>490</v>
      </c>
      <c r="R10" s="154" t="e">
        <f>IF(Q10&gt;0,(Q10*(INDEX(Barème!A$1:O$72,MATCH(K10,Barème!A$3:A$72,1),MATCH(E10,Barème!E$1:O$1,0)))/1000),0)</f>
        <v>#VALUE!</v>
      </c>
      <c r="S10" s="155">
        <f t="shared" si="7"/>
        <v>21530</v>
      </c>
      <c r="T10" s="156">
        <f t="shared" si="7"/>
        <v>18875.804</v>
      </c>
      <c r="U10" s="157" t="e">
        <f t="shared" si="7"/>
        <v>#VALUE!</v>
      </c>
      <c r="V10" s="158">
        <f t="shared" si="2"/>
        <v>490</v>
      </c>
      <c r="W10" s="153">
        <f t="shared" si="3"/>
        <v>490</v>
      </c>
      <c r="X10" s="159" t="e">
        <f t="shared" si="4"/>
        <v>#VALUE!</v>
      </c>
      <c r="Y10" s="115">
        <f t="shared" si="8"/>
        <v>21040</v>
      </c>
      <c r="Z10" s="111">
        <f t="shared" si="9"/>
        <v>18385.804</v>
      </c>
      <c r="AA10" s="117">
        <f t="shared" si="10"/>
        <v>450.45219799999995</v>
      </c>
      <c r="AB10" s="160">
        <f t="shared" si="11"/>
        <v>21530</v>
      </c>
      <c r="AC10" s="156">
        <f t="shared" si="11"/>
        <v>18875.804</v>
      </c>
      <c r="AD10" s="161">
        <f t="shared" si="6"/>
        <v>490</v>
      </c>
      <c r="AE10" s="120">
        <f t="shared" si="12"/>
        <v>18385.804</v>
      </c>
    </row>
    <row r="11" spans="1:31" x14ac:dyDescent="0.25">
      <c r="A11" s="30" t="s">
        <v>367</v>
      </c>
      <c r="B11" s="30" t="s">
        <v>369</v>
      </c>
      <c r="C11" s="29">
        <v>290</v>
      </c>
      <c r="E11" s="29" t="s">
        <v>152</v>
      </c>
      <c r="F11" s="29" t="s">
        <v>23</v>
      </c>
      <c r="G11" s="29" t="s">
        <v>370</v>
      </c>
      <c r="H11" s="29" t="s">
        <v>221</v>
      </c>
      <c r="K11" s="29">
        <v>50</v>
      </c>
      <c r="N11" s="32">
        <v>500</v>
      </c>
      <c r="O11" s="32">
        <v>480</v>
      </c>
      <c r="P11" s="152">
        <f t="shared" si="0"/>
        <v>20</v>
      </c>
      <c r="Q11" s="153">
        <f>IFERROR(P11*(LOOKUP(K11,Barème!A$3:A$72,Barème!D$3:D$72/1000)),0)</f>
        <v>11.020000000000001</v>
      </c>
      <c r="R11" s="154">
        <f>IF(Q11&gt;0,(Q11*(INDEX(Barème!A$1:O$72,MATCH(K11,Barème!A$3:A$72,1),MATCH(E11,Barème!E$1:O$1,0)))/1000),0)</f>
        <v>0</v>
      </c>
      <c r="S11" s="155">
        <f t="shared" si="7"/>
        <v>21550</v>
      </c>
      <c r="T11" s="156">
        <f t="shared" si="7"/>
        <v>18886.824000000001</v>
      </c>
      <c r="U11" s="157" t="e">
        <f t="shared" si="7"/>
        <v>#VALUE!</v>
      </c>
      <c r="V11" s="158">
        <f t="shared" si="2"/>
        <v>490</v>
      </c>
      <c r="W11" s="153">
        <f t="shared" si="3"/>
        <v>490</v>
      </c>
      <c r="X11" s="159" t="e">
        <f t="shared" si="4"/>
        <v>#VALUE!</v>
      </c>
      <c r="Y11" s="115">
        <f t="shared" si="8"/>
        <v>21040</v>
      </c>
      <c r="Z11" s="111">
        <f t="shared" si="9"/>
        <v>18385.804</v>
      </c>
      <c r="AA11" s="117">
        <f t="shared" si="10"/>
        <v>450.45219799999995</v>
      </c>
      <c r="AB11" s="160">
        <f t="shared" si="11"/>
        <v>21550</v>
      </c>
      <c r="AC11" s="156">
        <f t="shared" si="11"/>
        <v>18886.824000000001</v>
      </c>
      <c r="AD11" s="161">
        <f t="shared" si="6"/>
        <v>490</v>
      </c>
      <c r="AE11" s="120">
        <f t="shared" si="12"/>
        <v>18385.804</v>
      </c>
    </row>
    <row r="12" spans="1:31" x14ac:dyDescent="0.25">
      <c r="A12" s="30" t="s">
        <v>367</v>
      </c>
      <c r="B12" s="30" t="s">
        <v>371</v>
      </c>
      <c r="C12" s="29">
        <v>562</v>
      </c>
      <c r="E12" s="29" t="s">
        <v>199</v>
      </c>
      <c r="F12" s="29" t="s">
        <v>306</v>
      </c>
      <c r="G12" s="29" t="s">
        <v>22</v>
      </c>
      <c r="H12" s="29" t="s">
        <v>225</v>
      </c>
      <c r="K12" s="29">
        <v>15</v>
      </c>
      <c r="N12" s="32">
        <v>1000</v>
      </c>
      <c r="O12" s="32">
        <v>800</v>
      </c>
      <c r="P12" s="152">
        <f t="shared" si="0"/>
        <v>200</v>
      </c>
      <c r="Q12" s="153">
        <f>IFERROR(P12*(LOOKUP(K12,Barème!A$3:A$72,Barème!D$3:D$72/1000)),0)</f>
        <v>200</v>
      </c>
      <c r="R12" s="154" t="e">
        <f>IF(Q12&gt;0,(Q12*(INDEX(Barème!A$1:O$72,MATCH(K12,Barème!A$3:A$72,1),MATCH(E12,Barème!E$1:O$1,0)))/1000),0)</f>
        <v>#VALUE!</v>
      </c>
      <c r="S12" s="155">
        <f t="shared" si="7"/>
        <v>21750</v>
      </c>
      <c r="T12" s="156">
        <f t="shared" si="7"/>
        <v>19086.824000000001</v>
      </c>
      <c r="U12" s="157" t="e">
        <f t="shared" si="7"/>
        <v>#VALUE!</v>
      </c>
      <c r="V12" s="158">
        <f t="shared" si="2"/>
        <v>490</v>
      </c>
      <c r="W12" s="153">
        <f t="shared" si="3"/>
        <v>490</v>
      </c>
      <c r="X12" s="159" t="e">
        <f t="shared" si="4"/>
        <v>#VALUE!</v>
      </c>
      <c r="Y12" s="115">
        <f t="shared" si="8"/>
        <v>21040</v>
      </c>
      <c r="Z12" s="111">
        <f t="shared" si="9"/>
        <v>18385.804</v>
      </c>
      <c r="AA12" s="117">
        <f t="shared" si="10"/>
        <v>450.45219799999995</v>
      </c>
      <c r="AB12" s="160">
        <f t="shared" si="11"/>
        <v>21750</v>
      </c>
      <c r="AC12" s="156">
        <f t="shared" si="11"/>
        <v>19086.824000000001</v>
      </c>
      <c r="AD12" s="161">
        <f t="shared" si="6"/>
        <v>490</v>
      </c>
      <c r="AE12" s="120">
        <f t="shared" si="12"/>
        <v>18385.804</v>
      </c>
    </row>
    <row r="13" spans="1:31" x14ac:dyDescent="0.25">
      <c r="A13" s="144" t="s">
        <v>372</v>
      </c>
      <c r="B13" s="145" t="s">
        <v>368</v>
      </c>
      <c r="C13" s="146">
        <v>452</v>
      </c>
      <c r="D13" s="147"/>
      <c r="E13" s="146" t="s">
        <v>306</v>
      </c>
      <c r="F13" s="146" t="s">
        <v>306</v>
      </c>
      <c r="G13" s="148" t="s">
        <v>370</v>
      </c>
      <c r="H13" s="146" t="s">
        <v>221</v>
      </c>
      <c r="I13" s="146"/>
      <c r="J13" s="146"/>
      <c r="K13" s="146">
        <v>45</v>
      </c>
      <c r="L13" s="146"/>
      <c r="M13" s="146"/>
      <c r="N13" s="151">
        <v>900</v>
      </c>
      <c r="O13" s="151">
        <v>100</v>
      </c>
      <c r="P13" s="152">
        <f>N13-O13</f>
        <v>800</v>
      </c>
      <c r="Q13" s="153">
        <f>IFERROR(P13*(LOOKUP(K13,Barème!A$3:A$72,Barème!D$3:D$72/1000)),0)</f>
        <v>498.80000000000007</v>
      </c>
      <c r="R13" s="154">
        <f>IF(Q13&gt;0,(Q13*(INDEX(Barème!A$1:O$72,MATCH(K13,Barème!A$3:A$72,1),MATCH(E13,Barème!E$1:O$1,0)))/1000),0)</f>
        <v>21.697800000000004</v>
      </c>
      <c r="S13" s="155">
        <f>S12+P13</f>
        <v>22550</v>
      </c>
      <c r="T13" s="156">
        <f>T12+Q13</f>
        <v>19585.624</v>
      </c>
      <c r="U13" s="157" t="e">
        <f>U12+R13</f>
        <v>#VALUE!</v>
      </c>
      <c r="V13" s="158">
        <f>IF(E13="Casaus",P13+V12,V12)</f>
        <v>490</v>
      </c>
      <c r="W13" s="153">
        <f>IF(E13="Casaus",Q13+W12,W12)</f>
        <v>490</v>
      </c>
      <c r="X13" s="159" t="e">
        <f>IF(E13="Casaus",R13+X12,X12)</f>
        <v>#VALUE!</v>
      </c>
      <c r="Y13" s="115">
        <f t="shared" si="8"/>
        <v>21840</v>
      </c>
      <c r="Z13" s="111">
        <f t="shared" si="9"/>
        <v>18884.603999999999</v>
      </c>
      <c r="AA13" s="117">
        <f t="shared" si="10"/>
        <v>472.14999799999998</v>
      </c>
      <c r="AB13" s="160">
        <f>IF(P13&gt;0,P13+AB12,AB12)</f>
        <v>22550</v>
      </c>
      <c r="AC13" s="156">
        <f>IF(Q13&gt;0,Q13+AC12,AC12)</f>
        <v>19585.624</v>
      </c>
      <c r="AD13" s="161">
        <f>IF(AND(E13="Casaus",Q13&gt;0),Q13+AD12,AD12)</f>
        <v>490</v>
      </c>
      <c r="AE13" s="120">
        <f t="shared" si="12"/>
        <v>18884.603999999999</v>
      </c>
    </row>
    <row r="14" spans="1:31" x14ac:dyDescent="0.25">
      <c r="A14" s="178" t="s">
        <v>372</v>
      </c>
      <c r="B14" s="179" t="s">
        <v>369</v>
      </c>
      <c r="C14" s="180">
        <v>412</v>
      </c>
      <c r="D14" s="181"/>
      <c r="E14" s="180" t="s">
        <v>198</v>
      </c>
      <c r="F14" s="180" t="s">
        <v>23</v>
      </c>
      <c r="G14" s="182" t="s">
        <v>22</v>
      </c>
      <c r="H14" s="180" t="s">
        <v>158</v>
      </c>
      <c r="I14" s="180"/>
      <c r="J14" s="180"/>
      <c r="K14" s="180">
        <v>18</v>
      </c>
      <c r="L14" s="180"/>
      <c r="M14" s="180"/>
      <c r="N14" s="183">
        <v>30</v>
      </c>
      <c r="O14" s="183">
        <v>29</v>
      </c>
      <c r="P14" s="168">
        <f>N14-O14</f>
        <v>1</v>
      </c>
      <c r="Q14" s="169">
        <f>IFERROR(P14*(LOOKUP(K14,Barème!A$3:A$72,Barème!D$3:D$72/1000)),0)</f>
        <v>0.96399999999999997</v>
      </c>
      <c r="R14" s="170">
        <f>IF(Q14&gt;0,(Q14*(INDEX(Barème!A$1:O$72,MATCH(K14,Barème!A$3:A$72,1),MATCH(E14,Barème!E$1:O$1,0)))/1000),0)</f>
        <v>0</v>
      </c>
      <c r="S14" s="171">
        <f>S13+P14</f>
        <v>22551</v>
      </c>
      <c r="T14" s="172">
        <f>T13+Q14</f>
        <v>19586.588</v>
      </c>
      <c r="U14" s="173" t="e">
        <f>U13+R14</f>
        <v>#VALUE!</v>
      </c>
      <c r="V14" s="174">
        <f>IF(E14="Casaus",P14+V13,V13)</f>
        <v>490</v>
      </c>
      <c r="W14" s="169">
        <f>IF(E14="Casaus",Q14+W13,W13)</f>
        <v>490</v>
      </c>
      <c r="X14" s="175" t="e">
        <f>IF(E14="Casaus",R14+X13,X13)</f>
        <v>#VALUE!</v>
      </c>
      <c r="Y14" s="115">
        <f t="shared" ref="Y14" si="13">IF(E14="SOMaSec",P14+Y13,Y13)</f>
        <v>21840</v>
      </c>
      <c r="Z14" s="111">
        <f t="shared" ref="Z14" si="14">IF(E14="SOMaSec",Q14+Z13,Z13)</f>
        <v>18884.603999999999</v>
      </c>
      <c r="AA14" s="117">
        <f t="shared" ref="AA14" si="15">IF(E14="SOMaSec",R14+AA13,AA13)</f>
        <v>472.14999799999998</v>
      </c>
      <c r="AB14" s="176">
        <f>IF(P14&gt;0,P14+AB13,AB13)</f>
        <v>22551</v>
      </c>
      <c r="AC14" s="172">
        <f>IF(Q14&gt;0,Q14+AC13,AC13)</f>
        <v>19586.588</v>
      </c>
      <c r="AD14" s="177">
        <f>IF(AND(E14="Casaus",Q14&gt;0),Q14+AD13,AD13)</f>
        <v>490</v>
      </c>
      <c r="AE14" s="120">
        <f t="shared" si="12"/>
        <v>18884.603999999999</v>
      </c>
    </row>
    <row r="15" spans="1:31" x14ac:dyDescent="0.25">
      <c r="A15" s="178" t="s">
        <v>372</v>
      </c>
      <c r="B15" s="179" t="s">
        <v>371</v>
      </c>
      <c r="C15" s="179">
        <v>333</v>
      </c>
      <c r="D15" s="181"/>
      <c r="E15" s="179" t="s">
        <v>164</v>
      </c>
      <c r="F15" s="179" t="s">
        <v>306</v>
      </c>
      <c r="G15" s="184" t="s">
        <v>370</v>
      </c>
      <c r="H15" s="180" t="s">
        <v>147</v>
      </c>
      <c r="I15" s="180"/>
      <c r="J15" s="180"/>
      <c r="K15" s="180">
        <v>89</v>
      </c>
      <c r="L15" s="180"/>
      <c r="M15" s="180"/>
      <c r="N15" s="183">
        <v>88</v>
      </c>
      <c r="O15" s="183">
        <v>1</v>
      </c>
      <c r="P15" s="168">
        <f>N15-O15</f>
        <v>87</v>
      </c>
      <c r="Q15" s="169">
        <f>IFERROR(P15*(LOOKUP(K15,Barème!A$3:A$72,Barème!D$3:D$72/1000)),0)</f>
        <v>47.306249999999999</v>
      </c>
      <c r="R15" s="170">
        <f>IF(Q15&gt;0,(Q15*(INDEX(Barème!A$1:O$72,MATCH(K15,Barème!A$3:A$72,1),MATCH(E15,Barème!E$1:O$1,0)))/1000),0)</f>
        <v>0</v>
      </c>
      <c r="S15" s="171">
        <f>S14+P15</f>
        <v>22638</v>
      </c>
      <c r="T15" s="172">
        <f>T14+Q15</f>
        <v>19633.894250000001</v>
      </c>
      <c r="U15" s="173" t="e">
        <f>U14+R15</f>
        <v>#VALUE!</v>
      </c>
      <c r="V15" s="174">
        <f>IF(E15="Casaus",P15+V14,V14)</f>
        <v>490</v>
      </c>
      <c r="W15" s="169">
        <f>IF(E15="Casaus",Q15+W14,W14)</f>
        <v>490</v>
      </c>
      <c r="X15" s="175" t="e">
        <f>IF(E15="Casaus",R15+X14,X14)</f>
        <v>#VALUE!</v>
      </c>
      <c r="Y15" s="115">
        <f t="shared" ref="Y15" si="16">IF(E15="SOMaSec",P15+Y14,Y14)</f>
        <v>21840</v>
      </c>
      <c r="Z15" s="111">
        <f t="shared" ref="Z15" si="17">IF(E15="SOMaSec",Q15+Z14,Z14)</f>
        <v>18884.603999999999</v>
      </c>
      <c r="AA15" s="117">
        <f t="shared" ref="AA15" si="18">IF(E15="SOMaSec",R15+AA14,AA14)</f>
        <v>472.14999799999998</v>
      </c>
      <c r="AB15" s="176">
        <f>IF(P15&gt;0,P15+AB14,AB14)</f>
        <v>22638</v>
      </c>
      <c r="AC15" s="172">
        <f>IF(Q15&gt;0,Q15+AC14,AC14)</f>
        <v>19633.894250000001</v>
      </c>
      <c r="AD15" s="177">
        <f>IF(AND(E15="Casaus",Q15&gt;0),Q15+AD14,AD14)</f>
        <v>490</v>
      </c>
      <c r="AE15" s="120">
        <f t="shared" ref="AE15" si="19">IF(AND(E15="SOMaSec",Q15&gt;0),Q15+AE14,AE14)</f>
        <v>18884.603999999999</v>
      </c>
    </row>
    <row r="17" spans="12:12" x14ac:dyDescent="0.25">
      <c r="L17" s="162" t="s">
        <v>366</v>
      </c>
    </row>
  </sheetData>
  <sheetProtection sort="0"/>
  <phoneticPr fontId="19" type="noConversion"/>
  <conditionalFormatting sqref="P2:P14">
    <cfRule type="cellIs" dxfId="48" priority="2" stopIfTrue="1" operator="lessThan">
      <formula>0</formula>
    </cfRule>
  </conditionalFormatting>
  <conditionalFormatting sqref="P15">
    <cfRule type="cellIs" dxfId="0" priority="1" stopIfTrue="1" operator="lessThan">
      <formula>0</formula>
    </cfRule>
  </conditionalFormatting>
  <dataValidations count="5">
    <dataValidation type="list" allowBlank="1" showInputMessage="1" showErrorMessage="1" sqref="B2:B15">
      <formula1>"Apport,Transfert E,Transfert S,Sortie"</formula1>
    </dataValidation>
    <dataValidation type="list" allowBlank="1" showInputMessage="1" showErrorMessage="1" sqref="E2:E15">
      <formula1>Barème</formula1>
    </dataValidation>
    <dataValidation type="list" allowBlank="1" showInputMessage="1" showErrorMessage="1" sqref="F2:F15">
      <formula1>"C,S"</formula1>
    </dataValidation>
    <dataValidation type="list" allowBlank="1" showInputMessage="1" showErrorMessage="1" sqref="G2:G15">
      <formula1>"Maïs,Blé"</formula1>
    </dataValidation>
    <dataValidation type="list" allowBlank="1" showInputMessage="1" showErrorMessage="1" sqref="H2:H15">
      <formula1>Clients</formula1>
    </dataValidation>
  </dataValidations>
  <hyperlinks>
    <hyperlink ref="L17" r:id="rId1"/>
  </hyperlinks>
  <printOptions horizontalCentered="1"/>
  <pageMargins left="0.70866141732283472" right="0.70866141732283472" top="0.74803149606299213" bottom="0.74803149606299213" header="0.31496062992125984" footer="0.31496062992125984"/>
  <pageSetup paperSize="9" scale="58" orientation="landscape" r:id="rId2"/>
  <headerFooter>
    <oddFooter>&amp;L&amp;D</oddFoot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Ajout_Click">
                <anchor moveWithCells="1">
                  <from>
                    <xdr:col>0</xdr:col>
                    <xdr:colOff>304800</xdr:colOff>
                    <xdr:row>1</xdr:row>
                    <xdr:rowOff>47625</xdr:rowOff>
                  </from>
                  <to>
                    <xdr:col>6</xdr:col>
                    <xdr:colOff>438150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24"/>
  <sheetViews>
    <sheetView workbookViewId="0">
      <selection activeCell="B35" sqref="B35"/>
    </sheetView>
  </sheetViews>
  <sheetFormatPr baseColWidth="10" defaultRowHeight="15" x14ac:dyDescent="0.25"/>
  <cols>
    <col min="1" max="1" width="7.85546875" bestFit="1" customWidth="1"/>
    <col min="2" max="2" width="28" bestFit="1" customWidth="1"/>
    <col min="3" max="3" width="13" bestFit="1" customWidth="1"/>
    <col min="4" max="4" width="14.85546875" bestFit="1" customWidth="1"/>
    <col min="5" max="5" width="21" bestFit="1" customWidth="1"/>
    <col min="7" max="7" width="14" bestFit="1" customWidth="1"/>
    <col min="8" max="8" width="18.42578125" bestFit="1" customWidth="1"/>
    <col min="9" max="9" width="12.7109375" bestFit="1" customWidth="1"/>
    <col min="10" max="11" width="10" bestFit="1" customWidth="1"/>
    <col min="12" max="12" width="30.140625" bestFit="1" customWidth="1"/>
    <col min="13" max="13" width="10.140625" bestFit="1" customWidth="1"/>
    <col min="14" max="16" width="9" bestFit="1" customWidth="1"/>
    <col min="17" max="17" width="11.140625" bestFit="1" customWidth="1"/>
    <col min="18" max="19" width="12" bestFit="1" customWidth="1"/>
  </cols>
  <sheetData>
    <row r="1" spans="1:18" x14ac:dyDescent="0.25">
      <c r="A1" t="s">
        <v>308</v>
      </c>
      <c r="B1" t="s">
        <v>287</v>
      </c>
      <c r="C1" t="s">
        <v>288</v>
      </c>
      <c r="D1" t="s">
        <v>289</v>
      </c>
      <c r="E1" t="s">
        <v>290</v>
      </c>
      <c r="F1" t="s">
        <v>291</v>
      </c>
      <c r="G1" t="s">
        <v>292</v>
      </c>
      <c r="H1" t="s">
        <v>293</v>
      </c>
      <c r="I1" t="s">
        <v>294</v>
      </c>
      <c r="J1" t="s">
        <v>295</v>
      </c>
      <c r="K1" t="s">
        <v>296</v>
      </c>
      <c r="L1" t="s">
        <v>297</v>
      </c>
      <c r="M1" t="s">
        <v>298</v>
      </c>
      <c r="N1" t="s">
        <v>299</v>
      </c>
      <c r="O1" t="s">
        <v>300</v>
      </c>
      <c r="P1" t="s">
        <v>301</v>
      </c>
      <c r="Q1" t="s">
        <v>302</v>
      </c>
      <c r="R1" t="s">
        <v>303</v>
      </c>
    </row>
    <row r="2" spans="1:18" x14ac:dyDescent="0.25">
      <c r="A2" t="s">
        <v>309</v>
      </c>
      <c r="B2" t="s">
        <v>82</v>
      </c>
      <c r="C2" t="s">
        <v>220</v>
      </c>
      <c r="D2" t="s">
        <v>283</v>
      </c>
      <c r="E2" t="s">
        <v>240</v>
      </c>
      <c r="G2">
        <v>32400</v>
      </c>
      <c r="H2" t="s">
        <v>218</v>
      </c>
      <c r="I2" t="s">
        <v>334</v>
      </c>
      <c r="J2">
        <v>606706444</v>
      </c>
      <c r="L2" t="s">
        <v>331</v>
      </c>
      <c r="M2" t="s">
        <v>306</v>
      </c>
      <c r="P2">
        <v>58581</v>
      </c>
      <c r="Q2">
        <v>58581</v>
      </c>
      <c r="R2">
        <v>19527</v>
      </c>
    </row>
    <row r="3" spans="1:18" x14ac:dyDescent="0.25">
      <c r="A3" t="s">
        <v>310</v>
      </c>
      <c r="B3" t="s">
        <v>119</v>
      </c>
      <c r="C3" t="s">
        <v>221</v>
      </c>
      <c r="D3" t="s">
        <v>273</v>
      </c>
      <c r="E3" t="s">
        <v>241</v>
      </c>
      <c r="G3">
        <v>32720</v>
      </c>
      <c r="H3" t="s">
        <v>207</v>
      </c>
      <c r="I3" t="s">
        <v>332</v>
      </c>
      <c r="J3">
        <v>633786193</v>
      </c>
      <c r="M3" t="s">
        <v>135</v>
      </c>
      <c r="P3">
        <v>202542</v>
      </c>
      <c r="Q3">
        <v>202542</v>
      </c>
      <c r="R3">
        <v>67514</v>
      </c>
    </row>
    <row r="4" spans="1:18" x14ac:dyDescent="0.25">
      <c r="A4" t="s">
        <v>311</v>
      </c>
      <c r="B4" t="s">
        <v>259</v>
      </c>
      <c r="C4" t="s">
        <v>222</v>
      </c>
      <c r="D4" t="s">
        <v>270</v>
      </c>
      <c r="G4">
        <v>32400</v>
      </c>
      <c r="H4" t="s">
        <v>213</v>
      </c>
      <c r="M4" t="s">
        <v>135</v>
      </c>
      <c r="P4">
        <v>47570</v>
      </c>
      <c r="Q4">
        <v>47570</v>
      </c>
      <c r="R4">
        <v>15856.666666666666</v>
      </c>
    </row>
    <row r="5" spans="1:18" x14ac:dyDescent="0.25">
      <c r="A5" t="s">
        <v>312</v>
      </c>
      <c r="B5" t="s">
        <v>147</v>
      </c>
      <c r="C5" t="s">
        <v>223</v>
      </c>
      <c r="D5" t="s">
        <v>269</v>
      </c>
      <c r="G5">
        <v>32400</v>
      </c>
      <c r="H5" t="s">
        <v>209</v>
      </c>
      <c r="J5">
        <v>611933416</v>
      </c>
      <c r="M5" t="s">
        <v>306</v>
      </c>
      <c r="O5">
        <v>104067</v>
      </c>
      <c r="P5">
        <v>187103</v>
      </c>
      <c r="Q5">
        <v>83036</v>
      </c>
      <c r="R5">
        <v>97056.666666666672</v>
      </c>
    </row>
    <row r="6" spans="1:18" x14ac:dyDescent="0.25">
      <c r="A6" t="s">
        <v>313</v>
      </c>
      <c r="C6" t="s">
        <v>224</v>
      </c>
      <c r="D6" t="s">
        <v>284</v>
      </c>
      <c r="G6">
        <v>32400</v>
      </c>
      <c r="H6" t="s">
        <v>217</v>
      </c>
      <c r="J6">
        <v>680371288</v>
      </c>
      <c r="L6" t="s">
        <v>247</v>
      </c>
      <c r="M6" t="s">
        <v>135</v>
      </c>
      <c r="O6">
        <v>92350</v>
      </c>
      <c r="P6">
        <v>482916</v>
      </c>
      <c r="Q6">
        <v>390566</v>
      </c>
      <c r="R6">
        <v>191755.33333333334</v>
      </c>
    </row>
    <row r="7" spans="1:18" x14ac:dyDescent="0.25">
      <c r="A7" t="s">
        <v>314</v>
      </c>
      <c r="B7" t="s">
        <v>263</v>
      </c>
      <c r="C7" t="s">
        <v>225</v>
      </c>
      <c r="D7" t="s">
        <v>281</v>
      </c>
      <c r="E7" t="s">
        <v>242</v>
      </c>
      <c r="G7">
        <v>32400</v>
      </c>
      <c r="H7" t="s">
        <v>213</v>
      </c>
      <c r="I7" t="s">
        <v>335</v>
      </c>
      <c r="J7">
        <v>665526022</v>
      </c>
      <c r="K7" t="s">
        <v>336</v>
      </c>
      <c r="L7" t="s">
        <v>248</v>
      </c>
      <c r="M7" t="s">
        <v>135</v>
      </c>
      <c r="P7">
        <v>18076</v>
      </c>
      <c r="Q7">
        <v>18076</v>
      </c>
      <c r="R7">
        <v>6025.333333333333</v>
      </c>
    </row>
    <row r="8" spans="1:18" x14ac:dyDescent="0.25">
      <c r="A8" t="s">
        <v>315</v>
      </c>
      <c r="B8" t="s">
        <v>256</v>
      </c>
      <c r="C8" t="s">
        <v>23</v>
      </c>
      <c r="D8" t="s">
        <v>266</v>
      </c>
      <c r="E8" t="s">
        <v>243</v>
      </c>
      <c r="F8" t="s">
        <v>331</v>
      </c>
      <c r="G8">
        <v>65700</v>
      </c>
      <c r="H8" t="s">
        <v>142</v>
      </c>
      <c r="I8" t="s">
        <v>331</v>
      </c>
      <c r="K8" t="s">
        <v>331</v>
      </c>
      <c r="L8" t="s">
        <v>331</v>
      </c>
      <c r="M8" t="s">
        <v>23</v>
      </c>
      <c r="N8">
        <v>4161962</v>
      </c>
      <c r="O8">
        <v>3798132</v>
      </c>
      <c r="P8">
        <v>1031627</v>
      </c>
      <c r="Q8">
        <v>-2766505</v>
      </c>
      <c r="R8">
        <v>2997240.3333333335</v>
      </c>
    </row>
    <row r="9" spans="1:18" x14ac:dyDescent="0.25">
      <c r="A9" t="s">
        <v>316</v>
      </c>
      <c r="B9" t="s">
        <v>264</v>
      </c>
      <c r="C9" t="s">
        <v>226</v>
      </c>
      <c r="D9" t="s">
        <v>282</v>
      </c>
      <c r="G9">
        <v>32400</v>
      </c>
      <c r="H9" t="s">
        <v>211</v>
      </c>
      <c r="J9">
        <v>608710304</v>
      </c>
      <c r="L9" t="s">
        <v>249</v>
      </c>
      <c r="M9" t="s">
        <v>306</v>
      </c>
      <c r="N9">
        <v>442633</v>
      </c>
      <c r="O9">
        <v>520107</v>
      </c>
      <c r="P9">
        <v>0</v>
      </c>
      <c r="Q9">
        <v>-520107</v>
      </c>
      <c r="R9">
        <v>320913.33333333331</v>
      </c>
    </row>
    <row r="10" spans="1:18" x14ac:dyDescent="0.25">
      <c r="A10" t="s">
        <v>317</v>
      </c>
      <c r="B10" t="s">
        <v>265</v>
      </c>
      <c r="C10" t="s">
        <v>227</v>
      </c>
      <c r="D10" t="s">
        <v>270</v>
      </c>
      <c r="G10">
        <v>32400</v>
      </c>
      <c r="H10" t="s">
        <v>154</v>
      </c>
      <c r="I10" t="s">
        <v>337</v>
      </c>
      <c r="J10">
        <v>676164101</v>
      </c>
      <c r="K10" t="s">
        <v>338</v>
      </c>
      <c r="L10" t="s">
        <v>250</v>
      </c>
      <c r="M10" t="s">
        <v>306</v>
      </c>
      <c r="P10">
        <v>800456</v>
      </c>
      <c r="Q10">
        <v>800456</v>
      </c>
      <c r="R10">
        <v>266818.66666666669</v>
      </c>
    </row>
    <row r="11" spans="1:18" x14ac:dyDescent="0.25">
      <c r="A11" t="s">
        <v>318</v>
      </c>
      <c r="B11" t="s">
        <v>158</v>
      </c>
      <c r="C11" t="s">
        <v>151</v>
      </c>
      <c r="D11" t="s">
        <v>271</v>
      </c>
      <c r="G11">
        <v>32400</v>
      </c>
      <c r="H11" t="s">
        <v>213</v>
      </c>
      <c r="J11">
        <v>607105140</v>
      </c>
      <c r="L11" t="s">
        <v>251</v>
      </c>
      <c r="M11" t="s">
        <v>306</v>
      </c>
      <c r="O11">
        <v>55335</v>
      </c>
      <c r="P11">
        <v>32744</v>
      </c>
      <c r="Q11">
        <v>-22591</v>
      </c>
      <c r="R11">
        <v>29359.666666666668</v>
      </c>
    </row>
    <row r="12" spans="1:18" x14ac:dyDescent="0.25">
      <c r="A12" t="s">
        <v>319</v>
      </c>
      <c r="B12" t="s">
        <v>257</v>
      </c>
      <c r="C12" t="s">
        <v>228</v>
      </c>
      <c r="D12" t="s">
        <v>267</v>
      </c>
      <c r="G12">
        <v>32400</v>
      </c>
      <c r="H12" t="s">
        <v>219</v>
      </c>
      <c r="M12" t="s">
        <v>135</v>
      </c>
      <c r="P12">
        <v>79732</v>
      </c>
      <c r="Q12">
        <v>79732</v>
      </c>
      <c r="R12">
        <v>26577.333333333332</v>
      </c>
    </row>
    <row r="13" spans="1:18" x14ac:dyDescent="0.25">
      <c r="A13" t="s">
        <v>320</v>
      </c>
      <c r="B13" t="s">
        <v>64</v>
      </c>
      <c r="C13" t="s">
        <v>229</v>
      </c>
      <c r="D13" t="s">
        <v>280</v>
      </c>
      <c r="G13">
        <v>32400</v>
      </c>
      <c r="H13" t="s">
        <v>212</v>
      </c>
      <c r="J13">
        <v>670220039</v>
      </c>
      <c r="M13" t="s">
        <v>306</v>
      </c>
      <c r="O13">
        <v>29113</v>
      </c>
      <c r="P13">
        <v>35800</v>
      </c>
      <c r="Q13">
        <v>6687</v>
      </c>
      <c r="R13">
        <v>21637.666666666668</v>
      </c>
    </row>
    <row r="14" spans="1:18" x14ac:dyDescent="0.25">
      <c r="A14" t="s">
        <v>321</v>
      </c>
      <c r="B14" t="s">
        <v>258</v>
      </c>
      <c r="C14" t="s">
        <v>230</v>
      </c>
      <c r="D14" t="s">
        <v>268</v>
      </c>
      <c r="G14">
        <v>32400</v>
      </c>
      <c r="H14" t="s">
        <v>219</v>
      </c>
      <c r="M14" t="s">
        <v>135</v>
      </c>
      <c r="P14">
        <v>19725</v>
      </c>
      <c r="Q14">
        <v>19725</v>
      </c>
      <c r="R14">
        <v>6575</v>
      </c>
    </row>
    <row r="15" spans="1:18" x14ac:dyDescent="0.25">
      <c r="A15" t="s">
        <v>322</v>
      </c>
      <c r="B15" t="s">
        <v>143</v>
      </c>
      <c r="C15" t="s">
        <v>231</v>
      </c>
      <c r="D15" t="s">
        <v>274</v>
      </c>
      <c r="G15">
        <v>32400</v>
      </c>
      <c r="H15" t="s">
        <v>210</v>
      </c>
      <c r="J15">
        <v>684319777</v>
      </c>
      <c r="L15" t="s">
        <v>252</v>
      </c>
      <c r="M15" t="s">
        <v>306</v>
      </c>
      <c r="N15">
        <v>10097</v>
      </c>
      <c r="O15">
        <v>800</v>
      </c>
      <c r="P15">
        <v>3076</v>
      </c>
      <c r="Q15">
        <v>2276</v>
      </c>
      <c r="R15">
        <v>4657.666666666667</v>
      </c>
    </row>
    <row r="16" spans="1:18" x14ac:dyDescent="0.25">
      <c r="A16" t="s">
        <v>323</v>
      </c>
      <c r="B16" t="s">
        <v>262</v>
      </c>
      <c r="C16" t="s">
        <v>232</v>
      </c>
      <c r="D16" t="s">
        <v>276</v>
      </c>
      <c r="G16">
        <v>32400</v>
      </c>
      <c r="H16" t="s">
        <v>211</v>
      </c>
      <c r="I16" t="s">
        <v>339</v>
      </c>
      <c r="J16">
        <v>687443347</v>
      </c>
      <c r="M16" t="s">
        <v>164</v>
      </c>
      <c r="N16">
        <v>62303</v>
      </c>
      <c r="O16">
        <v>44385</v>
      </c>
      <c r="P16">
        <v>0</v>
      </c>
      <c r="Q16">
        <v>-44385</v>
      </c>
      <c r="R16">
        <v>35562.666666666664</v>
      </c>
    </row>
    <row r="17" spans="1:18" x14ac:dyDescent="0.25">
      <c r="A17" t="s">
        <v>324</v>
      </c>
      <c r="B17" t="s">
        <v>131</v>
      </c>
      <c r="C17" t="s">
        <v>233</v>
      </c>
      <c r="D17" t="s">
        <v>279</v>
      </c>
      <c r="G17">
        <v>32400</v>
      </c>
      <c r="H17" t="s">
        <v>208</v>
      </c>
      <c r="J17">
        <v>676550199</v>
      </c>
      <c r="L17" t="s">
        <v>253</v>
      </c>
      <c r="M17" t="s">
        <v>306</v>
      </c>
      <c r="O17">
        <v>201637</v>
      </c>
      <c r="P17">
        <v>101040</v>
      </c>
      <c r="Q17">
        <v>-100597</v>
      </c>
      <c r="R17">
        <v>100892.33333333333</v>
      </c>
    </row>
    <row r="18" spans="1:18" x14ac:dyDescent="0.25">
      <c r="A18" t="s">
        <v>325</v>
      </c>
      <c r="B18" t="s">
        <v>261</v>
      </c>
      <c r="C18" t="s">
        <v>234</v>
      </c>
      <c r="D18" t="s">
        <v>275</v>
      </c>
      <c r="G18">
        <v>32400</v>
      </c>
      <c r="H18" t="s">
        <v>211</v>
      </c>
      <c r="M18" t="s">
        <v>152</v>
      </c>
      <c r="P18">
        <v>79930</v>
      </c>
      <c r="Q18">
        <v>79930</v>
      </c>
      <c r="R18">
        <v>26643.333333333332</v>
      </c>
    </row>
    <row r="19" spans="1:18" x14ac:dyDescent="0.25">
      <c r="A19" t="s">
        <v>326</v>
      </c>
      <c r="B19" t="s">
        <v>63</v>
      </c>
      <c r="C19" t="s">
        <v>235</v>
      </c>
      <c r="D19" t="s">
        <v>277</v>
      </c>
      <c r="G19">
        <v>32400</v>
      </c>
      <c r="H19" t="s">
        <v>216</v>
      </c>
      <c r="I19" t="s">
        <v>340</v>
      </c>
      <c r="J19">
        <v>675864300</v>
      </c>
      <c r="L19" t="s">
        <v>254</v>
      </c>
      <c r="M19" t="s">
        <v>306</v>
      </c>
      <c r="N19">
        <v>262482</v>
      </c>
      <c r="O19">
        <v>502865</v>
      </c>
      <c r="P19">
        <v>517991</v>
      </c>
      <c r="Q19">
        <v>15126</v>
      </c>
      <c r="R19">
        <v>427779.33333333331</v>
      </c>
    </row>
    <row r="20" spans="1:18" x14ac:dyDescent="0.25">
      <c r="A20" t="s">
        <v>327</v>
      </c>
      <c r="B20" t="s">
        <v>94</v>
      </c>
      <c r="C20" t="s">
        <v>236</v>
      </c>
      <c r="D20" t="s">
        <v>278</v>
      </c>
      <c r="E20" t="s">
        <v>244</v>
      </c>
      <c r="G20">
        <v>32400</v>
      </c>
      <c r="H20" t="s">
        <v>215</v>
      </c>
      <c r="I20" t="s">
        <v>341</v>
      </c>
      <c r="J20">
        <v>677089087</v>
      </c>
      <c r="K20" t="s">
        <v>342</v>
      </c>
      <c r="L20" t="s">
        <v>255</v>
      </c>
      <c r="M20" t="s">
        <v>306</v>
      </c>
      <c r="N20">
        <v>886146</v>
      </c>
      <c r="O20">
        <v>732829</v>
      </c>
      <c r="P20">
        <v>481660</v>
      </c>
      <c r="Q20">
        <v>-251169</v>
      </c>
      <c r="R20">
        <v>700211.66666666663</v>
      </c>
    </row>
    <row r="21" spans="1:18" x14ac:dyDescent="0.25">
      <c r="A21" t="s">
        <v>328</v>
      </c>
      <c r="C21" t="s">
        <v>237</v>
      </c>
      <c r="D21" t="s">
        <v>285</v>
      </c>
      <c r="E21" t="s">
        <v>245</v>
      </c>
      <c r="G21">
        <v>32720</v>
      </c>
      <c r="H21" t="s">
        <v>207</v>
      </c>
      <c r="J21">
        <v>681275712</v>
      </c>
      <c r="M21" t="s">
        <v>306</v>
      </c>
      <c r="N21">
        <v>230100</v>
      </c>
      <c r="O21">
        <v>241161</v>
      </c>
      <c r="P21">
        <v>293670</v>
      </c>
      <c r="Q21">
        <v>52509</v>
      </c>
      <c r="R21">
        <v>254977</v>
      </c>
    </row>
    <row r="22" spans="1:18" x14ac:dyDescent="0.25">
      <c r="A22" t="s">
        <v>329</v>
      </c>
      <c r="B22" t="s">
        <v>260</v>
      </c>
      <c r="C22" t="s">
        <v>238</v>
      </c>
      <c r="D22" t="s">
        <v>272</v>
      </c>
      <c r="E22" t="s">
        <v>246</v>
      </c>
      <c r="G22">
        <v>32400</v>
      </c>
      <c r="H22" t="s">
        <v>215</v>
      </c>
      <c r="I22" t="s">
        <v>333</v>
      </c>
      <c r="J22">
        <v>687074525</v>
      </c>
      <c r="M22" t="s">
        <v>306</v>
      </c>
      <c r="P22">
        <v>179356</v>
      </c>
      <c r="Q22">
        <v>179356</v>
      </c>
      <c r="R22">
        <v>59785.333333333336</v>
      </c>
    </row>
    <row r="23" spans="1:18" x14ac:dyDescent="0.25">
      <c r="A23" t="s">
        <v>330</v>
      </c>
      <c r="C23" t="s">
        <v>239</v>
      </c>
      <c r="D23" t="s">
        <v>286</v>
      </c>
      <c r="G23">
        <v>32290</v>
      </c>
      <c r="H23" t="s">
        <v>214</v>
      </c>
      <c r="M23" t="s">
        <v>306</v>
      </c>
      <c r="P23">
        <v>41252</v>
      </c>
      <c r="Q23">
        <v>41252</v>
      </c>
      <c r="R23">
        <v>13750.666666666666</v>
      </c>
    </row>
    <row r="24" spans="1:18" x14ac:dyDescent="0.25">
      <c r="A24" t="s">
        <v>343</v>
      </c>
      <c r="C24" t="s">
        <v>344</v>
      </c>
      <c r="D24" t="s">
        <v>345</v>
      </c>
      <c r="G24">
        <v>32400</v>
      </c>
      <c r="H24" t="s">
        <v>346</v>
      </c>
      <c r="M24" t="s">
        <v>23</v>
      </c>
      <c r="Q24">
        <v>0</v>
      </c>
      <c r="R24">
        <v>0</v>
      </c>
    </row>
  </sheetData>
  <sheetProtection sort="0" autoFilter="0"/>
  <phoneticPr fontId="19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72"/>
  <sheetViews>
    <sheetView workbookViewId="0">
      <selection activeCell="C4" sqref="C4"/>
    </sheetView>
  </sheetViews>
  <sheetFormatPr baseColWidth="10" defaultRowHeight="15" x14ac:dyDescent="0.25"/>
  <cols>
    <col min="1" max="1" width="7.5703125" bestFit="1" customWidth="1"/>
    <col min="2" max="2" width="5.5703125" bestFit="1" customWidth="1"/>
    <col min="3" max="3" width="16.42578125" bestFit="1" customWidth="1"/>
    <col min="4" max="4" width="13.85546875" bestFit="1" customWidth="1"/>
    <col min="5" max="5" width="9.28515625" bestFit="1" customWidth="1"/>
    <col min="6" max="6" width="11.5703125" bestFit="1" customWidth="1"/>
    <col min="7" max="7" width="9.140625" bestFit="1" customWidth="1"/>
    <col min="8" max="8" width="10.5703125" bestFit="1" customWidth="1"/>
    <col min="9" max="9" width="11.28515625" bestFit="1" customWidth="1"/>
    <col min="10" max="10" width="12.7109375" bestFit="1" customWidth="1"/>
    <col min="11" max="11" width="9.42578125" bestFit="1" customWidth="1"/>
    <col min="12" max="15" width="10.28515625" bestFit="1" customWidth="1"/>
    <col min="18" max="19" width="11.42578125" style="1"/>
    <col min="20" max="30" width="11.42578125" style="70"/>
  </cols>
  <sheetData>
    <row r="1" spans="1:15" x14ac:dyDescent="0.25">
      <c r="A1" t="s">
        <v>195</v>
      </c>
      <c r="B1" t="s">
        <v>304</v>
      </c>
      <c r="C1" t="s">
        <v>305</v>
      </c>
      <c r="D1" t="s">
        <v>196</v>
      </c>
      <c r="E1" t="s">
        <v>23</v>
      </c>
      <c r="F1" t="s">
        <v>306</v>
      </c>
      <c r="G1" t="s">
        <v>135</v>
      </c>
      <c r="H1" t="s">
        <v>197</v>
      </c>
      <c r="I1" t="s">
        <v>164</v>
      </c>
      <c r="J1" t="s">
        <v>152</v>
      </c>
      <c r="K1" t="s">
        <v>198</v>
      </c>
      <c r="L1" t="s">
        <v>199</v>
      </c>
      <c r="M1" t="s">
        <v>200</v>
      </c>
      <c r="N1" t="s">
        <v>201</v>
      </c>
      <c r="O1" t="s">
        <v>202</v>
      </c>
    </row>
    <row r="3" spans="1:15" x14ac:dyDescent="0.25">
      <c r="A3" s="53">
        <v>0</v>
      </c>
      <c r="B3" s="53">
        <v>15.5</v>
      </c>
      <c r="C3" s="53">
        <v>0</v>
      </c>
      <c r="D3" s="53">
        <v>1000</v>
      </c>
      <c r="E3" s="53">
        <v>0</v>
      </c>
      <c r="F3" s="53">
        <v>0</v>
      </c>
      <c r="G3" s="53">
        <v>0</v>
      </c>
      <c r="H3" s="53">
        <v>0</v>
      </c>
      <c r="I3" s="53">
        <v>0</v>
      </c>
      <c r="J3" s="53">
        <v>0</v>
      </c>
      <c r="K3" s="53">
        <v>0</v>
      </c>
      <c r="L3" s="53">
        <v>0</v>
      </c>
      <c r="M3" s="53">
        <v>0</v>
      </c>
      <c r="N3" s="53">
        <v>0</v>
      </c>
      <c r="O3" s="53">
        <v>0</v>
      </c>
    </row>
    <row r="4" spans="1:15" x14ac:dyDescent="0.25">
      <c r="A4" s="53">
        <v>15.51</v>
      </c>
      <c r="B4" s="53">
        <v>16</v>
      </c>
      <c r="C4" s="53">
        <v>1.2</v>
      </c>
      <c r="D4" s="53">
        <v>988</v>
      </c>
      <c r="E4" s="53">
        <v>8.19</v>
      </c>
      <c r="F4" s="53">
        <v>0</v>
      </c>
      <c r="G4" s="53">
        <v>0</v>
      </c>
      <c r="H4" s="53">
        <v>0</v>
      </c>
      <c r="I4" s="53">
        <v>0</v>
      </c>
      <c r="J4" s="53">
        <v>0</v>
      </c>
      <c r="K4" s="53">
        <v>0</v>
      </c>
      <c r="L4" s="53">
        <v>0</v>
      </c>
      <c r="M4" s="53">
        <v>0</v>
      </c>
      <c r="N4" s="53">
        <v>0</v>
      </c>
      <c r="O4" s="53">
        <v>0</v>
      </c>
    </row>
    <row r="5" spans="1:15" x14ac:dyDescent="0.25">
      <c r="A5" s="53">
        <v>16.010000000000002</v>
      </c>
      <c r="B5" s="53">
        <v>16.5</v>
      </c>
      <c r="C5" s="53">
        <v>1.8</v>
      </c>
      <c r="D5" s="53">
        <v>982</v>
      </c>
      <c r="E5" s="53">
        <v>8.19</v>
      </c>
      <c r="F5" s="53">
        <v>0</v>
      </c>
      <c r="G5" s="53">
        <v>0</v>
      </c>
      <c r="H5" s="53">
        <v>0</v>
      </c>
      <c r="I5" s="53">
        <v>0</v>
      </c>
      <c r="J5" s="53">
        <v>0</v>
      </c>
      <c r="K5" s="53">
        <v>0</v>
      </c>
      <c r="L5" s="53">
        <v>0</v>
      </c>
      <c r="M5" s="53">
        <v>0</v>
      </c>
      <c r="N5" s="53">
        <v>0</v>
      </c>
      <c r="O5" s="53">
        <v>0</v>
      </c>
    </row>
    <row r="6" spans="1:15" x14ac:dyDescent="0.25">
      <c r="A6" s="53">
        <v>16.510000000000002</v>
      </c>
      <c r="B6" s="53">
        <v>17</v>
      </c>
      <c r="C6" s="53">
        <v>2.4</v>
      </c>
      <c r="D6" s="53">
        <v>976</v>
      </c>
      <c r="E6" s="53">
        <v>8.19</v>
      </c>
      <c r="F6" s="53">
        <v>0</v>
      </c>
      <c r="G6" s="53">
        <v>0</v>
      </c>
      <c r="H6" s="53">
        <v>0</v>
      </c>
      <c r="I6" s="53">
        <v>0</v>
      </c>
      <c r="J6" s="53">
        <v>0</v>
      </c>
      <c r="K6" s="53">
        <v>0</v>
      </c>
      <c r="L6" s="53">
        <v>0</v>
      </c>
      <c r="M6" s="53">
        <v>0</v>
      </c>
      <c r="N6" s="53">
        <v>0</v>
      </c>
      <c r="O6" s="53">
        <v>0</v>
      </c>
    </row>
    <row r="7" spans="1:15" x14ac:dyDescent="0.25">
      <c r="A7" s="53">
        <v>17.010000000000002</v>
      </c>
      <c r="B7" s="53">
        <v>17.5</v>
      </c>
      <c r="C7" s="53">
        <v>3</v>
      </c>
      <c r="D7" s="53">
        <v>970</v>
      </c>
      <c r="E7" s="53">
        <v>8.19</v>
      </c>
      <c r="F7" s="53">
        <v>0</v>
      </c>
      <c r="G7" s="53">
        <v>0</v>
      </c>
      <c r="H7" s="53">
        <v>0</v>
      </c>
      <c r="I7" s="53">
        <v>0</v>
      </c>
      <c r="J7" s="53">
        <v>0</v>
      </c>
      <c r="K7" s="53">
        <v>0</v>
      </c>
      <c r="L7" s="53">
        <v>0</v>
      </c>
      <c r="M7" s="53">
        <v>0</v>
      </c>
      <c r="N7" s="53">
        <v>0</v>
      </c>
      <c r="O7" s="53">
        <v>0</v>
      </c>
    </row>
    <row r="8" spans="1:15" x14ac:dyDescent="0.25">
      <c r="A8" s="53">
        <v>17.510000000000002</v>
      </c>
      <c r="B8" s="53">
        <v>18</v>
      </c>
      <c r="C8" s="53">
        <v>3.6</v>
      </c>
      <c r="D8" s="53">
        <v>964</v>
      </c>
      <c r="E8" s="53">
        <v>8.19</v>
      </c>
      <c r="F8" s="53">
        <v>0</v>
      </c>
      <c r="G8" s="53">
        <v>9.01</v>
      </c>
      <c r="H8" s="53">
        <v>9.01</v>
      </c>
      <c r="I8" s="53">
        <v>9.01</v>
      </c>
      <c r="J8" s="53">
        <v>9.01</v>
      </c>
      <c r="K8" s="53">
        <v>9.01</v>
      </c>
      <c r="L8" s="53">
        <v>9.01</v>
      </c>
      <c r="M8" s="53">
        <v>9.01</v>
      </c>
      <c r="N8" s="53">
        <v>9.01</v>
      </c>
      <c r="O8" s="53">
        <v>9.01</v>
      </c>
    </row>
    <row r="9" spans="1:15" x14ac:dyDescent="0.25">
      <c r="A9" s="53">
        <v>18.010000000000002</v>
      </c>
      <c r="B9" s="53">
        <v>18.5</v>
      </c>
      <c r="C9" s="53">
        <v>4.2</v>
      </c>
      <c r="D9" s="53">
        <v>958</v>
      </c>
      <c r="E9" s="53">
        <v>9.7899999999999991</v>
      </c>
      <c r="F9" s="53">
        <v>0</v>
      </c>
      <c r="G9" s="53">
        <v>10.76</v>
      </c>
      <c r="H9" s="53">
        <v>10.76</v>
      </c>
      <c r="I9" s="53">
        <v>10.76</v>
      </c>
      <c r="J9" s="53">
        <v>10.76</v>
      </c>
      <c r="K9" s="53">
        <v>10.76</v>
      </c>
      <c r="L9" s="53">
        <v>10.76</v>
      </c>
      <c r="M9" s="53">
        <v>10.76</v>
      </c>
      <c r="N9" s="53">
        <v>10.76</v>
      </c>
      <c r="O9" s="53">
        <v>10.76</v>
      </c>
    </row>
    <row r="10" spans="1:15" x14ac:dyDescent="0.25">
      <c r="A10" s="53">
        <v>18.510000000000002</v>
      </c>
      <c r="B10" s="53">
        <v>19</v>
      </c>
      <c r="C10" s="53">
        <v>4.8</v>
      </c>
      <c r="D10" s="53">
        <v>952</v>
      </c>
      <c r="E10" s="53">
        <v>11.38</v>
      </c>
      <c r="F10" s="53">
        <v>0</v>
      </c>
      <c r="G10" s="53">
        <v>12.52</v>
      </c>
      <c r="H10" s="53">
        <v>12.52</v>
      </c>
      <c r="I10" s="53">
        <v>12.52</v>
      </c>
      <c r="J10" s="53">
        <v>12.52</v>
      </c>
      <c r="K10" s="53">
        <v>12.52</v>
      </c>
      <c r="L10" s="53">
        <v>12.52</v>
      </c>
      <c r="M10" s="53">
        <v>12.52</v>
      </c>
      <c r="N10" s="53">
        <v>12.52</v>
      </c>
      <c r="O10" s="53">
        <v>12.52</v>
      </c>
    </row>
    <row r="11" spans="1:15" x14ac:dyDescent="0.25">
      <c r="A11" s="53">
        <v>19.010000000000002</v>
      </c>
      <c r="B11" s="53">
        <v>19.5</v>
      </c>
      <c r="C11" s="53">
        <v>5.4</v>
      </c>
      <c r="D11" s="53">
        <v>946</v>
      </c>
      <c r="E11" s="53">
        <v>13</v>
      </c>
      <c r="F11" s="53">
        <v>14.3</v>
      </c>
      <c r="G11" s="53">
        <v>14.29</v>
      </c>
      <c r="H11" s="53">
        <v>14.29</v>
      </c>
      <c r="I11" s="53">
        <v>14.29</v>
      </c>
      <c r="J11" s="53">
        <v>14.29</v>
      </c>
      <c r="K11" s="53">
        <v>14.29</v>
      </c>
      <c r="L11" s="53">
        <v>14.29</v>
      </c>
      <c r="M11" s="53">
        <v>14.29</v>
      </c>
      <c r="N11" s="53">
        <v>14.29</v>
      </c>
      <c r="O11" s="53">
        <v>14.29</v>
      </c>
    </row>
    <row r="12" spans="1:15" x14ac:dyDescent="0.25">
      <c r="A12" s="53">
        <v>19.510000000000002</v>
      </c>
      <c r="B12" s="53">
        <v>20</v>
      </c>
      <c r="C12" s="53">
        <v>6</v>
      </c>
      <c r="D12" s="53">
        <v>940</v>
      </c>
      <c r="E12" s="53">
        <v>14.59</v>
      </c>
      <c r="F12" s="53">
        <v>16.04</v>
      </c>
      <c r="G12" s="53">
        <v>16.05</v>
      </c>
      <c r="H12" s="53">
        <v>16.05</v>
      </c>
      <c r="I12" s="53">
        <v>16.05</v>
      </c>
      <c r="J12" s="53">
        <v>16.05</v>
      </c>
      <c r="K12" s="53">
        <v>16.05</v>
      </c>
      <c r="L12" s="53">
        <v>16.05</v>
      </c>
      <c r="M12" s="53">
        <v>16.05</v>
      </c>
      <c r="N12" s="53">
        <v>16.05</v>
      </c>
      <c r="O12" s="53">
        <v>16.05</v>
      </c>
    </row>
    <row r="13" spans="1:15" x14ac:dyDescent="0.25">
      <c r="A13" s="53">
        <v>20.010000000000002</v>
      </c>
      <c r="B13" s="53">
        <v>20.5</v>
      </c>
      <c r="C13" s="53">
        <v>6.6</v>
      </c>
      <c r="D13" s="53">
        <v>934</v>
      </c>
      <c r="E13" s="53">
        <v>15.09</v>
      </c>
      <c r="F13" s="53">
        <v>16.59</v>
      </c>
      <c r="G13" s="53">
        <v>16.61</v>
      </c>
      <c r="H13" s="53">
        <v>16.61</v>
      </c>
      <c r="I13" s="53">
        <v>16.61</v>
      </c>
      <c r="J13" s="53">
        <v>16.61</v>
      </c>
      <c r="K13" s="53">
        <v>16.61</v>
      </c>
      <c r="L13" s="53">
        <v>16.61</v>
      </c>
      <c r="M13" s="53">
        <v>16.61</v>
      </c>
      <c r="N13" s="53">
        <v>16.61</v>
      </c>
      <c r="O13" s="53">
        <v>16.61</v>
      </c>
    </row>
    <row r="14" spans="1:15" x14ac:dyDescent="0.25">
      <c r="A14" s="53">
        <v>20.51</v>
      </c>
      <c r="B14" s="53">
        <v>21</v>
      </c>
      <c r="C14" s="53">
        <v>7.2</v>
      </c>
      <c r="D14" s="53">
        <v>928</v>
      </c>
      <c r="E14" s="53">
        <v>15.59</v>
      </c>
      <c r="F14" s="53">
        <v>17.14</v>
      </c>
      <c r="G14" s="53">
        <v>17.149999999999999</v>
      </c>
      <c r="H14" s="53">
        <v>17.149999999999999</v>
      </c>
      <c r="I14" s="53">
        <v>17.149999999999999</v>
      </c>
      <c r="J14" s="53">
        <v>17.149999999999999</v>
      </c>
      <c r="K14" s="53">
        <v>17.149999999999999</v>
      </c>
      <c r="L14" s="53">
        <v>17.149999999999999</v>
      </c>
      <c r="M14" s="53">
        <v>17.149999999999999</v>
      </c>
      <c r="N14" s="53">
        <v>17.149999999999999</v>
      </c>
      <c r="O14" s="53">
        <v>17.149999999999999</v>
      </c>
    </row>
    <row r="15" spans="1:15" x14ac:dyDescent="0.25">
      <c r="A15" s="53">
        <v>21.01</v>
      </c>
      <c r="B15" s="53">
        <v>21.5</v>
      </c>
      <c r="C15" s="53">
        <v>7.8</v>
      </c>
      <c r="D15" s="53">
        <v>922</v>
      </c>
      <c r="E15" s="53">
        <v>16.100000000000001</v>
      </c>
      <c r="F15" s="53">
        <v>17.71</v>
      </c>
      <c r="G15" s="53">
        <v>17.71</v>
      </c>
      <c r="H15" s="53">
        <v>17.71</v>
      </c>
      <c r="I15" s="53">
        <v>17.71</v>
      </c>
      <c r="J15" s="53">
        <v>17.71</v>
      </c>
      <c r="K15" s="53">
        <v>17.71</v>
      </c>
      <c r="L15" s="53">
        <v>17.71</v>
      </c>
      <c r="M15" s="53">
        <v>17.71</v>
      </c>
      <c r="N15" s="53">
        <v>17.71</v>
      </c>
      <c r="O15" s="53">
        <v>17.71</v>
      </c>
    </row>
    <row r="16" spans="1:15" x14ac:dyDescent="0.25">
      <c r="A16" s="53">
        <v>21.51</v>
      </c>
      <c r="B16" s="53">
        <v>22</v>
      </c>
      <c r="C16" s="53">
        <v>8.4</v>
      </c>
      <c r="D16" s="53">
        <v>916</v>
      </c>
      <c r="E16" s="53">
        <v>16.59</v>
      </c>
      <c r="F16" s="53">
        <v>18.239999999999998</v>
      </c>
      <c r="G16" s="53">
        <v>18.25</v>
      </c>
      <c r="H16" s="53">
        <v>18.25</v>
      </c>
      <c r="I16" s="53">
        <v>18.25</v>
      </c>
      <c r="J16" s="53">
        <v>18.25</v>
      </c>
      <c r="K16" s="53">
        <v>18.25</v>
      </c>
      <c r="L16" s="53">
        <v>18.25</v>
      </c>
      <c r="M16" s="53">
        <v>18.25</v>
      </c>
      <c r="N16" s="53">
        <v>18.25</v>
      </c>
      <c r="O16" s="53">
        <v>18.25</v>
      </c>
    </row>
    <row r="17" spans="1:15" x14ac:dyDescent="0.25">
      <c r="A17" s="53">
        <v>22.01</v>
      </c>
      <c r="B17" s="53">
        <v>22.5</v>
      </c>
      <c r="C17" s="53">
        <v>9</v>
      </c>
      <c r="D17" s="53">
        <v>910</v>
      </c>
      <c r="E17" s="53">
        <v>17.079999999999998</v>
      </c>
      <c r="F17" s="53">
        <v>18.78</v>
      </c>
      <c r="G17" s="53">
        <v>18.8</v>
      </c>
      <c r="H17" s="53">
        <v>18.8</v>
      </c>
      <c r="I17" s="53">
        <v>18.8</v>
      </c>
      <c r="J17" s="53">
        <v>18.8</v>
      </c>
      <c r="K17" s="53">
        <v>18.8</v>
      </c>
      <c r="L17" s="53">
        <v>18.8</v>
      </c>
      <c r="M17" s="53">
        <v>18.8</v>
      </c>
      <c r="N17" s="53">
        <v>18.8</v>
      </c>
      <c r="O17" s="53">
        <v>18.8</v>
      </c>
    </row>
    <row r="18" spans="1:15" x14ac:dyDescent="0.25">
      <c r="A18" s="53">
        <v>22.51</v>
      </c>
      <c r="B18" s="53">
        <v>23</v>
      </c>
      <c r="C18" s="53">
        <v>9.6</v>
      </c>
      <c r="D18" s="53">
        <v>904</v>
      </c>
      <c r="E18" s="53">
        <v>17.600000000000001</v>
      </c>
      <c r="F18" s="53">
        <v>19.36</v>
      </c>
      <c r="G18" s="53">
        <v>19.36</v>
      </c>
      <c r="H18" s="53">
        <v>19.36</v>
      </c>
      <c r="I18" s="53">
        <v>19.36</v>
      </c>
      <c r="J18" s="53">
        <v>19.36</v>
      </c>
      <c r="K18" s="53">
        <v>19.36</v>
      </c>
      <c r="L18" s="53">
        <v>19.36</v>
      </c>
      <c r="M18" s="53">
        <v>19.36</v>
      </c>
      <c r="N18" s="53">
        <v>19.36</v>
      </c>
      <c r="O18" s="53">
        <v>19.36</v>
      </c>
    </row>
    <row r="19" spans="1:15" x14ac:dyDescent="0.25">
      <c r="A19" s="53">
        <v>23.01</v>
      </c>
      <c r="B19" s="53">
        <v>23.5</v>
      </c>
      <c r="C19" s="53">
        <v>10.199999999999999</v>
      </c>
      <c r="D19" s="53">
        <v>898</v>
      </c>
      <c r="E19" s="53">
        <v>18.11</v>
      </c>
      <c r="F19" s="53">
        <v>19.920000000000002</v>
      </c>
      <c r="G19" s="53">
        <v>19.91</v>
      </c>
      <c r="H19" s="53">
        <v>19.91</v>
      </c>
      <c r="I19" s="53">
        <v>19.91</v>
      </c>
      <c r="J19" s="53">
        <v>19.91</v>
      </c>
      <c r="K19" s="53">
        <v>19.91</v>
      </c>
      <c r="L19" s="53">
        <v>19.91</v>
      </c>
      <c r="M19" s="53">
        <v>19.91</v>
      </c>
      <c r="N19" s="53">
        <v>19.91</v>
      </c>
      <c r="O19" s="53">
        <v>19.91</v>
      </c>
    </row>
    <row r="20" spans="1:15" x14ac:dyDescent="0.25">
      <c r="A20" s="53">
        <v>23.51</v>
      </c>
      <c r="B20" s="53">
        <v>24</v>
      </c>
      <c r="C20" s="53">
        <v>10.8</v>
      </c>
      <c r="D20" s="53">
        <v>892</v>
      </c>
      <c r="E20" s="53">
        <v>18.600000000000001</v>
      </c>
      <c r="F20" s="53">
        <v>20.46</v>
      </c>
      <c r="G20" s="53">
        <v>20.46</v>
      </c>
      <c r="H20" s="53">
        <v>20.46</v>
      </c>
      <c r="I20" s="53">
        <v>20.46</v>
      </c>
      <c r="J20" s="53">
        <v>20.46</v>
      </c>
      <c r="K20" s="53">
        <v>20.46</v>
      </c>
      <c r="L20" s="53">
        <v>20.46</v>
      </c>
      <c r="M20" s="53">
        <v>20.46</v>
      </c>
      <c r="N20" s="53">
        <v>20.46</v>
      </c>
      <c r="O20" s="53">
        <v>20.46</v>
      </c>
    </row>
    <row r="21" spans="1:15" x14ac:dyDescent="0.25">
      <c r="A21" s="53">
        <v>24.01</v>
      </c>
      <c r="B21" s="53">
        <v>24.5</v>
      </c>
      <c r="C21" s="53">
        <v>11.4</v>
      </c>
      <c r="D21" s="53">
        <v>886</v>
      </c>
      <c r="E21" s="53">
        <v>18.78</v>
      </c>
      <c r="F21" s="53">
        <v>20.65</v>
      </c>
      <c r="G21" s="53">
        <v>21.02</v>
      </c>
      <c r="H21" s="53">
        <v>21.02</v>
      </c>
      <c r="I21" s="53">
        <v>21.02</v>
      </c>
      <c r="J21" s="53">
        <v>21.02</v>
      </c>
      <c r="K21" s="53">
        <v>21.02</v>
      </c>
      <c r="L21" s="53">
        <v>21.02</v>
      </c>
      <c r="M21" s="53">
        <v>21.02</v>
      </c>
      <c r="N21" s="53">
        <v>21.02</v>
      </c>
      <c r="O21" s="53">
        <v>21.02</v>
      </c>
    </row>
    <row r="22" spans="1:15" x14ac:dyDescent="0.25">
      <c r="A22" s="53">
        <v>24.51</v>
      </c>
      <c r="B22" s="53">
        <v>25</v>
      </c>
      <c r="C22" s="53">
        <v>12</v>
      </c>
      <c r="D22" s="53">
        <v>880</v>
      </c>
      <c r="E22" s="53">
        <v>19.27</v>
      </c>
      <c r="F22" s="53">
        <v>21.19</v>
      </c>
      <c r="G22" s="53">
        <v>21.56</v>
      </c>
      <c r="H22" s="53">
        <v>21.56</v>
      </c>
      <c r="I22" s="53">
        <v>21.56</v>
      </c>
      <c r="J22" s="53">
        <v>21.56</v>
      </c>
      <c r="K22" s="53">
        <v>21.56</v>
      </c>
      <c r="L22" s="53">
        <v>21.56</v>
      </c>
      <c r="M22" s="53">
        <v>21.56</v>
      </c>
      <c r="N22" s="53">
        <v>21.56</v>
      </c>
      <c r="O22" s="53">
        <v>21.56</v>
      </c>
    </row>
    <row r="23" spans="1:15" x14ac:dyDescent="0.25">
      <c r="A23" s="53">
        <v>25.01</v>
      </c>
      <c r="B23" s="53">
        <v>25.5</v>
      </c>
      <c r="C23" s="53">
        <v>12.614999999999998</v>
      </c>
      <c r="D23" s="53">
        <v>873.85</v>
      </c>
      <c r="E23" s="53">
        <v>19.760000000000002</v>
      </c>
      <c r="F23" s="53">
        <v>21.73</v>
      </c>
      <c r="G23" s="53">
        <v>22.11</v>
      </c>
      <c r="H23" s="53">
        <v>22.11</v>
      </c>
      <c r="I23" s="53">
        <v>22.11</v>
      </c>
      <c r="J23" s="53">
        <v>22.11</v>
      </c>
      <c r="K23" s="53">
        <v>22.11</v>
      </c>
      <c r="L23" s="53">
        <v>22.11</v>
      </c>
      <c r="M23" s="53">
        <v>22.11</v>
      </c>
      <c r="N23" s="53">
        <v>22.11</v>
      </c>
      <c r="O23" s="53">
        <v>22.11</v>
      </c>
    </row>
    <row r="24" spans="1:15" x14ac:dyDescent="0.25">
      <c r="A24" s="53">
        <v>25.51</v>
      </c>
      <c r="B24" s="53">
        <v>26</v>
      </c>
      <c r="C24" s="53">
        <v>13.229999999999995</v>
      </c>
      <c r="D24" s="53">
        <v>867.7</v>
      </c>
      <c r="E24" s="53">
        <v>20.29</v>
      </c>
      <c r="F24" s="53">
        <v>22.31</v>
      </c>
      <c r="G24" s="53">
        <v>22.69</v>
      </c>
      <c r="H24" s="53">
        <v>22.69</v>
      </c>
      <c r="I24" s="53">
        <v>22.69</v>
      </c>
      <c r="J24" s="53">
        <v>22.69</v>
      </c>
      <c r="K24" s="53">
        <v>22.69</v>
      </c>
      <c r="L24" s="53">
        <v>22.69</v>
      </c>
      <c r="M24" s="53">
        <v>22.69</v>
      </c>
      <c r="N24" s="53">
        <v>22.69</v>
      </c>
      <c r="O24" s="53">
        <v>22.69</v>
      </c>
    </row>
    <row r="25" spans="1:15" x14ac:dyDescent="0.25">
      <c r="A25" s="53">
        <v>26.01</v>
      </c>
      <c r="B25" s="53">
        <v>26.5</v>
      </c>
      <c r="C25" s="53">
        <v>13.845000000000004</v>
      </c>
      <c r="D25" s="53">
        <v>861.55</v>
      </c>
      <c r="E25" s="53">
        <v>20.76</v>
      </c>
      <c r="F25" s="53">
        <v>22.83</v>
      </c>
      <c r="G25" s="53">
        <v>23.22</v>
      </c>
      <c r="H25" s="53">
        <v>23.22</v>
      </c>
      <c r="I25" s="53">
        <v>23.22</v>
      </c>
      <c r="J25" s="53">
        <v>23.22</v>
      </c>
      <c r="K25" s="53">
        <v>23.22</v>
      </c>
      <c r="L25" s="53">
        <v>23.22</v>
      </c>
      <c r="M25" s="53">
        <v>23.22</v>
      </c>
      <c r="N25" s="53">
        <v>23.22</v>
      </c>
      <c r="O25" s="53">
        <v>23.22</v>
      </c>
    </row>
    <row r="26" spans="1:15" x14ac:dyDescent="0.25">
      <c r="A26" s="53">
        <v>26.51</v>
      </c>
      <c r="B26" s="53">
        <v>27</v>
      </c>
      <c r="C26" s="53">
        <v>14.460000000000003</v>
      </c>
      <c r="D26" s="53">
        <v>855.4</v>
      </c>
      <c r="E26" s="53">
        <v>21.17</v>
      </c>
      <c r="F26" s="53">
        <v>23.28</v>
      </c>
      <c r="G26" s="53">
        <v>23.77</v>
      </c>
      <c r="H26" s="53">
        <v>23.77</v>
      </c>
      <c r="I26" s="53">
        <v>23.77</v>
      </c>
      <c r="J26" s="53">
        <v>23.77</v>
      </c>
      <c r="K26" s="53">
        <v>23.77</v>
      </c>
      <c r="L26" s="53">
        <v>23.77</v>
      </c>
      <c r="M26" s="53">
        <v>23.77</v>
      </c>
      <c r="N26" s="53">
        <v>23.77</v>
      </c>
      <c r="O26" s="53">
        <v>23.77</v>
      </c>
    </row>
    <row r="27" spans="1:15" x14ac:dyDescent="0.25">
      <c r="A27" s="53">
        <v>27.01</v>
      </c>
      <c r="B27" s="53">
        <v>27.5</v>
      </c>
      <c r="C27" s="53">
        <v>15.074999999999999</v>
      </c>
      <c r="D27" s="53">
        <v>849.25</v>
      </c>
      <c r="E27" s="53">
        <v>21.76</v>
      </c>
      <c r="F27" s="53">
        <v>23.93</v>
      </c>
      <c r="G27" s="53">
        <v>24.33</v>
      </c>
      <c r="H27" s="53">
        <v>24.33</v>
      </c>
      <c r="I27" s="53">
        <v>24.33</v>
      </c>
      <c r="J27" s="53">
        <v>24.33</v>
      </c>
      <c r="K27" s="53">
        <v>24.33</v>
      </c>
      <c r="L27" s="53">
        <v>24.33</v>
      </c>
      <c r="M27" s="53">
        <v>24.33</v>
      </c>
      <c r="N27" s="53">
        <v>24.33</v>
      </c>
      <c r="O27" s="53">
        <v>24.33</v>
      </c>
    </row>
    <row r="28" spans="1:15" x14ac:dyDescent="0.25">
      <c r="A28" s="53">
        <v>27.51</v>
      </c>
      <c r="B28" s="53">
        <v>28</v>
      </c>
      <c r="C28" s="53">
        <v>15.689999999999998</v>
      </c>
      <c r="D28" s="53">
        <v>843.1</v>
      </c>
      <c r="E28" s="53">
        <v>22.25</v>
      </c>
      <c r="F28" s="53">
        <v>24.47</v>
      </c>
      <c r="G28" s="53">
        <v>24.88</v>
      </c>
      <c r="H28" s="53">
        <v>24.88</v>
      </c>
      <c r="I28" s="53">
        <v>24.88</v>
      </c>
      <c r="J28" s="53">
        <v>24.88</v>
      </c>
      <c r="K28" s="53">
        <v>24.88</v>
      </c>
      <c r="L28" s="53">
        <v>24.88</v>
      </c>
      <c r="M28" s="53">
        <v>24.88</v>
      </c>
      <c r="N28" s="53">
        <v>24.88</v>
      </c>
      <c r="O28" s="53">
        <v>24.88</v>
      </c>
    </row>
    <row r="29" spans="1:15" x14ac:dyDescent="0.25">
      <c r="A29" s="53">
        <v>28.01</v>
      </c>
      <c r="B29" s="53">
        <v>28.5</v>
      </c>
      <c r="C29" s="53">
        <v>16.304999999999996</v>
      </c>
      <c r="D29" s="53">
        <v>836.95</v>
      </c>
      <c r="E29" s="53">
        <v>22.75</v>
      </c>
      <c r="F29" s="53">
        <v>25.02</v>
      </c>
      <c r="G29" s="53">
        <v>25.43</v>
      </c>
      <c r="H29" s="53">
        <v>25.43</v>
      </c>
      <c r="I29" s="53">
        <v>25.43</v>
      </c>
      <c r="J29" s="53">
        <v>25.43</v>
      </c>
      <c r="K29" s="53">
        <v>25.43</v>
      </c>
      <c r="L29" s="53">
        <v>25.43</v>
      </c>
      <c r="M29" s="53">
        <v>25.43</v>
      </c>
      <c r="N29" s="53">
        <v>25.43</v>
      </c>
      <c r="O29" s="53">
        <v>25.43</v>
      </c>
    </row>
    <row r="30" spans="1:15" x14ac:dyDescent="0.25">
      <c r="A30" s="53">
        <v>28.51</v>
      </c>
      <c r="B30" s="53">
        <v>29</v>
      </c>
      <c r="C30" s="53">
        <v>16.920000000000005</v>
      </c>
      <c r="D30" s="53">
        <v>830.8</v>
      </c>
      <c r="E30" s="53">
        <v>23.24</v>
      </c>
      <c r="F30" s="53">
        <v>25.56</v>
      </c>
      <c r="G30" s="53">
        <v>25.99</v>
      </c>
      <c r="H30" s="53">
        <v>25.99</v>
      </c>
      <c r="I30" s="53">
        <v>25.99</v>
      </c>
      <c r="J30" s="53">
        <v>25.99</v>
      </c>
      <c r="K30" s="53">
        <v>25.99</v>
      </c>
      <c r="L30" s="53">
        <v>25.99</v>
      </c>
      <c r="M30" s="53">
        <v>25.99</v>
      </c>
      <c r="N30" s="53">
        <v>25.99</v>
      </c>
      <c r="O30" s="53">
        <v>25.99</v>
      </c>
    </row>
    <row r="31" spans="1:15" x14ac:dyDescent="0.25">
      <c r="A31" s="53">
        <v>29.01</v>
      </c>
      <c r="B31" s="53">
        <v>29.5</v>
      </c>
      <c r="C31" s="53">
        <v>17.535000000000004</v>
      </c>
      <c r="D31" s="53">
        <v>824.65</v>
      </c>
      <c r="E31" s="53">
        <v>23.74</v>
      </c>
      <c r="F31" s="53">
        <v>26.11</v>
      </c>
      <c r="G31" s="53">
        <v>26.54</v>
      </c>
      <c r="H31" s="53">
        <v>26.54</v>
      </c>
      <c r="I31" s="53">
        <v>26.54</v>
      </c>
      <c r="J31" s="53">
        <v>26.54</v>
      </c>
      <c r="K31" s="53">
        <v>26.54</v>
      </c>
      <c r="L31" s="53">
        <v>26.54</v>
      </c>
      <c r="M31" s="53">
        <v>26.54</v>
      </c>
      <c r="N31" s="53">
        <v>26.54</v>
      </c>
      <c r="O31" s="53">
        <v>26.54</v>
      </c>
    </row>
    <row r="32" spans="1:15" x14ac:dyDescent="0.25">
      <c r="A32" s="53">
        <v>29.51</v>
      </c>
      <c r="B32" s="53">
        <v>30</v>
      </c>
      <c r="C32" s="53">
        <v>18.149999999999999</v>
      </c>
      <c r="D32" s="53">
        <v>818.5</v>
      </c>
      <c r="E32" s="53">
        <v>24.23</v>
      </c>
      <c r="F32" s="53">
        <v>26.65</v>
      </c>
      <c r="G32" s="53">
        <v>27.1</v>
      </c>
      <c r="H32" s="53">
        <v>27.1</v>
      </c>
      <c r="I32" s="53">
        <v>27.1</v>
      </c>
      <c r="J32" s="53">
        <v>27.1</v>
      </c>
      <c r="K32" s="53">
        <v>27.1</v>
      </c>
      <c r="L32" s="53">
        <v>27.1</v>
      </c>
      <c r="M32" s="53">
        <v>27.1</v>
      </c>
      <c r="N32" s="53">
        <v>27.1</v>
      </c>
      <c r="O32" s="53">
        <v>27.1</v>
      </c>
    </row>
    <row r="33" spans="1:15" x14ac:dyDescent="0.25">
      <c r="A33" s="53">
        <v>30.01</v>
      </c>
      <c r="B33" s="53">
        <v>30.5</v>
      </c>
      <c r="C33" s="53">
        <v>18.795000000000005</v>
      </c>
      <c r="D33" s="53">
        <v>812.05</v>
      </c>
      <c r="E33" s="53">
        <v>24.71</v>
      </c>
      <c r="F33" s="53">
        <v>27.18</v>
      </c>
      <c r="G33" s="53">
        <v>27.63</v>
      </c>
      <c r="H33" s="53">
        <v>27.63</v>
      </c>
      <c r="I33" s="53">
        <v>27.63</v>
      </c>
      <c r="J33" s="53">
        <v>27.63</v>
      </c>
      <c r="K33" s="53">
        <v>27.63</v>
      </c>
      <c r="L33" s="53">
        <v>27.63</v>
      </c>
      <c r="M33" s="53">
        <v>27.63</v>
      </c>
      <c r="N33" s="53">
        <v>27.63</v>
      </c>
      <c r="O33" s="53">
        <v>27.63</v>
      </c>
    </row>
    <row r="34" spans="1:15" x14ac:dyDescent="0.25">
      <c r="A34" s="53">
        <v>30.51</v>
      </c>
      <c r="B34" s="53">
        <v>31</v>
      </c>
      <c r="C34" s="53">
        <v>19.439999999999998</v>
      </c>
      <c r="D34" s="53">
        <v>805.6</v>
      </c>
      <c r="E34" s="53">
        <v>25.2</v>
      </c>
      <c r="F34" s="53">
        <v>27.72</v>
      </c>
      <c r="G34" s="53">
        <v>28.19</v>
      </c>
      <c r="H34" s="53">
        <v>28.19</v>
      </c>
      <c r="I34" s="53">
        <v>28.19</v>
      </c>
      <c r="J34" s="53">
        <v>28.19</v>
      </c>
      <c r="K34" s="53">
        <v>28.19</v>
      </c>
      <c r="L34" s="53">
        <v>28.19</v>
      </c>
      <c r="M34" s="53">
        <v>28.19</v>
      </c>
      <c r="N34" s="53">
        <v>28.19</v>
      </c>
      <c r="O34" s="53">
        <v>28.19</v>
      </c>
    </row>
    <row r="35" spans="1:15" x14ac:dyDescent="0.25">
      <c r="A35" s="53">
        <v>31.01</v>
      </c>
      <c r="B35" s="53">
        <v>31.5</v>
      </c>
      <c r="C35" s="53">
        <v>20.085000000000001</v>
      </c>
      <c r="D35" s="53">
        <v>799.15</v>
      </c>
      <c r="E35" s="53">
        <v>25.7</v>
      </c>
      <c r="F35" s="53">
        <v>28.27</v>
      </c>
      <c r="G35" s="53">
        <v>28.74</v>
      </c>
      <c r="H35" s="53">
        <v>28.74</v>
      </c>
      <c r="I35" s="53">
        <v>28.74</v>
      </c>
      <c r="J35" s="53">
        <v>28.74</v>
      </c>
      <c r="K35" s="53">
        <v>28.74</v>
      </c>
      <c r="L35" s="53">
        <v>28.74</v>
      </c>
      <c r="M35" s="53">
        <v>28.74</v>
      </c>
      <c r="N35" s="53">
        <v>28.74</v>
      </c>
      <c r="O35" s="53">
        <v>28.74</v>
      </c>
    </row>
    <row r="36" spans="1:15" x14ac:dyDescent="0.25">
      <c r="A36" s="53">
        <v>31.51</v>
      </c>
      <c r="B36" s="53">
        <v>32</v>
      </c>
      <c r="C36" s="53">
        <v>20.729999999999997</v>
      </c>
      <c r="D36" s="53">
        <v>792.7</v>
      </c>
      <c r="E36" s="53">
        <v>26.2</v>
      </c>
      <c r="F36" s="53">
        <v>28.82</v>
      </c>
      <c r="G36" s="53">
        <v>29.3</v>
      </c>
      <c r="H36" s="53">
        <v>29.3</v>
      </c>
      <c r="I36" s="53">
        <v>29.3</v>
      </c>
      <c r="J36" s="53">
        <v>29.3</v>
      </c>
      <c r="K36" s="53">
        <v>29.3</v>
      </c>
      <c r="L36" s="53">
        <v>29.3</v>
      </c>
      <c r="M36" s="53">
        <v>29.3</v>
      </c>
      <c r="N36" s="53">
        <v>29.3</v>
      </c>
      <c r="O36" s="53">
        <v>29.3</v>
      </c>
    </row>
    <row r="37" spans="1:15" x14ac:dyDescent="0.25">
      <c r="A37" s="53">
        <v>32.01</v>
      </c>
      <c r="B37" s="53">
        <v>32.5</v>
      </c>
      <c r="C37" s="53">
        <v>21.375</v>
      </c>
      <c r="D37" s="53">
        <v>786.25</v>
      </c>
      <c r="E37" s="53">
        <v>27.26</v>
      </c>
      <c r="F37" s="53">
        <v>29.98</v>
      </c>
      <c r="G37" s="53">
        <v>29.85</v>
      </c>
      <c r="H37" s="53">
        <v>29.85</v>
      </c>
      <c r="I37" s="53">
        <v>29.85</v>
      </c>
      <c r="J37" s="53">
        <v>29.85</v>
      </c>
      <c r="K37" s="53">
        <v>29.85</v>
      </c>
      <c r="L37" s="53">
        <v>29.85</v>
      </c>
      <c r="M37" s="53">
        <v>29.85</v>
      </c>
      <c r="N37" s="53">
        <v>29.85</v>
      </c>
      <c r="O37" s="53">
        <v>29.85</v>
      </c>
    </row>
    <row r="38" spans="1:15" x14ac:dyDescent="0.25">
      <c r="A38" s="53">
        <v>32.51</v>
      </c>
      <c r="B38" s="53">
        <v>33</v>
      </c>
      <c r="C38" s="53">
        <v>22.020000000000003</v>
      </c>
      <c r="D38" s="53">
        <v>779.8</v>
      </c>
      <c r="E38" s="53">
        <v>27.77</v>
      </c>
      <c r="F38" s="53">
        <v>30.54</v>
      </c>
      <c r="G38" s="53">
        <v>30.41</v>
      </c>
      <c r="H38" s="53">
        <v>30.41</v>
      </c>
      <c r="I38" s="53">
        <v>30.41</v>
      </c>
      <c r="J38" s="53">
        <v>30.41</v>
      </c>
      <c r="K38" s="53">
        <v>30.41</v>
      </c>
      <c r="L38" s="53">
        <v>30.41</v>
      </c>
      <c r="M38" s="53">
        <v>30.41</v>
      </c>
      <c r="N38" s="53">
        <v>30.41</v>
      </c>
      <c r="O38" s="53">
        <v>30.41</v>
      </c>
    </row>
    <row r="39" spans="1:15" x14ac:dyDescent="0.25">
      <c r="A39" s="53">
        <v>33.01</v>
      </c>
      <c r="B39" s="53">
        <v>33.5</v>
      </c>
      <c r="C39" s="53">
        <v>22.664999999999999</v>
      </c>
      <c r="D39" s="53">
        <v>773.35</v>
      </c>
      <c r="E39" s="53">
        <v>28.28</v>
      </c>
      <c r="F39" s="53">
        <v>31.1</v>
      </c>
      <c r="G39" s="53">
        <v>30.96</v>
      </c>
      <c r="H39" s="53">
        <v>30.96</v>
      </c>
      <c r="I39" s="53">
        <v>30.96</v>
      </c>
      <c r="J39" s="53">
        <v>30.96</v>
      </c>
      <c r="K39" s="53">
        <v>30.96</v>
      </c>
      <c r="L39" s="53">
        <v>30.96</v>
      </c>
      <c r="M39" s="53">
        <v>30.96</v>
      </c>
      <c r="N39" s="53">
        <v>30.96</v>
      </c>
      <c r="O39" s="53">
        <v>30.96</v>
      </c>
    </row>
    <row r="40" spans="1:15" x14ac:dyDescent="0.25">
      <c r="A40" s="53">
        <v>33.51</v>
      </c>
      <c r="B40" s="53">
        <v>34</v>
      </c>
      <c r="C40" s="53">
        <v>23.310000000000002</v>
      </c>
      <c r="D40" s="53">
        <v>766.9</v>
      </c>
      <c r="E40" s="53">
        <v>28.77</v>
      </c>
      <c r="F40" s="53">
        <v>31.64</v>
      </c>
      <c r="G40" s="53">
        <v>31.5</v>
      </c>
      <c r="H40" s="53">
        <v>31.5</v>
      </c>
      <c r="I40" s="53">
        <v>31.5</v>
      </c>
      <c r="J40" s="53">
        <v>31.5</v>
      </c>
      <c r="K40" s="53">
        <v>31.5</v>
      </c>
      <c r="L40" s="53">
        <v>31.5</v>
      </c>
      <c r="M40" s="53">
        <v>31.5</v>
      </c>
      <c r="N40" s="53">
        <v>31.5</v>
      </c>
      <c r="O40" s="53">
        <v>31.5</v>
      </c>
    </row>
    <row r="41" spans="1:15" x14ac:dyDescent="0.25">
      <c r="A41" s="53">
        <v>34.01</v>
      </c>
      <c r="B41" s="53">
        <v>34.5</v>
      </c>
      <c r="C41" s="53">
        <v>23.954999999999995</v>
      </c>
      <c r="D41" s="53">
        <v>760.45</v>
      </c>
      <c r="E41" s="53">
        <v>29.28</v>
      </c>
      <c r="F41" s="53">
        <v>32.200000000000003</v>
      </c>
      <c r="G41" s="53">
        <v>32.06</v>
      </c>
      <c r="H41" s="53">
        <v>32.06</v>
      </c>
      <c r="I41" s="53">
        <v>32.06</v>
      </c>
      <c r="J41" s="53">
        <v>32.06</v>
      </c>
      <c r="K41" s="53">
        <v>32.06</v>
      </c>
      <c r="L41" s="53">
        <v>32.06</v>
      </c>
      <c r="M41" s="53">
        <v>32.06</v>
      </c>
      <c r="N41" s="53">
        <v>32.06</v>
      </c>
      <c r="O41" s="53">
        <v>32.06</v>
      </c>
    </row>
    <row r="42" spans="1:15" x14ac:dyDescent="0.25">
      <c r="A42" s="53">
        <v>34.51</v>
      </c>
      <c r="B42" s="53">
        <v>35</v>
      </c>
      <c r="C42" s="53">
        <v>24.6</v>
      </c>
      <c r="D42" s="53">
        <v>754</v>
      </c>
      <c r="E42" s="53">
        <v>29.78</v>
      </c>
      <c r="F42" s="53">
        <v>32.75</v>
      </c>
      <c r="G42" s="53">
        <v>32.6</v>
      </c>
      <c r="H42" s="53">
        <v>32.6</v>
      </c>
      <c r="I42" s="53">
        <v>32.6</v>
      </c>
      <c r="J42" s="53">
        <v>32.6</v>
      </c>
      <c r="K42" s="53">
        <v>32.6</v>
      </c>
      <c r="L42" s="53">
        <v>32.6</v>
      </c>
      <c r="M42" s="53">
        <v>32.6</v>
      </c>
      <c r="N42" s="53">
        <v>32.6</v>
      </c>
      <c r="O42" s="53">
        <v>32.6</v>
      </c>
    </row>
    <row r="43" spans="1:15" x14ac:dyDescent="0.25">
      <c r="A43" s="53">
        <v>35.01</v>
      </c>
      <c r="B43" s="53">
        <v>35.5</v>
      </c>
      <c r="C43" s="53">
        <v>25.274999999999999</v>
      </c>
      <c r="D43" s="53">
        <v>747.25</v>
      </c>
      <c r="E43" s="53">
        <v>30.28</v>
      </c>
      <c r="F43" s="53">
        <v>33.299999999999997</v>
      </c>
      <c r="G43" s="53">
        <v>33.17</v>
      </c>
      <c r="H43" s="53">
        <v>33.17</v>
      </c>
      <c r="I43" s="53">
        <v>33.17</v>
      </c>
      <c r="J43" s="53">
        <v>33.17</v>
      </c>
      <c r="K43" s="53">
        <v>33.17</v>
      </c>
      <c r="L43" s="53">
        <v>33.17</v>
      </c>
      <c r="M43" s="53">
        <v>33.17</v>
      </c>
      <c r="N43" s="53">
        <v>33.17</v>
      </c>
      <c r="O43" s="53">
        <v>33.17</v>
      </c>
    </row>
    <row r="44" spans="1:15" x14ac:dyDescent="0.25">
      <c r="A44" s="53">
        <v>35.51</v>
      </c>
      <c r="B44" s="53">
        <v>36</v>
      </c>
      <c r="C44" s="53">
        <v>25.95</v>
      </c>
      <c r="D44" s="53">
        <v>740.5</v>
      </c>
      <c r="E44" s="53">
        <v>30.78</v>
      </c>
      <c r="F44" s="53">
        <v>33.85</v>
      </c>
      <c r="G44" s="53">
        <v>33.71</v>
      </c>
      <c r="H44" s="53">
        <v>33.71</v>
      </c>
      <c r="I44" s="53">
        <v>33.71</v>
      </c>
      <c r="J44" s="53">
        <v>33.71</v>
      </c>
      <c r="K44" s="53">
        <v>33.71</v>
      </c>
      <c r="L44" s="53">
        <v>33.71</v>
      </c>
      <c r="M44" s="53">
        <v>33.71</v>
      </c>
      <c r="N44" s="53">
        <v>33.71</v>
      </c>
      <c r="O44" s="53">
        <v>33.71</v>
      </c>
    </row>
    <row r="45" spans="1:15" x14ac:dyDescent="0.25">
      <c r="A45" s="53">
        <v>36.01</v>
      </c>
      <c r="B45" s="53">
        <v>36.5</v>
      </c>
      <c r="C45" s="53">
        <v>26.625</v>
      </c>
      <c r="D45" s="53">
        <v>733.75</v>
      </c>
      <c r="E45" s="53">
        <v>31.3</v>
      </c>
      <c r="F45" s="53">
        <v>34.43</v>
      </c>
      <c r="G45" s="53">
        <v>34.270000000000003</v>
      </c>
      <c r="H45" s="53">
        <v>34.270000000000003</v>
      </c>
      <c r="I45" s="53">
        <v>34.270000000000003</v>
      </c>
      <c r="J45" s="53">
        <v>34.270000000000003</v>
      </c>
      <c r="K45" s="53">
        <v>34.270000000000003</v>
      </c>
      <c r="L45" s="53">
        <v>34.270000000000003</v>
      </c>
      <c r="M45" s="53">
        <v>34.270000000000003</v>
      </c>
      <c r="N45" s="53">
        <v>34.270000000000003</v>
      </c>
      <c r="O45" s="53">
        <v>34.270000000000003</v>
      </c>
    </row>
    <row r="46" spans="1:15" x14ac:dyDescent="0.25">
      <c r="A46" s="53">
        <v>36.51</v>
      </c>
      <c r="B46" s="53">
        <v>37</v>
      </c>
      <c r="C46" s="53">
        <v>27.3</v>
      </c>
      <c r="D46" s="53">
        <v>727</v>
      </c>
      <c r="E46" s="53">
        <v>31.81</v>
      </c>
      <c r="F46" s="53">
        <v>34.99</v>
      </c>
      <c r="G46" s="53">
        <v>34.82</v>
      </c>
      <c r="H46" s="53">
        <v>34.82</v>
      </c>
      <c r="I46" s="53">
        <v>34.82</v>
      </c>
      <c r="J46" s="53">
        <v>34.82</v>
      </c>
      <c r="K46" s="53">
        <v>34.82</v>
      </c>
      <c r="L46" s="53">
        <v>34.82</v>
      </c>
      <c r="M46" s="53">
        <v>34.82</v>
      </c>
      <c r="N46" s="53">
        <v>34.82</v>
      </c>
      <c r="O46" s="53">
        <v>34.82</v>
      </c>
    </row>
    <row r="47" spans="1:15" x14ac:dyDescent="0.25">
      <c r="A47" s="53">
        <v>37.01</v>
      </c>
      <c r="B47" s="53">
        <v>37.5</v>
      </c>
      <c r="C47" s="53">
        <v>27.975000000000001</v>
      </c>
      <c r="D47" s="53">
        <v>720.25</v>
      </c>
      <c r="E47" s="53">
        <v>32.28</v>
      </c>
      <c r="F47" s="53">
        <v>35.5</v>
      </c>
      <c r="G47" s="53">
        <v>35.36</v>
      </c>
      <c r="H47" s="53">
        <v>35.36</v>
      </c>
      <c r="I47" s="53">
        <v>35.36</v>
      </c>
      <c r="J47" s="53">
        <v>35.36</v>
      </c>
      <c r="K47" s="53">
        <v>35.36</v>
      </c>
      <c r="L47" s="53">
        <v>35.36</v>
      </c>
      <c r="M47" s="53">
        <v>35.36</v>
      </c>
      <c r="N47" s="53">
        <v>35.36</v>
      </c>
      <c r="O47" s="53">
        <v>35.36</v>
      </c>
    </row>
    <row r="48" spans="1:15" x14ac:dyDescent="0.25">
      <c r="A48" s="53">
        <v>37.51</v>
      </c>
      <c r="B48" s="53">
        <v>38</v>
      </c>
      <c r="C48" s="53">
        <v>28.65</v>
      </c>
      <c r="D48" s="53">
        <v>713.5</v>
      </c>
      <c r="E48" s="53">
        <v>32.799999999999997</v>
      </c>
      <c r="F48" s="53">
        <v>36.08</v>
      </c>
      <c r="G48" s="53">
        <v>35.909999999999997</v>
      </c>
      <c r="H48" s="53">
        <v>35.909999999999997</v>
      </c>
      <c r="I48" s="53">
        <v>35.909999999999997</v>
      </c>
      <c r="J48" s="53">
        <v>35.909999999999997</v>
      </c>
      <c r="K48" s="53">
        <v>35.909999999999997</v>
      </c>
      <c r="L48" s="53">
        <v>35.909999999999997</v>
      </c>
      <c r="M48" s="53">
        <v>35.909999999999997</v>
      </c>
      <c r="N48" s="53">
        <v>35.909999999999997</v>
      </c>
      <c r="O48" s="53">
        <v>35.909999999999997</v>
      </c>
    </row>
    <row r="49" spans="1:15" x14ac:dyDescent="0.25">
      <c r="A49" s="53">
        <v>38.01</v>
      </c>
      <c r="B49" s="53">
        <v>38.5</v>
      </c>
      <c r="C49" s="53">
        <v>29.324999999999999</v>
      </c>
      <c r="D49" s="53">
        <v>706.75</v>
      </c>
      <c r="E49" s="53">
        <v>33.33</v>
      </c>
      <c r="F49" s="53">
        <v>36.659999999999997</v>
      </c>
      <c r="G49" s="53">
        <v>36.479999999999997</v>
      </c>
      <c r="H49" s="53">
        <v>36.479999999999997</v>
      </c>
      <c r="I49" s="53">
        <v>36.479999999999997</v>
      </c>
      <c r="J49" s="53">
        <v>36.479999999999997</v>
      </c>
      <c r="K49" s="53">
        <v>36.479999999999997</v>
      </c>
      <c r="L49" s="53">
        <v>36.479999999999997</v>
      </c>
      <c r="M49" s="53">
        <v>36.479999999999997</v>
      </c>
      <c r="N49" s="53">
        <v>36.479999999999997</v>
      </c>
      <c r="O49" s="53">
        <v>36.479999999999997</v>
      </c>
    </row>
    <row r="50" spans="1:15" x14ac:dyDescent="0.25">
      <c r="A50" s="53">
        <v>38.51</v>
      </c>
      <c r="B50" s="53">
        <v>39</v>
      </c>
      <c r="C50" s="53">
        <v>30</v>
      </c>
      <c r="D50" s="53">
        <v>700</v>
      </c>
      <c r="E50" s="53">
        <v>33.81</v>
      </c>
      <c r="F50" s="53">
        <v>37.19</v>
      </c>
      <c r="G50" s="53">
        <v>37.020000000000003</v>
      </c>
      <c r="H50" s="53">
        <v>37.020000000000003</v>
      </c>
      <c r="I50" s="53">
        <v>37.020000000000003</v>
      </c>
      <c r="J50" s="53">
        <v>37.020000000000003</v>
      </c>
      <c r="K50" s="53">
        <v>37.020000000000003</v>
      </c>
      <c r="L50" s="53">
        <v>37.020000000000003</v>
      </c>
      <c r="M50" s="53">
        <v>37.020000000000003</v>
      </c>
      <c r="N50" s="53">
        <v>37.020000000000003</v>
      </c>
      <c r="O50" s="53">
        <v>37.020000000000003</v>
      </c>
    </row>
    <row r="51" spans="1:15" x14ac:dyDescent="0.25">
      <c r="A51" s="53">
        <v>39.01</v>
      </c>
      <c r="B51" s="53">
        <v>39.5</v>
      </c>
      <c r="C51" s="53">
        <v>30.675000000000001</v>
      </c>
      <c r="D51" s="53">
        <v>693.25</v>
      </c>
      <c r="E51" s="53">
        <v>34.32</v>
      </c>
      <c r="F51" s="53">
        <v>37.75</v>
      </c>
      <c r="G51" s="53">
        <v>37.58</v>
      </c>
      <c r="H51" s="53">
        <v>37.58</v>
      </c>
      <c r="I51" s="53">
        <v>37.58</v>
      </c>
      <c r="J51" s="53">
        <v>37.58</v>
      </c>
      <c r="K51" s="53">
        <v>37.58</v>
      </c>
      <c r="L51" s="53">
        <v>37.58</v>
      </c>
      <c r="M51" s="53">
        <v>37.58</v>
      </c>
      <c r="N51" s="53">
        <v>37.58</v>
      </c>
      <c r="O51" s="53">
        <v>37.58</v>
      </c>
    </row>
    <row r="52" spans="1:15" x14ac:dyDescent="0.25">
      <c r="A52" s="53">
        <v>40.01</v>
      </c>
      <c r="B52" s="53">
        <v>40</v>
      </c>
      <c r="C52" s="53">
        <v>31.35</v>
      </c>
      <c r="D52" s="53">
        <v>686.5</v>
      </c>
      <c r="E52" s="53">
        <v>34.85</v>
      </c>
      <c r="F52" s="53">
        <v>38.35</v>
      </c>
      <c r="G52" s="53">
        <v>38.14</v>
      </c>
      <c r="H52" s="53">
        <v>38.14</v>
      </c>
      <c r="I52" s="53">
        <v>38.14</v>
      </c>
      <c r="J52" s="53">
        <v>38.14</v>
      </c>
      <c r="K52" s="53">
        <v>38.14</v>
      </c>
      <c r="L52" s="53">
        <v>38.14</v>
      </c>
      <c r="M52" s="53">
        <v>38.14</v>
      </c>
      <c r="N52" s="53">
        <v>38.14</v>
      </c>
      <c r="O52" s="53">
        <v>38.14</v>
      </c>
    </row>
    <row r="53" spans="1:15" x14ac:dyDescent="0.25">
      <c r="A53" s="53">
        <v>40.51</v>
      </c>
      <c r="B53" s="53">
        <v>40.5</v>
      </c>
      <c r="C53" s="53">
        <v>32.049999999999997</v>
      </c>
      <c r="D53" s="53">
        <v>679.5</v>
      </c>
      <c r="E53" s="53"/>
      <c r="F53" s="53"/>
      <c r="G53" s="53">
        <v>38.68</v>
      </c>
      <c r="H53" s="53">
        <v>38.68</v>
      </c>
      <c r="I53" s="53">
        <v>38.68</v>
      </c>
      <c r="J53" s="53">
        <v>38.68</v>
      </c>
      <c r="K53" s="53">
        <v>38.68</v>
      </c>
      <c r="L53" s="53">
        <v>38.68</v>
      </c>
      <c r="M53" s="53">
        <v>38.68</v>
      </c>
      <c r="N53" s="53">
        <v>38.68</v>
      </c>
      <c r="O53" s="53">
        <v>38.68</v>
      </c>
    </row>
    <row r="54" spans="1:15" x14ac:dyDescent="0.25">
      <c r="A54" s="53">
        <v>41.01</v>
      </c>
      <c r="B54" s="53">
        <v>41</v>
      </c>
      <c r="C54" s="53">
        <v>32.75</v>
      </c>
      <c r="D54" s="53">
        <v>672.5</v>
      </c>
      <c r="E54" s="53"/>
      <c r="F54" s="53"/>
      <c r="G54" s="53">
        <v>39.22</v>
      </c>
      <c r="H54" s="53">
        <v>39.22</v>
      </c>
      <c r="I54" s="53">
        <v>39.22</v>
      </c>
      <c r="J54" s="53">
        <v>39.22</v>
      </c>
      <c r="K54" s="53">
        <v>39.22</v>
      </c>
      <c r="L54" s="53">
        <v>39.22</v>
      </c>
      <c r="M54" s="53">
        <v>39.22</v>
      </c>
      <c r="N54" s="53">
        <v>39.22</v>
      </c>
      <c r="O54" s="53">
        <v>39.22</v>
      </c>
    </row>
    <row r="55" spans="1:15" x14ac:dyDescent="0.25">
      <c r="A55" s="53">
        <v>41.51</v>
      </c>
      <c r="B55" s="53">
        <v>41.5</v>
      </c>
      <c r="C55" s="53">
        <v>33.450000000000003</v>
      </c>
      <c r="D55" s="53">
        <v>665.5</v>
      </c>
      <c r="E55" s="53"/>
      <c r="F55" s="53"/>
      <c r="G55" s="53">
        <v>39.770000000000003</v>
      </c>
      <c r="H55" s="53">
        <v>39.770000000000003</v>
      </c>
      <c r="I55" s="53">
        <v>39.770000000000003</v>
      </c>
      <c r="J55" s="53">
        <v>39.770000000000003</v>
      </c>
      <c r="K55" s="53">
        <v>39.770000000000003</v>
      </c>
      <c r="L55" s="53">
        <v>39.770000000000003</v>
      </c>
      <c r="M55" s="53">
        <v>39.770000000000003</v>
      </c>
      <c r="N55" s="53">
        <v>39.770000000000003</v>
      </c>
      <c r="O55" s="53">
        <v>39.770000000000003</v>
      </c>
    </row>
    <row r="56" spans="1:15" x14ac:dyDescent="0.25">
      <c r="A56" s="53">
        <v>42.01</v>
      </c>
      <c r="B56" s="53">
        <v>42</v>
      </c>
      <c r="C56" s="53">
        <v>34.15</v>
      </c>
      <c r="D56" s="53">
        <v>658.5</v>
      </c>
      <c r="E56" s="53"/>
      <c r="F56" s="53"/>
      <c r="G56" s="53">
        <v>40.31</v>
      </c>
      <c r="H56" s="53">
        <v>40.31</v>
      </c>
      <c r="I56" s="53">
        <v>40.31</v>
      </c>
      <c r="J56" s="53">
        <v>40.31</v>
      </c>
      <c r="K56" s="53">
        <v>40.31</v>
      </c>
      <c r="L56" s="53">
        <v>40.31</v>
      </c>
      <c r="M56" s="53">
        <v>40.31</v>
      </c>
      <c r="N56" s="53">
        <v>40.31</v>
      </c>
      <c r="O56" s="53">
        <v>40.31</v>
      </c>
    </row>
    <row r="57" spans="1:15" x14ac:dyDescent="0.25">
      <c r="A57" s="53">
        <v>42.51</v>
      </c>
      <c r="B57" s="53">
        <v>42.5</v>
      </c>
      <c r="C57" s="53">
        <v>34.85</v>
      </c>
      <c r="D57" s="53">
        <v>651.5</v>
      </c>
      <c r="E57" s="53"/>
      <c r="F57" s="53"/>
      <c r="G57" s="53">
        <v>40.86</v>
      </c>
      <c r="H57" s="53">
        <v>40.86</v>
      </c>
      <c r="I57" s="53">
        <v>40.86</v>
      </c>
      <c r="J57" s="53">
        <v>40.86</v>
      </c>
      <c r="K57" s="53">
        <v>40.86</v>
      </c>
      <c r="L57" s="53">
        <v>40.86</v>
      </c>
      <c r="M57" s="53">
        <v>40.86</v>
      </c>
      <c r="N57" s="53">
        <v>40.86</v>
      </c>
      <c r="O57" s="53">
        <v>40.86</v>
      </c>
    </row>
    <row r="58" spans="1:15" x14ac:dyDescent="0.25">
      <c r="A58" s="53">
        <v>43.01</v>
      </c>
      <c r="B58" s="53">
        <v>43</v>
      </c>
      <c r="C58" s="53">
        <v>35.549999999999997</v>
      </c>
      <c r="D58" s="53">
        <v>644.5</v>
      </c>
      <c r="E58" s="53"/>
      <c r="F58" s="53"/>
      <c r="G58" s="53">
        <v>41.4</v>
      </c>
      <c r="H58" s="53">
        <v>41.4</v>
      </c>
      <c r="I58" s="53">
        <v>41.4</v>
      </c>
      <c r="J58" s="53">
        <v>41.4</v>
      </c>
      <c r="K58" s="53">
        <v>41.4</v>
      </c>
      <c r="L58" s="53">
        <v>41.4</v>
      </c>
      <c r="M58" s="53">
        <v>41.4</v>
      </c>
      <c r="N58" s="53">
        <v>41.4</v>
      </c>
      <c r="O58" s="53">
        <v>41.4</v>
      </c>
    </row>
    <row r="59" spans="1:15" x14ac:dyDescent="0.25">
      <c r="A59" s="53">
        <v>43.51</v>
      </c>
      <c r="B59" s="53">
        <v>43.5</v>
      </c>
      <c r="C59" s="53">
        <v>36.25</v>
      </c>
      <c r="D59" s="53">
        <v>637.5</v>
      </c>
      <c r="E59" s="53"/>
      <c r="F59" s="53"/>
      <c r="G59" s="53">
        <v>41.95</v>
      </c>
      <c r="H59" s="53">
        <v>41.95</v>
      </c>
      <c r="I59" s="53">
        <v>41.95</v>
      </c>
      <c r="J59" s="53">
        <v>41.95</v>
      </c>
      <c r="K59" s="53">
        <v>41.95</v>
      </c>
      <c r="L59" s="53">
        <v>41.95</v>
      </c>
      <c r="M59" s="53">
        <v>41.95</v>
      </c>
      <c r="N59" s="53">
        <v>41.95</v>
      </c>
      <c r="O59" s="53">
        <v>41.95</v>
      </c>
    </row>
    <row r="60" spans="1:15" x14ac:dyDescent="0.25">
      <c r="A60" s="53">
        <v>44.01</v>
      </c>
      <c r="B60" s="53">
        <v>44</v>
      </c>
      <c r="C60" s="53">
        <v>36.950000000000003</v>
      </c>
      <c r="D60" s="53">
        <v>630.5</v>
      </c>
      <c r="E60" s="53"/>
      <c r="F60" s="53"/>
      <c r="G60" s="53">
        <v>42.49</v>
      </c>
      <c r="H60" s="53">
        <v>42.49</v>
      </c>
      <c r="I60" s="53">
        <v>42.49</v>
      </c>
      <c r="J60" s="53">
        <v>42.49</v>
      </c>
      <c r="K60" s="53">
        <v>42.49</v>
      </c>
      <c r="L60" s="53">
        <v>42.49</v>
      </c>
      <c r="M60" s="53">
        <v>42.49</v>
      </c>
      <c r="N60" s="53">
        <v>42.49</v>
      </c>
      <c r="O60" s="53">
        <v>42.49</v>
      </c>
    </row>
    <row r="61" spans="1:15" x14ac:dyDescent="0.25">
      <c r="A61" s="53">
        <v>44.51</v>
      </c>
      <c r="B61" s="53">
        <v>44.5</v>
      </c>
      <c r="C61" s="53">
        <v>37.65</v>
      </c>
      <c r="D61" s="53">
        <v>623.5</v>
      </c>
      <c r="E61" s="53"/>
      <c r="F61" s="53"/>
      <c r="G61" s="53">
        <v>43.04</v>
      </c>
      <c r="H61" s="53">
        <v>43.04</v>
      </c>
      <c r="I61" s="53">
        <v>43.04</v>
      </c>
      <c r="J61" s="53">
        <v>43.04</v>
      </c>
      <c r="K61" s="53">
        <v>43.04</v>
      </c>
      <c r="L61" s="53">
        <v>43.04</v>
      </c>
      <c r="M61" s="53">
        <v>43.04</v>
      </c>
      <c r="N61" s="53">
        <v>43.04</v>
      </c>
      <c r="O61" s="53">
        <v>43.04</v>
      </c>
    </row>
    <row r="62" spans="1:15" x14ac:dyDescent="0.25">
      <c r="A62" s="53">
        <v>45.01</v>
      </c>
      <c r="B62" s="53">
        <v>45</v>
      </c>
      <c r="C62" s="53">
        <v>38.375</v>
      </c>
      <c r="D62" s="53">
        <v>616.25</v>
      </c>
      <c r="E62" s="53"/>
      <c r="F62" s="53"/>
      <c r="G62" s="53">
        <v>43.58</v>
      </c>
      <c r="H62" s="53">
        <v>43.58</v>
      </c>
      <c r="I62" s="53">
        <v>43.58</v>
      </c>
      <c r="J62" s="53">
        <v>43.58</v>
      </c>
      <c r="K62" s="53">
        <v>43.58</v>
      </c>
      <c r="L62" s="53">
        <v>43.58</v>
      </c>
      <c r="M62" s="53">
        <v>43.58</v>
      </c>
      <c r="N62" s="53">
        <v>43.58</v>
      </c>
      <c r="O62" s="53">
        <v>43.58</v>
      </c>
    </row>
    <row r="63" spans="1:15" x14ac:dyDescent="0.25">
      <c r="A63" s="53">
        <v>45.51</v>
      </c>
      <c r="B63" s="53">
        <v>45.5</v>
      </c>
      <c r="C63" s="53">
        <v>39.1</v>
      </c>
      <c r="D63" s="53">
        <v>609</v>
      </c>
      <c r="E63" s="53"/>
      <c r="F63" s="53"/>
      <c r="G63" s="53">
        <v>44.12</v>
      </c>
      <c r="H63" s="53">
        <v>44.12</v>
      </c>
      <c r="I63" s="53">
        <v>44.12</v>
      </c>
      <c r="J63" s="53">
        <v>44.12</v>
      </c>
      <c r="K63" s="53">
        <v>44.12</v>
      </c>
      <c r="L63" s="53">
        <v>44.12</v>
      </c>
      <c r="M63" s="53">
        <v>44.12</v>
      </c>
      <c r="N63" s="53">
        <v>44.12</v>
      </c>
      <c r="O63" s="53">
        <v>44.12</v>
      </c>
    </row>
    <row r="64" spans="1:15" x14ac:dyDescent="0.25">
      <c r="A64" s="53">
        <v>46.01</v>
      </c>
      <c r="B64" s="53">
        <v>46</v>
      </c>
      <c r="C64" s="53">
        <v>39.825000000000003</v>
      </c>
      <c r="D64" s="53">
        <v>601.75</v>
      </c>
      <c r="E64" s="53"/>
      <c r="F64" s="53"/>
      <c r="G64" s="53">
        <v>44.67</v>
      </c>
      <c r="H64" s="53">
        <v>44.67</v>
      </c>
      <c r="I64" s="53">
        <v>44.67</v>
      </c>
      <c r="J64" s="53">
        <v>44.67</v>
      </c>
      <c r="K64" s="53">
        <v>44.67</v>
      </c>
      <c r="L64" s="53">
        <v>44.67</v>
      </c>
      <c r="M64" s="53">
        <v>44.67</v>
      </c>
      <c r="N64" s="53">
        <v>44.67</v>
      </c>
      <c r="O64" s="53">
        <v>44.67</v>
      </c>
    </row>
    <row r="65" spans="1:15" x14ac:dyDescent="0.25">
      <c r="A65" s="53">
        <v>46.51</v>
      </c>
      <c r="B65" s="53">
        <v>46.5</v>
      </c>
      <c r="C65" s="53">
        <v>40.549999999999997</v>
      </c>
      <c r="D65" s="53">
        <v>594.5</v>
      </c>
      <c r="E65" s="53"/>
      <c r="F65" s="53"/>
      <c r="G65" s="53">
        <v>45.21</v>
      </c>
      <c r="H65" s="53">
        <v>45.21</v>
      </c>
      <c r="I65" s="53">
        <v>45.21</v>
      </c>
      <c r="J65" s="53">
        <v>45.21</v>
      </c>
      <c r="K65" s="53">
        <v>45.21</v>
      </c>
      <c r="L65" s="53">
        <v>45.21</v>
      </c>
      <c r="M65" s="53">
        <v>45.21</v>
      </c>
      <c r="N65" s="53">
        <v>45.21</v>
      </c>
      <c r="O65" s="53">
        <v>45.21</v>
      </c>
    </row>
    <row r="66" spans="1:15" x14ac:dyDescent="0.25">
      <c r="A66" s="53">
        <v>47.01</v>
      </c>
      <c r="B66" s="53">
        <v>47</v>
      </c>
      <c r="C66" s="53">
        <v>41.274999999999999</v>
      </c>
      <c r="D66" s="53">
        <v>587.25</v>
      </c>
      <c r="E66" s="53"/>
      <c r="F66" s="53"/>
      <c r="G66" s="53">
        <v>45.76</v>
      </c>
      <c r="H66" s="53">
        <v>45.76</v>
      </c>
      <c r="I66" s="53">
        <v>45.76</v>
      </c>
      <c r="J66" s="53">
        <v>45.76</v>
      </c>
      <c r="K66" s="53">
        <v>45.76</v>
      </c>
      <c r="L66" s="53">
        <v>45.76</v>
      </c>
      <c r="M66" s="53">
        <v>45.76</v>
      </c>
      <c r="N66" s="53">
        <v>45.76</v>
      </c>
      <c r="O66" s="53">
        <v>45.76</v>
      </c>
    </row>
    <row r="67" spans="1:15" x14ac:dyDescent="0.25">
      <c r="A67" s="53">
        <v>47.51</v>
      </c>
      <c r="B67" s="53">
        <v>47.5</v>
      </c>
      <c r="C67" s="53">
        <v>42</v>
      </c>
      <c r="D67" s="53">
        <v>580</v>
      </c>
      <c r="E67" s="53"/>
      <c r="F67" s="53"/>
      <c r="G67" s="53">
        <v>46.3</v>
      </c>
      <c r="H67" s="53">
        <v>46.3</v>
      </c>
      <c r="I67" s="53">
        <v>46.3</v>
      </c>
      <c r="J67" s="53">
        <v>46.3</v>
      </c>
      <c r="K67" s="53">
        <v>46.3</v>
      </c>
      <c r="L67" s="53">
        <v>46.3</v>
      </c>
      <c r="M67" s="53">
        <v>46.3</v>
      </c>
      <c r="N67" s="53">
        <v>46.3</v>
      </c>
      <c r="O67" s="53">
        <v>46.3</v>
      </c>
    </row>
    <row r="68" spans="1:15" x14ac:dyDescent="0.25">
      <c r="A68" s="53">
        <v>48.01</v>
      </c>
      <c r="B68" s="53">
        <v>48</v>
      </c>
      <c r="C68" s="53">
        <v>42.725000000000001</v>
      </c>
      <c r="D68" s="53">
        <v>572.75</v>
      </c>
      <c r="E68" s="53"/>
      <c r="F68" s="53"/>
      <c r="G68" s="53">
        <v>46.85</v>
      </c>
      <c r="H68" s="53">
        <v>46.85</v>
      </c>
      <c r="I68" s="53">
        <v>46.85</v>
      </c>
      <c r="J68" s="53">
        <v>46.85</v>
      </c>
      <c r="K68" s="53">
        <v>46.85</v>
      </c>
      <c r="L68" s="53">
        <v>46.85</v>
      </c>
      <c r="M68" s="53">
        <v>46.85</v>
      </c>
      <c r="N68" s="53">
        <v>46.85</v>
      </c>
      <c r="O68" s="53">
        <v>46.85</v>
      </c>
    </row>
    <row r="69" spans="1:15" x14ac:dyDescent="0.25">
      <c r="A69" s="53">
        <v>48.51</v>
      </c>
      <c r="B69" s="53">
        <v>48.5</v>
      </c>
      <c r="C69" s="53">
        <v>43.45</v>
      </c>
      <c r="D69" s="53">
        <v>565.5</v>
      </c>
      <c r="E69" s="53"/>
      <c r="F69" s="53"/>
      <c r="G69" s="53">
        <v>47.39</v>
      </c>
      <c r="H69" s="53">
        <v>47.39</v>
      </c>
      <c r="I69" s="53">
        <v>47.39</v>
      </c>
      <c r="J69" s="53">
        <v>47.39</v>
      </c>
      <c r="K69" s="53">
        <v>47.39</v>
      </c>
      <c r="L69" s="53">
        <v>47.39</v>
      </c>
      <c r="M69" s="53">
        <v>47.39</v>
      </c>
      <c r="N69" s="53">
        <v>47.39</v>
      </c>
      <c r="O69" s="53">
        <v>47.39</v>
      </c>
    </row>
    <row r="70" spans="1:15" x14ac:dyDescent="0.25">
      <c r="A70" s="53">
        <v>49.01</v>
      </c>
      <c r="B70" s="53">
        <v>49</v>
      </c>
      <c r="C70" s="53">
        <v>44.174999999999997</v>
      </c>
      <c r="D70" s="53">
        <v>558.25</v>
      </c>
      <c r="E70" s="53"/>
      <c r="F70" s="53"/>
      <c r="G70" s="53">
        <v>47.94</v>
      </c>
      <c r="H70" s="53">
        <v>47.94</v>
      </c>
      <c r="I70" s="53">
        <v>47.94</v>
      </c>
      <c r="J70" s="53">
        <v>47.94</v>
      </c>
      <c r="K70" s="53">
        <v>47.94</v>
      </c>
      <c r="L70" s="53">
        <v>47.94</v>
      </c>
      <c r="M70" s="53">
        <v>47.94</v>
      </c>
      <c r="N70" s="53">
        <v>47.94</v>
      </c>
      <c r="O70" s="53">
        <v>47.94</v>
      </c>
    </row>
    <row r="71" spans="1:15" x14ac:dyDescent="0.25">
      <c r="A71" s="53">
        <v>49.51</v>
      </c>
      <c r="B71" s="53">
        <v>49.5</v>
      </c>
      <c r="C71" s="53">
        <v>44.9</v>
      </c>
      <c r="D71" s="53">
        <v>551</v>
      </c>
      <c r="E71" s="53"/>
      <c r="F71" s="53"/>
      <c r="G71" s="53">
        <v>48.48</v>
      </c>
      <c r="H71" s="53">
        <v>48.48</v>
      </c>
      <c r="I71" s="53">
        <v>48.48</v>
      </c>
      <c r="J71" s="53">
        <v>48.48</v>
      </c>
      <c r="K71" s="53">
        <v>48.48</v>
      </c>
      <c r="L71" s="53">
        <v>48.48</v>
      </c>
      <c r="M71" s="53">
        <v>48.48</v>
      </c>
      <c r="N71" s="53">
        <v>48.48</v>
      </c>
      <c r="O71" s="53">
        <v>48.48</v>
      </c>
    </row>
    <row r="72" spans="1:15" x14ac:dyDescent="0.25">
      <c r="A72" s="53">
        <v>50.01</v>
      </c>
      <c r="B72" s="53">
        <v>50</v>
      </c>
      <c r="C72" s="53">
        <v>45.625</v>
      </c>
      <c r="D72" s="53">
        <v>543.75</v>
      </c>
      <c r="E72" s="53"/>
      <c r="F72" s="53"/>
      <c r="G72" s="53">
        <v>49.02</v>
      </c>
      <c r="H72" s="53">
        <v>49.02</v>
      </c>
      <c r="I72" s="53">
        <v>49.02</v>
      </c>
      <c r="J72" s="53">
        <v>49.02</v>
      </c>
      <c r="K72" s="53">
        <v>49.02</v>
      </c>
      <c r="L72" s="53">
        <v>49.02</v>
      </c>
      <c r="M72" s="53">
        <v>49.02</v>
      </c>
      <c r="N72" s="53">
        <v>49.02</v>
      </c>
      <c r="O72" s="53">
        <v>49.02</v>
      </c>
    </row>
  </sheetData>
  <phoneticPr fontId="19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O611"/>
  <sheetViews>
    <sheetView workbookViewId="0">
      <pane ySplit="3" topLeftCell="A358" activePane="bottomLeft" state="frozen"/>
      <selection pane="bottomLeft" activeCell="O350" sqref="O350"/>
    </sheetView>
  </sheetViews>
  <sheetFormatPr baseColWidth="10" defaultRowHeight="15" x14ac:dyDescent="0.25"/>
  <cols>
    <col min="1" max="1" width="13.42578125" style="1" customWidth="1"/>
    <col min="2" max="3" width="7.85546875" style="1" customWidth="1"/>
    <col min="4" max="4" width="7.7109375" style="1" customWidth="1"/>
    <col min="5" max="5" width="13.85546875" style="1" customWidth="1"/>
    <col min="6" max="6" width="18.5703125" style="1" customWidth="1"/>
    <col min="7" max="7" width="15.42578125" style="1" customWidth="1"/>
    <col min="8" max="8" width="20" style="1" customWidth="1"/>
    <col min="9" max="9" width="15.42578125" style="1" customWidth="1"/>
    <col min="10" max="10" width="18.5703125" customWidth="1"/>
    <col min="11" max="11" width="14.28515625" customWidth="1"/>
    <col min="12" max="12" width="22.7109375" style="1" bestFit="1" customWidth="1"/>
    <col min="13" max="13" width="12.140625" style="1" bestFit="1" customWidth="1"/>
    <col min="14" max="14" width="12.140625" style="1" customWidth="1"/>
    <col min="15" max="15" width="40.7109375" style="1" bestFit="1" customWidth="1"/>
  </cols>
  <sheetData>
    <row r="3" spans="1:15" x14ac:dyDescent="0.25">
      <c r="A3" s="1" t="s">
        <v>0</v>
      </c>
      <c r="B3" s="1" t="s">
        <v>9</v>
      </c>
      <c r="C3" s="1" t="s">
        <v>10</v>
      </c>
      <c r="D3" s="1" t="s">
        <v>21</v>
      </c>
      <c r="E3" s="1" t="s">
        <v>11</v>
      </c>
      <c r="F3" s="1" t="s">
        <v>15</v>
      </c>
      <c r="G3" s="1" t="s">
        <v>16</v>
      </c>
      <c r="H3" s="1" t="s">
        <v>17</v>
      </c>
      <c r="I3" s="1" t="s">
        <v>18</v>
      </c>
      <c r="J3" s="1" t="s">
        <v>19</v>
      </c>
      <c r="K3" s="1" t="s">
        <v>20</v>
      </c>
      <c r="L3" s="1" t="s">
        <v>96</v>
      </c>
      <c r="M3" s="1" t="s">
        <v>12</v>
      </c>
      <c r="N3" s="1" t="s">
        <v>165</v>
      </c>
      <c r="O3" s="1" t="s">
        <v>13</v>
      </c>
    </row>
    <row r="4" spans="1:15" x14ac:dyDescent="0.25">
      <c r="A4" s="2">
        <v>41571</v>
      </c>
      <c r="B4" s="3">
        <v>0.57986111111111105</v>
      </c>
      <c r="E4" s="1">
        <v>0</v>
      </c>
      <c r="F4" s="1">
        <v>120</v>
      </c>
      <c r="H4" s="1">
        <v>51</v>
      </c>
      <c r="J4" s="1">
        <v>220</v>
      </c>
      <c r="L4" s="1" t="s">
        <v>51</v>
      </c>
      <c r="M4" s="1" t="s">
        <v>52</v>
      </c>
    </row>
    <row r="5" spans="1:15" x14ac:dyDescent="0.25">
      <c r="A5" s="2">
        <v>41571</v>
      </c>
      <c r="B5" s="3">
        <v>0.61875000000000002</v>
      </c>
      <c r="C5" s="1">
        <v>30.4</v>
      </c>
      <c r="D5" s="1">
        <v>20.6</v>
      </c>
      <c r="E5" s="1">
        <v>16</v>
      </c>
      <c r="F5" s="1">
        <v>120</v>
      </c>
      <c r="G5" s="1">
        <v>119.4</v>
      </c>
      <c r="H5" s="1">
        <v>51</v>
      </c>
      <c r="I5" s="1">
        <v>38.1</v>
      </c>
      <c r="J5" s="1">
        <v>220</v>
      </c>
    </row>
    <row r="6" spans="1:15" x14ac:dyDescent="0.25">
      <c r="A6" s="2">
        <v>41571</v>
      </c>
      <c r="B6" s="3">
        <v>0.64652777777777781</v>
      </c>
      <c r="C6" s="1">
        <v>27.8</v>
      </c>
      <c r="D6" s="1">
        <v>21.6</v>
      </c>
      <c r="E6" s="1">
        <v>27</v>
      </c>
      <c r="F6" s="1">
        <v>120</v>
      </c>
      <c r="G6" s="1">
        <v>118.8</v>
      </c>
      <c r="H6" s="1">
        <v>51</v>
      </c>
      <c r="I6" s="1">
        <v>41.9</v>
      </c>
      <c r="J6" s="1">
        <v>220</v>
      </c>
      <c r="K6" s="1"/>
    </row>
    <row r="7" spans="1:15" x14ac:dyDescent="0.25">
      <c r="A7" s="2">
        <v>41571</v>
      </c>
      <c r="B7" s="3">
        <v>0.66736111111111107</v>
      </c>
      <c r="C7" s="1">
        <v>24.3</v>
      </c>
      <c r="D7" s="1">
        <v>23.8</v>
      </c>
      <c r="E7" s="1">
        <v>35</v>
      </c>
      <c r="F7" s="1">
        <v>120</v>
      </c>
      <c r="G7" s="1">
        <v>119.9</v>
      </c>
      <c r="H7" s="1">
        <v>51</v>
      </c>
      <c r="I7" s="1">
        <v>44.2</v>
      </c>
      <c r="J7" s="1">
        <v>220</v>
      </c>
      <c r="K7" s="1"/>
    </row>
    <row r="8" spans="1:15" x14ac:dyDescent="0.25">
      <c r="A8" s="2">
        <v>41571</v>
      </c>
      <c r="B8" s="3">
        <v>0.69097222222222221</v>
      </c>
      <c r="C8" s="1">
        <v>21.8</v>
      </c>
      <c r="D8" s="1">
        <v>25.1</v>
      </c>
      <c r="E8" s="1">
        <v>44</v>
      </c>
      <c r="F8" s="1">
        <v>120</v>
      </c>
      <c r="G8" s="1">
        <v>118.4</v>
      </c>
      <c r="H8" s="1">
        <v>51</v>
      </c>
      <c r="I8" s="1">
        <v>47.3</v>
      </c>
      <c r="J8" s="1">
        <v>220</v>
      </c>
      <c r="K8" s="1"/>
    </row>
    <row r="9" spans="1:15" x14ac:dyDescent="0.25">
      <c r="A9" s="2">
        <v>41571</v>
      </c>
      <c r="B9" s="3">
        <v>0.70833333333333337</v>
      </c>
      <c r="C9" s="1">
        <v>19.5</v>
      </c>
      <c r="D9" s="1">
        <v>25.6</v>
      </c>
      <c r="E9" s="1">
        <v>51</v>
      </c>
      <c r="F9" s="1">
        <v>120</v>
      </c>
      <c r="G9" s="1">
        <v>119.3</v>
      </c>
      <c r="H9" s="1">
        <v>51</v>
      </c>
      <c r="I9" s="1">
        <v>48.2</v>
      </c>
      <c r="J9" s="1">
        <v>220</v>
      </c>
      <c r="K9" s="1"/>
    </row>
    <row r="10" spans="1:15" x14ac:dyDescent="0.25">
      <c r="A10" s="2">
        <v>41571</v>
      </c>
      <c r="B10" s="3">
        <v>0.72638888888888886</v>
      </c>
      <c r="C10" s="1">
        <v>17.8</v>
      </c>
      <c r="D10" s="1">
        <v>25.4</v>
      </c>
      <c r="E10" s="1">
        <v>58</v>
      </c>
      <c r="F10" s="1">
        <v>120</v>
      </c>
      <c r="G10" s="1">
        <v>118.8</v>
      </c>
      <c r="H10" s="1">
        <v>51</v>
      </c>
      <c r="I10" s="1">
        <v>49.5</v>
      </c>
      <c r="J10" s="1">
        <v>220</v>
      </c>
      <c r="K10" s="1"/>
      <c r="L10" s="1" t="s">
        <v>53</v>
      </c>
    </row>
    <row r="11" spans="1:15" x14ac:dyDescent="0.25">
      <c r="A11" s="2">
        <v>41571</v>
      </c>
      <c r="B11" s="3">
        <v>0.74791666666666667</v>
      </c>
      <c r="C11" s="1">
        <v>17.100000000000001</v>
      </c>
      <c r="D11" s="1">
        <v>26.8</v>
      </c>
      <c r="E11" s="1">
        <v>66</v>
      </c>
      <c r="F11" s="1">
        <v>120</v>
      </c>
      <c r="G11" s="1">
        <v>118.1</v>
      </c>
      <c r="H11" s="1">
        <v>51</v>
      </c>
      <c r="I11" s="1">
        <v>51.7</v>
      </c>
      <c r="J11" s="1">
        <v>222</v>
      </c>
      <c r="K11" s="1"/>
      <c r="L11" s="1" t="s">
        <v>54</v>
      </c>
    </row>
    <row r="12" spans="1:15" x14ac:dyDescent="0.25">
      <c r="A12" s="2">
        <v>41571</v>
      </c>
      <c r="B12" s="3">
        <v>0.76041666666666663</v>
      </c>
      <c r="C12" s="1">
        <v>16.8</v>
      </c>
      <c r="D12" s="1">
        <v>27.2</v>
      </c>
      <c r="E12" s="1">
        <v>71</v>
      </c>
      <c r="F12" s="1">
        <v>120</v>
      </c>
      <c r="G12" s="1">
        <v>118.8</v>
      </c>
      <c r="H12" s="1">
        <v>52</v>
      </c>
      <c r="I12" s="1">
        <v>53.2</v>
      </c>
      <c r="J12" s="1">
        <v>222</v>
      </c>
      <c r="K12" s="1"/>
      <c r="L12" s="1" t="s">
        <v>56</v>
      </c>
      <c r="M12" s="1" t="s">
        <v>55</v>
      </c>
      <c r="N12" s="1" t="s">
        <v>55</v>
      </c>
    </row>
    <row r="13" spans="1:15" x14ac:dyDescent="0.25">
      <c r="A13" s="2">
        <v>41571</v>
      </c>
      <c r="B13" s="3">
        <v>0.78819444444444453</v>
      </c>
      <c r="C13" s="1">
        <v>14.5</v>
      </c>
      <c r="D13" s="1">
        <v>27.6</v>
      </c>
      <c r="E13" s="1">
        <v>82</v>
      </c>
      <c r="F13" s="1">
        <v>120</v>
      </c>
      <c r="G13" s="1">
        <v>117.7</v>
      </c>
      <c r="H13" s="1">
        <v>52</v>
      </c>
      <c r="I13" s="1">
        <v>58.9</v>
      </c>
      <c r="J13" s="1">
        <v>210</v>
      </c>
      <c r="K13" s="1"/>
      <c r="L13" s="1" t="s">
        <v>57</v>
      </c>
    </row>
    <row r="14" spans="1:15" x14ac:dyDescent="0.25">
      <c r="A14" s="2">
        <v>41571</v>
      </c>
      <c r="B14" s="3">
        <v>0.81458333333333333</v>
      </c>
      <c r="C14" s="1">
        <v>13.1</v>
      </c>
      <c r="D14" s="1">
        <v>28.9</v>
      </c>
      <c r="E14" s="1">
        <v>94</v>
      </c>
      <c r="F14" s="1">
        <v>120</v>
      </c>
      <c r="G14" s="1">
        <v>105.3</v>
      </c>
      <c r="H14" s="1">
        <v>54</v>
      </c>
      <c r="I14" s="1">
        <v>62.5</v>
      </c>
      <c r="J14" s="1">
        <v>180</v>
      </c>
      <c r="K14" s="1"/>
    </row>
    <row r="15" spans="1:15" x14ac:dyDescent="0.25">
      <c r="A15" s="2">
        <v>41571</v>
      </c>
      <c r="B15" s="3">
        <v>0.8340277777777777</v>
      </c>
      <c r="C15" s="1">
        <v>12.4</v>
      </c>
      <c r="D15" s="1">
        <v>28.7</v>
      </c>
      <c r="E15" s="1">
        <v>103</v>
      </c>
      <c r="F15" s="1">
        <v>120</v>
      </c>
      <c r="G15" s="1">
        <v>118.6</v>
      </c>
      <c r="H15" s="1">
        <v>54</v>
      </c>
      <c r="I15" s="1">
        <v>60.9</v>
      </c>
      <c r="J15" s="1">
        <v>180</v>
      </c>
      <c r="K15" s="1"/>
    </row>
    <row r="16" spans="1:15" x14ac:dyDescent="0.25">
      <c r="A16" s="2">
        <v>41571</v>
      </c>
      <c r="B16" s="3">
        <v>0.85277777777777775</v>
      </c>
      <c r="C16" s="1">
        <v>10.5</v>
      </c>
      <c r="D16" s="1">
        <v>30.8</v>
      </c>
      <c r="E16" s="1">
        <v>112</v>
      </c>
      <c r="F16" s="1">
        <v>120</v>
      </c>
      <c r="G16" s="1">
        <v>117.4</v>
      </c>
      <c r="H16" s="1">
        <v>54</v>
      </c>
      <c r="I16" s="1">
        <v>56.6</v>
      </c>
      <c r="J16" s="1">
        <v>180</v>
      </c>
      <c r="K16" s="1"/>
      <c r="L16" s="1" t="s">
        <v>57</v>
      </c>
    </row>
    <row r="17" spans="1:12" x14ac:dyDescent="0.25">
      <c r="A17" s="2">
        <v>41571</v>
      </c>
      <c r="B17" s="3">
        <v>0.8881944444444444</v>
      </c>
      <c r="C17" s="1">
        <v>10.199999999999999</v>
      </c>
      <c r="D17" s="1">
        <v>28.7</v>
      </c>
      <c r="E17" s="1">
        <v>126</v>
      </c>
      <c r="F17" s="1">
        <v>120</v>
      </c>
      <c r="G17" s="1">
        <v>120.2</v>
      </c>
      <c r="H17" s="1">
        <v>54</v>
      </c>
      <c r="I17" s="1">
        <v>46.3</v>
      </c>
      <c r="J17" s="1">
        <v>235</v>
      </c>
      <c r="K17" s="1"/>
    </row>
    <row r="18" spans="1:12" x14ac:dyDescent="0.25">
      <c r="A18" s="2">
        <v>41571</v>
      </c>
      <c r="B18" s="3">
        <v>0.9375</v>
      </c>
      <c r="C18" s="1">
        <v>15.8</v>
      </c>
      <c r="D18" s="1">
        <v>26.2</v>
      </c>
      <c r="E18" s="1">
        <v>144</v>
      </c>
      <c r="F18" s="1">
        <v>120</v>
      </c>
      <c r="G18" s="1">
        <v>118.7</v>
      </c>
      <c r="H18" s="1">
        <v>54</v>
      </c>
      <c r="I18" s="1">
        <v>46.5</v>
      </c>
      <c r="J18" s="1">
        <v>235</v>
      </c>
      <c r="K18" s="1"/>
      <c r="L18" s="1" t="s">
        <v>58</v>
      </c>
    </row>
    <row r="19" spans="1:12" x14ac:dyDescent="0.25">
      <c r="A19" s="2">
        <v>41571</v>
      </c>
      <c r="B19" s="3">
        <v>0.95972222222222225</v>
      </c>
      <c r="C19" s="1">
        <v>16.399999999999999</v>
      </c>
      <c r="D19" s="1">
        <v>25.3</v>
      </c>
      <c r="E19" s="1">
        <v>152</v>
      </c>
      <c r="F19" s="1">
        <v>120</v>
      </c>
      <c r="G19" s="1">
        <v>119.5</v>
      </c>
      <c r="H19" s="1">
        <v>54</v>
      </c>
      <c r="I19" s="1">
        <v>47</v>
      </c>
      <c r="J19" s="1">
        <v>237</v>
      </c>
      <c r="K19" s="1"/>
    </row>
    <row r="20" spans="1:12" x14ac:dyDescent="0.25">
      <c r="A20" s="2">
        <v>41571</v>
      </c>
      <c r="B20" s="3">
        <v>0.97916666666666663</v>
      </c>
      <c r="C20" s="1">
        <v>17.3</v>
      </c>
      <c r="D20" s="1">
        <v>25</v>
      </c>
      <c r="E20" s="1">
        <v>159</v>
      </c>
      <c r="F20" s="1">
        <v>120</v>
      </c>
      <c r="G20" s="1">
        <v>119.9</v>
      </c>
      <c r="H20" s="1">
        <v>54</v>
      </c>
      <c r="I20" s="1">
        <v>47.2</v>
      </c>
      <c r="J20" s="1">
        <v>237</v>
      </c>
      <c r="K20" s="1"/>
    </row>
    <row r="21" spans="1:12" x14ac:dyDescent="0.25">
      <c r="A21" s="2">
        <v>41571</v>
      </c>
      <c r="B21" s="3">
        <v>0.99861111111111101</v>
      </c>
      <c r="C21" s="1">
        <v>17</v>
      </c>
      <c r="D21" s="1">
        <v>24.8</v>
      </c>
      <c r="E21" s="1">
        <v>166</v>
      </c>
      <c r="F21" s="1">
        <v>120</v>
      </c>
      <c r="G21" s="1">
        <v>118.2</v>
      </c>
      <c r="H21" s="1">
        <v>48</v>
      </c>
      <c r="I21" s="1">
        <v>47.2</v>
      </c>
      <c r="J21" s="1">
        <v>237</v>
      </c>
      <c r="K21" s="1"/>
      <c r="L21" s="1" t="s">
        <v>59</v>
      </c>
    </row>
    <row r="22" spans="1:12" x14ac:dyDescent="0.25">
      <c r="A22" s="2">
        <v>41572</v>
      </c>
      <c r="B22" s="3">
        <v>8.6111111111111124E-2</v>
      </c>
      <c r="C22" s="1">
        <v>16.2</v>
      </c>
      <c r="D22" s="1">
        <v>24.1</v>
      </c>
      <c r="E22" s="1">
        <v>198</v>
      </c>
      <c r="F22" s="1">
        <v>120</v>
      </c>
      <c r="G22" s="1">
        <v>117.2</v>
      </c>
      <c r="H22" s="1">
        <v>48</v>
      </c>
      <c r="I22" s="1">
        <v>49.2</v>
      </c>
      <c r="J22" s="1">
        <v>237</v>
      </c>
      <c r="K22" s="1">
        <v>227</v>
      </c>
    </row>
    <row r="23" spans="1:12" x14ac:dyDescent="0.25">
      <c r="A23" s="2">
        <v>41572</v>
      </c>
      <c r="B23" s="3">
        <v>0.125</v>
      </c>
      <c r="C23" s="1">
        <v>15.8</v>
      </c>
      <c r="D23" s="1">
        <v>24.7</v>
      </c>
      <c r="E23" s="1">
        <v>213</v>
      </c>
      <c r="F23" s="1">
        <v>120</v>
      </c>
      <c r="G23" s="1">
        <v>118.8</v>
      </c>
      <c r="H23" s="1">
        <v>48</v>
      </c>
      <c r="I23" s="1">
        <v>48.8</v>
      </c>
      <c r="J23" s="1">
        <v>237</v>
      </c>
      <c r="K23" s="1">
        <v>230</v>
      </c>
    </row>
    <row r="24" spans="1:12" x14ac:dyDescent="0.25">
      <c r="A24" s="2">
        <v>41572</v>
      </c>
      <c r="B24" s="3">
        <v>0.15694444444444444</v>
      </c>
      <c r="C24" s="1">
        <v>16.100000000000001</v>
      </c>
      <c r="D24" s="1">
        <v>25.3</v>
      </c>
      <c r="E24" s="1">
        <v>225</v>
      </c>
      <c r="F24" s="1">
        <v>120</v>
      </c>
      <c r="G24" s="1">
        <v>118.8</v>
      </c>
      <c r="H24" s="1">
        <v>48</v>
      </c>
      <c r="I24" s="1">
        <v>48.7</v>
      </c>
      <c r="J24" s="1">
        <v>237</v>
      </c>
      <c r="K24" s="1">
        <v>231</v>
      </c>
    </row>
    <row r="25" spans="1:12" x14ac:dyDescent="0.25">
      <c r="A25" s="2">
        <v>41572</v>
      </c>
      <c r="B25" s="3">
        <v>0.18611111111111112</v>
      </c>
      <c r="C25" s="1">
        <v>14.9</v>
      </c>
      <c r="D25" s="1">
        <v>24.3</v>
      </c>
      <c r="E25" s="1">
        <v>236</v>
      </c>
      <c r="F25" s="1">
        <v>120</v>
      </c>
      <c r="G25" s="1">
        <v>118.9</v>
      </c>
      <c r="H25" s="1">
        <v>48</v>
      </c>
      <c r="I25" s="1">
        <v>48.3</v>
      </c>
      <c r="J25" s="1">
        <v>237</v>
      </c>
      <c r="K25" s="1">
        <v>233</v>
      </c>
    </row>
    <row r="26" spans="1:12" x14ac:dyDescent="0.25">
      <c r="A26" s="2">
        <v>41572</v>
      </c>
      <c r="B26" s="3">
        <v>0.19444444444444445</v>
      </c>
      <c r="E26" s="1">
        <v>239</v>
      </c>
      <c r="F26" s="1">
        <v>120</v>
      </c>
      <c r="H26" s="1">
        <v>48</v>
      </c>
      <c r="J26" s="1">
        <v>237</v>
      </c>
      <c r="K26" s="1"/>
      <c r="L26" s="1" t="s">
        <v>60</v>
      </c>
    </row>
    <row r="27" spans="1:12" x14ac:dyDescent="0.25">
      <c r="A27" s="2">
        <v>41575</v>
      </c>
      <c r="B27" s="3">
        <v>0.4236111111111111</v>
      </c>
      <c r="F27" s="1">
        <v>120</v>
      </c>
      <c r="H27" s="1">
        <v>50</v>
      </c>
      <c r="J27" s="1">
        <v>240</v>
      </c>
      <c r="K27" s="1"/>
      <c r="L27" s="1" t="s">
        <v>51</v>
      </c>
    </row>
    <row r="28" spans="1:12" x14ac:dyDescent="0.25">
      <c r="A28" s="2">
        <v>41575</v>
      </c>
      <c r="B28" s="3">
        <v>0.43611111111111112</v>
      </c>
      <c r="C28" s="1">
        <v>14.6</v>
      </c>
      <c r="D28" s="1">
        <v>18.2</v>
      </c>
      <c r="E28" s="1">
        <v>242</v>
      </c>
      <c r="F28" s="1">
        <v>120</v>
      </c>
      <c r="G28" s="1">
        <v>98.1</v>
      </c>
      <c r="H28" s="1">
        <v>50</v>
      </c>
      <c r="I28" s="1">
        <v>27.2</v>
      </c>
      <c r="J28" s="1">
        <v>240</v>
      </c>
      <c r="K28" s="1"/>
    </row>
    <row r="29" spans="1:12" x14ac:dyDescent="0.25">
      <c r="A29" s="2">
        <v>41575</v>
      </c>
      <c r="B29" s="3">
        <v>0.46458333333333335</v>
      </c>
      <c r="C29" s="1">
        <v>13.2</v>
      </c>
      <c r="D29" s="1">
        <v>23.1</v>
      </c>
      <c r="E29" s="1">
        <v>252</v>
      </c>
      <c r="F29" s="1">
        <v>120</v>
      </c>
      <c r="G29" s="1">
        <v>116.3</v>
      </c>
      <c r="H29" s="1">
        <v>50</v>
      </c>
      <c r="I29" s="1">
        <v>43.1</v>
      </c>
      <c r="J29" s="1">
        <v>240</v>
      </c>
      <c r="K29" s="1"/>
    </row>
    <row r="30" spans="1:12" x14ac:dyDescent="0.25">
      <c r="A30" s="2">
        <v>41575</v>
      </c>
      <c r="B30" s="3">
        <v>0.48125000000000001</v>
      </c>
      <c r="C30" s="1">
        <v>13.3</v>
      </c>
      <c r="D30" s="1">
        <v>25.6</v>
      </c>
      <c r="E30" s="1">
        <v>258</v>
      </c>
      <c r="F30" s="1">
        <v>120</v>
      </c>
      <c r="G30" s="1">
        <v>118.4</v>
      </c>
      <c r="H30" s="1">
        <v>50</v>
      </c>
      <c r="I30" s="1">
        <v>48.1</v>
      </c>
      <c r="J30" s="1">
        <v>240</v>
      </c>
      <c r="K30" s="1"/>
      <c r="L30" s="1" t="s">
        <v>61</v>
      </c>
    </row>
    <row r="31" spans="1:12" x14ac:dyDescent="0.25">
      <c r="A31" s="2">
        <v>41575</v>
      </c>
      <c r="B31" s="3">
        <v>0.50555555555555554</v>
      </c>
      <c r="C31" s="1">
        <v>12.7</v>
      </c>
      <c r="D31" s="1">
        <v>27.4</v>
      </c>
      <c r="E31" s="1">
        <v>267</v>
      </c>
      <c r="F31" s="1">
        <v>120</v>
      </c>
      <c r="G31" s="1">
        <v>120.1</v>
      </c>
      <c r="H31" s="1">
        <v>50</v>
      </c>
      <c r="I31" s="1">
        <v>53.2</v>
      </c>
      <c r="J31" s="1">
        <v>230</v>
      </c>
      <c r="K31" s="1"/>
      <c r="L31" s="1" t="s">
        <v>62</v>
      </c>
    </row>
    <row r="32" spans="1:12" x14ac:dyDescent="0.25">
      <c r="A32" s="2">
        <v>41575</v>
      </c>
      <c r="B32" s="3">
        <v>0.52083333333333337</v>
      </c>
      <c r="C32" s="1">
        <v>13</v>
      </c>
      <c r="D32" s="1">
        <v>27.5</v>
      </c>
      <c r="E32" s="1">
        <v>273</v>
      </c>
      <c r="F32" s="1">
        <v>120</v>
      </c>
      <c r="G32" s="1">
        <v>120.8</v>
      </c>
      <c r="H32" s="1">
        <v>50</v>
      </c>
      <c r="I32" s="1">
        <v>52.2</v>
      </c>
      <c r="J32" s="1">
        <v>220</v>
      </c>
      <c r="K32" s="1"/>
    </row>
    <row r="33" spans="1:12" x14ac:dyDescent="0.25">
      <c r="A33" s="2">
        <v>41575</v>
      </c>
      <c r="B33" s="3">
        <v>0.54375000000000007</v>
      </c>
      <c r="C33" s="1">
        <v>12.4</v>
      </c>
      <c r="D33" s="1">
        <v>28</v>
      </c>
      <c r="E33" s="1">
        <v>282</v>
      </c>
      <c r="F33" s="1">
        <v>120</v>
      </c>
      <c r="G33" s="1">
        <v>118.9</v>
      </c>
      <c r="H33" s="1">
        <v>50</v>
      </c>
      <c r="I33" s="1">
        <v>49.7</v>
      </c>
      <c r="J33" s="1">
        <v>220</v>
      </c>
      <c r="K33" s="1"/>
    </row>
    <row r="34" spans="1:12" x14ac:dyDescent="0.25">
      <c r="A34" s="2">
        <v>41575</v>
      </c>
      <c r="B34" s="3">
        <v>0.5625</v>
      </c>
      <c r="C34" s="1">
        <v>11.9</v>
      </c>
      <c r="D34" s="1">
        <v>26.6</v>
      </c>
      <c r="E34" s="1">
        <v>289</v>
      </c>
      <c r="F34" s="1">
        <v>120</v>
      </c>
      <c r="G34" s="1">
        <v>119</v>
      </c>
      <c r="H34" s="1">
        <v>50</v>
      </c>
      <c r="I34" s="1">
        <v>47.8</v>
      </c>
      <c r="J34" s="1">
        <v>220</v>
      </c>
      <c r="K34" s="1"/>
    </row>
    <row r="35" spans="1:12" x14ac:dyDescent="0.25">
      <c r="A35" s="2">
        <v>41575</v>
      </c>
      <c r="B35" s="3">
        <v>0.56458333333333333</v>
      </c>
      <c r="E35" s="1">
        <v>290</v>
      </c>
      <c r="F35" s="1">
        <v>120</v>
      </c>
      <c r="H35" s="1">
        <v>50</v>
      </c>
      <c r="J35" s="1">
        <v>220</v>
      </c>
      <c r="K35" s="1"/>
      <c r="L35" s="1" t="s">
        <v>60</v>
      </c>
    </row>
    <row r="36" spans="1:12" x14ac:dyDescent="0.25">
      <c r="A36" s="2">
        <v>41577</v>
      </c>
      <c r="B36" s="3">
        <v>0.56597222222222221</v>
      </c>
      <c r="F36" s="1">
        <v>120</v>
      </c>
      <c r="H36" s="1">
        <v>50</v>
      </c>
      <c r="J36" s="1">
        <v>225</v>
      </c>
      <c r="K36" s="1"/>
      <c r="L36" s="1" t="s">
        <v>51</v>
      </c>
    </row>
    <row r="37" spans="1:12" x14ac:dyDescent="0.25">
      <c r="A37" s="2">
        <v>41577</v>
      </c>
      <c r="B37" s="3">
        <v>0.57916666666666672</v>
      </c>
      <c r="C37" s="1">
        <v>11.3</v>
      </c>
      <c r="D37" s="1">
        <v>17.600000000000001</v>
      </c>
      <c r="E37" s="1">
        <v>294</v>
      </c>
      <c r="F37" s="1">
        <v>120</v>
      </c>
      <c r="G37" s="1">
        <v>85.4</v>
      </c>
      <c r="H37" s="1">
        <v>50</v>
      </c>
      <c r="I37" s="1">
        <v>26.3</v>
      </c>
      <c r="J37" s="1">
        <v>225</v>
      </c>
      <c r="K37" s="1"/>
    </row>
    <row r="38" spans="1:12" x14ac:dyDescent="0.25">
      <c r="A38" s="2">
        <v>41577</v>
      </c>
      <c r="B38" s="3">
        <v>0.60486111111111118</v>
      </c>
      <c r="C38" s="1">
        <v>13.7</v>
      </c>
      <c r="D38" s="1">
        <v>18.2</v>
      </c>
      <c r="E38" s="1">
        <v>304</v>
      </c>
      <c r="F38" s="1">
        <v>120</v>
      </c>
      <c r="G38" s="1">
        <v>120.3</v>
      </c>
      <c r="H38" s="1">
        <v>50</v>
      </c>
      <c r="I38" s="1">
        <v>37.799999999999997</v>
      </c>
      <c r="J38" s="1">
        <v>225</v>
      </c>
      <c r="K38" s="1"/>
    </row>
    <row r="39" spans="1:12" x14ac:dyDescent="0.25">
      <c r="A39" s="2">
        <v>41577</v>
      </c>
      <c r="B39" s="3">
        <v>0.63124999999999998</v>
      </c>
      <c r="C39" s="1">
        <v>15.6</v>
      </c>
      <c r="D39" s="1">
        <v>19.7</v>
      </c>
      <c r="E39" s="1">
        <v>314</v>
      </c>
      <c r="F39" s="1">
        <v>120</v>
      </c>
      <c r="G39" s="1">
        <v>119</v>
      </c>
      <c r="H39" s="1">
        <v>50</v>
      </c>
      <c r="I39" s="1">
        <v>43.8</v>
      </c>
      <c r="J39" s="1">
        <v>225</v>
      </c>
      <c r="K39" s="1"/>
    </row>
    <row r="40" spans="1:12" x14ac:dyDescent="0.25">
      <c r="A40" s="2">
        <v>41577</v>
      </c>
      <c r="B40" s="3">
        <v>0.65486111111111112</v>
      </c>
      <c r="C40" s="1">
        <v>16</v>
      </c>
      <c r="D40" s="1">
        <v>20.2</v>
      </c>
      <c r="E40" s="1">
        <v>323</v>
      </c>
      <c r="F40" s="1">
        <v>120</v>
      </c>
      <c r="G40" s="1">
        <v>118.1</v>
      </c>
      <c r="H40" s="1">
        <v>50</v>
      </c>
      <c r="I40" s="1">
        <v>47.1</v>
      </c>
      <c r="J40" s="1">
        <v>225</v>
      </c>
      <c r="K40" s="1"/>
    </row>
    <row r="41" spans="1:12" x14ac:dyDescent="0.25">
      <c r="A41" s="2">
        <v>41577</v>
      </c>
      <c r="B41" s="3">
        <v>0.68402777777777779</v>
      </c>
      <c r="C41" s="1">
        <v>15.3</v>
      </c>
      <c r="D41" s="1">
        <v>20.7</v>
      </c>
      <c r="E41" s="1">
        <v>334</v>
      </c>
      <c r="F41" s="1">
        <v>120</v>
      </c>
      <c r="G41" s="1">
        <v>120.3</v>
      </c>
      <c r="H41" s="1">
        <v>50</v>
      </c>
      <c r="I41" s="1">
        <v>48.5</v>
      </c>
      <c r="J41" s="1">
        <v>225</v>
      </c>
      <c r="K41" s="1"/>
      <c r="L41" s="1" t="s">
        <v>65</v>
      </c>
    </row>
    <row r="42" spans="1:12" x14ac:dyDescent="0.25">
      <c r="A42" s="2">
        <v>41577</v>
      </c>
      <c r="B42" s="3">
        <v>0.73055555555555562</v>
      </c>
      <c r="C42" s="1">
        <v>14.7</v>
      </c>
      <c r="D42" s="1">
        <v>22.4</v>
      </c>
      <c r="E42" s="1">
        <v>353</v>
      </c>
      <c r="F42" s="1">
        <v>120</v>
      </c>
      <c r="G42" s="1">
        <v>119.2</v>
      </c>
      <c r="H42" s="1">
        <v>49</v>
      </c>
      <c r="I42" s="1">
        <v>52.9</v>
      </c>
      <c r="J42" s="1">
        <v>225</v>
      </c>
      <c r="K42" s="1">
        <v>194</v>
      </c>
      <c r="L42" s="1" t="s">
        <v>62</v>
      </c>
    </row>
    <row r="43" spans="1:12" x14ac:dyDescent="0.25">
      <c r="A43" s="2">
        <v>41577</v>
      </c>
      <c r="B43" s="3">
        <v>0.76111111111111107</v>
      </c>
      <c r="C43" s="1">
        <v>15.8</v>
      </c>
      <c r="D43" s="1">
        <v>22.1</v>
      </c>
      <c r="E43" s="1">
        <v>367</v>
      </c>
      <c r="F43" s="1">
        <v>120</v>
      </c>
      <c r="G43" s="1">
        <v>119.1</v>
      </c>
      <c r="H43" s="1">
        <v>49</v>
      </c>
      <c r="I43" s="1">
        <v>53</v>
      </c>
      <c r="J43" s="1">
        <v>220</v>
      </c>
      <c r="K43" s="1"/>
    </row>
    <row r="44" spans="1:12" x14ac:dyDescent="0.25">
      <c r="A44" s="2">
        <v>41577</v>
      </c>
      <c r="B44" s="3">
        <v>0.7993055555555556</v>
      </c>
      <c r="C44" s="1">
        <v>14.6</v>
      </c>
      <c r="D44" s="1">
        <v>21.7</v>
      </c>
      <c r="E44" s="1">
        <v>384</v>
      </c>
      <c r="F44" s="1">
        <v>120</v>
      </c>
      <c r="G44" s="1">
        <v>119.1</v>
      </c>
      <c r="H44" s="1">
        <v>49</v>
      </c>
      <c r="I44" s="1">
        <v>50.9</v>
      </c>
      <c r="J44" s="1">
        <v>220</v>
      </c>
      <c r="K44" s="1">
        <v>204</v>
      </c>
    </row>
    <row r="45" spans="1:12" x14ac:dyDescent="0.25">
      <c r="A45" s="2">
        <v>41577</v>
      </c>
      <c r="B45" s="3">
        <v>0.83611111111111114</v>
      </c>
      <c r="C45" s="1">
        <v>14.6</v>
      </c>
      <c r="D45" s="1">
        <v>19.600000000000001</v>
      </c>
      <c r="E45" s="1">
        <v>399</v>
      </c>
      <c r="F45" s="1">
        <v>120</v>
      </c>
      <c r="G45" s="1">
        <v>119</v>
      </c>
      <c r="H45" s="1">
        <v>49</v>
      </c>
      <c r="I45" s="1">
        <v>50.1</v>
      </c>
      <c r="J45" s="1">
        <v>220</v>
      </c>
      <c r="K45" s="1">
        <v>211</v>
      </c>
    </row>
    <row r="46" spans="1:12" x14ac:dyDescent="0.25">
      <c r="A46" s="2">
        <v>41577</v>
      </c>
      <c r="B46" s="3">
        <v>0.88750000000000007</v>
      </c>
      <c r="C46" s="1">
        <v>14.8</v>
      </c>
      <c r="D46" s="1">
        <v>18.600000000000001</v>
      </c>
      <c r="E46" s="1">
        <v>420</v>
      </c>
      <c r="F46" s="1">
        <v>120</v>
      </c>
      <c r="G46" s="1">
        <v>118.9</v>
      </c>
      <c r="H46" s="1">
        <v>49</v>
      </c>
      <c r="I46" s="1">
        <v>49.4</v>
      </c>
      <c r="J46" s="1">
        <v>220</v>
      </c>
      <c r="K46" s="1">
        <v>217</v>
      </c>
      <c r="L46" s="1" t="s">
        <v>66</v>
      </c>
    </row>
    <row r="47" spans="1:12" x14ac:dyDescent="0.25">
      <c r="A47" s="2">
        <v>41577</v>
      </c>
      <c r="B47" s="3">
        <v>0.92291666666666661</v>
      </c>
      <c r="C47" s="1">
        <v>15.7</v>
      </c>
      <c r="D47" s="1">
        <v>16.399999999999999</v>
      </c>
      <c r="E47" s="1">
        <v>434</v>
      </c>
      <c r="F47" s="1">
        <v>120</v>
      </c>
      <c r="G47" s="1">
        <v>118.5</v>
      </c>
      <c r="H47" s="1">
        <v>49</v>
      </c>
      <c r="I47" s="1">
        <v>47.1</v>
      </c>
      <c r="J47" s="1">
        <v>218</v>
      </c>
      <c r="K47" s="1">
        <v>231</v>
      </c>
    </row>
    <row r="48" spans="1:12" x14ac:dyDescent="0.25">
      <c r="A48" s="2">
        <v>41577</v>
      </c>
      <c r="B48" s="3">
        <v>0.96527777777777779</v>
      </c>
      <c r="C48" s="1">
        <v>15.2</v>
      </c>
      <c r="D48" s="1">
        <v>15.7</v>
      </c>
      <c r="E48" s="1">
        <v>450</v>
      </c>
      <c r="F48" s="1">
        <v>120</v>
      </c>
      <c r="G48" s="1">
        <v>119.8</v>
      </c>
      <c r="H48" s="1">
        <v>49</v>
      </c>
      <c r="I48" s="1">
        <v>48.3</v>
      </c>
      <c r="J48" s="1">
        <v>218</v>
      </c>
      <c r="K48" s="1">
        <v>222</v>
      </c>
    </row>
    <row r="49" spans="1:12" x14ac:dyDescent="0.25">
      <c r="A49" s="2">
        <v>41578</v>
      </c>
      <c r="B49" s="3">
        <v>6.2499999999999995E-3</v>
      </c>
      <c r="C49" s="1">
        <v>15.1</v>
      </c>
      <c r="D49" s="1">
        <v>15.9</v>
      </c>
      <c r="E49" s="1">
        <v>466</v>
      </c>
      <c r="F49" s="1">
        <v>120</v>
      </c>
      <c r="G49" s="1">
        <v>118</v>
      </c>
      <c r="H49" s="1">
        <v>49</v>
      </c>
      <c r="I49" s="1">
        <v>48.4</v>
      </c>
      <c r="J49" s="1">
        <v>218</v>
      </c>
      <c r="K49" s="1">
        <v>222</v>
      </c>
    </row>
    <row r="50" spans="1:12" x14ac:dyDescent="0.25">
      <c r="A50" s="2">
        <v>41578</v>
      </c>
      <c r="B50" s="3">
        <v>0.12847222222222224</v>
      </c>
      <c r="C50" s="1">
        <v>15</v>
      </c>
      <c r="D50" s="1">
        <v>14.5</v>
      </c>
      <c r="E50" s="1">
        <v>515</v>
      </c>
      <c r="F50" s="1">
        <v>120</v>
      </c>
      <c r="G50" s="1">
        <v>118.9</v>
      </c>
      <c r="H50" s="1">
        <v>49</v>
      </c>
      <c r="I50" s="1">
        <v>51.1</v>
      </c>
      <c r="J50" s="1">
        <v>218</v>
      </c>
      <c r="K50" s="1">
        <v>202</v>
      </c>
    </row>
    <row r="51" spans="1:12" x14ac:dyDescent="0.25">
      <c r="A51" s="2">
        <v>41578</v>
      </c>
      <c r="B51" s="3">
        <v>0.25347222222222221</v>
      </c>
      <c r="C51" s="1">
        <v>14</v>
      </c>
      <c r="D51" s="1">
        <v>16</v>
      </c>
      <c r="E51" s="1">
        <v>568</v>
      </c>
      <c r="F51" s="1">
        <v>120</v>
      </c>
      <c r="G51" s="1">
        <v>119.3</v>
      </c>
      <c r="H51" s="1">
        <v>49</v>
      </c>
      <c r="I51" s="1">
        <v>50.1</v>
      </c>
      <c r="J51" s="1">
        <v>218</v>
      </c>
      <c r="K51" s="1">
        <v>209</v>
      </c>
    </row>
    <row r="52" spans="1:12" x14ac:dyDescent="0.25">
      <c r="A52" s="2">
        <v>41578</v>
      </c>
      <c r="B52" s="3">
        <v>0.31388888888888888</v>
      </c>
      <c r="C52" s="1">
        <v>14.2</v>
      </c>
      <c r="D52" s="1">
        <v>14.9</v>
      </c>
      <c r="E52" s="1">
        <v>593</v>
      </c>
      <c r="F52" s="1">
        <v>120</v>
      </c>
      <c r="G52" s="1">
        <v>118</v>
      </c>
      <c r="H52" s="1">
        <v>49</v>
      </c>
      <c r="I52" s="1">
        <v>49.7</v>
      </c>
      <c r="J52" s="1">
        <v>218</v>
      </c>
      <c r="K52" s="1">
        <v>212</v>
      </c>
    </row>
    <row r="53" spans="1:12" x14ac:dyDescent="0.25">
      <c r="A53" s="2">
        <v>41578</v>
      </c>
      <c r="B53" s="3">
        <v>0.39027777777777778</v>
      </c>
      <c r="C53" s="1">
        <v>14.8</v>
      </c>
      <c r="D53" s="1">
        <v>16.3</v>
      </c>
      <c r="E53" s="1">
        <v>624</v>
      </c>
      <c r="F53" s="1">
        <v>120</v>
      </c>
      <c r="G53" s="1">
        <v>117.8</v>
      </c>
      <c r="H53" s="1">
        <v>49</v>
      </c>
      <c r="I53" s="1">
        <v>49.8</v>
      </c>
      <c r="J53" s="1">
        <v>218</v>
      </c>
      <c r="K53" s="1">
        <v>212</v>
      </c>
    </row>
    <row r="54" spans="1:12" x14ac:dyDescent="0.25">
      <c r="A54" s="2">
        <v>41578</v>
      </c>
      <c r="B54" s="3">
        <v>0.43958333333333338</v>
      </c>
      <c r="C54" s="1">
        <v>15.2</v>
      </c>
      <c r="D54" s="1">
        <v>21.5</v>
      </c>
      <c r="E54" s="1">
        <v>645</v>
      </c>
      <c r="F54" s="1">
        <v>120</v>
      </c>
      <c r="G54" s="1">
        <v>118.7</v>
      </c>
      <c r="H54" s="1">
        <v>49</v>
      </c>
      <c r="I54" s="1">
        <v>51.1</v>
      </c>
      <c r="J54" s="1">
        <v>218</v>
      </c>
      <c r="K54" s="1">
        <v>202</v>
      </c>
    </row>
    <row r="55" spans="1:12" x14ac:dyDescent="0.25">
      <c r="A55" s="2">
        <v>41578</v>
      </c>
      <c r="B55" s="3">
        <v>0.47638888888888892</v>
      </c>
      <c r="C55" s="1">
        <v>14.6</v>
      </c>
      <c r="D55" s="1">
        <v>22.3</v>
      </c>
      <c r="E55" s="1">
        <v>660</v>
      </c>
      <c r="F55" s="1">
        <v>120</v>
      </c>
      <c r="G55" s="1">
        <v>118.4</v>
      </c>
      <c r="H55" s="1">
        <v>49</v>
      </c>
      <c r="I55" s="1">
        <v>47.4</v>
      </c>
      <c r="J55" s="1">
        <v>218</v>
      </c>
      <c r="K55" s="1">
        <v>229</v>
      </c>
    </row>
    <row r="56" spans="1:12" x14ac:dyDescent="0.25">
      <c r="A56" s="2">
        <v>41578</v>
      </c>
      <c r="B56" s="3">
        <v>0.48888888888888887</v>
      </c>
      <c r="E56" s="1">
        <v>665</v>
      </c>
      <c r="F56" s="1">
        <v>120</v>
      </c>
      <c r="H56" s="1">
        <v>49</v>
      </c>
      <c r="J56" s="1">
        <v>218</v>
      </c>
      <c r="K56" s="1"/>
      <c r="L56" s="1" t="s">
        <v>60</v>
      </c>
    </row>
    <row r="57" spans="1:12" x14ac:dyDescent="0.25">
      <c r="A57" s="2">
        <v>41578</v>
      </c>
      <c r="B57" s="3">
        <v>0.51041666666666663</v>
      </c>
      <c r="F57" s="1">
        <v>120</v>
      </c>
      <c r="H57" s="1">
        <v>49</v>
      </c>
      <c r="J57" s="1">
        <v>230</v>
      </c>
      <c r="K57" s="1"/>
      <c r="L57" s="1" t="s">
        <v>51</v>
      </c>
    </row>
    <row r="58" spans="1:12" x14ac:dyDescent="0.25">
      <c r="A58" s="2">
        <v>41578</v>
      </c>
      <c r="B58" s="3">
        <v>0.56458333333333333</v>
      </c>
      <c r="C58" s="1">
        <v>16</v>
      </c>
      <c r="D58" s="1">
        <v>20.7</v>
      </c>
      <c r="E58" s="1">
        <v>685</v>
      </c>
      <c r="F58" s="1">
        <v>120</v>
      </c>
      <c r="G58" s="1">
        <v>120.1</v>
      </c>
      <c r="H58" s="1">
        <v>49</v>
      </c>
      <c r="I58" s="1">
        <v>45.7</v>
      </c>
      <c r="J58" s="1">
        <v>230</v>
      </c>
      <c r="K58" s="1"/>
    </row>
    <row r="59" spans="1:12" x14ac:dyDescent="0.25">
      <c r="A59" s="2">
        <v>41578</v>
      </c>
      <c r="B59" s="3">
        <v>0.59375</v>
      </c>
      <c r="C59" s="1">
        <v>15.7</v>
      </c>
      <c r="D59" s="1">
        <v>21.6</v>
      </c>
      <c r="E59" s="1">
        <v>696</v>
      </c>
      <c r="F59" s="1">
        <v>120</v>
      </c>
      <c r="G59" s="1">
        <v>119.1</v>
      </c>
      <c r="H59" s="1">
        <v>49</v>
      </c>
      <c r="I59" s="1">
        <v>48</v>
      </c>
      <c r="J59" s="1">
        <v>230</v>
      </c>
      <c r="K59" s="1"/>
      <c r="L59" s="1" t="s">
        <v>83</v>
      </c>
    </row>
    <row r="60" spans="1:12" x14ac:dyDescent="0.25">
      <c r="A60" s="2">
        <v>41578</v>
      </c>
      <c r="B60" s="3">
        <v>0.63194444444444442</v>
      </c>
      <c r="C60" s="1">
        <v>15.7</v>
      </c>
      <c r="D60" s="1">
        <v>22.9</v>
      </c>
      <c r="E60" s="1">
        <v>710</v>
      </c>
      <c r="F60" s="1">
        <v>120</v>
      </c>
      <c r="G60" s="1">
        <v>118</v>
      </c>
      <c r="H60" s="1">
        <v>49</v>
      </c>
      <c r="I60" s="1">
        <v>46.8</v>
      </c>
      <c r="J60" s="1">
        <v>220</v>
      </c>
      <c r="K60" s="1">
        <v>236</v>
      </c>
    </row>
    <row r="61" spans="1:12" x14ac:dyDescent="0.25">
      <c r="A61" s="2">
        <v>41578</v>
      </c>
      <c r="B61" s="3">
        <v>0.67499999999999993</v>
      </c>
      <c r="C61" s="1">
        <v>15.4</v>
      </c>
      <c r="D61" s="1">
        <v>21.7</v>
      </c>
      <c r="E61" s="1">
        <v>726</v>
      </c>
      <c r="F61" s="1">
        <v>120</v>
      </c>
      <c r="G61" s="1">
        <v>117.8</v>
      </c>
      <c r="H61" s="1">
        <v>49</v>
      </c>
      <c r="I61" s="1">
        <v>46.6</v>
      </c>
      <c r="J61" s="1">
        <v>220</v>
      </c>
      <c r="K61" s="1">
        <v>237</v>
      </c>
    </row>
    <row r="62" spans="1:12" x14ac:dyDescent="0.25">
      <c r="A62" s="2">
        <v>41578</v>
      </c>
      <c r="B62" s="3">
        <v>0.73611111111111116</v>
      </c>
      <c r="C62" s="1">
        <v>14.9</v>
      </c>
      <c r="D62" s="1">
        <v>19.8</v>
      </c>
      <c r="E62" s="1">
        <v>749</v>
      </c>
      <c r="F62" s="1">
        <v>120</v>
      </c>
      <c r="G62" s="1">
        <v>118.5</v>
      </c>
      <c r="H62" s="1">
        <v>49</v>
      </c>
      <c r="I62" s="1">
        <v>48.6</v>
      </c>
      <c r="J62" s="1">
        <v>220</v>
      </c>
      <c r="K62" s="1">
        <v>223</v>
      </c>
    </row>
    <row r="63" spans="1:12" x14ac:dyDescent="0.25">
      <c r="A63" s="2">
        <v>41578</v>
      </c>
      <c r="B63" s="3">
        <v>0.77222222222222225</v>
      </c>
      <c r="C63" s="1">
        <v>15.6</v>
      </c>
      <c r="D63" s="1">
        <v>17.7</v>
      </c>
      <c r="E63" s="1">
        <v>762</v>
      </c>
      <c r="F63" s="1">
        <v>120</v>
      </c>
      <c r="G63" s="1">
        <v>120</v>
      </c>
      <c r="H63" s="1">
        <v>49</v>
      </c>
      <c r="I63" s="1">
        <v>48.3</v>
      </c>
      <c r="J63" s="1">
        <v>220</v>
      </c>
      <c r="K63" s="1">
        <v>225</v>
      </c>
    </row>
    <row r="64" spans="1:12" x14ac:dyDescent="0.25">
      <c r="A64" s="2">
        <v>41578</v>
      </c>
      <c r="B64" s="3">
        <v>0.81736111111111109</v>
      </c>
      <c r="C64" s="1">
        <v>14.4</v>
      </c>
      <c r="D64" s="1">
        <v>16.3</v>
      </c>
      <c r="E64" s="1">
        <v>780</v>
      </c>
      <c r="F64" s="1">
        <v>120</v>
      </c>
      <c r="G64" s="1">
        <v>117</v>
      </c>
      <c r="H64" s="1">
        <v>49</v>
      </c>
      <c r="I64" s="1">
        <v>49.8</v>
      </c>
      <c r="J64" s="1">
        <v>220</v>
      </c>
      <c r="K64" s="1">
        <v>213</v>
      </c>
    </row>
    <row r="65" spans="1:12" x14ac:dyDescent="0.25">
      <c r="A65" s="2">
        <v>41578</v>
      </c>
      <c r="B65" s="3">
        <v>0.8666666666666667</v>
      </c>
      <c r="C65" s="1">
        <v>14.1</v>
      </c>
      <c r="D65" s="1">
        <v>16.2</v>
      </c>
      <c r="E65" s="1">
        <v>800</v>
      </c>
      <c r="F65" s="1">
        <v>120</v>
      </c>
      <c r="G65" s="1">
        <v>119.6</v>
      </c>
      <c r="H65" s="1">
        <v>49</v>
      </c>
      <c r="I65" s="1">
        <v>49.5</v>
      </c>
      <c r="J65" s="1">
        <v>220</v>
      </c>
      <c r="K65" s="1">
        <v>216</v>
      </c>
      <c r="L65" s="1" t="s">
        <v>66</v>
      </c>
    </row>
    <row r="66" spans="1:12" x14ac:dyDescent="0.25">
      <c r="A66" s="2">
        <v>41578</v>
      </c>
      <c r="B66" s="3">
        <v>0.90625</v>
      </c>
      <c r="C66" s="1">
        <v>14</v>
      </c>
      <c r="D66" s="1">
        <v>15.8</v>
      </c>
      <c r="E66" s="1">
        <v>815</v>
      </c>
      <c r="F66" s="1">
        <v>120</v>
      </c>
      <c r="G66" s="1">
        <v>119.3</v>
      </c>
      <c r="H66" s="1">
        <v>49</v>
      </c>
      <c r="I66" s="1">
        <v>47.9</v>
      </c>
      <c r="J66" s="1">
        <v>218</v>
      </c>
      <c r="K66" s="1">
        <v>225</v>
      </c>
    </row>
    <row r="67" spans="1:12" x14ac:dyDescent="0.25">
      <c r="A67" s="2">
        <v>41578</v>
      </c>
      <c r="B67" s="3">
        <v>0.94374999999999998</v>
      </c>
      <c r="C67" s="1">
        <v>14.7</v>
      </c>
      <c r="D67" s="1">
        <v>15.5</v>
      </c>
      <c r="E67" s="1">
        <v>830</v>
      </c>
      <c r="F67" s="1">
        <v>120</v>
      </c>
      <c r="G67" s="1">
        <v>119.4</v>
      </c>
      <c r="H67" s="1">
        <v>49</v>
      </c>
      <c r="I67" s="1">
        <v>50</v>
      </c>
      <c r="J67" s="1">
        <v>218</v>
      </c>
      <c r="K67" s="1">
        <v>210</v>
      </c>
    </row>
    <row r="68" spans="1:12" x14ac:dyDescent="0.25">
      <c r="A68" s="2">
        <v>41578</v>
      </c>
      <c r="B68" s="3">
        <v>0.99305555555555547</v>
      </c>
      <c r="C68" s="1">
        <v>14.2</v>
      </c>
      <c r="D68" s="1">
        <v>15.2</v>
      </c>
      <c r="E68" s="1">
        <v>850</v>
      </c>
      <c r="F68" s="1">
        <v>120</v>
      </c>
      <c r="G68" s="1">
        <v>118.1</v>
      </c>
      <c r="H68" s="1">
        <v>49</v>
      </c>
      <c r="I68" s="1">
        <v>48.9</v>
      </c>
      <c r="J68" s="1">
        <v>218</v>
      </c>
      <c r="K68" s="1">
        <v>218</v>
      </c>
      <c r="L68" s="1" t="s">
        <v>85</v>
      </c>
    </row>
    <row r="69" spans="1:12" x14ac:dyDescent="0.25">
      <c r="A69" s="2">
        <v>41579</v>
      </c>
      <c r="B69" s="3">
        <v>0.12916666666666668</v>
      </c>
      <c r="C69" s="1">
        <v>14.3</v>
      </c>
      <c r="D69" s="1">
        <v>15.4</v>
      </c>
      <c r="E69" s="1">
        <v>906</v>
      </c>
      <c r="F69" s="1">
        <v>120</v>
      </c>
      <c r="G69" s="1">
        <v>118.6</v>
      </c>
      <c r="H69" s="1">
        <v>49</v>
      </c>
      <c r="I69" s="1">
        <v>49.4</v>
      </c>
      <c r="J69" s="1">
        <v>216</v>
      </c>
      <c r="K69" s="1">
        <v>212</v>
      </c>
      <c r="L69" s="1" t="s">
        <v>86</v>
      </c>
    </row>
    <row r="70" spans="1:12" x14ac:dyDescent="0.25">
      <c r="A70" s="2">
        <v>41579</v>
      </c>
      <c r="B70" s="3">
        <v>0.19236111111111112</v>
      </c>
      <c r="C70" s="1">
        <v>14.4</v>
      </c>
      <c r="D70" s="1">
        <v>17.600000000000001</v>
      </c>
      <c r="E70" s="1">
        <v>932</v>
      </c>
      <c r="F70" s="1">
        <v>120</v>
      </c>
      <c r="G70" s="1">
        <v>117.5</v>
      </c>
      <c r="H70" s="1">
        <v>49</v>
      </c>
      <c r="I70" s="1">
        <v>49.8</v>
      </c>
      <c r="J70" s="1">
        <v>215</v>
      </c>
      <c r="K70" s="1">
        <v>209</v>
      </c>
      <c r="L70" s="1" t="s">
        <v>87</v>
      </c>
    </row>
    <row r="71" spans="1:12" x14ac:dyDescent="0.25">
      <c r="A71" s="2">
        <v>41579</v>
      </c>
      <c r="B71" s="3">
        <v>0.22291666666666665</v>
      </c>
      <c r="C71" s="1">
        <v>14.6</v>
      </c>
      <c r="D71" s="1">
        <v>15.2</v>
      </c>
      <c r="E71" s="1">
        <v>944</v>
      </c>
      <c r="F71" s="1">
        <v>120</v>
      </c>
      <c r="G71" s="1">
        <v>118.3</v>
      </c>
      <c r="H71" s="1">
        <v>49</v>
      </c>
      <c r="I71" s="1">
        <v>48.3</v>
      </c>
      <c r="J71" s="1">
        <v>213</v>
      </c>
      <c r="K71" s="1">
        <v>217</v>
      </c>
    </row>
    <row r="72" spans="1:12" x14ac:dyDescent="0.25">
      <c r="A72" s="2">
        <v>41579</v>
      </c>
      <c r="B72" s="3">
        <v>0.22777777777777777</v>
      </c>
      <c r="E72" s="1">
        <v>946</v>
      </c>
      <c r="F72" s="1">
        <v>120</v>
      </c>
      <c r="H72" s="1">
        <v>49</v>
      </c>
      <c r="J72" s="1">
        <v>213</v>
      </c>
      <c r="K72" s="1"/>
      <c r="L72" s="1" t="s">
        <v>60</v>
      </c>
    </row>
    <row r="73" spans="1:12" x14ac:dyDescent="0.25">
      <c r="A73" s="2">
        <v>41580</v>
      </c>
      <c r="B73" s="3">
        <v>0.36527777777777781</v>
      </c>
      <c r="F73" s="1">
        <v>120</v>
      </c>
      <c r="H73" s="1">
        <v>49</v>
      </c>
      <c r="J73" s="1">
        <v>220</v>
      </c>
      <c r="K73" s="1"/>
      <c r="L73" s="1" t="s">
        <v>51</v>
      </c>
    </row>
    <row r="74" spans="1:12" x14ac:dyDescent="0.25">
      <c r="A74" s="2">
        <v>41580</v>
      </c>
      <c r="B74" s="3">
        <v>0.39513888888888887</v>
      </c>
      <c r="C74" s="1">
        <v>14.2</v>
      </c>
      <c r="D74" s="1">
        <v>18.2</v>
      </c>
      <c r="E74" s="1">
        <v>957</v>
      </c>
      <c r="F74" s="1">
        <v>120</v>
      </c>
      <c r="G74" s="1">
        <v>118.5</v>
      </c>
      <c r="H74" s="1">
        <v>49</v>
      </c>
      <c r="I74" s="1">
        <v>39.700000000000003</v>
      </c>
      <c r="J74" s="1">
        <v>220</v>
      </c>
      <c r="K74" s="1"/>
    </row>
    <row r="75" spans="1:12" x14ac:dyDescent="0.25">
      <c r="A75" s="2">
        <v>41580</v>
      </c>
      <c r="B75" s="3">
        <v>0.43055555555555558</v>
      </c>
      <c r="C75" s="1">
        <v>13.3</v>
      </c>
      <c r="D75" s="1">
        <v>21.2</v>
      </c>
      <c r="E75" s="1">
        <v>971</v>
      </c>
      <c r="F75" s="1">
        <v>120</v>
      </c>
      <c r="G75" s="1">
        <v>119.3</v>
      </c>
      <c r="H75" s="1">
        <v>49</v>
      </c>
      <c r="I75" s="1">
        <v>47.4</v>
      </c>
      <c r="J75" s="1">
        <v>220</v>
      </c>
      <c r="K75" s="1"/>
      <c r="L75" s="1" t="s">
        <v>88</v>
      </c>
    </row>
    <row r="76" spans="1:12" x14ac:dyDescent="0.25">
      <c r="A76" s="2">
        <v>41580</v>
      </c>
      <c r="B76" s="3">
        <v>0.4548611111111111</v>
      </c>
      <c r="C76" s="1">
        <v>14.4</v>
      </c>
      <c r="D76" s="1">
        <v>22.8</v>
      </c>
      <c r="E76" s="1">
        <v>981</v>
      </c>
      <c r="F76" s="1">
        <v>120</v>
      </c>
      <c r="G76" s="1">
        <v>118.2</v>
      </c>
      <c r="H76" s="1">
        <v>49</v>
      </c>
      <c r="I76" s="1">
        <v>48.9</v>
      </c>
      <c r="J76" s="1">
        <v>200</v>
      </c>
      <c r="K76" s="1"/>
      <c r="L76" s="1" t="s">
        <v>57</v>
      </c>
    </row>
    <row r="77" spans="1:12" x14ac:dyDescent="0.25">
      <c r="A77" s="2">
        <v>41580</v>
      </c>
      <c r="B77" s="3">
        <v>0.47500000000000003</v>
      </c>
      <c r="C77" s="1">
        <v>14.6</v>
      </c>
      <c r="D77" s="1">
        <v>24.5</v>
      </c>
      <c r="E77" s="1">
        <v>990</v>
      </c>
      <c r="F77" s="1">
        <v>120</v>
      </c>
      <c r="G77" s="1">
        <v>117.8</v>
      </c>
      <c r="H77" s="1">
        <v>49</v>
      </c>
      <c r="I77" s="1">
        <v>50.5</v>
      </c>
      <c r="J77" s="1">
        <v>190</v>
      </c>
      <c r="K77" s="1"/>
      <c r="L77" s="1" t="s">
        <v>89</v>
      </c>
    </row>
    <row r="78" spans="1:12" x14ac:dyDescent="0.25">
      <c r="A78" s="2">
        <v>41580</v>
      </c>
      <c r="B78" s="3">
        <v>0.50069444444444444</v>
      </c>
      <c r="C78" s="1">
        <v>14.4</v>
      </c>
      <c r="D78" s="1">
        <v>25.4</v>
      </c>
      <c r="E78" s="1">
        <v>1002</v>
      </c>
      <c r="F78" s="1">
        <v>120</v>
      </c>
      <c r="G78" s="1">
        <v>119.7</v>
      </c>
      <c r="H78" s="1">
        <v>49</v>
      </c>
      <c r="I78" s="1">
        <v>52.2</v>
      </c>
      <c r="J78" s="1">
        <v>185</v>
      </c>
      <c r="K78" s="1"/>
      <c r="L78" s="1" t="s">
        <v>90</v>
      </c>
    </row>
    <row r="79" spans="1:12" x14ac:dyDescent="0.25">
      <c r="A79" s="2">
        <v>41580</v>
      </c>
      <c r="B79" s="3">
        <v>0.52222222222222225</v>
      </c>
      <c r="C79" s="1">
        <v>14.4</v>
      </c>
      <c r="D79" s="1">
        <v>25.8</v>
      </c>
      <c r="E79" s="1">
        <v>1012</v>
      </c>
      <c r="F79" s="1">
        <v>120</v>
      </c>
      <c r="G79" s="1">
        <v>118.5</v>
      </c>
      <c r="H79" s="1">
        <v>49</v>
      </c>
      <c r="I79" s="1">
        <v>51.8</v>
      </c>
      <c r="J79" s="1">
        <v>180</v>
      </c>
      <c r="K79" s="1"/>
      <c r="L79" s="1" t="s">
        <v>91</v>
      </c>
    </row>
    <row r="80" spans="1:12" x14ac:dyDescent="0.25">
      <c r="A80" s="2">
        <v>41580</v>
      </c>
      <c r="B80" s="3">
        <v>0.54999999999999993</v>
      </c>
      <c r="C80" s="1">
        <v>14.2</v>
      </c>
      <c r="D80" s="1">
        <v>29.1</v>
      </c>
      <c r="E80" s="1">
        <v>1026</v>
      </c>
      <c r="F80" s="1">
        <v>120</v>
      </c>
      <c r="G80" s="1">
        <v>118</v>
      </c>
      <c r="H80" s="1">
        <v>49</v>
      </c>
      <c r="I80" s="1">
        <v>51.2</v>
      </c>
      <c r="J80" s="1">
        <v>170</v>
      </c>
      <c r="K80" s="1"/>
    </row>
    <row r="81" spans="1:15" x14ac:dyDescent="0.25">
      <c r="A81" s="2">
        <v>41580</v>
      </c>
      <c r="B81" s="3">
        <v>0.58194444444444449</v>
      </c>
      <c r="C81" s="1">
        <v>13.6</v>
      </c>
      <c r="D81" s="1">
        <v>30.6</v>
      </c>
      <c r="E81" s="1">
        <v>1042</v>
      </c>
      <c r="F81" s="1">
        <v>120</v>
      </c>
      <c r="G81" s="1">
        <v>119.3</v>
      </c>
      <c r="H81" s="1">
        <v>49</v>
      </c>
      <c r="I81" s="1">
        <v>49.7</v>
      </c>
      <c r="J81" s="1">
        <v>170</v>
      </c>
      <c r="K81" s="1"/>
      <c r="L81" s="1" t="s">
        <v>92</v>
      </c>
    </row>
    <row r="82" spans="1:15" x14ac:dyDescent="0.25">
      <c r="A82" s="2">
        <v>41580</v>
      </c>
      <c r="B82" s="3">
        <v>0.625</v>
      </c>
      <c r="C82" s="1">
        <v>14.6</v>
      </c>
      <c r="D82" s="1">
        <v>29.3</v>
      </c>
      <c r="E82" s="1">
        <v>1063</v>
      </c>
      <c r="F82" s="1">
        <v>120</v>
      </c>
      <c r="G82" s="1">
        <v>119.3</v>
      </c>
      <c r="H82" s="1">
        <v>50</v>
      </c>
      <c r="I82" s="1">
        <v>49.5</v>
      </c>
      <c r="J82" s="1">
        <v>170</v>
      </c>
      <c r="K82" s="1">
        <v>172</v>
      </c>
    </row>
    <row r="83" spans="1:15" x14ac:dyDescent="0.25">
      <c r="A83" s="2">
        <v>41580</v>
      </c>
      <c r="B83" s="3">
        <v>0.66249999999999998</v>
      </c>
      <c r="C83" s="1">
        <v>14.7</v>
      </c>
      <c r="D83" s="1">
        <v>29.2</v>
      </c>
      <c r="E83" s="1">
        <v>1082</v>
      </c>
      <c r="F83" s="1">
        <v>120</v>
      </c>
      <c r="G83" s="1">
        <v>118.3</v>
      </c>
      <c r="H83" s="1">
        <v>50</v>
      </c>
      <c r="I83" s="1">
        <v>49.1</v>
      </c>
      <c r="J83" s="1">
        <v>170</v>
      </c>
      <c r="K83" s="1">
        <v>174</v>
      </c>
    </row>
    <row r="84" spans="1:15" x14ac:dyDescent="0.25">
      <c r="A84" s="2">
        <v>41580</v>
      </c>
      <c r="B84" s="3">
        <v>0.70347222222222217</v>
      </c>
      <c r="C84" s="1">
        <v>15.4</v>
      </c>
      <c r="D84" s="1">
        <v>28.2</v>
      </c>
      <c r="E84" s="1">
        <v>1102</v>
      </c>
      <c r="F84" s="1">
        <v>120</v>
      </c>
      <c r="G84" s="1">
        <v>117.6</v>
      </c>
      <c r="H84" s="1">
        <v>50</v>
      </c>
      <c r="I84" s="1">
        <v>48.2</v>
      </c>
      <c r="J84" s="1">
        <v>170</v>
      </c>
      <c r="K84" s="1">
        <v>180</v>
      </c>
    </row>
    <row r="85" spans="1:15" x14ac:dyDescent="0.25">
      <c r="A85" s="2">
        <v>41580</v>
      </c>
      <c r="B85" s="3">
        <v>0.7416666666666667</v>
      </c>
      <c r="C85" s="1">
        <v>14.6</v>
      </c>
      <c r="D85" s="1">
        <v>27.6</v>
      </c>
      <c r="E85" s="1">
        <v>1120</v>
      </c>
      <c r="F85" s="1">
        <v>120</v>
      </c>
      <c r="G85" s="1">
        <v>116.8</v>
      </c>
      <c r="H85" s="1">
        <v>50</v>
      </c>
      <c r="I85" s="1">
        <v>47.3</v>
      </c>
      <c r="J85" s="1">
        <v>170</v>
      </c>
      <c r="K85" s="1">
        <v>185</v>
      </c>
    </row>
    <row r="86" spans="1:15" x14ac:dyDescent="0.25">
      <c r="A86" s="2">
        <v>41580</v>
      </c>
      <c r="B86" s="3">
        <v>0.78055555555555556</v>
      </c>
      <c r="C86" s="1">
        <v>16.100000000000001</v>
      </c>
      <c r="D86" s="1">
        <v>25.4</v>
      </c>
      <c r="E86" s="1">
        <v>1138</v>
      </c>
      <c r="F86" s="1">
        <v>120</v>
      </c>
      <c r="G86" s="1">
        <v>120.1</v>
      </c>
      <c r="H86" s="1">
        <v>50</v>
      </c>
      <c r="I86" s="1">
        <v>48.7</v>
      </c>
      <c r="J86" s="1">
        <v>170</v>
      </c>
      <c r="K86" s="1">
        <v>177</v>
      </c>
      <c r="L86" s="1" t="s">
        <v>95</v>
      </c>
    </row>
    <row r="87" spans="1:15" x14ac:dyDescent="0.25">
      <c r="A87" s="2">
        <v>41580</v>
      </c>
      <c r="B87" s="3">
        <v>0.82361111111111107</v>
      </c>
      <c r="C87" s="1">
        <v>15.9</v>
      </c>
      <c r="D87" s="1">
        <v>25.9</v>
      </c>
      <c r="E87" s="1">
        <v>1159</v>
      </c>
      <c r="F87" s="1">
        <v>120</v>
      </c>
      <c r="G87" s="1">
        <v>119.1</v>
      </c>
      <c r="H87" s="1">
        <v>50</v>
      </c>
      <c r="I87" s="1">
        <v>50.4</v>
      </c>
      <c r="J87" s="1">
        <v>173</v>
      </c>
      <c r="K87" s="1">
        <v>170</v>
      </c>
    </row>
    <row r="88" spans="1:15" x14ac:dyDescent="0.25">
      <c r="A88" s="2">
        <v>41580</v>
      </c>
      <c r="B88" s="3">
        <v>0.86875000000000002</v>
      </c>
      <c r="C88" s="1">
        <v>14.7</v>
      </c>
      <c r="D88" s="1">
        <v>25.6</v>
      </c>
      <c r="E88" s="1">
        <v>1181</v>
      </c>
      <c r="F88" s="1">
        <v>120</v>
      </c>
      <c r="G88" s="1">
        <v>119.2</v>
      </c>
      <c r="H88" s="1">
        <v>50</v>
      </c>
      <c r="I88" s="1">
        <v>48.2</v>
      </c>
      <c r="J88" s="1">
        <v>173</v>
      </c>
      <c r="K88" s="1">
        <v>183</v>
      </c>
    </row>
    <row r="89" spans="1:15" x14ac:dyDescent="0.25">
      <c r="A89" s="2">
        <v>41580</v>
      </c>
      <c r="B89" s="3">
        <v>0.91041666666666676</v>
      </c>
      <c r="C89" s="1">
        <v>15</v>
      </c>
      <c r="D89" s="1">
        <v>26.5</v>
      </c>
      <c r="E89" s="1">
        <v>1201</v>
      </c>
      <c r="F89" s="1">
        <v>120</v>
      </c>
      <c r="G89" s="1">
        <v>117.6</v>
      </c>
      <c r="H89" s="1">
        <v>50</v>
      </c>
      <c r="I89" s="1">
        <v>49.1</v>
      </c>
      <c r="J89" s="1">
        <v>173</v>
      </c>
      <c r="K89" s="1">
        <v>178</v>
      </c>
    </row>
    <row r="90" spans="1:15" x14ac:dyDescent="0.25">
      <c r="A90" s="2">
        <v>41580</v>
      </c>
      <c r="B90" s="3">
        <v>0.96319444444444446</v>
      </c>
      <c r="C90" s="1">
        <v>14.9</v>
      </c>
      <c r="D90" s="1">
        <v>25.6</v>
      </c>
      <c r="E90" s="1">
        <v>1226</v>
      </c>
      <c r="F90" s="1">
        <v>120</v>
      </c>
      <c r="G90" s="1">
        <v>117.9</v>
      </c>
      <c r="H90" s="1">
        <v>50</v>
      </c>
      <c r="I90" s="1">
        <v>48.4</v>
      </c>
      <c r="J90" s="1">
        <v>173</v>
      </c>
      <c r="K90" s="1">
        <v>182</v>
      </c>
    </row>
    <row r="91" spans="1:15" x14ac:dyDescent="0.25">
      <c r="A91" s="2">
        <v>41580</v>
      </c>
      <c r="B91" s="3">
        <v>0.99930555555555556</v>
      </c>
      <c r="C91" s="1">
        <v>15</v>
      </c>
      <c r="D91" s="1">
        <v>25.5</v>
      </c>
      <c r="E91" s="1">
        <v>1243</v>
      </c>
      <c r="F91" s="1">
        <v>120</v>
      </c>
      <c r="G91" s="1">
        <v>117.6</v>
      </c>
      <c r="H91" s="1">
        <v>50</v>
      </c>
      <c r="I91" s="1">
        <v>48.8</v>
      </c>
      <c r="J91" s="1">
        <v>173</v>
      </c>
      <c r="K91" s="1">
        <v>180</v>
      </c>
    </row>
    <row r="92" spans="1:15" x14ac:dyDescent="0.25">
      <c r="A92" s="2">
        <v>41581</v>
      </c>
      <c r="B92" s="3">
        <v>0.13055555555555556</v>
      </c>
      <c r="C92" s="1">
        <v>15.5</v>
      </c>
      <c r="D92" s="1">
        <v>25.5</v>
      </c>
      <c r="E92" s="1">
        <v>1303</v>
      </c>
      <c r="F92" s="1">
        <v>120</v>
      </c>
      <c r="G92" s="1">
        <v>118.7</v>
      </c>
      <c r="H92" s="1">
        <v>50</v>
      </c>
      <c r="I92" s="1">
        <v>48.3</v>
      </c>
      <c r="J92" s="1">
        <v>173</v>
      </c>
      <c r="K92" s="1">
        <v>182</v>
      </c>
    </row>
    <row r="93" spans="1:15" x14ac:dyDescent="0.25">
      <c r="A93" s="2">
        <v>41581</v>
      </c>
      <c r="B93" s="3">
        <v>0.25277777777777777</v>
      </c>
      <c r="C93" s="1">
        <v>16.399999999999999</v>
      </c>
      <c r="D93" s="1">
        <v>24.6</v>
      </c>
      <c r="E93" s="1">
        <v>1362</v>
      </c>
      <c r="F93" s="1">
        <v>120</v>
      </c>
      <c r="G93" s="1">
        <v>119.4</v>
      </c>
      <c r="H93" s="1">
        <v>50</v>
      </c>
      <c r="I93" s="1">
        <v>48.5</v>
      </c>
      <c r="J93" s="1">
        <v>173</v>
      </c>
      <c r="K93" s="1">
        <v>181</v>
      </c>
    </row>
    <row r="94" spans="1:15" x14ac:dyDescent="0.25">
      <c r="A94" s="2">
        <v>41581</v>
      </c>
      <c r="B94" s="3">
        <v>0.30694444444444441</v>
      </c>
      <c r="C94" s="1">
        <v>16</v>
      </c>
      <c r="D94" s="1">
        <v>23.5</v>
      </c>
      <c r="E94" s="1">
        <v>1387</v>
      </c>
      <c r="F94" s="1">
        <v>120</v>
      </c>
      <c r="G94" s="1">
        <v>118.9</v>
      </c>
      <c r="H94" s="1">
        <v>50</v>
      </c>
      <c r="I94" s="1">
        <v>47.3</v>
      </c>
      <c r="J94" s="1">
        <v>173</v>
      </c>
      <c r="K94" s="1">
        <v>188</v>
      </c>
    </row>
    <row r="95" spans="1:15" x14ac:dyDescent="0.25">
      <c r="A95" s="2">
        <v>41581</v>
      </c>
      <c r="B95" s="3">
        <v>0.30833333333333335</v>
      </c>
      <c r="E95" s="1">
        <v>1388</v>
      </c>
      <c r="F95" s="1">
        <v>120</v>
      </c>
      <c r="H95" s="1">
        <v>50</v>
      </c>
      <c r="J95" s="1">
        <v>173</v>
      </c>
      <c r="K95" s="1"/>
      <c r="L95" s="1" t="s">
        <v>60</v>
      </c>
    </row>
    <row r="96" spans="1:15" x14ac:dyDescent="0.25">
      <c r="A96" s="2">
        <v>41582</v>
      </c>
      <c r="B96" s="3">
        <v>0.46527777777777773</v>
      </c>
      <c r="F96" s="1">
        <v>120</v>
      </c>
      <c r="H96" s="1">
        <v>50</v>
      </c>
      <c r="J96" s="1">
        <v>180</v>
      </c>
      <c r="K96" s="1"/>
      <c r="L96" s="1" t="s">
        <v>51</v>
      </c>
      <c r="O96" s="1" t="s">
        <v>97</v>
      </c>
    </row>
    <row r="97" spans="1:15" x14ac:dyDescent="0.25">
      <c r="A97" s="2">
        <v>41582</v>
      </c>
      <c r="B97" s="3">
        <v>0.51250000000000007</v>
      </c>
      <c r="C97" s="1">
        <v>14.7</v>
      </c>
      <c r="D97" s="1">
        <v>19.3</v>
      </c>
      <c r="E97" s="1">
        <v>1406</v>
      </c>
      <c r="F97" s="1">
        <v>120</v>
      </c>
      <c r="G97" s="1">
        <v>118.6</v>
      </c>
      <c r="H97" s="1">
        <v>50</v>
      </c>
      <c r="I97" s="1">
        <v>40.799999999999997</v>
      </c>
      <c r="J97" s="1">
        <v>180</v>
      </c>
      <c r="K97" s="1"/>
    </row>
    <row r="98" spans="1:15" x14ac:dyDescent="0.25">
      <c r="A98" s="2">
        <v>41582</v>
      </c>
      <c r="B98" s="3">
        <v>0.55902777777777779</v>
      </c>
      <c r="C98" s="1">
        <v>15.2</v>
      </c>
      <c r="D98" s="1">
        <v>22.6</v>
      </c>
      <c r="E98" s="1">
        <v>1428</v>
      </c>
      <c r="F98" s="1">
        <v>120</v>
      </c>
      <c r="G98" s="1">
        <v>119.5</v>
      </c>
      <c r="H98" s="1">
        <v>50</v>
      </c>
      <c r="I98" s="1">
        <v>48.7</v>
      </c>
      <c r="J98" s="1">
        <v>180</v>
      </c>
      <c r="K98" s="1"/>
      <c r="L98" s="1" t="s">
        <v>98</v>
      </c>
    </row>
    <row r="99" spans="1:15" x14ac:dyDescent="0.25">
      <c r="A99" s="2">
        <v>41582</v>
      </c>
      <c r="B99" s="3">
        <v>0.58194444444444449</v>
      </c>
      <c r="C99" s="1">
        <v>16.2</v>
      </c>
      <c r="D99" s="1">
        <v>22.4</v>
      </c>
      <c r="E99" s="1">
        <v>1439</v>
      </c>
      <c r="F99" s="1">
        <v>120</v>
      </c>
      <c r="G99" s="1">
        <v>116.6</v>
      </c>
      <c r="H99" s="1">
        <v>50</v>
      </c>
      <c r="I99" s="1">
        <v>51.2</v>
      </c>
      <c r="J99" s="1">
        <v>175</v>
      </c>
      <c r="K99" s="1"/>
      <c r="L99" s="1" t="s">
        <v>91</v>
      </c>
    </row>
    <row r="100" spans="1:15" x14ac:dyDescent="0.25">
      <c r="A100" s="2">
        <v>41582</v>
      </c>
      <c r="B100" s="3">
        <v>0.62291666666666667</v>
      </c>
      <c r="C100" s="1">
        <v>15.2</v>
      </c>
      <c r="D100" s="1">
        <v>24.8</v>
      </c>
      <c r="E100" s="1">
        <v>1459</v>
      </c>
      <c r="F100" s="1">
        <v>120</v>
      </c>
      <c r="G100" s="1">
        <v>111.6</v>
      </c>
      <c r="H100" s="1">
        <v>50</v>
      </c>
      <c r="I100" s="1">
        <v>51.2</v>
      </c>
      <c r="J100" s="1">
        <v>170</v>
      </c>
      <c r="K100" s="1"/>
    </row>
    <row r="101" spans="1:15" x14ac:dyDescent="0.25">
      <c r="A101" s="2">
        <v>41582</v>
      </c>
      <c r="B101" s="3">
        <v>0.65694444444444444</v>
      </c>
      <c r="C101" s="1">
        <v>14.5</v>
      </c>
      <c r="D101" s="1">
        <v>29.4</v>
      </c>
      <c r="E101" s="1">
        <v>1476</v>
      </c>
      <c r="F101" s="1">
        <v>120</v>
      </c>
      <c r="G101" s="1">
        <v>117.4</v>
      </c>
      <c r="H101" s="1">
        <v>50</v>
      </c>
      <c r="I101" s="1">
        <v>52.3</v>
      </c>
      <c r="J101" s="1">
        <v>170</v>
      </c>
      <c r="K101" s="1"/>
      <c r="L101" s="1" t="s">
        <v>99</v>
      </c>
    </row>
    <row r="102" spans="1:15" x14ac:dyDescent="0.25">
      <c r="A102" s="2">
        <v>41582</v>
      </c>
      <c r="B102" s="3">
        <v>0.71736111111111101</v>
      </c>
      <c r="C102" s="1">
        <v>15</v>
      </c>
      <c r="D102" s="1">
        <v>28.6</v>
      </c>
      <c r="E102" s="1">
        <v>1508</v>
      </c>
      <c r="F102" s="1">
        <v>120</v>
      </c>
      <c r="G102" s="1">
        <v>119.6</v>
      </c>
      <c r="H102" s="1">
        <v>50</v>
      </c>
      <c r="I102" s="1">
        <v>51.3</v>
      </c>
      <c r="J102" s="1">
        <v>160</v>
      </c>
      <c r="K102" s="1"/>
      <c r="L102" s="1" t="s">
        <v>100</v>
      </c>
    </row>
    <row r="103" spans="1:15" x14ac:dyDescent="0.25">
      <c r="A103" s="2">
        <v>41582</v>
      </c>
      <c r="B103" s="3">
        <v>0.75416666666666676</v>
      </c>
      <c r="C103" s="1">
        <v>15.1</v>
      </c>
      <c r="D103" s="1">
        <v>27.6</v>
      </c>
      <c r="E103" s="1">
        <v>1528</v>
      </c>
      <c r="F103" s="1">
        <v>120</v>
      </c>
      <c r="G103" s="1">
        <v>116.6</v>
      </c>
      <c r="H103" s="1">
        <v>51</v>
      </c>
      <c r="I103" s="1">
        <v>49.6</v>
      </c>
      <c r="J103" s="1">
        <v>160</v>
      </c>
      <c r="K103" s="1">
        <v>167</v>
      </c>
    </row>
    <row r="104" spans="1:15" x14ac:dyDescent="0.25">
      <c r="A104" s="2">
        <v>41582</v>
      </c>
      <c r="B104" s="3">
        <v>0.79166666666666663</v>
      </c>
      <c r="C104" s="1">
        <v>15.7</v>
      </c>
      <c r="D104" s="1">
        <v>26.9</v>
      </c>
      <c r="E104" s="1">
        <v>1547</v>
      </c>
      <c r="F104" s="1">
        <v>120</v>
      </c>
      <c r="G104" s="1">
        <v>119.4</v>
      </c>
      <c r="H104" s="1">
        <v>51</v>
      </c>
      <c r="I104" s="1">
        <v>49.9</v>
      </c>
      <c r="J104" s="1">
        <v>160</v>
      </c>
      <c r="K104" s="1">
        <v>166</v>
      </c>
    </row>
    <row r="105" spans="1:15" x14ac:dyDescent="0.25">
      <c r="A105" s="2">
        <v>41582</v>
      </c>
      <c r="B105" s="3">
        <v>0.85555555555555562</v>
      </c>
      <c r="C105" s="1">
        <v>15.9</v>
      </c>
      <c r="D105" s="1">
        <v>25.9</v>
      </c>
      <c r="E105" s="1">
        <v>1581</v>
      </c>
      <c r="F105" s="1">
        <v>120</v>
      </c>
      <c r="G105" s="1">
        <v>118.8</v>
      </c>
      <c r="H105" s="1">
        <v>51</v>
      </c>
      <c r="I105" s="1">
        <v>50.2</v>
      </c>
      <c r="J105" s="1">
        <v>160</v>
      </c>
      <c r="K105" s="1">
        <v>164</v>
      </c>
    </row>
    <row r="106" spans="1:15" x14ac:dyDescent="0.25">
      <c r="A106" s="2">
        <v>41582</v>
      </c>
      <c r="B106" s="3">
        <v>0.89374999999999993</v>
      </c>
      <c r="C106" s="1">
        <v>15.7</v>
      </c>
      <c r="D106" s="1">
        <v>27.4</v>
      </c>
      <c r="E106" s="1">
        <v>1601</v>
      </c>
      <c r="F106" s="1">
        <v>120</v>
      </c>
      <c r="G106" s="1">
        <v>116.8</v>
      </c>
      <c r="H106" s="1">
        <v>51</v>
      </c>
      <c r="I106" s="1">
        <v>50.2</v>
      </c>
      <c r="J106" s="1">
        <v>160</v>
      </c>
      <c r="K106" s="1">
        <v>164</v>
      </c>
    </row>
    <row r="107" spans="1:15" x14ac:dyDescent="0.25">
      <c r="A107" s="2">
        <v>41582</v>
      </c>
      <c r="B107" s="3">
        <v>0.90555555555555556</v>
      </c>
      <c r="E107" s="1">
        <v>1607</v>
      </c>
      <c r="F107" s="1">
        <v>120</v>
      </c>
      <c r="H107" s="1">
        <v>51</v>
      </c>
      <c r="J107" s="1">
        <v>160</v>
      </c>
      <c r="K107" s="1"/>
      <c r="L107" s="1" t="s">
        <v>60</v>
      </c>
      <c r="O107" s="1" t="s">
        <v>97</v>
      </c>
    </row>
    <row r="108" spans="1:15" x14ac:dyDescent="0.25">
      <c r="A108" s="2">
        <v>41587</v>
      </c>
      <c r="B108" s="3">
        <v>0.36805555555555558</v>
      </c>
      <c r="E108" s="1">
        <v>1610</v>
      </c>
      <c r="F108" s="1">
        <v>120</v>
      </c>
      <c r="H108" s="1">
        <v>51</v>
      </c>
      <c r="J108" s="1">
        <v>250</v>
      </c>
      <c r="K108" s="1"/>
      <c r="L108" s="1" t="s">
        <v>51</v>
      </c>
    </row>
    <row r="109" spans="1:15" x14ac:dyDescent="0.25">
      <c r="A109" s="2">
        <v>41587</v>
      </c>
      <c r="B109" s="3">
        <v>0.38819444444444445</v>
      </c>
      <c r="C109" s="1">
        <v>15</v>
      </c>
      <c r="D109" s="1">
        <v>13.5</v>
      </c>
      <c r="E109" s="1">
        <v>1617</v>
      </c>
      <c r="F109" s="1">
        <v>120</v>
      </c>
      <c r="G109" s="1">
        <v>96.9</v>
      </c>
      <c r="H109" s="1">
        <v>51</v>
      </c>
      <c r="I109" s="1">
        <v>28.1</v>
      </c>
      <c r="J109" s="1">
        <v>250</v>
      </c>
      <c r="K109" s="1"/>
    </row>
    <row r="110" spans="1:15" x14ac:dyDescent="0.25">
      <c r="A110" s="2">
        <v>41587</v>
      </c>
      <c r="B110" s="3">
        <v>0.41180555555555554</v>
      </c>
      <c r="C110" s="1">
        <v>14.5</v>
      </c>
      <c r="D110" s="1">
        <v>14.4</v>
      </c>
      <c r="E110" s="1">
        <v>1625</v>
      </c>
      <c r="F110" s="1">
        <v>120</v>
      </c>
      <c r="G110" s="1">
        <v>119.4</v>
      </c>
      <c r="H110" s="1">
        <v>51</v>
      </c>
      <c r="I110" s="1">
        <v>41</v>
      </c>
      <c r="J110" s="1">
        <v>250</v>
      </c>
      <c r="K110" s="1"/>
    </row>
    <row r="111" spans="1:15" x14ac:dyDescent="0.25">
      <c r="A111" s="2">
        <v>41587</v>
      </c>
      <c r="B111" s="3">
        <v>0.43472222222222223</v>
      </c>
      <c r="C111" s="1">
        <v>14.3</v>
      </c>
      <c r="D111" s="1">
        <v>18.3</v>
      </c>
      <c r="E111" s="1">
        <v>1633</v>
      </c>
      <c r="F111" s="1">
        <v>120</v>
      </c>
      <c r="G111" s="1">
        <v>117.6</v>
      </c>
      <c r="H111" s="1">
        <v>51</v>
      </c>
      <c r="I111" s="1">
        <v>51.9</v>
      </c>
      <c r="J111" s="1">
        <v>250</v>
      </c>
      <c r="K111" s="1"/>
      <c r="L111" s="1" t="s">
        <v>101</v>
      </c>
    </row>
    <row r="112" spans="1:15" x14ac:dyDescent="0.25">
      <c r="A112" s="2">
        <v>41587</v>
      </c>
      <c r="B112" s="3">
        <v>0.46249999999999997</v>
      </c>
      <c r="C112" s="1">
        <v>14.3</v>
      </c>
      <c r="D112" s="1">
        <v>21.5</v>
      </c>
      <c r="E112" s="1">
        <v>1643</v>
      </c>
      <c r="F112" s="1">
        <v>120</v>
      </c>
      <c r="G112" s="1">
        <v>117.8</v>
      </c>
      <c r="H112" s="1">
        <v>51</v>
      </c>
      <c r="I112" s="1">
        <v>55.8</v>
      </c>
      <c r="J112" s="1">
        <v>235</v>
      </c>
      <c r="K112" s="1"/>
    </row>
    <row r="113" spans="1:15" x14ac:dyDescent="0.25">
      <c r="A113" s="2">
        <v>41587</v>
      </c>
      <c r="B113" s="3">
        <v>0.48194444444444445</v>
      </c>
      <c r="C113" s="1">
        <v>13.7</v>
      </c>
      <c r="D113" s="1">
        <v>21.4</v>
      </c>
      <c r="E113" s="1">
        <v>1650</v>
      </c>
      <c r="F113" s="1">
        <v>120</v>
      </c>
      <c r="G113" s="1">
        <v>117.6</v>
      </c>
      <c r="H113" s="1">
        <v>51</v>
      </c>
      <c r="I113" s="1">
        <v>48.1</v>
      </c>
      <c r="J113" s="1">
        <v>235</v>
      </c>
      <c r="K113" s="1"/>
    </row>
    <row r="114" spans="1:15" x14ac:dyDescent="0.25">
      <c r="A114" s="2">
        <v>41587</v>
      </c>
      <c r="B114" s="3">
        <v>0.50694444444444442</v>
      </c>
      <c r="C114" s="1">
        <v>13.2</v>
      </c>
      <c r="D114" s="1">
        <v>23.2</v>
      </c>
      <c r="E114" s="1">
        <v>1659</v>
      </c>
      <c r="F114" s="1">
        <v>120</v>
      </c>
      <c r="G114" s="1">
        <v>117.5</v>
      </c>
      <c r="H114" s="1">
        <v>51</v>
      </c>
      <c r="I114" s="1">
        <v>44.4</v>
      </c>
      <c r="J114" s="1">
        <v>235</v>
      </c>
      <c r="K114" s="1"/>
      <c r="L114" s="1" t="s">
        <v>102</v>
      </c>
    </row>
    <row r="115" spans="1:15" x14ac:dyDescent="0.25">
      <c r="A115" s="2">
        <v>41587</v>
      </c>
      <c r="B115" s="3">
        <v>0.55138888888888882</v>
      </c>
      <c r="C115" s="1">
        <v>17.100000000000001</v>
      </c>
      <c r="D115" s="1">
        <v>20.399999999999999</v>
      </c>
      <c r="E115" s="1">
        <v>1675</v>
      </c>
      <c r="F115" s="1">
        <v>120</v>
      </c>
      <c r="G115" s="1">
        <v>117.5</v>
      </c>
      <c r="H115" s="1">
        <v>51</v>
      </c>
      <c r="I115" s="1">
        <v>43.6</v>
      </c>
      <c r="J115" s="1">
        <v>240</v>
      </c>
      <c r="K115" s="1"/>
      <c r="L115" s="1" t="s">
        <v>103</v>
      </c>
    </row>
    <row r="116" spans="1:15" x14ac:dyDescent="0.25">
      <c r="A116" s="2">
        <v>41587</v>
      </c>
      <c r="B116" s="3">
        <v>0.56597222222222221</v>
      </c>
      <c r="C116" s="1">
        <v>18.7</v>
      </c>
      <c r="D116" s="1">
        <v>18.899999999999999</v>
      </c>
      <c r="E116" s="1">
        <v>1680</v>
      </c>
      <c r="F116" s="1">
        <v>120</v>
      </c>
      <c r="G116" s="1">
        <v>116.5</v>
      </c>
      <c r="H116" s="1">
        <v>51</v>
      </c>
      <c r="I116" s="1">
        <v>43.5</v>
      </c>
      <c r="J116" s="1">
        <v>245</v>
      </c>
      <c r="K116" s="1"/>
      <c r="L116" s="1" t="s">
        <v>104</v>
      </c>
    </row>
    <row r="117" spans="1:15" x14ac:dyDescent="0.25">
      <c r="A117" s="2">
        <v>41587</v>
      </c>
      <c r="B117" s="3">
        <v>0.58402777777777781</v>
      </c>
      <c r="C117" s="1">
        <v>18.2</v>
      </c>
      <c r="D117" s="1">
        <v>18.8</v>
      </c>
      <c r="E117" s="1">
        <v>1686</v>
      </c>
      <c r="F117" s="1">
        <v>120</v>
      </c>
      <c r="G117" s="1">
        <v>119</v>
      </c>
      <c r="H117" s="1">
        <v>51</v>
      </c>
      <c r="I117" s="1">
        <v>43.8</v>
      </c>
      <c r="J117" s="1">
        <v>260</v>
      </c>
      <c r="K117" s="1"/>
      <c r="L117" s="1" t="s">
        <v>105</v>
      </c>
    </row>
    <row r="118" spans="1:15" x14ac:dyDescent="0.25">
      <c r="A118" s="2">
        <v>41587</v>
      </c>
      <c r="B118" s="3">
        <v>0.60555555555555551</v>
      </c>
      <c r="C118" s="1">
        <v>18.3</v>
      </c>
      <c r="D118" s="1">
        <v>18.899999999999999</v>
      </c>
      <c r="E118" s="1">
        <v>1693</v>
      </c>
      <c r="F118" s="1">
        <v>120</v>
      </c>
      <c r="G118" s="1">
        <v>119.3</v>
      </c>
      <c r="H118" s="1">
        <v>51</v>
      </c>
      <c r="I118" s="1">
        <v>44</v>
      </c>
      <c r="J118" s="1">
        <v>265</v>
      </c>
      <c r="K118" s="1"/>
      <c r="L118" s="1" t="s">
        <v>106</v>
      </c>
    </row>
    <row r="119" spans="1:15" x14ac:dyDescent="0.25">
      <c r="A119" s="2">
        <v>41587</v>
      </c>
      <c r="B119" s="3">
        <v>0.62083333333333335</v>
      </c>
      <c r="C119" s="1">
        <v>18.2</v>
      </c>
      <c r="D119" s="1">
        <v>18.399999999999999</v>
      </c>
      <c r="E119" s="1">
        <v>1698</v>
      </c>
      <c r="F119" s="1">
        <v>120</v>
      </c>
      <c r="G119" s="1">
        <v>118.4</v>
      </c>
      <c r="H119" s="1">
        <v>51</v>
      </c>
      <c r="I119" s="1">
        <v>44.5</v>
      </c>
      <c r="J119" s="1">
        <v>270</v>
      </c>
      <c r="K119" s="1"/>
      <c r="O119" s="1" t="s">
        <v>107</v>
      </c>
    </row>
    <row r="120" spans="1:15" x14ac:dyDescent="0.25">
      <c r="A120" s="2">
        <v>41587</v>
      </c>
      <c r="B120" s="3">
        <v>0.65277777777777779</v>
      </c>
      <c r="C120" s="1">
        <v>17.5</v>
      </c>
      <c r="D120" s="1">
        <v>18.2</v>
      </c>
      <c r="E120" s="1">
        <v>1708</v>
      </c>
      <c r="F120" s="1">
        <v>120</v>
      </c>
      <c r="G120" s="1">
        <v>118.8</v>
      </c>
      <c r="H120" s="1">
        <v>51</v>
      </c>
      <c r="I120" s="1">
        <v>44.9</v>
      </c>
      <c r="J120" s="1">
        <v>270</v>
      </c>
      <c r="K120" s="1"/>
      <c r="M120" s="1" t="s">
        <v>108</v>
      </c>
      <c r="N120" s="1" t="s">
        <v>193</v>
      </c>
    </row>
    <row r="121" spans="1:15" x14ac:dyDescent="0.25">
      <c r="A121" s="2">
        <v>41587</v>
      </c>
      <c r="B121" s="3">
        <v>0.68402777777777779</v>
      </c>
      <c r="C121" s="1">
        <v>17.2</v>
      </c>
      <c r="D121" s="1">
        <v>18</v>
      </c>
      <c r="E121" s="1">
        <v>1718</v>
      </c>
      <c r="F121" s="1">
        <v>120</v>
      </c>
      <c r="G121" s="1">
        <v>118.9</v>
      </c>
      <c r="H121" s="1">
        <v>51</v>
      </c>
      <c r="I121" s="1">
        <v>46.3</v>
      </c>
      <c r="J121" s="1">
        <v>270</v>
      </c>
      <c r="K121" s="1"/>
    </row>
    <row r="122" spans="1:15" x14ac:dyDescent="0.25">
      <c r="A122" s="2">
        <v>41587</v>
      </c>
      <c r="B122" s="3">
        <v>0.72222222222222221</v>
      </c>
      <c r="C122" s="1">
        <v>15.8</v>
      </c>
      <c r="D122" s="1">
        <v>19</v>
      </c>
      <c r="E122" s="1">
        <v>1730</v>
      </c>
      <c r="F122" s="1">
        <v>120</v>
      </c>
      <c r="G122" s="1">
        <v>119.1</v>
      </c>
      <c r="H122" s="1">
        <v>51</v>
      </c>
      <c r="I122" s="1">
        <v>47.8</v>
      </c>
      <c r="J122" s="1">
        <v>270</v>
      </c>
      <c r="K122" s="1"/>
      <c r="L122" s="1" t="s">
        <v>109</v>
      </c>
    </row>
    <row r="123" spans="1:15" x14ac:dyDescent="0.25">
      <c r="A123" s="2">
        <v>41587</v>
      </c>
      <c r="B123" s="3">
        <v>0.74722222222222223</v>
      </c>
      <c r="C123" s="1">
        <v>16.899999999999999</v>
      </c>
      <c r="D123" s="1">
        <v>19</v>
      </c>
      <c r="E123" s="1">
        <v>1738</v>
      </c>
      <c r="F123" s="1">
        <v>120</v>
      </c>
      <c r="G123" s="1">
        <v>120.9</v>
      </c>
      <c r="H123" s="1">
        <v>51</v>
      </c>
      <c r="I123" s="1">
        <v>48</v>
      </c>
      <c r="J123" s="1">
        <v>267</v>
      </c>
      <c r="K123" s="1"/>
      <c r="L123" s="1" t="s">
        <v>110</v>
      </c>
    </row>
    <row r="124" spans="1:15" x14ac:dyDescent="0.25">
      <c r="A124" s="2">
        <v>41587</v>
      </c>
      <c r="B124" s="3">
        <v>0.7909722222222223</v>
      </c>
      <c r="C124" s="1">
        <v>15.5</v>
      </c>
      <c r="D124" s="1">
        <v>17.399999999999999</v>
      </c>
      <c r="E124" s="1">
        <v>1751</v>
      </c>
      <c r="F124" s="1">
        <v>120</v>
      </c>
      <c r="G124" s="1">
        <v>118.4</v>
      </c>
      <c r="H124" s="1">
        <v>48.5</v>
      </c>
      <c r="I124" s="1">
        <v>46.7</v>
      </c>
      <c r="J124" s="1">
        <v>265</v>
      </c>
      <c r="K124" s="1">
        <v>280</v>
      </c>
    </row>
    <row r="125" spans="1:15" x14ac:dyDescent="0.25">
      <c r="A125" s="2">
        <v>41587</v>
      </c>
      <c r="B125" s="3">
        <v>0.83888888888888891</v>
      </c>
      <c r="C125" s="1">
        <v>15.6</v>
      </c>
      <c r="D125" s="1">
        <v>19.600000000000001</v>
      </c>
      <c r="E125" s="1">
        <v>1767</v>
      </c>
      <c r="F125" s="1">
        <v>120</v>
      </c>
      <c r="G125" s="1">
        <v>120.7</v>
      </c>
      <c r="H125" s="1">
        <v>48.5</v>
      </c>
      <c r="I125" s="1">
        <v>49.1</v>
      </c>
      <c r="J125" s="1">
        <v>265</v>
      </c>
      <c r="K125" s="1">
        <v>259</v>
      </c>
    </row>
    <row r="126" spans="1:15" x14ac:dyDescent="0.25">
      <c r="A126" s="2">
        <v>41587</v>
      </c>
      <c r="B126" s="3">
        <v>0.86875000000000002</v>
      </c>
      <c r="C126" s="1">
        <v>14.4</v>
      </c>
      <c r="D126" s="1">
        <v>19.7</v>
      </c>
      <c r="E126" s="1">
        <v>1777</v>
      </c>
      <c r="F126" s="1">
        <v>120</v>
      </c>
      <c r="G126" s="1">
        <v>118.9</v>
      </c>
      <c r="H126" s="1">
        <v>48.5</v>
      </c>
      <c r="I126" s="1">
        <v>48</v>
      </c>
      <c r="J126" s="1">
        <v>265</v>
      </c>
      <c r="K126" s="1">
        <v>269</v>
      </c>
    </row>
    <row r="127" spans="1:15" x14ac:dyDescent="0.25">
      <c r="A127" s="2">
        <v>41587</v>
      </c>
      <c r="B127" s="3">
        <v>0.92083333333333339</v>
      </c>
      <c r="C127" s="1">
        <v>14.7</v>
      </c>
      <c r="D127" s="1">
        <v>19.7</v>
      </c>
      <c r="E127" s="1">
        <v>1794</v>
      </c>
      <c r="F127" s="1">
        <v>120</v>
      </c>
      <c r="G127" s="1">
        <v>119.6</v>
      </c>
      <c r="H127" s="1">
        <v>48.5</v>
      </c>
      <c r="I127" s="1">
        <v>47.3</v>
      </c>
      <c r="J127" s="1">
        <v>265</v>
      </c>
      <c r="K127" s="1">
        <v>274</v>
      </c>
    </row>
    <row r="128" spans="1:15" x14ac:dyDescent="0.25">
      <c r="A128" s="2">
        <v>41587</v>
      </c>
      <c r="B128" s="3">
        <v>0.96597222222222223</v>
      </c>
      <c r="C128" s="1">
        <v>14.6</v>
      </c>
      <c r="D128" s="1">
        <v>19.399999999999999</v>
      </c>
      <c r="E128" s="1">
        <v>1807</v>
      </c>
      <c r="F128" s="1">
        <v>120</v>
      </c>
      <c r="G128" s="1">
        <v>116.4</v>
      </c>
      <c r="H128" s="1">
        <v>48.5</v>
      </c>
      <c r="I128" s="1">
        <v>46.6</v>
      </c>
      <c r="J128" s="1">
        <v>265</v>
      </c>
      <c r="K128" s="1">
        <v>282</v>
      </c>
    </row>
    <row r="129" spans="1:15" x14ac:dyDescent="0.25">
      <c r="A129" s="2">
        <v>41588</v>
      </c>
      <c r="B129" s="3">
        <v>2.7777777777777779E-3</v>
      </c>
      <c r="C129" s="1">
        <v>15</v>
      </c>
      <c r="D129" s="1">
        <v>19</v>
      </c>
      <c r="E129" s="1">
        <v>1819</v>
      </c>
      <c r="F129" s="1">
        <v>120</v>
      </c>
      <c r="G129" s="1">
        <v>119</v>
      </c>
      <c r="H129" s="1">
        <v>48.5</v>
      </c>
      <c r="I129" s="1">
        <v>49.3</v>
      </c>
      <c r="J129" s="1">
        <v>265</v>
      </c>
      <c r="K129" s="1">
        <v>257</v>
      </c>
      <c r="L129" s="1" t="s">
        <v>60</v>
      </c>
    </row>
    <row r="130" spans="1:15" x14ac:dyDescent="0.25">
      <c r="A130" s="2">
        <v>41592</v>
      </c>
      <c r="B130" s="3">
        <v>0.6694444444444444</v>
      </c>
      <c r="E130" s="1">
        <v>1819</v>
      </c>
      <c r="F130" s="1">
        <v>120</v>
      </c>
      <c r="H130" s="1">
        <v>50</v>
      </c>
      <c r="J130" s="1">
        <v>240</v>
      </c>
      <c r="K130" s="1"/>
      <c r="L130" s="1" t="s">
        <v>51</v>
      </c>
    </row>
    <row r="131" spans="1:15" x14ac:dyDescent="0.25">
      <c r="A131" s="2">
        <v>41592</v>
      </c>
      <c r="B131" s="3">
        <v>0.6875</v>
      </c>
      <c r="C131" s="1">
        <v>15.1</v>
      </c>
      <c r="D131" s="1">
        <v>14</v>
      </c>
      <c r="E131" s="1">
        <v>1825</v>
      </c>
      <c r="F131" s="1">
        <v>120</v>
      </c>
      <c r="G131" s="1">
        <v>103.8</v>
      </c>
      <c r="H131" s="1">
        <v>50</v>
      </c>
      <c r="I131" s="1">
        <v>33.9</v>
      </c>
      <c r="J131" s="1">
        <v>240</v>
      </c>
      <c r="K131" s="1"/>
    </row>
    <row r="132" spans="1:15" x14ac:dyDescent="0.25">
      <c r="A132" s="2">
        <v>41592</v>
      </c>
      <c r="B132" s="3">
        <v>0.69374999999999998</v>
      </c>
      <c r="E132" s="1">
        <v>1827</v>
      </c>
      <c r="F132" s="1">
        <v>120</v>
      </c>
      <c r="H132" s="1">
        <v>50</v>
      </c>
      <c r="J132" s="1">
        <v>240</v>
      </c>
      <c r="K132" s="1"/>
      <c r="L132" s="1" t="s">
        <v>60</v>
      </c>
      <c r="O132" s="1" t="s">
        <v>113</v>
      </c>
    </row>
    <row r="133" spans="1:15" x14ac:dyDescent="0.25">
      <c r="A133" s="2">
        <v>41592</v>
      </c>
      <c r="B133" s="3">
        <v>0.71180555555555547</v>
      </c>
      <c r="E133" s="1">
        <v>1827</v>
      </c>
      <c r="F133" s="1">
        <v>120</v>
      </c>
      <c r="H133" s="1">
        <v>50</v>
      </c>
      <c r="J133" s="1">
        <v>240</v>
      </c>
      <c r="K133" s="1"/>
      <c r="L133" s="1" t="s">
        <v>51</v>
      </c>
    </row>
    <row r="134" spans="1:15" x14ac:dyDescent="0.25">
      <c r="A134" s="2">
        <v>41592</v>
      </c>
      <c r="B134" s="3">
        <v>0.77430555555555547</v>
      </c>
      <c r="C134" s="1">
        <v>13.2</v>
      </c>
      <c r="D134" s="1">
        <v>16.399999999999999</v>
      </c>
      <c r="E134" s="1">
        <v>1848</v>
      </c>
      <c r="F134" s="1">
        <v>120</v>
      </c>
      <c r="G134" s="1">
        <v>102.9</v>
      </c>
      <c r="H134" s="1">
        <v>50</v>
      </c>
      <c r="I134" s="1">
        <v>41.6</v>
      </c>
      <c r="J134" s="1">
        <v>240</v>
      </c>
      <c r="K134" s="1"/>
    </row>
    <row r="135" spans="1:15" x14ac:dyDescent="0.25">
      <c r="A135" s="2">
        <v>41592</v>
      </c>
      <c r="B135" s="3">
        <v>0.80833333333333324</v>
      </c>
      <c r="C135" s="1">
        <v>15.3</v>
      </c>
      <c r="D135" s="1">
        <v>16.2</v>
      </c>
      <c r="E135" s="1">
        <v>1860</v>
      </c>
      <c r="F135" s="1">
        <v>120</v>
      </c>
      <c r="G135" s="1">
        <v>119.3</v>
      </c>
      <c r="H135" s="1">
        <v>50</v>
      </c>
      <c r="I135" s="1">
        <v>48.2</v>
      </c>
      <c r="J135" s="1">
        <v>240</v>
      </c>
      <c r="K135" s="1"/>
    </row>
    <row r="136" spans="1:15" x14ac:dyDescent="0.25">
      <c r="A136" s="2">
        <v>41592</v>
      </c>
      <c r="B136" s="3">
        <v>0.8305555555555556</v>
      </c>
      <c r="C136" s="1">
        <v>15.6</v>
      </c>
      <c r="D136" s="1">
        <v>17.100000000000001</v>
      </c>
      <c r="E136" s="1">
        <v>1868</v>
      </c>
      <c r="F136" s="1">
        <v>120</v>
      </c>
      <c r="G136" s="1">
        <v>118.6</v>
      </c>
      <c r="H136" s="1">
        <v>50</v>
      </c>
      <c r="I136" s="1">
        <v>47.8</v>
      </c>
      <c r="J136" s="1">
        <v>240</v>
      </c>
      <c r="K136" s="1"/>
      <c r="L136" s="1" t="s">
        <v>114</v>
      </c>
    </row>
    <row r="137" spans="1:15" x14ac:dyDescent="0.25">
      <c r="A137" s="2">
        <v>41592</v>
      </c>
      <c r="B137" s="3">
        <v>0.85625000000000007</v>
      </c>
      <c r="C137" s="1">
        <v>15.5</v>
      </c>
      <c r="D137" s="1">
        <v>17.899999999999999</v>
      </c>
      <c r="E137" s="1">
        <v>1877</v>
      </c>
      <c r="F137" s="1">
        <v>120</v>
      </c>
      <c r="G137" s="1">
        <v>118.3</v>
      </c>
      <c r="H137" s="1">
        <v>48.5</v>
      </c>
      <c r="I137" s="1">
        <v>48.7</v>
      </c>
      <c r="J137" s="1">
        <v>240</v>
      </c>
      <c r="K137" s="1">
        <v>238</v>
      </c>
    </row>
    <row r="138" spans="1:15" x14ac:dyDescent="0.25">
      <c r="A138" s="2">
        <v>41592</v>
      </c>
      <c r="B138" s="3">
        <v>0.89444444444444438</v>
      </c>
      <c r="C138" s="1">
        <v>16.100000000000001</v>
      </c>
      <c r="D138" s="1">
        <v>18.3</v>
      </c>
      <c r="E138" s="1">
        <v>1891</v>
      </c>
      <c r="F138" s="1">
        <v>120</v>
      </c>
      <c r="G138" s="1">
        <v>117</v>
      </c>
      <c r="H138" s="1">
        <v>48.5</v>
      </c>
      <c r="I138" s="1">
        <v>48.1</v>
      </c>
      <c r="J138" s="1">
        <v>240</v>
      </c>
      <c r="K138" s="1">
        <v>242</v>
      </c>
    </row>
    <row r="139" spans="1:15" x14ac:dyDescent="0.25">
      <c r="A139" s="2">
        <v>41592</v>
      </c>
      <c r="B139" s="3">
        <v>0.93958333333333333</v>
      </c>
      <c r="C139" s="1">
        <v>15.6</v>
      </c>
      <c r="D139" s="1">
        <v>17.2</v>
      </c>
      <c r="E139" s="1">
        <v>1907</v>
      </c>
      <c r="F139" s="1">
        <v>120</v>
      </c>
      <c r="G139" s="1">
        <v>118.4</v>
      </c>
      <c r="H139" s="1">
        <v>48.5</v>
      </c>
      <c r="I139" s="1">
        <v>47.7</v>
      </c>
      <c r="J139" s="1">
        <v>240</v>
      </c>
      <c r="K139" s="1">
        <v>245</v>
      </c>
    </row>
    <row r="140" spans="1:15" x14ac:dyDescent="0.25">
      <c r="A140" s="2">
        <v>41592</v>
      </c>
      <c r="B140" s="3">
        <v>0.97638888888888886</v>
      </c>
      <c r="C140" s="1">
        <v>15.6</v>
      </c>
      <c r="D140" s="1">
        <v>16.899999999999999</v>
      </c>
      <c r="E140" s="1">
        <v>1920</v>
      </c>
      <c r="F140" s="1">
        <v>120</v>
      </c>
      <c r="G140" s="1">
        <v>117.9</v>
      </c>
      <c r="H140" s="1">
        <v>48.5</v>
      </c>
      <c r="I140" s="1">
        <v>47.5</v>
      </c>
      <c r="J140" s="1">
        <v>240</v>
      </c>
      <c r="K140" s="1">
        <v>248</v>
      </c>
    </row>
    <row r="141" spans="1:15" x14ac:dyDescent="0.25">
      <c r="A141" s="2">
        <v>41593</v>
      </c>
      <c r="B141" s="3">
        <v>0.1277777777777778</v>
      </c>
      <c r="C141" s="1">
        <v>13.6</v>
      </c>
      <c r="D141" s="1">
        <v>16.899999999999999</v>
      </c>
      <c r="E141" s="1">
        <v>1977</v>
      </c>
      <c r="F141" s="1">
        <v>120</v>
      </c>
      <c r="G141" s="1">
        <v>116.9</v>
      </c>
      <c r="H141" s="1">
        <v>48.5</v>
      </c>
      <c r="I141" s="1">
        <v>49.2</v>
      </c>
      <c r="J141" s="1">
        <v>240</v>
      </c>
      <c r="K141" s="1">
        <v>234</v>
      </c>
    </row>
    <row r="142" spans="1:15" x14ac:dyDescent="0.25">
      <c r="A142" s="2">
        <v>41593</v>
      </c>
      <c r="B142" s="3">
        <v>0.23194444444444443</v>
      </c>
      <c r="C142" s="1">
        <v>14.7</v>
      </c>
      <c r="D142" s="1">
        <v>14.6</v>
      </c>
      <c r="E142" s="1">
        <v>2015</v>
      </c>
      <c r="F142" s="1">
        <v>120</v>
      </c>
      <c r="G142" s="1">
        <v>115.9</v>
      </c>
      <c r="H142" s="1">
        <v>48.5</v>
      </c>
      <c r="I142" s="1">
        <v>48.9</v>
      </c>
      <c r="J142" s="1">
        <v>240</v>
      </c>
      <c r="K142" s="1">
        <v>236</v>
      </c>
    </row>
    <row r="143" spans="1:15" x14ac:dyDescent="0.25">
      <c r="A143" s="2">
        <v>41593</v>
      </c>
      <c r="B143" s="3">
        <v>0.28402777777777777</v>
      </c>
      <c r="C143" s="1">
        <v>15.2</v>
      </c>
      <c r="D143" s="1">
        <v>15.1</v>
      </c>
      <c r="E143" s="1">
        <v>2034</v>
      </c>
      <c r="F143" s="1">
        <v>120</v>
      </c>
      <c r="G143" s="1">
        <v>115</v>
      </c>
      <c r="H143" s="1">
        <v>48.5</v>
      </c>
      <c r="I143" s="1">
        <v>48.8</v>
      </c>
      <c r="J143" s="1">
        <v>240</v>
      </c>
      <c r="K143" s="1">
        <v>237</v>
      </c>
    </row>
    <row r="144" spans="1:15" x14ac:dyDescent="0.25">
      <c r="A144" s="2">
        <v>41593</v>
      </c>
      <c r="B144" s="3">
        <v>0.3034722222222222</v>
      </c>
      <c r="E144" s="1">
        <v>2041</v>
      </c>
      <c r="F144" s="1">
        <v>120</v>
      </c>
      <c r="H144" s="1">
        <v>48.5</v>
      </c>
      <c r="J144" s="1">
        <v>240</v>
      </c>
      <c r="L144" s="1" t="s">
        <v>60</v>
      </c>
    </row>
    <row r="145" spans="1:15" x14ac:dyDescent="0.25">
      <c r="A145" s="2">
        <v>41593</v>
      </c>
      <c r="B145" s="3">
        <v>0.41666666666666669</v>
      </c>
      <c r="E145" s="1">
        <v>2041</v>
      </c>
      <c r="F145" s="1">
        <v>120</v>
      </c>
      <c r="H145" s="1">
        <v>48.5</v>
      </c>
      <c r="J145" s="1">
        <v>240</v>
      </c>
      <c r="K145" s="1"/>
      <c r="L145" s="1" t="s">
        <v>51</v>
      </c>
      <c r="N145" s="1" t="s">
        <v>108</v>
      </c>
      <c r="O145" s="1" t="s">
        <v>116</v>
      </c>
    </row>
    <row r="146" spans="1:15" x14ac:dyDescent="0.25">
      <c r="A146" s="2">
        <v>41593</v>
      </c>
      <c r="B146" s="3">
        <v>0.43888888888888888</v>
      </c>
      <c r="E146" s="1">
        <v>2049</v>
      </c>
      <c r="F146" s="1">
        <v>120</v>
      </c>
      <c r="H146" s="1">
        <v>48.5</v>
      </c>
      <c r="J146" s="1">
        <v>240</v>
      </c>
      <c r="K146" s="1"/>
      <c r="L146" s="1" t="s">
        <v>60</v>
      </c>
      <c r="O146" s="1" t="s">
        <v>115</v>
      </c>
    </row>
    <row r="147" spans="1:15" x14ac:dyDescent="0.25">
      <c r="A147" s="2">
        <v>41595</v>
      </c>
      <c r="B147" s="3">
        <v>0.39583333333333331</v>
      </c>
      <c r="E147" s="1">
        <v>2049</v>
      </c>
      <c r="J147" s="1"/>
      <c r="K147" s="1"/>
      <c r="L147" s="1" t="s">
        <v>117</v>
      </c>
      <c r="O147" s="1" t="s">
        <v>118</v>
      </c>
    </row>
    <row r="148" spans="1:15" x14ac:dyDescent="0.25">
      <c r="A148" s="2">
        <v>41595</v>
      </c>
      <c r="B148" s="3">
        <v>0.5</v>
      </c>
      <c r="E148" s="1">
        <v>2131</v>
      </c>
      <c r="J148" s="1"/>
      <c r="K148" s="1"/>
      <c r="L148" s="1" t="s">
        <v>60</v>
      </c>
      <c r="O148" s="1" t="s">
        <v>120</v>
      </c>
    </row>
    <row r="149" spans="1:15" x14ac:dyDescent="0.25">
      <c r="A149" s="2">
        <v>41595</v>
      </c>
      <c r="B149" s="3">
        <v>0.66180555555555554</v>
      </c>
      <c r="E149" s="1">
        <v>2131</v>
      </c>
      <c r="F149" s="1">
        <v>120</v>
      </c>
      <c r="H149" s="1">
        <v>50</v>
      </c>
      <c r="J149" s="1">
        <v>150</v>
      </c>
      <c r="K149" s="1"/>
      <c r="L149" s="1" t="s">
        <v>51</v>
      </c>
      <c r="O149" s="1" t="s">
        <v>121</v>
      </c>
    </row>
    <row r="150" spans="1:15" x14ac:dyDescent="0.25">
      <c r="A150" s="2">
        <v>41595</v>
      </c>
      <c r="B150" s="3">
        <v>0.67569444444444438</v>
      </c>
      <c r="C150" s="1">
        <v>18.2</v>
      </c>
      <c r="D150" s="1">
        <v>10.199999999999999</v>
      </c>
      <c r="E150" s="1">
        <v>2139</v>
      </c>
      <c r="F150" s="1">
        <v>120</v>
      </c>
      <c r="G150" s="1">
        <v>114.4</v>
      </c>
      <c r="H150" s="1">
        <v>50</v>
      </c>
      <c r="I150" s="1">
        <v>28.5</v>
      </c>
      <c r="J150" s="1">
        <v>150</v>
      </c>
      <c r="K150" s="1"/>
    </row>
    <row r="151" spans="1:15" x14ac:dyDescent="0.25">
      <c r="A151" s="2">
        <v>41595</v>
      </c>
      <c r="B151" s="3">
        <v>0.6972222222222223</v>
      </c>
      <c r="C151" s="1">
        <v>16.2</v>
      </c>
      <c r="D151" s="1">
        <v>14.9</v>
      </c>
      <c r="E151" s="1">
        <v>2151</v>
      </c>
      <c r="F151" s="1">
        <v>120</v>
      </c>
      <c r="G151" s="1">
        <v>119.1</v>
      </c>
      <c r="H151" s="1">
        <v>50</v>
      </c>
      <c r="I151" s="1">
        <v>41.1</v>
      </c>
      <c r="J151" s="1">
        <v>150</v>
      </c>
      <c r="K151" s="1"/>
    </row>
    <row r="152" spans="1:15" x14ac:dyDescent="0.25">
      <c r="A152" s="2">
        <v>41595</v>
      </c>
      <c r="B152" s="3">
        <v>0.71111111111111114</v>
      </c>
      <c r="C152" s="1">
        <v>15.5</v>
      </c>
      <c r="D152" s="1">
        <v>18.399999999999999</v>
      </c>
      <c r="E152" s="1">
        <v>2159</v>
      </c>
      <c r="F152" s="1">
        <v>120</v>
      </c>
      <c r="G152" s="1">
        <v>119.2</v>
      </c>
      <c r="H152" s="1">
        <v>50</v>
      </c>
      <c r="I152" s="1">
        <v>47.8</v>
      </c>
      <c r="J152" s="1">
        <v>150</v>
      </c>
      <c r="K152" s="1"/>
      <c r="O152" s="1" t="s">
        <v>122</v>
      </c>
    </row>
    <row r="153" spans="1:15" x14ac:dyDescent="0.25">
      <c r="A153" s="2">
        <v>41595</v>
      </c>
      <c r="B153" s="3">
        <v>0.73055555555555562</v>
      </c>
      <c r="C153" s="1">
        <v>16.600000000000001</v>
      </c>
      <c r="D153" s="1">
        <v>19.600000000000001</v>
      </c>
      <c r="E153" s="1">
        <v>2170</v>
      </c>
      <c r="F153" s="1">
        <v>120</v>
      </c>
      <c r="G153" s="1">
        <v>118.7</v>
      </c>
      <c r="H153" s="1">
        <v>50</v>
      </c>
      <c r="I153" s="1">
        <v>53.2</v>
      </c>
      <c r="J153" s="1">
        <v>150</v>
      </c>
      <c r="K153" s="1"/>
    </row>
    <row r="154" spans="1:15" x14ac:dyDescent="0.25">
      <c r="A154" s="2">
        <v>41595</v>
      </c>
      <c r="B154" s="3">
        <v>0.75</v>
      </c>
      <c r="C154" s="1">
        <v>14.7</v>
      </c>
      <c r="D154" s="1">
        <v>23.1</v>
      </c>
      <c r="E154" s="1">
        <v>2181</v>
      </c>
      <c r="F154" s="1">
        <v>120</v>
      </c>
      <c r="G154" s="1">
        <v>118</v>
      </c>
      <c r="H154" s="1">
        <v>50</v>
      </c>
      <c r="I154" s="1">
        <v>58</v>
      </c>
      <c r="J154" s="1">
        <v>150</v>
      </c>
      <c r="K154" s="1"/>
    </row>
    <row r="155" spans="1:15" x14ac:dyDescent="0.25">
      <c r="A155" s="2">
        <v>41595</v>
      </c>
      <c r="B155" s="3">
        <v>0.77222222222222225</v>
      </c>
      <c r="C155" s="1">
        <v>13.3</v>
      </c>
      <c r="D155" s="1">
        <v>24.7</v>
      </c>
      <c r="E155" s="1">
        <v>2193</v>
      </c>
      <c r="F155" s="1">
        <v>120</v>
      </c>
      <c r="G155" s="1">
        <v>117.6</v>
      </c>
      <c r="H155" s="1">
        <v>50</v>
      </c>
      <c r="I155" s="1">
        <v>53.2</v>
      </c>
      <c r="J155" s="1">
        <v>200</v>
      </c>
      <c r="K155" s="1"/>
      <c r="L155" s="1" t="s">
        <v>123</v>
      </c>
    </row>
    <row r="156" spans="1:15" x14ac:dyDescent="0.25">
      <c r="A156" s="2">
        <v>41595</v>
      </c>
      <c r="B156" s="3">
        <v>0.79166666666666663</v>
      </c>
      <c r="C156" s="1">
        <v>12.2</v>
      </c>
      <c r="D156" s="1">
        <v>22.6</v>
      </c>
      <c r="E156" s="1">
        <v>2200</v>
      </c>
      <c r="F156" s="1">
        <v>120</v>
      </c>
      <c r="G156" s="1">
        <v>118.9</v>
      </c>
      <c r="H156" s="1">
        <v>50</v>
      </c>
      <c r="I156" s="1">
        <v>47.3</v>
      </c>
      <c r="J156" s="1">
        <v>240</v>
      </c>
      <c r="K156" s="1"/>
      <c r="L156" s="1" t="s">
        <v>124</v>
      </c>
    </row>
    <row r="157" spans="1:15" x14ac:dyDescent="0.25">
      <c r="A157" s="2">
        <v>41595</v>
      </c>
      <c r="B157" s="3">
        <v>0.81597222222222221</v>
      </c>
      <c r="C157" s="1">
        <v>11.2</v>
      </c>
      <c r="D157" s="1">
        <v>18.5</v>
      </c>
      <c r="E157" s="1">
        <v>2208</v>
      </c>
      <c r="F157" s="1">
        <v>120</v>
      </c>
      <c r="G157" s="1">
        <v>118.9</v>
      </c>
      <c r="H157" s="1">
        <v>50</v>
      </c>
      <c r="I157" s="1">
        <v>41.1</v>
      </c>
      <c r="J157" s="1">
        <v>270</v>
      </c>
      <c r="K157" s="1"/>
      <c r="L157" s="1" t="s">
        <v>125</v>
      </c>
    </row>
    <row r="158" spans="1:15" x14ac:dyDescent="0.25">
      <c r="A158" s="2">
        <v>41595</v>
      </c>
      <c r="B158" s="3">
        <v>0.84930555555555554</v>
      </c>
      <c r="C158" s="1">
        <v>10.6</v>
      </c>
      <c r="D158" s="1">
        <v>17.100000000000001</v>
      </c>
      <c r="E158" s="1">
        <v>2218</v>
      </c>
      <c r="F158" s="1">
        <v>120</v>
      </c>
      <c r="G158" s="1">
        <v>118.6</v>
      </c>
      <c r="H158" s="1">
        <v>50</v>
      </c>
      <c r="I158" s="1">
        <v>41.8</v>
      </c>
      <c r="J158" s="1">
        <v>290</v>
      </c>
      <c r="K158" s="1"/>
    </row>
    <row r="159" spans="1:15" x14ac:dyDescent="0.25">
      <c r="A159" s="2">
        <v>41595</v>
      </c>
      <c r="B159" s="3">
        <v>0.8833333333333333</v>
      </c>
      <c r="C159" s="1">
        <v>17.399999999999999</v>
      </c>
      <c r="D159" s="1">
        <v>15.7</v>
      </c>
      <c r="E159" s="1">
        <v>2228</v>
      </c>
      <c r="F159" s="1">
        <v>120</v>
      </c>
      <c r="G159" s="1">
        <v>119.6</v>
      </c>
      <c r="H159" s="1">
        <v>50</v>
      </c>
      <c r="I159" s="1">
        <v>43.4</v>
      </c>
      <c r="J159" s="1">
        <v>290</v>
      </c>
      <c r="K159" s="1"/>
    </row>
    <row r="160" spans="1:15" x14ac:dyDescent="0.25">
      <c r="A160" s="2">
        <v>41595</v>
      </c>
      <c r="B160" s="3">
        <v>0.90347222222222223</v>
      </c>
      <c r="C160" s="1">
        <v>19.600000000000001</v>
      </c>
      <c r="D160" s="1">
        <v>14.7</v>
      </c>
      <c r="E160" s="1">
        <v>2234</v>
      </c>
      <c r="F160" s="1">
        <v>120</v>
      </c>
      <c r="G160" s="1">
        <v>119.9</v>
      </c>
      <c r="H160" s="1">
        <v>50</v>
      </c>
      <c r="I160" s="1">
        <v>44.5</v>
      </c>
      <c r="J160" s="1">
        <v>290</v>
      </c>
    </row>
    <row r="161" spans="1:15" x14ac:dyDescent="0.25">
      <c r="A161" s="2">
        <v>41595</v>
      </c>
      <c r="B161" s="3">
        <v>0.9277777777777777</v>
      </c>
      <c r="C161" s="1">
        <v>20.100000000000001</v>
      </c>
      <c r="D161" s="1">
        <v>13.7</v>
      </c>
      <c r="E161" s="1">
        <v>2241</v>
      </c>
      <c r="F161" s="1">
        <v>120</v>
      </c>
      <c r="G161" s="1">
        <v>120.1</v>
      </c>
      <c r="H161" s="1">
        <v>50</v>
      </c>
      <c r="I161" s="1">
        <v>44.2</v>
      </c>
      <c r="J161" s="1">
        <v>290</v>
      </c>
      <c r="K161" s="1"/>
      <c r="L161" s="1" t="s">
        <v>127</v>
      </c>
    </row>
    <row r="162" spans="1:15" x14ac:dyDescent="0.25">
      <c r="A162" s="2">
        <v>41595</v>
      </c>
      <c r="B162" s="3">
        <v>0.9590277777777777</v>
      </c>
      <c r="C162" s="1">
        <v>19.2</v>
      </c>
      <c r="D162" s="1">
        <v>13.8</v>
      </c>
      <c r="E162" s="1">
        <v>2250</v>
      </c>
      <c r="F162" s="1">
        <v>120</v>
      </c>
      <c r="H162" s="1">
        <v>50</v>
      </c>
      <c r="I162" s="1">
        <v>45</v>
      </c>
      <c r="J162" s="1">
        <v>300</v>
      </c>
      <c r="K162" s="1"/>
      <c r="O162" s="1" t="s">
        <v>128</v>
      </c>
    </row>
    <row r="163" spans="1:15" x14ac:dyDescent="0.25">
      <c r="A163" s="2">
        <v>41595</v>
      </c>
      <c r="B163" s="3">
        <v>0.99652777777777779</v>
      </c>
      <c r="C163" s="1">
        <v>17.399999999999999</v>
      </c>
      <c r="D163" s="1">
        <v>15</v>
      </c>
      <c r="E163" s="1">
        <v>2258</v>
      </c>
      <c r="F163" s="1">
        <v>120</v>
      </c>
      <c r="G163" s="1">
        <v>117.2</v>
      </c>
      <c r="H163" s="1">
        <v>50</v>
      </c>
      <c r="I163" s="1">
        <v>43.2</v>
      </c>
      <c r="J163" s="1">
        <v>300</v>
      </c>
      <c r="K163" s="1"/>
    </row>
    <row r="164" spans="1:15" x14ac:dyDescent="0.25">
      <c r="A164" s="2">
        <v>41596</v>
      </c>
      <c r="B164" s="3">
        <v>2.0833333333333332E-2</v>
      </c>
      <c r="C164" s="1">
        <v>17.399999999999999</v>
      </c>
      <c r="D164" s="1">
        <v>13.6</v>
      </c>
      <c r="E164" s="1">
        <v>2265</v>
      </c>
      <c r="F164" s="1">
        <v>120</v>
      </c>
      <c r="G164" s="1">
        <v>119</v>
      </c>
      <c r="H164" s="1">
        <v>50</v>
      </c>
      <c r="I164" s="1">
        <v>45.3</v>
      </c>
      <c r="J164" s="1">
        <v>300</v>
      </c>
      <c r="K164" s="1"/>
    </row>
    <row r="165" spans="1:15" x14ac:dyDescent="0.25">
      <c r="A165" s="2">
        <v>41596</v>
      </c>
      <c r="B165" s="3">
        <v>4.5138888888888888E-2</v>
      </c>
      <c r="C165" s="1">
        <v>15.8</v>
      </c>
      <c r="D165" s="1">
        <v>14.2</v>
      </c>
      <c r="E165" s="1">
        <v>2272</v>
      </c>
      <c r="F165" s="1">
        <v>120</v>
      </c>
      <c r="G165" s="1">
        <v>117.5</v>
      </c>
      <c r="H165" s="1">
        <v>50</v>
      </c>
      <c r="I165" s="1">
        <v>45.4</v>
      </c>
      <c r="J165" s="1">
        <v>300</v>
      </c>
      <c r="K165" s="1"/>
      <c r="L165" s="1" t="s">
        <v>129</v>
      </c>
    </row>
    <row r="166" spans="1:15" x14ac:dyDescent="0.25">
      <c r="A166" s="2">
        <v>41596</v>
      </c>
      <c r="B166" s="3">
        <v>0.13055555555555556</v>
      </c>
      <c r="C166" s="1">
        <v>15</v>
      </c>
      <c r="D166" s="1">
        <v>15.1</v>
      </c>
      <c r="E166" s="1">
        <v>2296</v>
      </c>
      <c r="F166" s="1">
        <v>120</v>
      </c>
      <c r="G166" s="1">
        <v>118.9</v>
      </c>
      <c r="H166" s="1">
        <v>46</v>
      </c>
      <c r="I166" s="1">
        <v>43.4</v>
      </c>
      <c r="J166" s="1">
        <v>300</v>
      </c>
      <c r="K166" s="1">
        <v>326</v>
      </c>
    </row>
    <row r="167" spans="1:15" x14ac:dyDescent="0.25">
      <c r="A167" s="2">
        <v>41596</v>
      </c>
      <c r="B167" s="3">
        <v>0.22569444444444445</v>
      </c>
      <c r="C167" s="1">
        <v>15.4</v>
      </c>
      <c r="D167" s="1">
        <v>14.9</v>
      </c>
      <c r="E167" s="1">
        <v>2311</v>
      </c>
      <c r="F167" s="1">
        <v>120</v>
      </c>
      <c r="G167" s="1">
        <v>117.3</v>
      </c>
      <c r="H167" s="1">
        <v>46</v>
      </c>
      <c r="I167" s="1">
        <v>44.7</v>
      </c>
      <c r="J167" s="1">
        <v>300</v>
      </c>
      <c r="K167" s="1">
        <v>313</v>
      </c>
    </row>
    <row r="168" spans="1:15" x14ac:dyDescent="0.25">
      <c r="A168" s="2">
        <v>41596</v>
      </c>
      <c r="B168" s="3">
        <v>0.28541666666666665</v>
      </c>
      <c r="C168" s="1">
        <v>17.100000000000001</v>
      </c>
      <c r="D168" s="1">
        <v>14.9</v>
      </c>
      <c r="E168" s="1">
        <v>2339</v>
      </c>
      <c r="F168" s="1">
        <v>120</v>
      </c>
      <c r="G168" s="1">
        <v>118.2</v>
      </c>
      <c r="H168" s="1">
        <v>46</v>
      </c>
      <c r="I168" s="1">
        <v>44.8</v>
      </c>
      <c r="J168" s="1">
        <v>300</v>
      </c>
      <c r="K168" s="1">
        <v>312</v>
      </c>
    </row>
    <row r="169" spans="1:15" x14ac:dyDescent="0.25">
      <c r="A169" s="2">
        <v>41596</v>
      </c>
      <c r="B169" s="3">
        <v>0.33819444444444446</v>
      </c>
      <c r="C169" s="1">
        <v>16</v>
      </c>
      <c r="D169" s="1">
        <v>14.9</v>
      </c>
      <c r="E169" s="1">
        <v>2354</v>
      </c>
      <c r="F169" s="1">
        <v>120</v>
      </c>
      <c r="G169" s="1">
        <v>118.1</v>
      </c>
      <c r="H169" s="1">
        <v>46</v>
      </c>
      <c r="I169" s="1">
        <v>44.7</v>
      </c>
      <c r="J169" s="1">
        <v>300</v>
      </c>
      <c r="K169" s="1">
        <v>313</v>
      </c>
    </row>
    <row r="170" spans="1:15" x14ac:dyDescent="0.25">
      <c r="A170" s="2">
        <v>41596</v>
      </c>
      <c r="B170" s="3">
        <v>0.37361111111111112</v>
      </c>
      <c r="C170" s="1">
        <v>15.5</v>
      </c>
      <c r="D170" s="1">
        <v>13.9</v>
      </c>
      <c r="E170" s="1">
        <v>2364</v>
      </c>
      <c r="F170" s="1">
        <v>120</v>
      </c>
      <c r="G170" s="1">
        <v>119</v>
      </c>
      <c r="H170" s="1">
        <v>46</v>
      </c>
      <c r="I170" s="1">
        <v>44.9</v>
      </c>
      <c r="J170" s="1">
        <v>300</v>
      </c>
      <c r="K170" s="1">
        <v>311</v>
      </c>
    </row>
    <row r="171" spans="1:15" x14ac:dyDescent="0.25">
      <c r="A171" s="2">
        <v>41596</v>
      </c>
      <c r="B171" s="3">
        <v>0.41875000000000001</v>
      </c>
      <c r="C171" s="1">
        <v>16.399999999999999</v>
      </c>
      <c r="D171" s="1">
        <v>14.2</v>
      </c>
      <c r="E171" s="1">
        <v>2377</v>
      </c>
      <c r="F171" s="1">
        <v>120</v>
      </c>
      <c r="G171" s="1">
        <v>117.3</v>
      </c>
      <c r="H171" s="1">
        <v>46</v>
      </c>
      <c r="I171" s="1">
        <v>45.8</v>
      </c>
      <c r="J171" s="1">
        <v>300</v>
      </c>
      <c r="K171" s="1">
        <v>302</v>
      </c>
    </row>
    <row r="172" spans="1:15" x14ac:dyDescent="0.25">
      <c r="A172" s="2">
        <v>41596</v>
      </c>
      <c r="B172" s="3">
        <v>0.45902777777777781</v>
      </c>
      <c r="C172" s="1">
        <v>16.3</v>
      </c>
      <c r="D172" s="1">
        <v>15</v>
      </c>
      <c r="E172" s="1">
        <v>2389</v>
      </c>
      <c r="F172" s="1">
        <v>120</v>
      </c>
      <c r="G172" s="1">
        <v>119.6</v>
      </c>
      <c r="H172" s="1">
        <v>46</v>
      </c>
      <c r="I172" s="1">
        <v>46.6</v>
      </c>
      <c r="J172" s="1">
        <v>300</v>
      </c>
      <c r="K172" s="1">
        <v>293</v>
      </c>
    </row>
    <row r="173" spans="1:15" x14ac:dyDescent="0.25">
      <c r="A173" s="2">
        <v>41596</v>
      </c>
      <c r="B173" s="3">
        <v>0.50208333333333333</v>
      </c>
      <c r="C173" s="1">
        <v>15.9</v>
      </c>
      <c r="D173" s="1">
        <v>14.9</v>
      </c>
      <c r="E173" s="1">
        <v>2402</v>
      </c>
      <c r="F173" s="1">
        <v>120</v>
      </c>
      <c r="G173" s="1">
        <v>118.7</v>
      </c>
      <c r="H173" s="1">
        <v>46</v>
      </c>
      <c r="I173" s="1">
        <v>46.6</v>
      </c>
      <c r="J173" s="1">
        <v>300</v>
      </c>
      <c r="K173" s="1">
        <v>293</v>
      </c>
    </row>
    <row r="174" spans="1:15" x14ac:dyDescent="0.25">
      <c r="A174" s="2">
        <v>41596</v>
      </c>
      <c r="B174" s="3">
        <v>0.53888888888888886</v>
      </c>
      <c r="C174" s="1">
        <v>15.2</v>
      </c>
      <c r="D174" s="1">
        <v>16.2</v>
      </c>
      <c r="E174" s="1">
        <v>2413</v>
      </c>
      <c r="F174" s="1">
        <v>120</v>
      </c>
      <c r="G174" s="1">
        <v>118.5</v>
      </c>
      <c r="H174" s="1">
        <v>46</v>
      </c>
      <c r="I174" s="1">
        <v>46.7</v>
      </c>
      <c r="J174" s="1">
        <v>300</v>
      </c>
      <c r="K174" s="1">
        <v>292</v>
      </c>
    </row>
    <row r="175" spans="1:15" x14ac:dyDescent="0.25">
      <c r="A175" s="2">
        <v>41596</v>
      </c>
      <c r="B175" s="3">
        <v>0.54513888888888895</v>
      </c>
      <c r="E175" s="1">
        <v>2415</v>
      </c>
      <c r="F175" s="1">
        <v>120</v>
      </c>
      <c r="H175" s="1">
        <v>46</v>
      </c>
      <c r="J175" s="1">
        <v>300</v>
      </c>
      <c r="K175" s="1"/>
      <c r="L175" s="1" t="s">
        <v>60</v>
      </c>
    </row>
    <row r="176" spans="1:15" x14ac:dyDescent="0.25">
      <c r="A176" s="2">
        <v>41597</v>
      </c>
      <c r="B176" s="3">
        <v>0.66666666666666663</v>
      </c>
      <c r="E176" s="1">
        <v>2415</v>
      </c>
      <c r="J176" s="1"/>
      <c r="K176" s="1"/>
      <c r="L176" s="1" t="s">
        <v>51</v>
      </c>
      <c r="O176" s="1" t="s">
        <v>52</v>
      </c>
    </row>
    <row r="177" spans="1:15" x14ac:dyDescent="0.25">
      <c r="A177" s="2">
        <v>41597</v>
      </c>
      <c r="B177" s="3">
        <v>0.66875000000000007</v>
      </c>
      <c r="E177" s="1">
        <v>2418</v>
      </c>
      <c r="J177" s="1"/>
      <c r="K177" s="1"/>
      <c r="L177" s="1" t="s">
        <v>60</v>
      </c>
      <c r="O177" s="1" t="s">
        <v>130</v>
      </c>
    </row>
    <row r="178" spans="1:15" x14ac:dyDescent="0.25">
      <c r="A178" s="2">
        <v>41597</v>
      </c>
      <c r="B178" s="3">
        <v>0.95416666666666661</v>
      </c>
      <c r="E178" s="1">
        <v>2418</v>
      </c>
      <c r="F178" s="1">
        <v>120</v>
      </c>
      <c r="H178" s="1">
        <v>46</v>
      </c>
      <c r="J178" s="1">
        <v>290</v>
      </c>
      <c r="K178" s="1"/>
      <c r="L178" s="1" t="s">
        <v>51</v>
      </c>
      <c r="N178" s="1" t="s">
        <v>193</v>
      </c>
    </row>
    <row r="179" spans="1:15" x14ac:dyDescent="0.25">
      <c r="A179" s="2">
        <v>41597</v>
      </c>
      <c r="B179" s="3">
        <v>0.98125000000000007</v>
      </c>
      <c r="C179" s="1">
        <v>15.6</v>
      </c>
      <c r="D179" s="1">
        <v>9.1999999999999993</v>
      </c>
      <c r="E179" s="1">
        <v>2426</v>
      </c>
      <c r="F179" s="1">
        <v>120</v>
      </c>
      <c r="G179" s="1">
        <v>108.6</v>
      </c>
      <c r="H179" s="1">
        <v>46</v>
      </c>
      <c r="I179" s="1">
        <v>31.1</v>
      </c>
      <c r="J179" s="1">
        <v>290</v>
      </c>
      <c r="K179" s="1"/>
    </row>
    <row r="180" spans="1:15" x14ac:dyDescent="0.25">
      <c r="A180" s="2">
        <v>41598</v>
      </c>
      <c r="B180" s="3">
        <v>1.3888888888888889E-3</v>
      </c>
      <c r="C180" s="1">
        <v>15.8</v>
      </c>
      <c r="D180" s="1">
        <v>9.1999999999999993</v>
      </c>
      <c r="E180" s="1">
        <v>2432</v>
      </c>
      <c r="F180" s="1">
        <v>120</v>
      </c>
      <c r="G180" s="1">
        <v>119.7</v>
      </c>
      <c r="H180" s="1">
        <v>46</v>
      </c>
      <c r="I180" s="1">
        <v>38.700000000000003</v>
      </c>
      <c r="J180" s="1">
        <v>290</v>
      </c>
      <c r="K180" s="1"/>
    </row>
    <row r="181" spans="1:15" x14ac:dyDescent="0.25">
      <c r="A181" s="2">
        <v>41598</v>
      </c>
      <c r="B181" s="3">
        <v>2.1527777777777781E-2</v>
      </c>
      <c r="C181" s="1">
        <v>15.7</v>
      </c>
      <c r="D181" s="1">
        <v>10.1</v>
      </c>
      <c r="E181" s="1">
        <v>2438</v>
      </c>
      <c r="F181" s="1">
        <v>120</v>
      </c>
      <c r="G181" s="1">
        <v>118.4</v>
      </c>
      <c r="H181" s="1">
        <v>46</v>
      </c>
      <c r="I181" s="1">
        <v>43</v>
      </c>
      <c r="J181" s="1">
        <v>290</v>
      </c>
      <c r="K181" s="1"/>
    </row>
    <row r="182" spans="1:15" x14ac:dyDescent="0.25">
      <c r="A182" s="2">
        <v>41598</v>
      </c>
      <c r="B182" s="3">
        <v>4.2361111111111106E-2</v>
      </c>
      <c r="C182" s="1">
        <v>15.5</v>
      </c>
      <c r="D182" s="1">
        <v>11</v>
      </c>
      <c r="E182" s="1">
        <v>2444</v>
      </c>
      <c r="F182" s="1">
        <v>120</v>
      </c>
      <c r="G182" s="1">
        <v>117.4</v>
      </c>
      <c r="H182" s="1">
        <v>46</v>
      </c>
      <c r="I182" s="1">
        <v>45.3</v>
      </c>
      <c r="J182" s="1">
        <v>290</v>
      </c>
      <c r="K182" s="1"/>
    </row>
    <row r="183" spans="1:15" x14ac:dyDescent="0.25">
      <c r="A183" s="2">
        <v>41598</v>
      </c>
      <c r="B183" s="3">
        <v>6.5972222222222224E-2</v>
      </c>
      <c r="C183" s="1">
        <v>15.6</v>
      </c>
      <c r="D183" s="1">
        <v>11.3</v>
      </c>
      <c r="E183" s="1">
        <v>2451</v>
      </c>
      <c r="F183" s="1">
        <v>120</v>
      </c>
      <c r="G183" s="1">
        <v>118</v>
      </c>
      <c r="H183" s="1">
        <v>46</v>
      </c>
      <c r="I183" s="1">
        <v>47.6</v>
      </c>
      <c r="J183" s="1">
        <v>290</v>
      </c>
      <c r="K183" s="1"/>
    </row>
    <row r="184" spans="1:15" x14ac:dyDescent="0.25">
      <c r="A184" s="2">
        <v>41598</v>
      </c>
      <c r="B184" s="3">
        <v>8.2638888888888887E-2</v>
      </c>
      <c r="C184" s="1">
        <v>16.2</v>
      </c>
      <c r="D184" s="1">
        <v>11.4</v>
      </c>
      <c r="E184" s="1">
        <v>2456</v>
      </c>
      <c r="F184" s="1">
        <v>120</v>
      </c>
      <c r="G184" s="1">
        <v>119</v>
      </c>
      <c r="H184" s="1">
        <v>46</v>
      </c>
      <c r="I184" s="1">
        <v>48.8</v>
      </c>
      <c r="J184" s="1">
        <v>290</v>
      </c>
      <c r="K184" s="1"/>
      <c r="L184" s="1" t="s">
        <v>132</v>
      </c>
    </row>
    <row r="185" spans="1:15" x14ac:dyDescent="0.25">
      <c r="A185" s="2">
        <v>41598</v>
      </c>
      <c r="B185" s="3">
        <v>0.17152777777777775</v>
      </c>
      <c r="C185" s="1">
        <v>13.9</v>
      </c>
      <c r="D185" s="1">
        <v>12.5</v>
      </c>
      <c r="E185" s="1">
        <v>2483</v>
      </c>
      <c r="F185" s="1">
        <v>120</v>
      </c>
      <c r="G185" s="1">
        <v>118.5</v>
      </c>
      <c r="H185" s="1">
        <v>46</v>
      </c>
      <c r="I185" s="1">
        <v>49.1</v>
      </c>
      <c r="J185" s="1">
        <v>280</v>
      </c>
      <c r="K185" s="1"/>
      <c r="L185" s="1" t="s">
        <v>104</v>
      </c>
    </row>
    <row r="186" spans="1:15" x14ac:dyDescent="0.25">
      <c r="A186" s="2">
        <v>41598</v>
      </c>
      <c r="B186" s="3">
        <v>0.25347222222222221</v>
      </c>
      <c r="C186" s="1">
        <v>15.3</v>
      </c>
      <c r="D186" s="1">
        <v>12.7</v>
      </c>
      <c r="E186" s="1">
        <v>2510</v>
      </c>
      <c r="F186" s="1">
        <v>120</v>
      </c>
      <c r="G186" s="1">
        <v>119.3</v>
      </c>
      <c r="H186" s="1">
        <v>46</v>
      </c>
      <c r="I186" s="1">
        <v>47</v>
      </c>
      <c r="J186" s="1">
        <v>260</v>
      </c>
      <c r="K186" s="1"/>
    </row>
    <row r="187" spans="1:15" x14ac:dyDescent="0.25">
      <c r="A187" s="2">
        <v>41598</v>
      </c>
      <c r="B187" s="3">
        <v>0.31458333333333333</v>
      </c>
      <c r="C187" s="1">
        <v>14.8</v>
      </c>
      <c r="D187" s="1">
        <v>12.5</v>
      </c>
      <c r="E187" s="1">
        <v>2530</v>
      </c>
      <c r="F187" s="1">
        <v>120</v>
      </c>
      <c r="G187" s="1">
        <v>118.1</v>
      </c>
      <c r="H187" s="1">
        <v>46</v>
      </c>
      <c r="I187" s="1">
        <v>45.9</v>
      </c>
      <c r="J187" s="1">
        <v>260</v>
      </c>
      <c r="K187" s="1"/>
    </row>
    <row r="188" spans="1:15" x14ac:dyDescent="0.25">
      <c r="A188" s="2">
        <v>41598</v>
      </c>
      <c r="B188" s="3">
        <v>0.35694444444444445</v>
      </c>
      <c r="C188" s="1">
        <v>16.2</v>
      </c>
      <c r="D188" s="1">
        <v>11</v>
      </c>
      <c r="E188" s="1">
        <v>2544</v>
      </c>
      <c r="F188" s="1">
        <v>120</v>
      </c>
      <c r="G188" s="1">
        <v>119.3</v>
      </c>
      <c r="H188" s="1">
        <v>46</v>
      </c>
      <c r="I188" s="1">
        <v>46</v>
      </c>
      <c r="J188" s="1">
        <v>260</v>
      </c>
      <c r="K188" s="1"/>
      <c r="L188" s="1" t="s">
        <v>133</v>
      </c>
    </row>
    <row r="189" spans="1:15" x14ac:dyDescent="0.25">
      <c r="A189" s="2">
        <v>41598</v>
      </c>
      <c r="B189" s="3">
        <v>0.39930555555555558</v>
      </c>
      <c r="C189" s="1">
        <v>16.2</v>
      </c>
      <c r="D189" s="1">
        <v>12.8</v>
      </c>
      <c r="E189" s="1">
        <v>2558</v>
      </c>
      <c r="F189" s="1">
        <v>120</v>
      </c>
      <c r="G189" s="1">
        <v>118.6</v>
      </c>
      <c r="H189" s="1">
        <v>47</v>
      </c>
      <c r="I189" s="1">
        <v>46.3</v>
      </c>
      <c r="J189" s="1">
        <v>260</v>
      </c>
      <c r="K189" s="1">
        <v>266</v>
      </c>
    </row>
    <row r="190" spans="1:15" x14ac:dyDescent="0.25">
      <c r="A190" s="2">
        <v>41598</v>
      </c>
      <c r="B190" s="3">
        <v>0.43888888888888888</v>
      </c>
      <c r="C190" s="1">
        <v>16.100000000000001</v>
      </c>
      <c r="D190" s="1">
        <v>13</v>
      </c>
      <c r="E190" s="1">
        <v>2571</v>
      </c>
      <c r="F190" s="1">
        <v>120</v>
      </c>
      <c r="G190" s="1">
        <v>117.3</v>
      </c>
      <c r="H190" s="1">
        <v>47</v>
      </c>
      <c r="I190" s="1">
        <v>45.8</v>
      </c>
      <c r="J190" s="1">
        <v>260</v>
      </c>
      <c r="K190" s="1">
        <v>270</v>
      </c>
    </row>
    <row r="191" spans="1:15" x14ac:dyDescent="0.25">
      <c r="A191" s="2">
        <v>41598</v>
      </c>
      <c r="B191" s="3">
        <v>0.47847222222222219</v>
      </c>
      <c r="C191" s="1">
        <v>15.6</v>
      </c>
      <c r="D191" s="1">
        <v>12.4</v>
      </c>
      <c r="E191" s="1">
        <v>2584</v>
      </c>
      <c r="F191" s="1">
        <v>120</v>
      </c>
      <c r="G191" s="1">
        <v>116.8</v>
      </c>
      <c r="H191" s="1">
        <v>47</v>
      </c>
      <c r="I191" s="1">
        <v>45.9</v>
      </c>
      <c r="J191" s="1">
        <v>260</v>
      </c>
      <c r="K191" s="1">
        <v>269</v>
      </c>
    </row>
    <row r="192" spans="1:15" x14ac:dyDescent="0.25">
      <c r="A192" s="2">
        <v>41598</v>
      </c>
      <c r="B192" s="3">
        <v>0.53055555555555556</v>
      </c>
      <c r="C192" s="1">
        <v>16</v>
      </c>
      <c r="D192" s="1">
        <v>13.3</v>
      </c>
      <c r="E192" s="1">
        <v>2601</v>
      </c>
      <c r="F192" s="1">
        <v>120</v>
      </c>
      <c r="G192" s="1">
        <v>117.7</v>
      </c>
      <c r="H192" s="1">
        <v>47</v>
      </c>
      <c r="I192" s="1">
        <v>46</v>
      </c>
      <c r="J192" s="1">
        <v>260</v>
      </c>
      <c r="K192" s="1">
        <v>269</v>
      </c>
    </row>
    <row r="193" spans="1:12" x14ac:dyDescent="0.25">
      <c r="A193" s="2">
        <v>41598</v>
      </c>
      <c r="B193" s="3">
        <v>0.57638888888888895</v>
      </c>
      <c r="C193" s="1">
        <v>16</v>
      </c>
      <c r="D193" s="1">
        <v>13</v>
      </c>
      <c r="E193" s="1">
        <v>2616</v>
      </c>
      <c r="F193" s="1">
        <v>120</v>
      </c>
      <c r="G193" s="1">
        <v>118.8</v>
      </c>
      <c r="H193" s="1">
        <v>47</v>
      </c>
      <c r="I193" s="1">
        <v>45.8</v>
      </c>
      <c r="J193" s="1">
        <v>260</v>
      </c>
      <c r="K193" s="1">
        <v>270</v>
      </c>
    </row>
    <row r="194" spans="1:12" x14ac:dyDescent="0.25">
      <c r="A194" s="2">
        <v>41598</v>
      </c>
      <c r="B194" s="3">
        <v>0.60625000000000007</v>
      </c>
      <c r="C194" s="1">
        <v>16.399999999999999</v>
      </c>
      <c r="D194" s="1">
        <v>13.7</v>
      </c>
      <c r="E194" s="1">
        <v>2626</v>
      </c>
      <c r="F194" s="1">
        <v>120</v>
      </c>
      <c r="G194" s="1">
        <v>119.2</v>
      </c>
      <c r="H194" s="1">
        <v>47</v>
      </c>
      <c r="I194" s="1">
        <v>47.4</v>
      </c>
      <c r="J194" s="1">
        <v>260</v>
      </c>
      <c r="K194" s="1">
        <v>256</v>
      </c>
    </row>
    <row r="195" spans="1:12" x14ac:dyDescent="0.25">
      <c r="A195" s="2">
        <v>41598</v>
      </c>
      <c r="B195" s="3">
        <v>0.71805555555555556</v>
      </c>
      <c r="C195" s="1">
        <v>15.3</v>
      </c>
      <c r="D195" s="1">
        <v>13.4</v>
      </c>
      <c r="E195" s="1">
        <v>2664</v>
      </c>
      <c r="F195" s="1">
        <v>120</v>
      </c>
      <c r="G195" s="1">
        <v>117.5</v>
      </c>
      <c r="H195" s="1">
        <v>47</v>
      </c>
      <c r="I195" s="1">
        <v>46.3</v>
      </c>
      <c r="J195" s="1">
        <v>260</v>
      </c>
      <c r="K195" s="1">
        <v>265</v>
      </c>
    </row>
    <row r="196" spans="1:12" x14ac:dyDescent="0.25">
      <c r="A196" s="2">
        <v>41598</v>
      </c>
      <c r="B196" s="3">
        <v>0.76111111111111107</v>
      </c>
      <c r="C196" s="1">
        <v>15.7</v>
      </c>
      <c r="D196" s="1">
        <v>12.7</v>
      </c>
      <c r="E196" s="1">
        <v>2678</v>
      </c>
      <c r="F196" s="1">
        <v>120</v>
      </c>
      <c r="G196" s="1">
        <v>118.9</v>
      </c>
      <c r="H196" s="1">
        <v>47</v>
      </c>
      <c r="I196" s="1">
        <v>45.6</v>
      </c>
      <c r="J196" s="1">
        <v>260</v>
      </c>
      <c r="K196" s="1">
        <v>272</v>
      </c>
    </row>
    <row r="197" spans="1:12" x14ac:dyDescent="0.25">
      <c r="A197" s="2">
        <v>41598</v>
      </c>
      <c r="B197" s="3">
        <v>0.79791666666666661</v>
      </c>
      <c r="C197" s="1">
        <v>16.600000000000001</v>
      </c>
      <c r="D197" s="1">
        <v>13.6</v>
      </c>
      <c r="E197" s="1">
        <v>2690</v>
      </c>
      <c r="F197" s="1">
        <v>120</v>
      </c>
      <c r="G197" s="1">
        <v>118.4</v>
      </c>
      <c r="H197" s="1">
        <v>47</v>
      </c>
      <c r="I197" s="1">
        <v>46.2</v>
      </c>
      <c r="J197" s="1">
        <v>260</v>
      </c>
      <c r="K197" s="1">
        <v>267</v>
      </c>
      <c r="L197" s="1" t="s">
        <v>134</v>
      </c>
    </row>
    <row r="198" spans="1:12" x14ac:dyDescent="0.25">
      <c r="A198" s="2">
        <v>41598</v>
      </c>
      <c r="B198" s="3">
        <v>0.84583333333333333</v>
      </c>
      <c r="C198" s="1">
        <v>17.100000000000001</v>
      </c>
      <c r="D198" s="1">
        <v>14.7</v>
      </c>
      <c r="E198" s="1">
        <v>2707</v>
      </c>
      <c r="F198" s="1">
        <v>130</v>
      </c>
      <c r="G198" s="1">
        <v>129.1</v>
      </c>
      <c r="H198" s="1">
        <v>47</v>
      </c>
      <c r="I198" s="1">
        <v>47.9</v>
      </c>
      <c r="J198" s="1">
        <v>240</v>
      </c>
      <c r="K198" s="1">
        <v>232</v>
      </c>
    </row>
    <row r="199" spans="1:12" x14ac:dyDescent="0.25">
      <c r="A199" s="2">
        <v>41598</v>
      </c>
      <c r="B199" s="3">
        <v>0.875</v>
      </c>
      <c r="C199" s="1">
        <v>15.4</v>
      </c>
      <c r="D199" s="1">
        <v>15.5</v>
      </c>
      <c r="E199" s="1">
        <v>2718</v>
      </c>
      <c r="F199" s="1">
        <v>130</v>
      </c>
      <c r="G199" s="1">
        <v>128</v>
      </c>
      <c r="H199" s="1">
        <v>47</v>
      </c>
      <c r="I199" s="1">
        <v>48.7</v>
      </c>
      <c r="J199" s="1">
        <v>240</v>
      </c>
      <c r="K199" s="1">
        <v>225</v>
      </c>
    </row>
    <row r="200" spans="1:12" x14ac:dyDescent="0.25">
      <c r="A200" s="2">
        <v>41598</v>
      </c>
      <c r="B200" s="3">
        <v>0.92361111111111116</v>
      </c>
      <c r="C200" s="1">
        <v>15.2</v>
      </c>
      <c r="D200" s="1">
        <v>16</v>
      </c>
      <c r="E200" s="1">
        <v>2737</v>
      </c>
      <c r="F200" s="1">
        <v>130</v>
      </c>
      <c r="G200" s="1">
        <v>128.30000000000001</v>
      </c>
      <c r="H200" s="1">
        <v>47</v>
      </c>
      <c r="I200" s="1">
        <v>48.2</v>
      </c>
      <c r="J200" s="1">
        <v>240</v>
      </c>
      <c r="K200" s="1">
        <v>229</v>
      </c>
    </row>
    <row r="201" spans="1:12" x14ac:dyDescent="0.25">
      <c r="A201" s="2">
        <v>41598</v>
      </c>
      <c r="B201" s="3">
        <v>0.98472222222222217</v>
      </c>
      <c r="C201" s="1">
        <v>16.600000000000001</v>
      </c>
      <c r="D201" s="1">
        <v>13.5</v>
      </c>
      <c r="E201" s="1">
        <v>2758</v>
      </c>
      <c r="F201" s="1">
        <v>130</v>
      </c>
      <c r="G201" s="1">
        <v>128</v>
      </c>
      <c r="H201" s="1">
        <v>47</v>
      </c>
      <c r="I201" s="1">
        <v>47.7</v>
      </c>
      <c r="J201" s="1">
        <v>240</v>
      </c>
      <c r="K201" s="1">
        <v>234</v>
      </c>
    </row>
    <row r="202" spans="1:12" x14ac:dyDescent="0.25">
      <c r="A202" s="2">
        <v>41599</v>
      </c>
      <c r="B202" s="3">
        <v>5.5555555555555558E-3</v>
      </c>
      <c r="C202" s="1">
        <v>15.6</v>
      </c>
      <c r="D202" s="1">
        <v>15.3</v>
      </c>
      <c r="E202" s="1">
        <v>2766</v>
      </c>
      <c r="F202" s="1">
        <v>130</v>
      </c>
      <c r="G202" s="1">
        <v>127.8</v>
      </c>
      <c r="H202" s="1">
        <v>47</v>
      </c>
      <c r="I202" s="1">
        <v>49.1</v>
      </c>
      <c r="J202" s="1">
        <v>240</v>
      </c>
      <c r="K202" s="1">
        <v>222</v>
      </c>
    </row>
    <row r="203" spans="1:12" x14ac:dyDescent="0.25">
      <c r="A203" s="2">
        <v>41599</v>
      </c>
      <c r="B203" s="3">
        <v>0.13194444444444445</v>
      </c>
      <c r="C203" s="1">
        <v>16.600000000000001</v>
      </c>
      <c r="D203" s="1">
        <v>17.8</v>
      </c>
      <c r="E203" s="1">
        <v>2817</v>
      </c>
      <c r="F203" s="1">
        <v>130</v>
      </c>
      <c r="G203" s="1">
        <v>127.4</v>
      </c>
      <c r="H203" s="1">
        <v>47</v>
      </c>
      <c r="I203" s="1">
        <v>48.7</v>
      </c>
      <c r="J203" s="1">
        <v>240</v>
      </c>
      <c r="K203" s="1">
        <v>224</v>
      </c>
    </row>
    <row r="204" spans="1:12" x14ac:dyDescent="0.25">
      <c r="A204" s="2">
        <v>41599</v>
      </c>
      <c r="B204" s="3">
        <v>0.25486111111111109</v>
      </c>
      <c r="C204" s="1">
        <v>16.399999999999999</v>
      </c>
      <c r="D204" s="1">
        <v>18.399999999999999</v>
      </c>
      <c r="E204" s="1">
        <v>2862</v>
      </c>
      <c r="F204" s="1">
        <v>130</v>
      </c>
      <c r="G204" s="1">
        <v>127.8</v>
      </c>
      <c r="H204" s="1">
        <v>47</v>
      </c>
      <c r="I204" s="1">
        <v>47.6</v>
      </c>
      <c r="J204" s="1">
        <v>240</v>
      </c>
      <c r="K204" s="1">
        <v>235</v>
      </c>
    </row>
    <row r="205" spans="1:12" x14ac:dyDescent="0.25">
      <c r="A205" s="2">
        <v>41599</v>
      </c>
      <c r="B205" s="3">
        <v>0.31388888888888888</v>
      </c>
      <c r="C205" s="1">
        <v>16.3</v>
      </c>
      <c r="D205" s="1">
        <v>17.3</v>
      </c>
      <c r="E205" s="1">
        <v>2884</v>
      </c>
      <c r="F205" s="1">
        <v>130</v>
      </c>
      <c r="G205" s="1">
        <v>128.4</v>
      </c>
      <c r="H205" s="1">
        <v>47</v>
      </c>
      <c r="I205" s="1">
        <v>47.7</v>
      </c>
      <c r="J205" s="1">
        <v>240</v>
      </c>
      <c r="K205" s="1">
        <v>234</v>
      </c>
    </row>
    <row r="206" spans="1:12" x14ac:dyDescent="0.25">
      <c r="A206" s="2">
        <v>41599</v>
      </c>
      <c r="B206" s="3">
        <v>0.38263888888888892</v>
      </c>
      <c r="C206" s="1">
        <v>15.4</v>
      </c>
      <c r="D206" s="1">
        <v>15.8</v>
      </c>
      <c r="E206" s="1">
        <v>2910</v>
      </c>
      <c r="F206" s="1">
        <v>130</v>
      </c>
      <c r="G206" s="1">
        <v>127.9</v>
      </c>
      <c r="H206" s="1">
        <v>47</v>
      </c>
      <c r="I206" s="1">
        <v>47.4</v>
      </c>
      <c r="J206" s="1">
        <v>240</v>
      </c>
      <c r="K206" s="1">
        <v>236</v>
      </c>
    </row>
    <row r="207" spans="1:12" x14ac:dyDescent="0.25">
      <c r="A207" s="2">
        <v>41599</v>
      </c>
      <c r="B207" s="3">
        <v>0.46388888888888885</v>
      </c>
      <c r="C207" s="1">
        <v>17.3</v>
      </c>
      <c r="D207" s="1">
        <v>18</v>
      </c>
      <c r="E207" s="1">
        <v>2942</v>
      </c>
      <c r="F207" s="1">
        <v>130</v>
      </c>
      <c r="G207" s="1">
        <v>127.4</v>
      </c>
      <c r="H207" s="1">
        <v>47</v>
      </c>
      <c r="I207" s="1">
        <v>48.5</v>
      </c>
      <c r="J207" s="1">
        <v>240</v>
      </c>
      <c r="K207" s="1">
        <v>226</v>
      </c>
    </row>
    <row r="208" spans="1:12" x14ac:dyDescent="0.25">
      <c r="A208" s="2">
        <v>41599</v>
      </c>
      <c r="B208" s="3">
        <v>0.55347222222222225</v>
      </c>
      <c r="C208" s="1">
        <v>15.6</v>
      </c>
      <c r="D208" s="1">
        <v>19.3</v>
      </c>
      <c r="E208" s="1">
        <v>2977</v>
      </c>
      <c r="F208" s="1">
        <v>130</v>
      </c>
      <c r="G208" s="1">
        <v>126.1</v>
      </c>
      <c r="H208" s="1">
        <v>47</v>
      </c>
      <c r="I208" s="1">
        <v>49</v>
      </c>
      <c r="J208" s="1">
        <v>240</v>
      </c>
      <c r="K208" s="1">
        <v>223</v>
      </c>
    </row>
    <row r="209" spans="1:12" x14ac:dyDescent="0.25">
      <c r="A209" s="2">
        <v>41599</v>
      </c>
      <c r="B209" s="3">
        <v>0.63055555555555554</v>
      </c>
      <c r="C209" s="1">
        <v>17</v>
      </c>
      <c r="D209" s="1">
        <v>18.899999999999999</v>
      </c>
      <c r="E209" s="1">
        <v>3008</v>
      </c>
      <c r="F209" s="1">
        <v>130</v>
      </c>
      <c r="G209" s="1">
        <v>127.4</v>
      </c>
      <c r="H209" s="1">
        <v>47</v>
      </c>
      <c r="I209" s="1">
        <v>49.2</v>
      </c>
      <c r="J209" s="1">
        <v>240</v>
      </c>
      <c r="K209" s="1">
        <v>221</v>
      </c>
    </row>
    <row r="210" spans="1:12" x14ac:dyDescent="0.25">
      <c r="A210" s="2">
        <v>41599</v>
      </c>
      <c r="B210" s="3">
        <v>0.67569444444444438</v>
      </c>
      <c r="C210" s="1">
        <v>16.3</v>
      </c>
      <c r="D210" s="1">
        <v>18.399999999999999</v>
      </c>
      <c r="E210" s="1">
        <v>3026</v>
      </c>
      <c r="F210" s="1">
        <v>130</v>
      </c>
      <c r="G210" s="1">
        <v>128.80000000000001</v>
      </c>
      <c r="H210" s="1">
        <v>47</v>
      </c>
      <c r="I210" s="1">
        <v>48.8</v>
      </c>
      <c r="J210" s="1">
        <v>240</v>
      </c>
      <c r="K210" s="1">
        <v>224</v>
      </c>
    </row>
    <row r="211" spans="1:12" x14ac:dyDescent="0.25">
      <c r="A211" s="2">
        <v>41599</v>
      </c>
      <c r="B211" s="3">
        <v>0.71180555555555547</v>
      </c>
      <c r="C211" s="1">
        <v>15.5</v>
      </c>
      <c r="D211" s="1">
        <v>18.5</v>
      </c>
      <c r="E211" s="1">
        <v>3040</v>
      </c>
      <c r="F211" s="1">
        <v>130</v>
      </c>
      <c r="G211" s="1">
        <v>129.19999999999999</v>
      </c>
      <c r="H211" s="1">
        <v>47</v>
      </c>
      <c r="I211" s="1">
        <v>48.4</v>
      </c>
      <c r="J211" s="1">
        <v>240</v>
      </c>
      <c r="K211" s="1">
        <v>228</v>
      </c>
    </row>
    <row r="212" spans="1:12" x14ac:dyDescent="0.25">
      <c r="A212" s="2">
        <v>41599</v>
      </c>
      <c r="B212" s="3">
        <v>0.75694444444444453</v>
      </c>
      <c r="C212" s="1">
        <v>15.3</v>
      </c>
      <c r="D212" s="1">
        <v>17.2</v>
      </c>
      <c r="E212" s="1">
        <v>3057</v>
      </c>
      <c r="F212" s="1">
        <v>130</v>
      </c>
      <c r="G212" s="1">
        <v>127.7</v>
      </c>
      <c r="H212" s="1">
        <v>47</v>
      </c>
      <c r="I212" s="1">
        <v>48.1</v>
      </c>
      <c r="J212" s="1">
        <v>240</v>
      </c>
      <c r="K212" s="1">
        <v>230</v>
      </c>
    </row>
    <row r="213" spans="1:12" x14ac:dyDescent="0.25">
      <c r="A213" s="2">
        <v>41599</v>
      </c>
      <c r="B213" s="3">
        <v>0.79513888888888884</v>
      </c>
      <c r="C213" s="1">
        <v>16.2</v>
      </c>
      <c r="D213" s="1">
        <v>16.899999999999999</v>
      </c>
      <c r="E213" s="1">
        <v>3072</v>
      </c>
      <c r="F213" s="1">
        <v>130</v>
      </c>
      <c r="G213" s="1">
        <v>129.19999999999999</v>
      </c>
      <c r="H213" s="1">
        <v>47</v>
      </c>
      <c r="I213" s="1">
        <v>49.5</v>
      </c>
      <c r="J213" s="1">
        <v>240</v>
      </c>
      <c r="K213" s="1">
        <v>219</v>
      </c>
    </row>
    <row r="214" spans="1:12" x14ac:dyDescent="0.25">
      <c r="A214" s="2">
        <v>41599</v>
      </c>
      <c r="B214" s="3">
        <v>0.89236111111111116</v>
      </c>
      <c r="C214" s="1">
        <v>15.4</v>
      </c>
      <c r="D214" s="1">
        <v>16.8</v>
      </c>
      <c r="E214" s="1">
        <v>3109</v>
      </c>
      <c r="F214" s="1">
        <v>130</v>
      </c>
      <c r="G214" s="1">
        <v>126.8</v>
      </c>
      <c r="H214" s="1">
        <v>47</v>
      </c>
      <c r="I214" s="1">
        <v>47</v>
      </c>
      <c r="J214" s="1">
        <v>240</v>
      </c>
      <c r="K214" s="1">
        <v>239</v>
      </c>
    </row>
    <row r="215" spans="1:12" x14ac:dyDescent="0.25">
      <c r="A215" s="2">
        <v>41599</v>
      </c>
      <c r="B215" s="3">
        <v>0.94027777777777777</v>
      </c>
      <c r="C215" s="1">
        <v>17.3</v>
      </c>
      <c r="D215" s="1">
        <v>17.2</v>
      </c>
      <c r="E215" s="1">
        <v>3127</v>
      </c>
      <c r="F215" s="1">
        <v>130</v>
      </c>
      <c r="G215" s="1">
        <v>128.5</v>
      </c>
      <c r="H215" s="1">
        <v>47</v>
      </c>
      <c r="I215" s="1">
        <v>48.6</v>
      </c>
      <c r="J215" s="1">
        <v>240</v>
      </c>
      <c r="K215" s="1">
        <v>226</v>
      </c>
    </row>
    <row r="216" spans="1:12" x14ac:dyDescent="0.25">
      <c r="A216" s="2">
        <v>41600</v>
      </c>
      <c r="B216" s="3">
        <v>3.472222222222222E-3</v>
      </c>
      <c r="C216" s="1">
        <v>15.9</v>
      </c>
      <c r="D216" s="1">
        <v>16.899999999999999</v>
      </c>
      <c r="E216" s="1">
        <v>3151</v>
      </c>
      <c r="F216" s="1">
        <v>130</v>
      </c>
      <c r="G216" s="1">
        <v>129.19999999999999</v>
      </c>
      <c r="H216" s="1">
        <v>47</v>
      </c>
      <c r="I216" s="1">
        <v>47</v>
      </c>
      <c r="J216" s="1">
        <v>240</v>
      </c>
      <c r="K216" s="1">
        <v>240</v>
      </c>
    </row>
    <row r="217" spans="1:12" x14ac:dyDescent="0.25">
      <c r="A217" s="2">
        <v>41600</v>
      </c>
      <c r="B217" s="3">
        <v>0.10694444444444444</v>
      </c>
      <c r="E217" s="1">
        <v>3188</v>
      </c>
      <c r="F217" s="1">
        <v>130</v>
      </c>
      <c r="H217" s="1">
        <v>47</v>
      </c>
      <c r="J217" s="1">
        <v>240</v>
      </c>
      <c r="K217" s="1"/>
      <c r="L217" s="1" t="s">
        <v>60</v>
      </c>
    </row>
    <row r="218" spans="1:12" x14ac:dyDescent="0.25">
      <c r="A218" s="2">
        <v>41603</v>
      </c>
      <c r="B218" s="3">
        <v>0.60902777777777783</v>
      </c>
      <c r="E218" s="1">
        <v>3194</v>
      </c>
      <c r="F218" s="1">
        <v>130</v>
      </c>
      <c r="H218" s="1">
        <v>47</v>
      </c>
      <c r="J218" s="1">
        <v>250</v>
      </c>
      <c r="K218" s="1"/>
      <c r="L218" s="1" t="s">
        <v>51</v>
      </c>
    </row>
    <row r="219" spans="1:12" x14ac:dyDescent="0.25">
      <c r="A219" s="2">
        <v>41603</v>
      </c>
      <c r="B219" s="3">
        <v>0.62708333333333333</v>
      </c>
      <c r="C219" s="1">
        <v>16.2</v>
      </c>
      <c r="D219" s="1">
        <v>10.7</v>
      </c>
      <c r="E219" s="1">
        <v>3200</v>
      </c>
      <c r="F219" s="1">
        <v>130</v>
      </c>
      <c r="G219" s="1">
        <v>94.6</v>
      </c>
      <c r="H219" s="1">
        <v>47</v>
      </c>
      <c r="I219" s="1">
        <v>23.7</v>
      </c>
      <c r="J219" s="1">
        <v>250</v>
      </c>
      <c r="K219" s="1"/>
    </row>
    <row r="220" spans="1:12" x14ac:dyDescent="0.25">
      <c r="A220" s="2">
        <v>41603</v>
      </c>
      <c r="B220" s="3">
        <v>0.64722222222222225</v>
      </c>
      <c r="C220" s="1">
        <v>18.100000000000001</v>
      </c>
      <c r="D220" s="1">
        <v>10</v>
      </c>
      <c r="E220" s="1">
        <v>3207</v>
      </c>
      <c r="F220" s="1">
        <v>130</v>
      </c>
      <c r="G220" s="1">
        <v>123.9</v>
      </c>
      <c r="H220" s="1">
        <v>47</v>
      </c>
      <c r="I220" s="1">
        <v>34.5</v>
      </c>
      <c r="J220" s="1">
        <v>250</v>
      </c>
      <c r="K220" s="1"/>
    </row>
    <row r="221" spans="1:12" x14ac:dyDescent="0.25">
      <c r="A221" s="2">
        <v>41603</v>
      </c>
      <c r="B221" s="3">
        <v>0.67638888888888893</v>
      </c>
      <c r="C221" s="1">
        <v>17.899999999999999</v>
      </c>
      <c r="D221" s="1">
        <v>12.3</v>
      </c>
      <c r="E221" s="1">
        <v>3217</v>
      </c>
      <c r="F221" s="1">
        <v>130</v>
      </c>
      <c r="G221" s="1">
        <v>126.9</v>
      </c>
      <c r="H221" s="1">
        <v>47</v>
      </c>
      <c r="I221" s="1">
        <v>43.3</v>
      </c>
      <c r="J221" s="1">
        <v>250</v>
      </c>
      <c r="K221" s="1"/>
    </row>
    <row r="222" spans="1:12" x14ac:dyDescent="0.25">
      <c r="A222" s="2">
        <v>41603</v>
      </c>
      <c r="B222" s="3">
        <v>0.70000000000000007</v>
      </c>
      <c r="C222" s="1">
        <v>18.100000000000001</v>
      </c>
      <c r="D222" s="1">
        <v>14.1</v>
      </c>
      <c r="E222" s="1">
        <v>3225</v>
      </c>
      <c r="F222" s="1">
        <v>130</v>
      </c>
      <c r="G222" s="1">
        <v>126.6</v>
      </c>
      <c r="H222" s="1">
        <v>47</v>
      </c>
      <c r="I222" s="1">
        <v>50.5</v>
      </c>
      <c r="J222" s="1">
        <v>240</v>
      </c>
      <c r="K222" s="1"/>
      <c r="L222" s="1" t="s">
        <v>61</v>
      </c>
    </row>
    <row r="223" spans="1:12" x14ac:dyDescent="0.25">
      <c r="A223" s="2">
        <v>41603</v>
      </c>
      <c r="B223" s="3">
        <v>0.72152777777777777</v>
      </c>
      <c r="C223" s="1">
        <v>17.8</v>
      </c>
      <c r="D223" s="1">
        <v>14.4</v>
      </c>
      <c r="E223" s="1">
        <v>3233</v>
      </c>
      <c r="F223" s="1">
        <v>130</v>
      </c>
      <c r="G223" s="1">
        <v>128.4</v>
      </c>
      <c r="H223" s="1">
        <v>47</v>
      </c>
      <c r="I223" s="1">
        <v>50.1</v>
      </c>
      <c r="J223" s="1">
        <v>230</v>
      </c>
      <c r="K223" s="1"/>
    </row>
    <row r="224" spans="1:12" x14ac:dyDescent="0.25">
      <c r="A224" s="2">
        <v>41603</v>
      </c>
      <c r="B224" s="3">
        <v>0.74861111111111101</v>
      </c>
      <c r="C224" s="1">
        <v>17</v>
      </c>
      <c r="D224" s="1">
        <v>15.3</v>
      </c>
      <c r="E224" s="1">
        <v>3243</v>
      </c>
      <c r="F224" s="1">
        <v>130</v>
      </c>
      <c r="G224" s="1">
        <v>129.9</v>
      </c>
      <c r="H224" s="1">
        <v>47</v>
      </c>
      <c r="I224" s="1">
        <v>51.1</v>
      </c>
      <c r="J224" s="1">
        <v>230</v>
      </c>
      <c r="K224" s="1"/>
      <c r="L224" s="1" t="s">
        <v>136</v>
      </c>
    </row>
    <row r="225" spans="1:15" x14ac:dyDescent="0.25">
      <c r="A225" s="2">
        <v>41603</v>
      </c>
      <c r="B225" s="3">
        <v>0.76944444444444438</v>
      </c>
      <c r="C225" s="1">
        <v>13.5</v>
      </c>
      <c r="D225" s="1">
        <v>14.2</v>
      </c>
      <c r="E225" s="1">
        <v>3251</v>
      </c>
      <c r="F225" s="1">
        <v>130</v>
      </c>
      <c r="G225" s="1">
        <v>127.6</v>
      </c>
      <c r="H225" s="1">
        <v>47</v>
      </c>
      <c r="I225" s="1">
        <v>51</v>
      </c>
      <c r="J225" s="1">
        <v>225</v>
      </c>
      <c r="K225" s="1"/>
      <c r="L225" s="1" t="s">
        <v>62</v>
      </c>
    </row>
    <row r="226" spans="1:15" x14ac:dyDescent="0.25">
      <c r="A226" s="2">
        <v>41603</v>
      </c>
      <c r="B226" s="3">
        <v>0.79236111111111107</v>
      </c>
      <c r="C226" s="1">
        <v>14.8</v>
      </c>
      <c r="D226" s="1">
        <v>15.6</v>
      </c>
      <c r="E226" s="1">
        <v>3260</v>
      </c>
      <c r="F226" s="1">
        <v>130</v>
      </c>
      <c r="G226" s="1">
        <v>128.19999999999999</v>
      </c>
      <c r="H226" s="1">
        <v>50</v>
      </c>
      <c r="I226" s="1">
        <v>50.6</v>
      </c>
      <c r="J226" s="1">
        <v>220</v>
      </c>
      <c r="K226" s="1"/>
      <c r="L226" s="1" t="s">
        <v>137</v>
      </c>
    </row>
    <row r="227" spans="1:15" x14ac:dyDescent="0.25">
      <c r="A227" s="2">
        <v>41603</v>
      </c>
      <c r="B227" s="3">
        <v>0.81319444444444444</v>
      </c>
      <c r="C227" s="1">
        <v>14.7</v>
      </c>
      <c r="D227" s="1">
        <v>14</v>
      </c>
      <c r="E227" s="1">
        <v>3268</v>
      </c>
      <c r="F227" s="1">
        <v>130</v>
      </c>
      <c r="G227" s="1">
        <v>127.4</v>
      </c>
      <c r="H227" s="1">
        <v>51</v>
      </c>
      <c r="I227" s="1">
        <v>51.3</v>
      </c>
      <c r="J227" s="1">
        <v>220</v>
      </c>
      <c r="K227" s="1">
        <v>217</v>
      </c>
    </row>
    <row r="228" spans="1:15" x14ac:dyDescent="0.25">
      <c r="A228" s="2">
        <v>41603</v>
      </c>
      <c r="B228" s="3">
        <v>0.87361111111111101</v>
      </c>
      <c r="C228" s="1">
        <v>14.7</v>
      </c>
      <c r="D228" s="1">
        <v>15.7</v>
      </c>
      <c r="E228" s="1">
        <v>3292</v>
      </c>
      <c r="F228" s="1">
        <v>130</v>
      </c>
      <c r="G228" s="1">
        <v>130.30000000000001</v>
      </c>
      <c r="H228" s="1">
        <v>51</v>
      </c>
      <c r="I228" s="1">
        <v>50.7</v>
      </c>
      <c r="J228" s="1">
        <v>220</v>
      </c>
      <c r="K228" s="1">
        <v>222</v>
      </c>
    </row>
    <row r="229" spans="1:15" x14ac:dyDescent="0.25">
      <c r="A229" s="2">
        <v>41603</v>
      </c>
      <c r="B229" s="3">
        <v>0.9145833333333333</v>
      </c>
      <c r="C229" s="1">
        <v>14.4</v>
      </c>
      <c r="D229" s="1">
        <v>14.6</v>
      </c>
      <c r="E229" s="1">
        <v>3308</v>
      </c>
      <c r="F229" s="1">
        <v>130</v>
      </c>
      <c r="G229" s="1">
        <v>128.30000000000001</v>
      </c>
      <c r="H229" s="1">
        <v>51</v>
      </c>
      <c r="I229" s="1">
        <v>50</v>
      </c>
      <c r="J229" s="1">
        <v>220</v>
      </c>
      <c r="K229" s="1">
        <v>227</v>
      </c>
    </row>
    <row r="230" spans="1:15" x14ac:dyDescent="0.25">
      <c r="A230" s="2">
        <v>41603</v>
      </c>
      <c r="B230" s="3">
        <v>0.95763888888888893</v>
      </c>
      <c r="C230" s="1">
        <v>14.6</v>
      </c>
      <c r="D230" s="1">
        <v>13</v>
      </c>
      <c r="E230" s="1">
        <v>3325</v>
      </c>
      <c r="F230" s="1">
        <v>130</v>
      </c>
      <c r="G230" s="1">
        <v>129.1</v>
      </c>
      <c r="H230" s="1">
        <v>51</v>
      </c>
      <c r="I230" s="1">
        <v>51.7</v>
      </c>
      <c r="J230" s="1">
        <v>220</v>
      </c>
      <c r="K230" s="1">
        <v>214</v>
      </c>
    </row>
    <row r="231" spans="1:15" x14ac:dyDescent="0.25">
      <c r="A231" s="2">
        <v>41604</v>
      </c>
      <c r="B231" s="3">
        <v>6.9444444444444447E-4</v>
      </c>
      <c r="C231" s="1">
        <v>14.1</v>
      </c>
      <c r="D231" s="1">
        <v>16.2</v>
      </c>
      <c r="E231" s="1">
        <v>3343</v>
      </c>
      <c r="F231" s="1">
        <v>130</v>
      </c>
      <c r="G231" s="1">
        <v>128.80000000000001</v>
      </c>
      <c r="H231" s="1">
        <v>51</v>
      </c>
      <c r="I231" s="1">
        <v>53.6</v>
      </c>
      <c r="J231" s="1">
        <v>220</v>
      </c>
      <c r="K231" s="1">
        <v>200</v>
      </c>
    </row>
    <row r="232" spans="1:15" x14ac:dyDescent="0.25">
      <c r="A232" s="2">
        <v>41604</v>
      </c>
      <c r="B232" s="3">
        <v>5.9027777777777783E-2</v>
      </c>
      <c r="C232" s="1">
        <v>14.3</v>
      </c>
      <c r="D232" s="1">
        <v>18.3</v>
      </c>
      <c r="E232" s="1">
        <v>3368</v>
      </c>
      <c r="F232" s="1">
        <v>130</v>
      </c>
      <c r="G232" s="1">
        <v>128.19999999999999</v>
      </c>
      <c r="H232" s="1">
        <v>51</v>
      </c>
      <c r="I232" s="1">
        <v>52.5</v>
      </c>
      <c r="J232" s="1">
        <v>220</v>
      </c>
      <c r="K232" s="1">
        <v>208</v>
      </c>
    </row>
    <row r="233" spans="1:15" x14ac:dyDescent="0.25">
      <c r="A233" s="2">
        <v>41604</v>
      </c>
      <c r="B233" s="3">
        <v>0.12708333333333333</v>
      </c>
      <c r="C233" s="1">
        <v>14.6</v>
      </c>
      <c r="D233" s="1">
        <v>16.8</v>
      </c>
      <c r="E233" s="1">
        <v>3396</v>
      </c>
      <c r="F233" s="1">
        <v>130</v>
      </c>
      <c r="G233" s="1">
        <v>127.8</v>
      </c>
      <c r="H233" s="1">
        <v>51</v>
      </c>
      <c r="I233" s="1">
        <v>52.6</v>
      </c>
      <c r="J233" s="1">
        <v>220</v>
      </c>
      <c r="K233" s="1">
        <v>207</v>
      </c>
      <c r="O233" s="1" t="s">
        <v>138</v>
      </c>
    </row>
    <row r="234" spans="1:15" x14ac:dyDescent="0.25">
      <c r="A234" s="2">
        <v>41604</v>
      </c>
      <c r="B234" s="3">
        <v>0.25208333333333333</v>
      </c>
      <c r="C234" s="1">
        <v>14.4</v>
      </c>
      <c r="D234" s="1">
        <v>16.5</v>
      </c>
      <c r="E234" s="1">
        <v>3440</v>
      </c>
      <c r="F234" s="1">
        <v>130</v>
      </c>
      <c r="G234" s="1">
        <v>128.9</v>
      </c>
      <c r="H234" s="1">
        <v>51</v>
      </c>
      <c r="I234" s="1">
        <v>53.9</v>
      </c>
      <c r="J234" s="1">
        <v>220</v>
      </c>
      <c r="K234" s="1">
        <v>197</v>
      </c>
    </row>
    <row r="235" spans="1:15" x14ac:dyDescent="0.25">
      <c r="A235" s="2">
        <v>41604</v>
      </c>
      <c r="B235" s="3">
        <v>0.31736111111111115</v>
      </c>
      <c r="C235" s="1">
        <v>15.2</v>
      </c>
      <c r="D235" s="1">
        <v>13.5</v>
      </c>
      <c r="E235" s="1">
        <v>3467</v>
      </c>
      <c r="F235" s="1">
        <v>130</v>
      </c>
      <c r="G235" s="1">
        <v>128.19999999999999</v>
      </c>
      <c r="H235" s="1">
        <v>51</v>
      </c>
      <c r="I235" s="1">
        <v>51.9</v>
      </c>
      <c r="J235" s="1">
        <v>220</v>
      </c>
      <c r="K235" s="1">
        <v>213</v>
      </c>
    </row>
    <row r="236" spans="1:15" x14ac:dyDescent="0.25">
      <c r="A236" s="2">
        <v>41604</v>
      </c>
      <c r="B236" s="3">
        <v>0.3743055555555555</v>
      </c>
      <c r="C236" s="1">
        <v>14.4</v>
      </c>
      <c r="D236" s="1">
        <v>13.3</v>
      </c>
      <c r="E236" s="1">
        <v>3491</v>
      </c>
      <c r="F236" s="1">
        <v>130</v>
      </c>
      <c r="G236" s="1">
        <v>127.9</v>
      </c>
      <c r="H236" s="1">
        <v>51</v>
      </c>
      <c r="I236" s="1">
        <v>52.8</v>
      </c>
      <c r="J236" s="1">
        <v>220</v>
      </c>
      <c r="K236" s="1">
        <v>205</v>
      </c>
    </row>
    <row r="237" spans="1:15" x14ac:dyDescent="0.25">
      <c r="A237" s="2">
        <v>41604</v>
      </c>
      <c r="B237" s="3">
        <v>0.39374999999999999</v>
      </c>
      <c r="C237" s="1">
        <v>14.6</v>
      </c>
      <c r="D237" s="1">
        <v>14.7</v>
      </c>
      <c r="E237" s="1">
        <v>3499</v>
      </c>
      <c r="F237" s="1">
        <v>130</v>
      </c>
      <c r="G237" s="1">
        <v>127</v>
      </c>
      <c r="H237" s="1">
        <v>51</v>
      </c>
      <c r="I237" s="1">
        <v>52.6</v>
      </c>
      <c r="J237" s="1">
        <v>220</v>
      </c>
      <c r="K237" s="1">
        <v>207</v>
      </c>
    </row>
    <row r="238" spans="1:15" x14ac:dyDescent="0.25">
      <c r="A238" s="2">
        <v>41604</v>
      </c>
      <c r="B238" s="3">
        <v>0.39513888888888887</v>
      </c>
      <c r="E238" s="1">
        <v>3500</v>
      </c>
      <c r="F238" s="1">
        <v>130</v>
      </c>
      <c r="H238" s="1">
        <v>51</v>
      </c>
      <c r="J238" s="1">
        <v>220</v>
      </c>
      <c r="K238" s="1"/>
      <c r="L238" s="1" t="s">
        <v>60</v>
      </c>
      <c r="O238" s="1" t="s">
        <v>139</v>
      </c>
    </row>
    <row r="239" spans="1:15" x14ac:dyDescent="0.25">
      <c r="A239" s="2">
        <v>41604</v>
      </c>
      <c r="B239" s="3">
        <v>0.61388888888888882</v>
      </c>
      <c r="E239" s="1">
        <v>3500</v>
      </c>
      <c r="F239" s="1">
        <v>130</v>
      </c>
      <c r="H239" s="1">
        <v>51</v>
      </c>
      <c r="J239" s="1">
        <v>240</v>
      </c>
      <c r="K239" s="1"/>
      <c r="L239" s="1" t="s">
        <v>51</v>
      </c>
      <c r="O239" s="1" t="s">
        <v>108</v>
      </c>
    </row>
    <row r="240" spans="1:15" x14ac:dyDescent="0.25">
      <c r="A240" s="2">
        <v>41604</v>
      </c>
      <c r="B240" s="3">
        <v>0.65625</v>
      </c>
      <c r="C240" s="1">
        <v>14.2</v>
      </c>
      <c r="D240" s="1">
        <v>12.8</v>
      </c>
      <c r="E240" s="1">
        <v>3515</v>
      </c>
      <c r="F240" s="1">
        <v>130</v>
      </c>
      <c r="G240" s="1">
        <v>128.9</v>
      </c>
      <c r="H240" s="1">
        <v>51</v>
      </c>
      <c r="I240" s="1">
        <v>48.8</v>
      </c>
      <c r="J240" s="1">
        <v>240</v>
      </c>
      <c r="K240" s="1"/>
      <c r="O240" s="1" t="s">
        <v>55</v>
      </c>
    </row>
    <row r="241" spans="1:12" x14ac:dyDescent="0.25">
      <c r="A241" s="2">
        <v>41604</v>
      </c>
      <c r="B241" s="3">
        <v>0.67847222222222225</v>
      </c>
      <c r="C241" s="1">
        <v>13.5</v>
      </c>
      <c r="D241" s="1">
        <v>15.3</v>
      </c>
      <c r="E241" s="1">
        <v>3523</v>
      </c>
      <c r="F241" s="1">
        <v>130</v>
      </c>
      <c r="G241" s="1">
        <v>130.30000000000001</v>
      </c>
      <c r="H241" s="1">
        <v>51</v>
      </c>
      <c r="I241" s="1">
        <v>49.6</v>
      </c>
      <c r="J241" s="1">
        <v>240</v>
      </c>
      <c r="K241" s="1"/>
    </row>
    <row r="242" spans="1:12" x14ac:dyDescent="0.25">
      <c r="A242" s="2">
        <v>41604</v>
      </c>
      <c r="B242" s="3">
        <v>0.70972222222222225</v>
      </c>
      <c r="C242" s="1">
        <v>13.9</v>
      </c>
      <c r="D242" s="1">
        <v>14.7</v>
      </c>
      <c r="E242" s="1">
        <v>3534</v>
      </c>
      <c r="F242" s="1">
        <v>130</v>
      </c>
      <c r="G242" s="1">
        <v>128.1</v>
      </c>
      <c r="H242" s="1">
        <v>51</v>
      </c>
      <c r="I242" s="1">
        <v>51.5</v>
      </c>
      <c r="J242" s="1">
        <v>240</v>
      </c>
      <c r="K242" s="1"/>
      <c r="L242" s="1" t="s">
        <v>61</v>
      </c>
    </row>
    <row r="243" spans="1:12" x14ac:dyDescent="0.25">
      <c r="A243" s="2">
        <v>41604</v>
      </c>
      <c r="B243" s="3">
        <v>0.75</v>
      </c>
      <c r="C243" s="1">
        <v>13.8</v>
      </c>
      <c r="D243" s="1">
        <v>14.7</v>
      </c>
      <c r="E243" s="1">
        <v>3549</v>
      </c>
      <c r="F243" s="1">
        <v>130</v>
      </c>
      <c r="G243" s="1">
        <v>128.1</v>
      </c>
      <c r="H243" s="1">
        <v>51</v>
      </c>
      <c r="I243" s="1">
        <v>53.7</v>
      </c>
      <c r="J243" s="1">
        <v>230</v>
      </c>
      <c r="K243" s="1"/>
      <c r="L243" s="1" t="s">
        <v>137</v>
      </c>
    </row>
    <row r="244" spans="1:12" x14ac:dyDescent="0.25">
      <c r="A244" s="2">
        <v>41604</v>
      </c>
      <c r="B244" s="3">
        <v>0.78541666666666676</v>
      </c>
      <c r="C244" s="1">
        <v>14.2</v>
      </c>
      <c r="D244" s="1">
        <v>15.5</v>
      </c>
      <c r="E244" s="1">
        <v>3564</v>
      </c>
      <c r="F244" s="1">
        <v>130</v>
      </c>
      <c r="G244" s="1">
        <v>128.5</v>
      </c>
      <c r="H244" s="1">
        <v>51</v>
      </c>
      <c r="I244" s="1">
        <v>52.8</v>
      </c>
      <c r="J244" s="1">
        <v>230</v>
      </c>
      <c r="K244" s="1">
        <v>206</v>
      </c>
    </row>
    <row r="245" spans="1:12" x14ac:dyDescent="0.25">
      <c r="A245" s="2">
        <v>41604</v>
      </c>
      <c r="B245" s="3">
        <v>0.84513888888888899</v>
      </c>
      <c r="C245" s="1">
        <v>14.2</v>
      </c>
      <c r="D245" s="1">
        <v>14.2</v>
      </c>
      <c r="E245" s="1">
        <v>3588</v>
      </c>
      <c r="F245" s="1">
        <v>130</v>
      </c>
      <c r="G245" s="1">
        <v>129.30000000000001</v>
      </c>
      <c r="H245" s="1">
        <v>51</v>
      </c>
      <c r="I245" s="1">
        <v>49.2</v>
      </c>
      <c r="J245" s="1">
        <v>220</v>
      </c>
      <c r="K245" s="1">
        <v>232</v>
      </c>
    </row>
    <row r="246" spans="1:12" x14ac:dyDescent="0.25">
      <c r="A246" s="2">
        <v>41604</v>
      </c>
      <c r="B246" s="3">
        <v>0.87986111111111109</v>
      </c>
      <c r="C246" s="1">
        <v>13.5</v>
      </c>
      <c r="D246" s="1">
        <v>13.9</v>
      </c>
      <c r="E246" s="1">
        <v>3601</v>
      </c>
      <c r="F246" s="1">
        <v>130</v>
      </c>
      <c r="G246" s="1">
        <v>129</v>
      </c>
      <c r="H246" s="1">
        <v>51</v>
      </c>
      <c r="I246" s="1">
        <v>49.2</v>
      </c>
      <c r="J246" s="1">
        <v>220</v>
      </c>
      <c r="K246" s="1">
        <v>232</v>
      </c>
    </row>
    <row r="247" spans="1:12" x14ac:dyDescent="0.25">
      <c r="A247" s="2">
        <v>41604</v>
      </c>
      <c r="B247" s="3">
        <v>0.93472222222222223</v>
      </c>
      <c r="C247" s="1">
        <v>14.9</v>
      </c>
      <c r="D247" s="1">
        <v>14.8</v>
      </c>
      <c r="E247" s="1">
        <v>3622</v>
      </c>
      <c r="F247" s="1">
        <v>130</v>
      </c>
      <c r="G247" s="1">
        <v>128.30000000000001</v>
      </c>
      <c r="H247" s="1">
        <v>51</v>
      </c>
      <c r="I247" s="1">
        <v>51.9</v>
      </c>
      <c r="J247" s="1">
        <v>220</v>
      </c>
      <c r="K247" s="1">
        <v>213</v>
      </c>
    </row>
    <row r="248" spans="1:12" x14ac:dyDescent="0.25">
      <c r="A248" s="2">
        <v>41605</v>
      </c>
      <c r="B248" s="3">
        <v>4.1666666666666666E-3</v>
      </c>
      <c r="C248" s="1">
        <v>13.6</v>
      </c>
      <c r="D248" s="1">
        <v>13.2</v>
      </c>
      <c r="E248" s="1">
        <v>3650</v>
      </c>
      <c r="F248" s="1">
        <v>130</v>
      </c>
      <c r="G248" s="1">
        <v>127.4</v>
      </c>
      <c r="H248" s="1">
        <v>51</v>
      </c>
      <c r="I248" s="1">
        <v>51.1</v>
      </c>
      <c r="J248" s="1">
        <v>220</v>
      </c>
      <c r="K248" s="1">
        <v>219</v>
      </c>
    </row>
    <row r="249" spans="1:12" x14ac:dyDescent="0.25">
      <c r="A249" s="2">
        <v>41605</v>
      </c>
      <c r="B249" s="3">
        <v>0.12847222222222224</v>
      </c>
      <c r="C249" s="1">
        <v>14</v>
      </c>
      <c r="D249" s="1">
        <v>11.4</v>
      </c>
      <c r="E249" s="1">
        <v>3700</v>
      </c>
      <c r="F249" s="1">
        <v>130</v>
      </c>
      <c r="G249" s="1">
        <v>128.4</v>
      </c>
      <c r="H249" s="1">
        <v>51</v>
      </c>
      <c r="I249" s="1">
        <v>51.8</v>
      </c>
      <c r="J249" s="1">
        <v>220</v>
      </c>
      <c r="K249" s="1">
        <v>213</v>
      </c>
    </row>
    <row r="250" spans="1:12" x14ac:dyDescent="0.25">
      <c r="A250" s="2">
        <v>41605</v>
      </c>
      <c r="B250" s="3">
        <v>0.25486111111111109</v>
      </c>
      <c r="E250" s="1">
        <v>3753</v>
      </c>
      <c r="F250" s="1">
        <v>130</v>
      </c>
      <c r="H250" s="1">
        <v>51</v>
      </c>
      <c r="J250" s="1">
        <v>220</v>
      </c>
      <c r="L250" s="1" t="s">
        <v>60</v>
      </c>
    </row>
    <row r="251" spans="1:12" x14ac:dyDescent="0.25">
      <c r="A251" s="2">
        <v>41605</v>
      </c>
      <c r="B251" s="3">
        <v>0.65069444444444446</v>
      </c>
      <c r="E251" s="1">
        <v>3753</v>
      </c>
      <c r="F251" s="1">
        <v>130</v>
      </c>
      <c r="H251" s="1">
        <v>51</v>
      </c>
      <c r="J251" s="1">
        <v>220</v>
      </c>
      <c r="L251" s="1" t="s">
        <v>51</v>
      </c>
    </row>
    <row r="252" spans="1:12" x14ac:dyDescent="0.25">
      <c r="A252" s="2">
        <v>41605</v>
      </c>
      <c r="B252" s="3">
        <v>0.67222222222222217</v>
      </c>
      <c r="C252" s="1">
        <v>13.4</v>
      </c>
      <c r="D252" s="1">
        <v>8.6</v>
      </c>
      <c r="E252" s="1">
        <v>3760</v>
      </c>
      <c r="F252" s="1">
        <v>130</v>
      </c>
      <c r="G252" s="1">
        <v>128.4</v>
      </c>
      <c r="H252" s="1">
        <v>51</v>
      </c>
      <c r="I252" s="1">
        <v>36.700000000000003</v>
      </c>
      <c r="J252" s="1">
        <v>260</v>
      </c>
      <c r="K252" s="1"/>
    </row>
    <row r="253" spans="1:12" x14ac:dyDescent="0.25">
      <c r="A253" s="2">
        <v>41605</v>
      </c>
      <c r="B253" s="3">
        <v>0.7090277777777777</v>
      </c>
      <c r="C253" s="1">
        <v>12.3</v>
      </c>
      <c r="D253" s="1">
        <v>13</v>
      </c>
      <c r="E253" s="1">
        <v>3772</v>
      </c>
      <c r="F253" s="1">
        <v>130</v>
      </c>
      <c r="G253" s="1">
        <v>129</v>
      </c>
      <c r="H253" s="1">
        <v>51</v>
      </c>
      <c r="I253" s="1">
        <v>53.1</v>
      </c>
      <c r="J253" s="1">
        <v>260</v>
      </c>
      <c r="K253" s="1"/>
      <c r="L253" s="1" t="s">
        <v>123</v>
      </c>
    </row>
    <row r="254" spans="1:12" x14ac:dyDescent="0.25">
      <c r="A254" s="2">
        <v>41605</v>
      </c>
      <c r="B254" s="3">
        <v>0.74583333333333324</v>
      </c>
      <c r="C254" s="1">
        <v>12</v>
      </c>
      <c r="D254" s="1">
        <v>14.8</v>
      </c>
      <c r="E254" s="1">
        <v>3785</v>
      </c>
      <c r="F254" s="1">
        <v>130</v>
      </c>
      <c r="G254" s="1">
        <v>130.1</v>
      </c>
      <c r="H254" s="1">
        <v>51</v>
      </c>
      <c r="I254" s="1">
        <v>58.8</v>
      </c>
      <c r="J254" s="1">
        <v>240</v>
      </c>
      <c r="K254" s="1"/>
      <c r="L254" s="1" t="s">
        <v>61</v>
      </c>
    </row>
    <row r="255" spans="1:12" x14ac:dyDescent="0.25">
      <c r="A255" s="2">
        <v>41605</v>
      </c>
      <c r="B255" s="3">
        <v>0.78888888888888886</v>
      </c>
      <c r="C255" s="1">
        <v>12.3</v>
      </c>
      <c r="D255" s="1">
        <v>14.6</v>
      </c>
      <c r="E255" s="1">
        <v>3801</v>
      </c>
      <c r="F255" s="1">
        <v>130</v>
      </c>
      <c r="G255" s="1">
        <v>129.5</v>
      </c>
      <c r="H255" s="1">
        <v>51</v>
      </c>
      <c r="I255" s="1">
        <v>54.7</v>
      </c>
      <c r="J255" s="1">
        <v>230</v>
      </c>
      <c r="K255" s="1"/>
    </row>
    <row r="256" spans="1:12" x14ac:dyDescent="0.25">
      <c r="A256" s="2">
        <v>41605</v>
      </c>
      <c r="B256" s="3">
        <v>0.83958333333333324</v>
      </c>
      <c r="C256" s="1">
        <v>12</v>
      </c>
      <c r="D256" s="1">
        <v>10.5</v>
      </c>
      <c r="E256" s="1">
        <v>3820</v>
      </c>
      <c r="F256" s="1">
        <v>130</v>
      </c>
      <c r="G256" s="1">
        <v>128.4</v>
      </c>
      <c r="H256" s="1">
        <v>51</v>
      </c>
      <c r="I256" s="1">
        <v>50.5</v>
      </c>
      <c r="J256" s="1">
        <v>230</v>
      </c>
      <c r="K256" s="1"/>
      <c r="L256" s="1" t="s">
        <v>137</v>
      </c>
    </row>
    <row r="257" spans="1:12" x14ac:dyDescent="0.25">
      <c r="A257" s="2">
        <v>41605</v>
      </c>
      <c r="B257" s="3">
        <v>0.89444444444444438</v>
      </c>
      <c r="C257" s="1">
        <v>13.5</v>
      </c>
      <c r="D257" s="1">
        <v>9.9</v>
      </c>
      <c r="E257" s="1">
        <v>3840</v>
      </c>
      <c r="F257" s="1">
        <v>130</v>
      </c>
      <c r="G257" s="1">
        <v>128.9</v>
      </c>
      <c r="H257" s="1">
        <v>51</v>
      </c>
      <c r="I257" s="1">
        <v>49.5</v>
      </c>
      <c r="J257" s="1">
        <v>220</v>
      </c>
      <c r="K257" s="1">
        <v>231</v>
      </c>
    </row>
    <row r="258" spans="1:12" x14ac:dyDescent="0.25">
      <c r="A258" s="2">
        <v>41605</v>
      </c>
      <c r="B258" s="3">
        <v>0.94861111111111107</v>
      </c>
      <c r="C258" s="1">
        <v>13.4</v>
      </c>
      <c r="D258" s="1">
        <v>10.3</v>
      </c>
      <c r="E258" s="1">
        <v>3861</v>
      </c>
      <c r="F258" s="1">
        <v>130</v>
      </c>
      <c r="G258" s="1">
        <v>127.8</v>
      </c>
      <c r="H258" s="1">
        <v>51</v>
      </c>
      <c r="I258" s="1">
        <v>50.3</v>
      </c>
      <c r="J258" s="1">
        <v>220</v>
      </c>
      <c r="K258" s="1">
        <v>224</v>
      </c>
    </row>
    <row r="259" spans="1:12" x14ac:dyDescent="0.25">
      <c r="A259" s="2">
        <v>41605</v>
      </c>
      <c r="B259" s="3">
        <v>0.99791666666666667</v>
      </c>
      <c r="C259" s="1">
        <v>14.2</v>
      </c>
      <c r="D259" s="1">
        <v>10.199999999999999</v>
      </c>
      <c r="E259" s="1">
        <v>3880</v>
      </c>
      <c r="F259" s="1">
        <v>130</v>
      </c>
      <c r="G259" s="1">
        <v>128.80000000000001</v>
      </c>
      <c r="H259" s="1">
        <v>51</v>
      </c>
      <c r="I259" s="1">
        <v>49.6</v>
      </c>
      <c r="J259" s="1">
        <v>220</v>
      </c>
      <c r="K259" s="1">
        <v>230</v>
      </c>
    </row>
    <row r="260" spans="1:12" x14ac:dyDescent="0.25">
      <c r="A260" s="2">
        <v>41606</v>
      </c>
      <c r="B260" s="3">
        <v>0.15902777777777777</v>
      </c>
      <c r="C260" s="1">
        <v>14</v>
      </c>
      <c r="D260" s="1">
        <v>9.8000000000000007</v>
      </c>
      <c r="E260" s="1">
        <v>3941</v>
      </c>
      <c r="F260" s="1">
        <v>130</v>
      </c>
      <c r="G260" s="1">
        <v>127.8</v>
      </c>
      <c r="H260" s="1">
        <v>51</v>
      </c>
      <c r="I260" s="1">
        <v>49.9</v>
      </c>
      <c r="J260" s="1">
        <v>220</v>
      </c>
      <c r="K260" s="1">
        <v>228</v>
      </c>
    </row>
    <row r="261" spans="1:12" x14ac:dyDescent="0.25">
      <c r="A261" s="2">
        <v>41606</v>
      </c>
      <c r="B261" s="3">
        <v>0.23124999999999998</v>
      </c>
      <c r="C261" s="1">
        <v>13.8</v>
      </c>
      <c r="D261" s="1">
        <v>8.4</v>
      </c>
      <c r="E261" s="1">
        <v>3969</v>
      </c>
      <c r="F261" s="1">
        <v>130</v>
      </c>
      <c r="G261" s="1">
        <v>129.4</v>
      </c>
      <c r="H261" s="1">
        <v>51</v>
      </c>
      <c r="I261" s="1">
        <v>49.7</v>
      </c>
      <c r="J261" s="1">
        <v>220</v>
      </c>
      <c r="K261" s="1">
        <v>229</v>
      </c>
    </row>
    <row r="262" spans="1:12" x14ac:dyDescent="0.25">
      <c r="A262" s="2">
        <v>41606</v>
      </c>
      <c r="B262" s="3">
        <v>0.27916666666666667</v>
      </c>
      <c r="C262" s="1">
        <v>13.4</v>
      </c>
      <c r="D262" s="1">
        <v>7.4</v>
      </c>
      <c r="E262" s="1">
        <v>3987</v>
      </c>
      <c r="F262" s="1">
        <v>130</v>
      </c>
      <c r="G262" s="1">
        <v>128.80000000000001</v>
      </c>
      <c r="H262" s="1">
        <v>51</v>
      </c>
      <c r="I262" s="1">
        <v>49.2</v>
      </c>
      <c r="J262" s="1">
        <v>220</v>
      </c>
      <c r="K262" s="1">
        <v>233</v>
      </c>
    </row>
    <row r="263" spans="1:12" x14ac:dyDescent="0.25">
      <c r="A263" s="2">
        <v>41606</v>
      </c>
      <c r="B263" s="3">
        <v>0.30277777777777776</v>
      </c>
      <c r="E263" s="1">
        <v>3996</v>
      </c>
      <c r="F263" s="1">
        <v>130</v>
      </c>
      <c r="H263" s="1">
        <v>51</v>
      </c>
      <c r="J263" s="1">
        <v>220</v>
      </c>
      <c r="K263" s="1"/>
      <c r="L263" s="1" t="s">
        <v>60</v>
      </c>
    </row>
    <row r="264" spans="1:12" x14ac:dyDescent="0.25">
      <c r="A264" s="2">
        <v>41606</v>
      </c>
      <c r="B264" s="3">
        <v>0.68055555555555547</v>
      </c>
      <c r="E264" s="1">
        <v>3996</v>
      </c>
      <c r="F264" s="1">
        <v>130</v>
      </c>
      <c r="H264" s="1">
        <v>51</v>
      </c>
      <c r="J264" s="1">
        <v>240</v>
      </c>
      <c r="K264" s="1"/>
      <c r="L264" s="1" t="s">
        <v>51</v>
      </c>
    </row>
    <row r="265" spans="1:12" x14ac:dyDescent="0.25">
      <c r="A265" s="2">
        <v>41606</v>
      </c>
      <c r="B265" s="3">
        <v>0.71527777777777779</v>
      </c>
      <c r="C265" s="1">
        <v>13.3</v>
      </c>
      <c r="D265" s="1">
        <v>10.1</v>
      </c>
      <c r="E265" s="1">
        <v>4008</v>
      </c>
      <c r="F265" s="1">
        <v>130</v>
      </c>
      <c r="G265" s="1">
        <v>127.3</v>
      </c>
      <c r="H265" s="1">
        <v>51</v>
      </c>
      <c r="I265" s="1">
        <v>43.8</v>
      </c>
      <c r="J265" s="1">
        <v>240</v>
      </c>
      <c r="K265" s="1"/>
    </row>
    <row r="266" spans="1:12" x14ac:dyDescent="0.25">
      <c r="A266" s="2">
        <v>41606</v>
      </c>
      <c r="B266" s="3">
        <v>0.73472222222222217</v>
      </c>
      <c r="C266" s="1">
        <v>13.2</v>
      </c>
      <c r="D266" s="1">
        <v>11.2</v>
      </c>
      <c r="E266" s="1">
        <v>4015</v>
      </c>
      <c r="F266" s="1">
        <v>130</v>
      </c>
      <c r="G266" s="1">
        <v>128</v>
      </c>
      <c r="H266" s="1">
        <v>51</v>
      </c>
      <c r="I266" s="1">
        <v>51.6</v>
      </c>
      <c r="J266" s="1">
        <v>215</v>
      </c>
      <c r="K266" s="1"/>
      <c r="L266" s="1" t="s">
        <v>140</v>
      </c>
    </row>
    <row r="267" spans="1:12" x14ac:dyDescent="0.25">
      <c r="A267" s="2">
        <v>41606</v>
      </c>
      <c r="B267" s="3">
        <v>0.76944444444444438</v>
      </c>
      <c r="C267" s="1">
        <v>12.8</v>
      </c>
      <c r="D267" s="1">
        <v>12.7</v>
      </c>
      <c r="E267" s="1">
        <v>4031</v>
      </c>
      <c r="F267" s="1">
        <v>130</v>
      </c>
      <c r="G267" s="1">
        <v>129.1</v>
      </c>
      <c r="H267" s="1">
        <v>51</v>
      </c>
      <c r="I267" s="1">
        <v>56.1</v>
      </c>
      <c r="J267" s="1">
        <v>215</v>
      </c>
      <c r="K267" s="1">
        <v>177</v>
      </c>
    </row>
    <row r="268" spans="1:12" x14ac:dyDescent="0.25">
      <c r="A268" s="2">
        <v>41606</v>
      </c>
      <c r="B268" s="3">
        <v>0.82152777777777775</v>
      </c>
      <c r="C268" s="1">
        <v>13.1</v>
      </c>
      <c r="D268" s="1">
        <v>10.9</v>
      </c>
      <c r="E268" s="1">
        <v>4053</v>
      </c>
      <c r="F268" s="1">
        <v>130</v>
      </c>
      <c r="G268" s="1">
        <v>128.69999999999999</v>
      </c>
      <c r="H268" s="1">
        <v>51</v>
      </c>
      <c r="I268" s="1">
        <v>48.1</v>
      </c>
      <c r="J268" s="1">
        <v>215</v>
      </c>
      <c r="K268" s="1">
        <v>236</v>
      </c>
    </row>
    <row r="269" spans="1:12" x14ac:dyDescent="0.25">
      <c r="A269" s="2">
        <v>41606</v>
      </c>
      <c r="B269" s="3">
        <v>0.87013888888888891</v>
      </c>
      <c r="C269" s="1">
        <v>14.6</v>
      </c>
      <c r="D269" s="1">
        <v>10.4</v>
      </c>
      <c r="E269" s="1">
        <v>4071</v>
      </c>
      <c r="F269" s="1">
        <v>130</v>
      </c>
      <c r="G269" s="1">
        <v>130.1</v>
      </c>
      <c r="H269" s="1">
        <v>51</v>
      </c>
      <c r="I269" s="1">
        <v>48.4</v>
      </c>
      <c r="J269" s="1">
        <v>215</v>
      </c>
      <c r="K269" s="1">
        <v>234</v>
      </c>
    </row>
    <row r="270" spans="1:12" x14ac:dyDescent="0.25">
      <c r="A270" s="2">
        <v>41606</v>
      </c>
      <c r="B270" s="3">
        <v>0.8965277777777777</v>
      </c>
      <c r="C270" s="1">
        <v>15.4</v>
      </c>
      <c r="D270" s="1">
        <v>10.8</v>
      </c>
      <c r="E270" s="1">
        <v>4081</v>
      </c>
      <c r="F270" s="1">
        <v>130</v>
      </c>
      <c r="G270" s="1">
        <v>127.5</v>
      </c>
      <c r="H270" s="1">
        <v>51</v>
      </c>
      <c r="I270" s="1">
        <v>49.3</v>
      </c>
      <c r="J270" s="1">
        <v>215</v>
      </c>
      <c r="K270" s="1">
        <v>227</v>
      </c>
    </row>
    <row r="271" spans="1:12" x14ac:dyDescent="0.25">
      <c r="A271" s="2">
        <v>41606</v>
      </c>
      <c r="B271" s="3">
        <v>0.94374999999999998</v>
      </c>
      <c r="C271" s="1">
        <v>15.9</v>
      </c>
      <c r="D271" s="1">
        <v>12.6</v>
      </c>
      <c r="E271" s="1">
        <v>4099</v>
      </c>
      <c r="F271" s="1">
        <v>130</v>
      </c>
      <c r="G271" s="1">
        <v>128.5</v>
      </c>
      <c r="H271" s="1">
        <v>51</v>
      </c>
      <c r="I271" s="1">
        <v>49.3</v>
      </c>
      <c r="J271" s="1">
        <v>215</v>
      </c>
      <c r="K271" s="1">
        <v>227</v>
      </c>
    </row>
    <row r="272" spans="1:12" x14ac:dyDescent="0.25">
      <c r="A272" s="2">
        <v>41606</v>
      </c>
      <c r="B272" s="3">
        <v>0.98541666666666661</v>
      </c>
      <c r="C272" s="1">
        <v>15.2</v>
      </c>
      <c r="D272" s="1">
        <v>11.1</v>
      </c>
      <c r="E272" s="1">
        <v>4115</v>
      </c>
      <c r="F272" s="1">
        <v>130</v>
      </c>
      <c r="G272" s="1">
        <v>129.1</v>
      </c>
      <c r="H272" s="1">
        <v>51</v>
      </c>
      <c r="I272" s="1">
        <v>48.8</v>
      </c>
      <c r="J272" s="1">
        <v>215</v>
      </c>
      <c r="K272" s="1">
        <v>230</v>
      </c>
    </row>
    <row r="273" spans="1:12" x14ac:dyDescent="0.25">
      <c r="A273" s="2">
        <v>41607</v>
      </c>
      <c r="B273" s="3">
        <v>2.4999999999999998E-2</v>
      </c>
      <c r="C273" s="1">
        <v>16</v>
      </c>
      <c r="D273" s="1">
        <v>11.4</v>
      </c>
      <c r="E273" s="1">
        <v>4130</v>
      </c>
      <c r="F273" s="1">
        <v>130</v>
      </c>
      <c r="G273" s="1">
        <v>127.2</v>
      </c>
      <c r="H273" s="1">
        <v>51</v>
      </c>
      <c r="I273" s="1">
        <v>48.2</v>
      </c>
      <c r="J273" s="1">
        <v>215</v>
      </c>
      <c r="K273" s="1">
        <v>235</v>
      </c>
    </row>
    <row r="274" spans="1:12" x14ac:dyDescent="0.25">
      <c r="A274" s="2">
        <v>41607</v>
      </c>
      <c r="B274" s="3">
        <v>2.1527777777777781E-2</v>
      </c>
      <c r="E274" s="1">
        <v>4144</v>
      </c>
      <c r="F274" s="1">
        <v>130</v>
      </c>
      <c r="H274" s="1">
        <v>51</v>
      </c>
      <c r="J274" s="1">
        <v>215</v>
      </c>
      <c r="K274" s="1"/>
      <c r="L274" s="1" t="s">
        <v>60</v>
      </c>
    </row>
    <row r="275" spans="1:12" x14ac:dyDescent="0.25">
      <c r="A275" s="2">
        <v>41607</v>
      </c>
      <c r="B275" s="3">
        <v>0.53680555555555554</v>
      </c>
      <c r="E275" s="1">
        <v>4144</v>
      </c>
      <c r="F275" s="1">
        <v>130</v>
      </c>
      <c r="H275" s="1">
        <v>51</v>
      </c>
      <c r="J275" s="1">
        <v>240</v>
      </c>
      <c r="K275" s="1"/>
      <c r="L275" s="1" t="s">
        <v>51</v>
      </c>
    </row>
    <row r="276" spans="1:12" x14ac:dyDescent="0.25">
      <c r="A276" s="2">
        <v>41607</v>
      </c>
      <c r="B276" s="3">
        <v>0.57708333333333328</v>
      </c>
      <c r="C276" s="1">
        <v>14.1</v>
      </c>
      <c r="D276" s="1">
        <v>10.8</v>
      </c>
      <c r="E276" s="1">
        <v>4158</v>
      </c>
      <c r="F276" s="1">
        <v>130</v>
      </c>
      <c r="G276" s="1">
        <v>127.8</v>
      </c>
      <c r="H276" s="1">
        <v>51</v>
      </c>
      <c r="I276" s="1">
        <v>44.2</v>
      </c>
      <c r="J276" s="1">
        <v>240</v>
      </c>
      <c r="K276" s="1"/>
    </row>
    <row r="277" spans="1:12" x14ac:dyDescent="0.25">
      <c r="A277" s="2">
        <v>41607</v>
      </c>
      <c r="B277" s="3">
        <v>0.60763888888888895</v>
      </c>
      <c r="C277" s="1">
        <v>14</v>
      </c>
      <c r="D277" s="1">
        <v>14.3</v>
      </c>
      <c r="E277" s="1">
        <v>4169</v>
      </c>
      <c r="F277" s="1">
        <v>130</v>
      </c>
      <c r="G277" s="1">
        <v>127</v>
      </c>
      <c r="H277" s="1">
        <v>51</v>
      </c>
      <c r="I277" s="1">
        <v>53.1</v>
      </c>
      <c r="J277" s="1">
        <v>230</v>
      </c>
      <c r="K277" s="1"/>
    </row>
    <row r="278" spans="1:12" x14ac:dyDescent="0.25">
      <c r="A278" s="2">
        <v>41607</v>
      </c>
      <c r="B278" s="3">
        <v>0.62638888888888888</v>
      </c>
      <c r="C278" s="1">
        <v>13.9</v>
      </c>
      <c r="D278" s="1">
        <v>14</v>
      </c>
      <c r="E278" s="1">
        <v>4176</v>
      </c>
      <c r="F278" s="1">
        <v>130</v>
      </c>
      <c r="G278" s="1">
        <v>129.19999999999999</v>
      </c>
      <c r="H278" s="1">
        <v>51</v>
      </c>
      <c r="I278" s="1">
        <v>55.1</v>
      </c>
      <c r="J278" s="1">
        <v>230</v>
      </c>
      <c r="K278" s="1"/>
      <c r="L278" s="1" t="s">
        <v>137</v>
      </c>
    </row>
    <row r="279" spans="1:12" x14ac:dyDescent="0.25">
      <c r="A279" s="2">
        <v>41607</v>
      </c>
      <c r="B279" s="3">
        <v>0.68680555555555556</v>
      </c>
      <c r="C279" s="1">
        <v>13.2</v>
      </c>
      <c r="D279" s="1">
        <v>13.1</v>
      </c>
      <c r="E279" s="1">
        <v>4200</v>
      </c>
      <c r="F279" s="1">
        <v>130</v>
      </c>
      <c r="G279" s="1">
        <v>128</v>
      </c>
      <c r="H279" s="1">
        <v>51</v>
      </c>
      <c r="I279" s="1">
        <v>47.3</v>
      </c>
      <c r="J279" s="1">
        <v>220</v>
      </c>
      <c r="K279" s="1"/>
    </row>
    <row r="280" spans="1:12" x14ac:dyDescent="0.25">
      <c r="A280" s="2">
        <v>41607</v>
      </c>
      <c r="B280" s="3">
        <v>0.73749999999999993</v>
      </c>
      <c r="C280" s="1">
        <v>15</v>
      </c>
      <c r="D280" s="1">
        <v>12.5</v>
      </c>
      <c r="E280" s="1">
        <v>4218</v>
      </c>
      <c r="F280" s="1">
        <v>130</v>
      </c>
      <c r="G280" s="1">
        <v>127.6</v>
      </c>
      <c r="H280" s="1">
        <v>51</v>
      </c>
      <c r="I280" s="1">
        <v>48.2</v>
      </c>
      <c r="J280" s="1">
        <v>220</v>
      </c>
      <c r="K280" s="1">
        <v>241</v>
      </c>
    </row>
    <row r="281" spans="1:12" x14ac:dyDescent="0.25">
      <c r="A281" s="2">
        <v>41607</v>
      </c>
      <c r="B281" s="3">
        <v>0.78888888888888886</v>
      </c>
      <c r="C281" s="1">
        <v>15.9</v>
      </c>
      <c r="D281" s="1">
        <v>14.4</v>
      </c>
      <c r="E281" s="1">
        <v>4237</v>
      </c>
      <c r="F281" s="1">
        <v>130</v>
      </c>
      <c r="G281" s="1">
        <v>130.19999999999999</v>
      </c>
      <c r="H281" s="1">
        <v>51</v>
      </c>
      <c r="I281" s="1">
        <v>49.4</v>
      </c>
      <c r="J281" s="1">
        <v>220</v>
      </c>
      <c r="K281" s="1">
        <v>231</v>
      </c>
    </row>
    <row r="282" spans="1:12" x14ac:dyDescent="0.25">
      <c r="A282" s="2">
        <v>41607</v>
      </c>
      <c r="B282" s="3">
        <v>0.8534722222222223</v>
      </c>
      <c r="C282" s="1">
        <v>14.9</v>
      </c>
      <c r="D282" s="1">
        <v>13</v>
      </c>
      <c r="E282" s="1">
        <v>4261</v>
      </c>
      <c r="F282" s="1">
        <v>130</v>
      </c>
      <c r="G282" s="1">
        <v>128.80000000000001</v>
      </c>
      <c r="H282" s="1">
        <v>51</v>
      </c>
      <c r="I282" s="1">
        <v>47.4</v>
      </c>
      <c r="J282" s="1">
        <v>220</v>
      </c>
      <c r="K282" s="1">
        <v>247</v>
      </c>
    </row>
    <row r="283" spans="1:12" x14ac:dyDescent="0.25">
      <c r="A283" s="2">
        <v>41607</v>
      </c>
      <c r="B283" s="3">
        <v>0.9243055555555556</v>
      </c>
      <c r="C283" s="1">
        <v>16</v>
      </c>
      <c r="D283" s="1">
        <v>14.3</v>
      </c>
      <c r="E283" s="1">
        <v>4288</v>
      </c>
      <c r="F283" s="1">
        <v>130</v>
      </c>
      <c r="G283" s="1">
        <v>131.80000000000001</v>
      </c>
      <c r="H283" s="1">
        <v>51</v>
      </c>
      <c r="I283" s="1">
        <v>51.4</v>
      </c>
      <c r="J283" s="1">
        <v>220</v>
      </c>
      <c r="K283" s="1">
        <v>216</v>
      </c>
    </row>
    <row r="284" spans="1:12" x14ac:dyDescent="0.25">
      <c r="A284" s="2">
        <v>41607</v>
      </c>
      <c r="B284" s="3">
        <v>0.9604166666666667</v>
      </c>
      <c r="C284" s="1">
        <v>15</v>
      </c>
      <c r="D284" s="1">
        <v>14.5</v>
      </c>
      <c r="E284" s="1">
        <v>4302</v>
      </c>
      <c r="F284" s="1">
        <v>130</v>
      </c>
      <c r="G284" s="1">
        <v>129.80000000000001</v>
      </c>
      <c r="H284" s="1">
        <v>51</v>
      </c>
      <c r="I284" s="1">
        <v>48.5</v>
      </c>
      <c r="J284" s="1">
        <v>220</v>
      </c>
      <c r="K284" s="1">
        <v>239</v>
      </c>
    </row>
    <row r="285" spans="1:12" x14ac:dyDescent="0.25">
      <c r="A285" s="2">
        <v>41608</v>
      </c>
      <c r="B285" s="3">
        <v>6.9444444444444447E-4</v>
      </c>
      <c r="C285" s="1">
        <v>14.7</v>
      </c>
      <c r="D285" s="1">
        <v>14.1</v>
      </c>
      <c r="E285" s="1">
        <v>4317</v>
      </c>
      <c r="F285" s="1">
        <v>130</v>
      </c>
      <c r="G285" s="1">
        <v>129.6</v>
      </c>
      <c r="H285" s="1">
        <v>51</v>
      </c>
      <c r="I285" s="1">
        <v>51.4</v>
      </c>
      <c r="J285" s="1">
        <v>220</v>
      </c>
      <c r="K285" s="1">
        <v>217</v>
      </c>
    </row>
    <row r="286" spans="1:12" x14ac:dyDescent="0.25">
      <c r="A286" s="2">
        <v>41608</v>
      </c>
      <c r="B286" s="3">
        <v>0.1277777777777778</v>
      </c>
      <c r="C286" s="1">
        <v>14.6</v>
      </c>
      <c r="D286" s="1">
        <v>17.5</v>
      </c>
      <c r="E286" s="1">
        <v>4366</v>
      </c>
      <c r="F286" s="1">
        <v>130</v>
      </c>
      <c r="G286" s="1">
        <v>127.2</v>
      </c>
      <c r="H286" s="1">
        <v>51</v>
      </c>
      <c r="I286" s="1">
        <v>50.8</v>
      </c>
      <c r="J286" s="1">
        <v>220</v>
      </c>
      <c r="K286" s="1">
        <v>221</v>
      </c>
    </row>
    <row r="287" spans="1:12" x14ac:dyDescent="0.25">
      <c r="A287" s="2">
        <v>41608</v>
      </c>
      <c r="B287" s="3">
        <v>0.25208333333333333</v>
      </c>
      <c r="C287" s="1">
        <v>14</v>
      </c>
      <c r="D287" s="1">
        <v>17.5</v>
      </c>
      <c r="E287" s="1">
        <v>4414</v>
      </c>
      <c r="F287" s="1">
        <v>130</v>
      </c>
      <c r="G287" s="1">
        <v>128.19999999999999</v>
      </c>
      <c r="H287" s="1">
        <v>51</v>
      </c>
      <c r="I287" s="1">
        <v>48.9</v>
      </c>
      <c r="J287" s="1">
        <v>220</v>
      </c>
      <c r="K287" s="1">
        <v>236</v>
      </c>
    </row>
    <row r="288" spans="1:12" x14ac:dyDescent="0.25">
      <c r="A288" s="2">
        <v>41608</v>
      </c>
      <c r="B288" s="3">
        <v>0.3347222222222222</v>
      </c>
      <c r="C288" s="1">
        <v>14.5</v>
      </c>
      <c r="D288" s="1">
        <v>16.399999999999999</v>
      </c>
      <c r="E288" s="1">
        <v>4445</v>
      </c>
      <c r="F288" s="1">
        <v>130</v>
      </c>
      <c r="G288" s="1">
        <v>126.8</v>
      </c>
      <c r="H288" s="1">
        <v>51</v>
      </c>
      <c r="I288" s="1">
        <v>49.3</v>
      </c>
      <c r="J288" s="1">
        <v>220</v>
      </c>
      <c r="K288" s="1">
        <v>232</v>
      </c>
    </row>
    <row r="289" spans="1:11" x14ac:dyDescent="0.25">
      <c r="A289" s="2">
        <v>41608</v>
      </c>
      <c r="B289" s="3">
        <v>0.37986111111111115</v>
      </c>
      <c r="C289" s="1">
        <v>14.7</v>
      </c>
      <c r="D289" s="1">
        <v>17</v>
      </c>
      <c r="E289" s="1">
        <v>4462</v>
      </c>
      <c r="F289" s="1">
        <v>130</v>
      </c>
      <c r="G289" s="1">
        <v>128.30000000000001</v>
      </c>
      <c r="H289" s="1">
        <v>51</v>
      </c>
      <c r="I289" s="1">
        <v>48.8</v>
      </c>
      <c r="J289" s="1">
        <v>220</v>
      </c>
      <c r="K289" s="1">
        <v>236</v>
      </c>
    </row>
    <row r="290" spans="1:11" x14ac:dyDescent="0.25">
      <c r="A290" s="2">
        <v>41608</v>
      </c>
      <c r="B290" s="3">
        <v>0.42499999999999999</v>
      </c>
      <c r="C290" s="1">
        <v>15.6</v>
      </c>
      <c r="D290" s="1">
        <v>17.600000000000001</v>
      </c>
      <c r="E290" s="1">
        <v>4479</v>
      </c>
      <c r="F290" s="1">
        <v>130</v>
      </c>
      <c r="G290" s="1">
        <v>128.19999999999999</v>
      </c>
      <c r="H290" s="1">
        <v>51</v>
      </c>
      <c r="I290" s="1">
        <v>49.4</v>
      </c>
      <c r="J290" s="1">
        <v>220</v>
      </c>
      <c r="K290" s="1">
        <v>232</v>
      </c>
    </row>
    <row r="291" spans="1:11" x14ac:dyDescent="0.25">
      <c r="A291" s="2">
        <v>41608</v>
      </c>
      <c r="B291" s="3">
        <v>0.4680555555555555</v>
      </c>
      <c r="C291" s="1">
        <v>15</v>
      </c>
      <c r="D291" s="1">
        <v>16.8</v>
      </c>
      <c r="E291" s="1">
        <v>4495</v>
      </c>
      <c r="F291" s="1">
        <v>130</v>
      </c>
      <c r="G291" s="1">
        <v>129.9</v>
      </c>
      <c r="H291" s="1">
        <v>51</v>
      </c>
      <c r="I291" s="1">
        <v>48.6</v>
      </c>
      <c r="J291" s="1">
        <v>220</v>
      </c>
      <c r="K291" s="1">
        <v>238</v>
      </c>
    </row>
    <row r="292" spans="1:11" x14ac:dyDescent="0.25">
      <c r="A292" s="2">
        <v>41608</v>
      </c>
      <c r="B292" s="3">
        <v>0.50069444444444444</v>
      </c>
      <c r="C292" s="1">
        <v>15.5</v>
      </c>
      <c r="D292" s="1">
        <v>16.600000000000001</v>
      </c>
      <c r="E292" s="1">
        <v>4507</v>
      </c>
      <c r="F292" s="1">
        <v>130</v>
      </c>
      <c r="G292" s="1">
        <v>126.2</v>
      </c>
      <c r="H292" s="1">
        <v>51</v>
      </c>
      <c r="I292" s="1">
        <v>48.3</v>
      </c>
      <c r="J292" s="1">
        <v>220</v>
      </c>
      <c r="K292" s="1">
        <v>240</v>
      </c>
    </row>
    <row r="293" spans="1:11" x14ac:dyDescent="0.25">
      <c r="A293" s="2">
        <v>41608</v>
      </c>
      <c r="B293" s="3">
        <v>0.54652777777777783</v>
      </c>
      <c r="C293" s="1">
        <v>15.1</v>
      </c>
      <c r="D293" s="1">
        <v>17.600000000000001</v>
      </c>
      <c r="E293" s="1">
        <v>4523</v>
      </c>
      <c r="F293" s="1">
        <v>130</v>
      </c>
      <c r="G293" s="1">
        <v>128.30000000000001</v>
      </c>
      <c r="H293" s="1">
        <v>51</v>
      </c>
      <c r="I293" s="1">
        <v>50.5</v>
      </c>
      <c r="J293" s="1">
        <v>220</v>
      </c>
      <c r="K293" s="1">
        <v>223</v>
      </c>
    </row>
    <row r="294" spans="1:11" x14ac:dyDescent="0.25">
      <c r="A294" s="2">
        <v>41608</v>
      </c>
      <c r="B294" s="3">
        <v>0.59722222222222221</v>
      </c>
      <c r="C294" s="1">
        <v>14.9</v>
      </c>
      <c r="D294" s="1">
        <v>18.399999999999999</v>
      </c>
      <c r="E294" s="1">
        <v>4543</v>
      </c>
      <c r="F294" s="1">
        <v>130</v>
      </c>
      <c r="G294" s="1">
        <v>128.5</v>
      </c>
      <c r="H294" s="1">
        <v>51</v>
      </c>
      <c r="I294" s="1">
        <v>48.8</v>
      </c>
      <c r="J294" s="1">
        <v>220</v>
      </c>
      <c r="K294" s="1">
        <v>236</v>
      </c>
    </row>
    <row r="295" spans="1:11" x14ac:dyDescent="0.25">
      <c r="A295" s="2">
        <v>41608</v>
      </c>
      <c r="B295" s="3">
        <v>0.6333333333333333</v>
      </c>
      <c r="C295" s="1">
        <v>13.6</v>
      </c>
      <c r="D295" s="1">
        <v>16.8</v>
      </c>
      <c r="E295" s="1">
        <v>4556</v>
      </c>
      <c r="F295" s="1">
        <v>130</v>
      </c>
      <c r="G295" s="1">
        <v>127.5</v>
      </c>
      <c r="H295" s="1">
        <v>51</v>
      </c>
      <c r="I295" s="1">
        <v>46.8</v>
      </c>
      <c r="J295" s="1">
        <v>220</v>
      </c>
      <c r="K295" s="1">
        <v>252</v>
      </c>
    </row>
    <row r="296" spans="1:11" x14ac:dyDescent="0.25">
      <c r="A296" s="2">
        <v>41608</v>
      </c>
      <c r="B296" s="3">
        <v>0.66736111111111107</v>
      </c>
      <c r="C296" s="1">
        <v>14.5</v>
      </c>
      <c r="D296" s="1">
        <v>15.9</v>
      </c>
      <c r="E296" s="1">
        <v>4568</v>
      </c>
      <c r="F296" s="1">
        <v>130</v>
      </c>
      <c r="G296" s="1">
        <v>128</v>
      </c>
      <c r="H296" s="1">
        <v>51</v>
      </c>
      <c r="I296" s="1">
        <v>48</v>
      </c>
      <c r="J296" s="1">
        <v>220</v>
      </c>
      <c r="K296" s="1">
        <v>243</v>
      </c>
    </row>
    <row r="297" spans="1:11" x14ac:dyDescent="0.25">
      <c r="A297" s="2">
        <v>41608</v>
      </c>
      <c r="B297" s="3">
        <v>0.70763888888888893</v>
      </c>
      <c r="C297" s="1">
        <v>15.8</v>
      </c>
      <c r="D297" s="1">
        <v>14.8</v>
      </c>
      <c r="E297" s="1">
        <v>4583</v>
      </c>
      <c r="F297" s="1">
        <v>130</v>
      </c>
      <c r="G297" s="1">
        <v>129.19999999999999</v>
      </c>
      <c r="H297" s="1">
        <v>51</v>
      </c>
      <c r="I297" s="1">
        <v>49.4</v>
      </c>
      <c r="J297" s="1">
        <v>220</v>
      </c>
      <c r="K297" s="1">
        <v>231</v>
      </c>
    </row>
    <row r="298" spans="1:11" x14ac:dyDescent="0.25">
      <c r="A298" s="2">
        <v>41608</v>
      </c>
      <c r="B298" s="3">
        <v>0.74791666666666667</v>
      </c>
      <c r="C298" s="1">
        <v>15.3</v>
      </c>
      <c r="D298" s="1">
        <v>16</v>
      </c>
      <c r="E298" s="1">
        <v>4598</v>
      </c>
      <c r="F298" s="1">
        <v>130</v>
      </c>
      <c r="G298" s="1">
        <v>129.6</v>
      </c>
      <c r="H298" s="1">
        <v>51</v>
      </c>
      <c r="I298" s="1">
        <v>49.8</v>
      </c>
      <c r="J298" s="1">
        <v>220</v>
      </c>
      <c r="K298" s="1">
        <v>229</v>
      </c>
    </row>
    <row r="299" spans="1:11" x14ac:dyDescent="0.25">
      <c r="A299" s="2">
        <v>41608</v>
      </c>
      <c r="B299" s="3">
        <v>0.78749999999999998</v>
      </c>
      <c r="C299" s="1">
        <v>14.7</v>
      </c>
      <c r="D299" s="1">
        <v>15.7</v>
      </c>
      <c r="E299" s="1">
        <v>4613</v>
      </c>
      <c r="F299" s="1">
        <v>130</v>
      </c>
      <c r="G299" s="1">
        <v>129.30000000000001</v>
      </c>
      <c r="H299" s="1">
        <v>51</v>
      </c>
      <c r="I299" s="1">
        <v>49</v>
      </c>
      <c r="J299" s="1">
        <v>220</v>
      </c>
      <c r="K299" s="1">
        <v>235</v>
      </c>
    </row>
    <row r="300" spans="1:11" x14ac:dyDescent="0.25">
      <c r="A300" s="2">
        <v>41608</v>
      </c>
      <c r="B300" s="3">
        <v>0.83333333333333337</v>
      </c>
      <c r="C300" s="1">
        <v>13.9</v>
      </c>
      <c r="D300" s="1">
        <v>13.8</v>
      </c>
      <c r="E300" s="1">
        <v>4630</v>
      </c>
      <c r="F300" s="1">
        <v>130</v>
      </c>
      <c r="G300" s="1">
        <v>128.19999999999999</v>
      </c>
      <c r="H300" s="1">
        <v>51</v>
      </c>
      <c r="I300" s="1">
        <v>49.9</v>
      </c>
      <c r="J300" s="1">
        <v>220</v>
      </c>
      <c r="K300" s="1">
        <v>227</v>
      </c>
    </row>
    <row r="301" spans="1:11" x14ac:dyDescent="0.25">
      <c r="A301" s="2">
        <v>41608</v>
      </c>
      <c r="B301" s="3">
        <v>0.87847222222222221</v>
      </c>
      <c r="C301" s="1">
        <v>14.8</v>
      </c>
      <c r="D301" s="1">
        <v>13.4</v>
      </c>
      <c r="E301" s="1">
        <v>4647</v>
      </c>
      <c r="F301" s="1">
        <v>130</v>
      </c>
      <c r="G301" s="1">
        <v>129</v>
      </c>
      <c r="H301" s="1">
        <v>51</v>
      </c>
      <c r="I301" s="1">
        <v>47.8</v>
      </c>
      <c r="J301" s="1">
        <v>220</v>
      </c>
      <c r="K301" s="1">
        <v>243</v>
      </c>
    </row>
    <row r="302" spans="1:11" x14ac:dyDescent="0.25">
      <c r="A302" s="2">
        <v>41608</v>
      </c>
      <c r="B302" s="3">
        <v>0.9291666666666667</v>
      </c>
      <c r="C302" s="1">
        <v>15.6</v>
      </c>
      <c r="D302" s="1">
        <v>12.1</v>
      </c>
      <c r="E302" s="1">
        <v>4665</v>
      </c>
      <c r="F302" s="1">
        <v>130</v>
      </c>
      <c r="G302" s="1">
        <v>129.6</v>
      </c>
      <c r="H302" s="1">
        <v>51</v>
      </c>
      <c r="I302" s="1">
        <v>48.7</v>
      </c>
      <c r="J302" s="1">
        <v>220</v>
      </c>
      <c r="K302" s="1">
        <v>236</v>
      </c>
    </row>
    <row r="303" spans="1:11" x14ac:dyDescent="0.25">
      <c r="A303" s="2">
        <v>41608</v>
      </c>
      <c r="B303" s="3">
        <v>0.97499999999999998</v>
      </c>
      <c r="C303" s="1">
        <v>15.2</v>
      </c>
      <c r="D303" s="1">
        <v>13.8</v>
      </c>
      <c r="E303" s="1">
        <v>4682</v>
      </c>
      <c r="F303" s="1">
        <v>130</v>
      </c>
      <c r="G303" s="1">
        <v>128.5</v>
      </c>
      <c r="H303" s="1">
        <v>51</v>
      </c>
      <c r="I303" s="1">
        <v>49.3</v>
      </c>
      <c r="J303" s="1">
        <v>220</v>
      </c>
      <c r="K303" s="1">
        <v>232</v>
      </c>
    </row>
    <row r="304" spans="1:11" x14ac:dyDescent="0.25">
      <c r="A304" s="2">
        <v>41609</v>
      </c>
      <c r="B304" s="3">
        <v>1.4583333333333332E-2</v>
      </c>
      <c r="C304" s="1">
        <v>14.9</v>
      </c>
      <c r="D304" s="1">
        <v>12.5</v>
      </c>
      <c r="E304" s="1">
        <v>4697</v>
      </c>
      <c r="F304" s="1">
        <v>130</v>
      </c>
      <c r="G304" s="1">
        <v>128.69999999999999</v>
      </c>
      <c r="H304" s="1">
        <v>51</v>
      </c>
      <c r="I304" s="1">
        <v>48.6</v>
      </c>
      <c r="J304" s="1">
        <v>220</v>
      </c>
      <c r="K304" s="1">
        <v>238</v>
      </c>
    </row>
    <row r="305" spans="1:13" x14ac:dyDescent="0.25">
      <c r="A305" s="2">
        <v>41609</v>
      </c>
      <c r="B305" s="3">
        <v>0.10902777777777778</v>
      </c>
      <c r="C305" s="1">
        <v>15.1</v>
      </c>
      <c r="D305" s="1">
        <v>13.9</v>
      </c>
      <c r="E305" s="1">
        <v>4732</v>
      </c>
      <c r="F305" s="1">
        <v>130</v>
      </c>
      <c r="G305" s="1">
        <v>128.1</v>
      </c>
      <c r="H305" s="1">
        <v>51</v>
      </c>
      <c r="I305" s="1">
        <v>48.9</v>
      </c>
      <c r="J305" s="1">
        <v>220</v>
      </c>
      <c r="K305" s="1">
        <v>235</v>
      </c>
      <c r="M305" s="1" t="s">
        <v>141</v>
      </c>
    </row>
    <row r="306" spans="1:13" x14ac:dyDescent="0.25">
      <c r="A306" s="2">
        <v>41609</v>
      </c>
      <c r="B306" s="3">
        <v>0.21249999999999999</v>
      </c>
      <c r="C306" s="1">
        <v>14.7</v>
      </c>
      <c r="D306" s="1">
        <v>11</v>
      </c>
      <c r="E306" s="1">
        <v>4769</v>
      </c>
      <c r="F306" s="1">
        <v>130</v>
      </c>
      <c r="G306" s="1">
        <v>128.19999999999999</v>
      </c>
      <c r="H306" s="1">
        <v>51</v>
      </c>
      <c r="I306" s="1">
        <v>48.4</v>
      </c>
      <c r="J306" s="1">
        <v>220</v>
      </c>
      <c r="K306" s="1">
        <v>240</v>
      </c>
    </row>
    <row r="307" spans="1:13" x14ac:dyDescent="0.25">
      <c r="A307" s="2">
        <v>41609</v>
      </c>
      <c r="B307" s="3">
        <v>0.25555555555555559</v>
      </c>
      <c r="C307" s="1">
        <v>14.9</v>
      </c>
      <c r="D307" s="1">
        <v>10.8</v>
      </c>
      <c r="E307" s="1">
        <v>4785</v>
      </c>
      <c r="F307" s="1">
        <v>130</v>
      </c>
      <c r="G307" s="1">
        <v>128.5</v>
      </c>
      <c r="H307" s="1">
        <v>51</v>
      </c>
      <c r="I307" s="1">
        <v>49</v>
      </c>
      <c r="J307" s="1">
        <v>220</v>
      </c>
      <c r="K307" s="1">
        <v>234</v>
      </c>
    </row>
    <row r="308" spans="1:13" x14ac:dyDescent="0.25">
      <c r="A308" s="2">
        <v>41609</v>
      </c>
      <c r="B308" s="3">
        <v>0.31180555555555556</v>
      </c>
      <c r="E308" s="1">
        <v>4806</v>
      </c>
      <c r="F308" s="1">
        <v>130</v>
      </c>
      <c r="H308" s="1">
        <v>51</v>
      </c>
      <c r="J308" s="1">
        <v>220</v>
      </c>
      <c r="K308" s="1"/>
      <c r="L308" s="1" t="s">
        <v>60</v>
      </c>
    </row>
    <row r="309" spans="1:13" x14ac:dyDescent="0.25">
      <c r="A309" s="2">
        <v>41610</v>
      </c>
      <c r="B309" s="3">
        <v>0.59097222222222223</v>
      </c>
      <c r="E309" s="1">
        <v>4806</v>
      </c>
      <c r="F309" s="1">
        <v>130</v>
      </c>
      <c r="H309" s="1">
        <v>51</v>
      </c>
      <c r="J309" s="1">
        <v>240</v>
      </c>
      <c r="K309" s="1"/>
      <c r="L309" s="1" t="s">
        <v>51</v>
      </c>
    </row>
    <row r="310" spans="1:13" x14ac:dyDescent="0.25">
      <c r="A310" s="2">
        <v>41610</v>
      </c>
      <c r="B310" s="3">
        <v>0.64236111111111105</v>
      </c>
      <c r="C310" s="1">
        <v>14.2</v>
      </c>
      <c r="D310" s="1">
        <v>13.3</v>
      </c>
      <c r="E310" s="1">
        <v>4825</v>
      </c>
      <c r="F310" s="1">
        <v>130</v>
      </c>
      <c r="G310" s="1">
        <v>129</v>
      </c>
      <c r="H310" s="1">
        <v>51</v>
      </c>
      <c r="I310" s="1">
        <v>41.7</v>
      </c>
      <c r="J310" s="1">
        <v>240</v>
      </c>
      <c r="K310" s="1"/>
    </row>
    <row r="311" spans="1:13" x14ac:dyDescent="0.25">
      <c r="A311" s="2">
        <v>41610</v>
      </c>
      <c r="B311" s="3">
        <v>0.66736111111111107</v>
      </c>
      <c r="C311" s="1">
        <v>14.4</v>
      </c>
      <c r="D311" s="1">
        <v>12.3</v>
      </c>
      <c r="E311" s="1">
        <v>4834</v>
      </c>
      <c r="F311" s="1">
        <v>130</v>
      </c>
      <c r="G311" s="1">
        <v>128.4</v>
      </c>
      <c r="H311" s="1">
        <v>51</v>
      </c>
      <c r="I311" s="1">
        <v>46.7</v>
      </c>
      <c r="J311" s="1">
        <v>240</v>
      </c>
      <c r="K311" s="1"/>
    </row>
    <row r="312" spans="1:13" x14ac:dyDescent="0.25">
      <c r="A312" s="2">
        <v>41610</v>
      </c>
      <c r="B312" s="3">
        <v>0.70138888888888884</v>
      </c>
      <c r="C312" s="1">
        <v>15.2</v>
      </c>
      <c r="D312" s="1">
        <v>13.3</v>
      </c>
      <c r="E312" s="1">
        <v>4846</v>
      </c>
      <c r="F312" s="1">
        <v>130</v>
      </c>
      <c r="G312" s="1">
        <v>129.9</v>
      </c>
      <c r="H312" s="1">
        <v>51</v>
      </c>
      <c r="I312" s="1">
        <v>50.1</v>
      </c>
      <c r="J312" s="1">
        <v>240</v>
      </c>
      <c r="K312" s="1"/>
    </row>
    <row r="313" spans="1:13" x14ac:dyDescent="0.25">
      <c r="A313" s="2">
        <v>41610</v>
      </c>
      <c r="B313" s="3">
        <v>0.73125000000000007</v>
      </c>
      <c r="C313" s="1">
        <v>14.9</v>
      </c>
      <c r="D313" s="1">
        <v>12.8</v>
      </c>
      <c r="E313" s="1">
        <v>4857</v>
      </c>
      <c r="F313" s="1">
        <v>130</v>
      </c>
      <c r="G313" s="1">
        <v>128.5</v>
      </c>
      <c r="H313" s="1">
        <v>51</v>
      </c>
      <c r="I313" s="1">
        <v>53.5</v>
      </c>
      <c r="J313" s="1">
        <v>230</v>
      </c>
      <c r="K313" s="1"/>
      <c r="L313" s="1" t="s">
        <v>137</v>
      </c>
    </row>
    <row r="314" spans="1:13" x14ac:dyDescent="0.25">
      <c r="A314" s="2">
        <v>41610</v>
      </c>
      <c r="B314" s="3">
        <v>0.74791666666666667</v>
      </c>
      <c r="C314" s="1">
        <v>15.1</v>
      </c>
      <c r="D314" s="1">
        <v>15.1</v>
      </c>
      <c r="E314" s="1">
        <v>4864</v>
      </c>
      <c r="F314" s="1">
        <v>130</v>
      </c>
      <c r="G314" s="1">
        <v>127.4</v>
      </c>
      <c r="H314" s="1">
        <v>51</v>
      </c>
      <c r="I314" s="1">
        <v>54.2</v>
      </c>
      <c r="J314" s="1">
        <v>220</v>
      </c>
      <c r="K314" s="1">
        <v>195</v>
      </c>
    </row>
    <row r="315" spans="1:13" x14ac:dyDescent="0.25">
      <c r="A315" s="2">
        <v>41610</v>
      </c>
      <c r="B315" s="3">
        <v>0.80208333333333337</v>
      </c>
      <c r="C315" s="1">
        <v>13.4</v>
      </c>
      <c r="D315" s="1">
        <v>13.7</v>
      </c>
      <c r="E315" s="1">
        <v>4887</v>
      </c>
      <c r="F315" s="1">
        <v>130</v>
      </c>
      <c r="G315" s="1">
        <v>127</v>
      </c>
      <c r="H315" s="1">
        <v>51</v>
      </c>
      <c r="I315" s="1">
        <v>50.4</v>
      </c>
      <c r="J315" s="1">
        <v>220</v>
      </c>
      <c r="K315" s="1">
        <v>223</v>
      </c>
    </row>
    <row r="316" spans="1:13" x14ac:dyDescent="0.25">
      <c r="A316" s="2">
        <v>41610</v>
      </c>
      <c r="B316" s="3">
        <v>0.85</v>
      </c>
      <c r="C316" s="1">
        <v>15</v>
      </c>
      <c r="D316" s="1">
        <v>15.3</v>
      </c>
      <c r="E316" s="1">
        <v>4906</v>
      </c>
      <c r="F316" s="1">
        <v>130</v>
      </c>
      <c r="G316" s="1">
        <v>128.30000000000001</v>
      </c>
      <c r="H316" s="1">
        <v>51</v>
      </c>
      <c r="I316" s="1">
        <v>49.9</v>
      </c>
      <c r="J316" s="1">
        <v>220</v>
      </c>
      <c r="K316" s="1">
        <v>228</v>
      </c>
    </row>
    <row r="317" spans="1:13" x14ac:dyDescent="0.25">
      <c r="A317" s="2">
        <v>41610</v>
      </c>
      <c r="B317" s="3">
        <v>0.88680555555555562</v>
      </c>
      <c r="C317" s="1">
        <v>14.6</v>
      </c>
      <c r="D317" s="1">
        <v>13.7</v>
      </c>
      <c r="E317" s="1">
        <v>4920</v>
      </c>
      <c r="F317" s="1">
        <v>130</v>
      </c>
      <c r="G317" s="1">
        <v>127.7</v>
      </c>
      <c r="H317" s="1">
        <v>51</v>
      </c>
      <c r="I317" s="1">
        <v>49.2</v>
      </c>
      <c r="J317" s="1">
        <v>220</v>
      </c>
      <c r="K317" s="1">
        <v>232</v>
      </c>
    </row>
    <row r="318" spans="1:13" x14ac:dyDescent="0.25">
      <c r="A318" s="2">
        <v>41610</v>
      </c>
      <c r="B318" s="3">
        <v>0.93194444444444446</v>
      </c>
      <c r="C318" s="1">
        <v>15.1</v>
      </c>
      <c r="D318" s="1">
        <v>12</v>
      </c>
      <c r="E318" s="1">
        <v>4937</v>
      </c>
      <c r="F318" s="1">
        <v>130</v>
      </c>
      <c r="G318" s="1">
        <v>128.5</v>
      </c>
      <c r="H318" s="1">
        <v>51</v>
      </c>
      <c r="I318" s="1">
        <v>49.3</v>
      </c>
      <c r="J318" s="1">
        <v>220</v>
      </c>
      <c r="K318" s="1">
        <v>232</v>
      </c>
    </row>
    <row r="319" spans="1:13" x14ac:dyDescent="0.25">
      <c r="A319" s="2">
        <v>41610</v>
      </c>
      <c r="B319" s="3">
        <v>0.96875</v>
      </c>
      <c r="C319" s="1">
        <v>14.5</v>
      </c>
      <c r="D319" s="1">
        <v>10.9</v>
      </c>
      <c r="E319" s="1">
        <v>4951</v>
      </c>
      <c r="F319" s="1">
        <v>130</v>
      </c>
      <c r="G319" s="1">
        <v>129.5</v>
      </c>
      <c r="H319" s="1">
        <v>51</v>
      </c>
      <c r="I319" s="1">
        <v>51.1</v>
      </c>
      <c r="J319" s="1">
        <v>220</v>
      </c>
      <c r="K319" s="1">
        <v>219</v>
      </c>
    </row>
    <row r="320" spans="1:13" x14ac:dyDescent="0.25">
      <c r="A320" s="2">
        <v>41611</v>
      </c>
      <c r="B320" s="3">
        <v>2.0833333333333333E-3</v>
      </c>
      <c r="C320" s="1">
        <v>14</v>
      </c>
      <c r="D320" s="1">
        <v>11.7</v>
      </c>
      <c r="E320" s="1">
        <v>4964</v>
      </c>
      <c r="F320" s="1">
        <v>130</v>
      </c>
      <c r="G320" s="1">
        <v>128.6</v>
      </c>
      <c r="H320" s="1">
        <v>51</v>
      </c>
      <c r="I320" s="1">
        <v>49.4</v>
      </c>
      <c r="J320" s="1">
        <v>220</v>
      </c>
      <c r="K320" s="1">
        <v>231</v>
      </c>
    </row>
    <row r="321" spans="1:12" x14ac:dyDescent="0.25">
      <c r="A321" s="2">
        <v>41611</v>
      </c>
      <c r="B321" s="3">
        <v>0.11458333333333333</v>
      </c>
      <c r="C321" s="1">
        <v>14.9</v>
      </c>
      <c r="D321" s="1">
        <v>11.9</v>
      </c>
      <c r="E321" s="1">
        <v>5006</v>
      </c>
      <c r="F321" s="1">
        <v>130</v>
      </c>
      <c r="G321" s="1">
        <v>127.5</v>
      </c>
      <c r="H321" s="1">
        <v>51</v>
      </c>
      <c r="I321" s="1">
        <v>49.2</v>
      </c>
      <c r="J321" s="1">
        <v>220</v>
      </c>
      <c r="K321" s="1">
        <v>233</v>
      </c>
    </row>
    <row r="322" spans="1:12" x14ac:dyDescent="0.25">
      <c r="A322" s="2">
        <v>41611</v>
      </c>
      <c r="B322" s="3">
        <v>0.15486111111111112</v>
      </c>
      <c r="C322" s="1">
        <v>14.8</v>
      </c>
      <c r="D322" s="1">
        <v>12.8</v>
      </c>
      <c r="E322" s="1">
        <v>5021</v>
      </c>
      <c r="F322" s="1">
        <v>130</v>
      </c>
      <c r="G322" s="1">
        <v>128.69999999999999</v>
      </c>
      <c r="H322" s="1">
        <v>51</v>
      </c>
      <c r="I322" s="1">
        <v>48.8</v>
      </c>
      <c r="J322" s="1">
        <v>220</v>
      </c>
      <c r="K322" s="1">
        <v>236</v>
      </c>
    </row>
    <row r="323" spans="1:12" x14ac:dyDescent="0.25">
      <c r="A323" s="2">
        <v>41611</v>
      </c>
      <c r="B323" s="3">
        <v>0.16319444444444445</v>
      </c>
      <c r="E323" s="1">
        <v>5024</v>
      </c>
      <c r="F323" s="1">
        <v>130</v>
      </c>
      <c r="H323" s="1">
        <v>51</v>
      </c>
      <c r="J323" s="1">
        <v>220</v>
      </c>
      <c r="K323" s="1"/>
      <c r="L323" s="1" t="s">
        <v>60</v>
      </c>
    </row>
    <row r="324" spans="1:12" x14ac:dyDescent="0.25">
      <c r="A324" s="2">
        <v>41611</v>
      </c>
      <c r="B324" s="3">
        <v>0.48194444444444445</v>
      </c>
      <c r="E324" s="1">
        <v>5024</v>
      </c>
      <c r="F324" s="1">
        <v>130</v>
      </c>
      <c r="H324" s="1">
        <v>51</v>
      </c>
      <c r="J324" s="1">
        <v>240</v>
      </c>
      <c r="K324" s="1"/>
      <c r="L324" s="1" t="s">
        <v>51</v>
      </c>
    </row>
    <row r="325" spans="1:12" x14ac:dyDescent="0.25">
      <c r="A325" s="2">
        <v>41611</v>
      </c>
      <c r="B325" s="3">
        <v>0.49374999999999997</v>
      </c>
      <c r="C325" s="1">
        <v>13.3</v>
      </c>
      <c r="D325" s="1">
        <v>9.1</v>
      </c>
      <c r="E325" s="1">
        <v>5028</v>
      </c>
      <c r="F325" s="1">
        <v>130</v>
      </c>
      <c r="G325" s="1">
        <v>109.8</v>
      </c>
      <c r="H325" s="1">
        <v>51</v>
      </c>
      <c r="I325" s="1">
        <v>28</v>
      </c>
      <c r="J325" s="1">
        <v>240</v>
      </c>
      <c r="K325" s="1"/>
      <c r="L325" s="1" t="s">
        <v>137</v>
      </c>
    </row>
    <row r="326" spans="1:12" x14ac:dyDescent="0.25">
      <c r="A326" s="2">
        <v>41611</v>
      </c>
      <c r="B326" s="3">
        <v>0.5625</v>
      </c>
      <c r="C326" s="1">
        <v>14.3</v>
      </c>
      <c r="D326" s="1">
        <v>17.600000000000001</v>
      </c>
      <c r="E326" s="1">
        <v>5054</v>
      </c>
      <c r="F326" s="1">
        <v>130</v>
      </c>
      <c r="G326" s="1">
        <v>129.80000000000001</v>
      </c>
      <c r="H326" s="1">
        <v>51</v>
      </c>
      <c r="I326" s="1">
        <v>54.7</v>
      </c>
      <c r="J326" s="1">
        <v>220</v>
      </c>
      <c r="K326" s="1">
        <v>190</v>
      </c>
    </row>
    <row r="327" spans="1:12" x14ac:dyDescent="0.25">
      <c r="A327" s="2">
        <v>41611</v>
      </c>
      <c r="B327" s="3">
        <v>0.60416666666666663</v>
      </c>
      <c r="C327" s="1">
        <v>13</v>
      </c>
      <c r="D327" s="1">
        <v>19.3</v>
      </c>
      <c r="E327" s="1">
        <v>5072</v>
      </c>
      <c r="F327" s="1">
        <v>130</v>
      </c>
      <c r="G327" s="1">
        <v>128.19999999999999</v>
      </c>
      <c r="H327" s="1">
        <v>51</v>
      </c>
      <c r="I327" s="1">
        <v>49.8</v>
      </c>
      <c r="J327" s="1">
        <v>220</v>
      </c>
      <c r="K327" s="1">
        <v>228</v>
      </c>
    </row>
    <row r="328" spans="1:12" x14ac:dyDescent="0.25">
      <c r="A328" s="2">
        <v>41611</v>
      </c>
      <c r="B328" s="3">
        <v>0.65416666666666667</v>
      </c>
      <c r="C328" s="1">
        <v>17.100000000000001</v>
      </c>
      <c r="D328" s="1">
        <v>17.8</v>
      </c>
      <c r="E328" s="1">
        <v>5090</v>
      </c>
      <c r="F328" s="1">
        <v>130</v>
      </c>
      <c r="G328" s="1">
        <v>129.30000000000001</v>
      </c>
      <c r="H328" s="1">
        <v>51</v>
      </c>
      <c r="I328" s="1">
        <v>47.8</v>
      </c>
      <c r="J328" s="1">
        <v>220</v>
      </c>
      <c r="K328" s="1">
        <v>244</v>
      </c>
    </row>
    <row r="329" spans="1:12" x14ac:dyDescent="0.25">
      <c r="A329" s="2">
        <v>41611</v>
      </c>
      <c r="B329" s="3">
        <v>0.6791666666666667</v>
      </c>
      <c r="C329" s="1">
        <v>17</v>
      </c>
      <c r="D329" s="1">
        <v>19.100000000000001</v>
      </c>
      <c r="E329" s="1">
        <v>5099</v>
      </c>
      <c r="F329" s="1">
        <v>130</v>
      </c>
      <c r="G329" s="1">
        <v>128.69999999999999</v>
      </c>
      <c r="H329" s="1">
        <v>51</v>
      </c>
      <c r="I329" s="1">
        <v>48.9</v>
      </c>
      <c r="J329" s="1">
        <v>220</v>
      </c>
      <c r="K329" s="1">
        <v>236</v>
      </c>
    </row>
    <row r="330" spans="1:12" x14ac:dyDescent="0.25">
      <c r="A330" s="2">
        <v>41611</v>
      </c>
      <c r="B330" s="3">
        <v>0.72569444444444453</v>
      </c>
      <c r="C330" s="1">
        <v>15.2</v>
      </c>
      <c r="D330" s="1">
        <v>17.7</v>
      </c>
      <c r="E330" s="1">
        <v>5117</v>
      </c>
      <c r="F330" s="1">
        <v>130</v>
      </c>
      <c r="G330" s="1">
        <v>128.1</v>
      </c>
      <c r="H330" s="1">
        <v>51</v>
      </c>
      <c r="I330" s="1">
        <v>52.7</v>
      </c>
      <c r="J330" s="1">
        <v>220</v>
      </c>
      <c r="K330" s="1">
        <v>206</v>
      </c>
    </row>
    <row r="331" spans="1:12" x14ac:dyDescent="0.25">
      <c r="A331" s="2">
        <v>41611</v>
      </c>
      <c r="B331" s="3">
        <v>0.75277777777777777</v>
      </c>
      <c r="C331" s="1">
        <v>15</v>
      </c>
      <c r="D331" s="1">
        <v>18.8</v>
      </c>
      <c r="E331" s="1">
        <v>5129</v>
      </c>
      <c r="F331" s="1">
        <v>130</v>
      </c>
      <c r="G331" s="1">
        <v>129</v>
      </c>
      <c r="H331" s="1">
        <v>51</v>
      </c>
      <c r="I331" s="1">
        <v>54</v>
      </c>
      <c r="J331" s="1">
        <v>220</v>
      </c>
      <c r="K331" s="1">
        <v>196</v>
      </c>
    </row>
    <row r="332" spans="1:12" x14ac:dyDescent="0.25">
      <c r="A332" s="2">
        <v>41611</v>
      </c>
      <c r="B332" s="3">
        <v>0.77638888888888891</v>
      </c>
      <c r="C332" s="1">
        <v>13.5</v>
      </c>
      <c r="D332" s="1">
        <v>17.5</v>
      </c>
      <c r="E332" s="1">
        <v>5140</v>
      </c>
      <c r="F332" s="1">
        <v>130</v>
      </c>
      <c r="G332" s="1">
        <v>128.19999999999999</v>
      </c>
      <c r="H332" s="1">
        <v>51</v>
      </c>
      <c r="I332" s="1">
        <v>54.6</v>
      </c>
      <c r="J332" s="1">
        <v>220</v>
      </c>
      <c r="K332" s="1">
        <v>192</v>
      </c>
    </row>
    <row r="333" spans="1:12" x14ac:dyDescent="0.25">
      <c r="A333" s="2">
        <v>41611</v>
      </c>
      <c r="B333" s="3">
        <v>0.81458333333333333</v>
      </c>
      <c r="C333" s="1">
        <v>14.1</v>
      </c>
      <c r="D333" s="1">
        <v>15.8</v>
      </c>
      <c r="E333" s="1">
        <v>5157</v>
      </c>
      <c r="F333" s="1">
        <v>130</v>
      </c>
      <c r="G333" s="1">
        <v>129.1</v>
      </c>
      <c r="H333" s="1">
        <v>51</v>
      </c>
      <c r="I333" s="1">
        <v>53.9</v>
      </c>
      <c r="J333" s="1">
        <v>220</v>
      </c>
      <c r="K333" s="1">
        <v>196</v>
      </c>
    </row>
    <row r="334" spans="1:12" x14ac:dyDescent="0.25">
      <c r="A334" s="2">
        <v>41611</v>
      </c>
      <c r="B334" s="3">
        <v>0.88680555555555562</v>
      </c>
      <c r="C334" s="1">
        <v>13.2</v>
      </c>
      <c r="D334" s="1">
        <v>15.8</v>
      </c>
      <c r="E334" s="1">
        <v>5190</v>
      </c>
      <c r="F334" s="1">
        <v>130</v>
      </c>
      <c r="G334" s="1">
        <v>128.5</v>
      </c>
      <c r="H334" s="1">
        <v>51</v>
      </c>
      <c r="I334" s="1">
        <v>54.4</v>
      </c>
      <c r="J334" s="1">
        <v>220</v>
      </c>
      <c r="K334" s="1">
        <v>193</v>
      </c>
    </row>
    <row r="335" spans="1:12" x14ac:dyDescent="0.25">
      <c r="A335" s="2">
        <v>41611</v>
      </c>
      <c r="B335" s="3">
        <v>0.92638888888888893</v>
      </c>
      <c r="C335" s="1">
        <v>12.8</v>
      </c>
      <c r="D335" s="1">
        <v>16.899999999999999</v>
      </c>
      <c r="E335" s="1">
        <v>5208</v>
      </c>
      <c r="F335" s="1">
        <v>130</v>
      </c>
      <c r="G335" s="1">
        <v>128.5</v>
      </c>
      <c r="H335" s="1">
        <v>51</v>
      </c>
      <c r="I335" s="1">
        <v>56.7</v>
      </c>
      <c r="J335" s="1">
        <v>220</v>
      </c>
      <c r="K335" s="1">
        <v>176</v>
      </c>
    </row>
    <row r="336" spans="1:12" x14ac:dyDescent="0.25">
      <c r="A336" s="2">
        <v>41611</v>
      </c>
      <c r="B336" s="3" t="s">
        <v>144</v>
      </c>
      <c r="C336" s="1">
        <v>13.3</v>
      </c>
      <c r="D336" s="1">
        <v>16.2</v>
      </c>
      <c r="E336" s="1">
        <v>5232</v>
      </c>
      <c r="F336" s="1">
        <v>130</v>
      </c>
      <c r="G336" s="1">
        <v>127.7</v>
      </c>
      <c r="H336" s="1">
        <v>51</v>
      </c>
      <c r="I336" s="1">
        <v>54.9</v>
      </c>
      <c r="J336" s="1">
        <v>220</v>
      </c>
      <c r="K336" s="1">
        <v>190</v>
      </c>
    </row>
    <row r="337" spans="1:15" x14ac:dyDescent="0.25">
      <c r="A337" s="2">
        <v>41612</v>
      </c>
      <c r="B337" s="3">
        <v>0.12847222222222224</v>
      </c>
      <c r="C337" s="1">
        <v>13.2</v>
      </c>
      <c r="D337" s="1">
        <v>15.6</v>
      </c>
      <c r="E337" s="1">
        <v>5301</v>
      </c>
      <c r="F337" s="1">
        <v>130</v>
      </c>
      <c r="G337" s="1">
        <v>129.19999999999999</v>
      </c>
      <c r="H337" s="1">
        <v>51</v>
      </c>
      <c r="I337" s="1">
        <v>52.4</v>
      </c>
      <c r="J337" s="1">
        <v>220</v>
      </c>
      <c r="K337" s="1">
        <v>209</v>
      </c>
    </row>
    <row r="338" spans="1:15" x14ac:dyDescent="0.25">
      <c r="A338" s="2">
        <v>41612</v>
      </c>
      <c r="B338" s="3">
        <v>0.25625000000000003</v>
      </c>
      <c r="C338" s="1">
        <v>13.6</v>
      </c>
      <c r="D338" s="1">
        <v>11.5</v>
      </c>
      <c r="E338" s="1">
        <v>5356</v>
      </c>
      <c r="F338" s="1">
        <v>130</v>
      </c>
      <c r="G338" s="1">
        <v>129.19999999999999</v>
      </c>
      <c r="H338" s="1">
        <v>51</v>
      </c>
      <c r="I338" s="1">
        <v>51</v>
      </c>
      <c r="J338" s="1">
        <v>220</v>
      </c>
      <c r="K338" s="1">
        <v>220</v>
      </c>
    </row>
    <row r="339" spans="1:15" x14ac:dyDescent="0.25">
      <c r="A339" s="2">
        <v>41612</v>
      </c>
      <c r="B339" s="3">
        <v>0.29791666666666666</v>
      </c>
      <c r="E339" s="1">
        <v>5372</v>
      </c>
      <c r="F339" s="1">
        <v>130</v>
      </c>
      <c r="H339" s="1">
        <v>51</v>
      </c>
      <c r="J339" s="1">
        <v>220</v>
      </c>
      <c r="K339" s="1"/>
      <c r="L339" s="1" t="s">
        <v>60</v>
      </c>
    </row>
    <row r="340" spans="1:15" x14ac:dyDescent="0.25">
      <c r="A340" s="2">
        <v>41612</v>
      </c>
      <c r="B340" s="3">
        <v>0.5180555555555556</v>
      </c>
      <c r="E340" s="1">
        <v>5372</v>
      </c>
      <c r="F340" s="1">
        <v>130</v>
      </c>
      <c r="H340" s="1">
        <v>51</v>
      </c>
      <c r="J340" s="1">
        <v>240</v>
      </c>
      <c r="K340" s="1"/>
      <c r="L340" s="1" t="s">
        <v>51</v>
      </c>
    </row>
    <row r="341" spans="1:15" x14ac:dyDescent="0.25">
      <c r="A341" s="2">
        <v>41612</v>
      </c>
      <c r="B341" s="3">
        <v>0.55486111111111114</v>
      </c>
      <c r="C341" s="1">
        <v>13.5</v>
      </c>
      <c r="D341" s="1">
        <v>13.8</v>
      </c>
      <c r="E341" s="1">
        <v>5385</v>
      </c>
      <c r="F341" s="1">
        <v>130</v>
      </c>
      <c r="G341" s="1">
        <v>128.5</v>
      </c>
      <c r="H341" s="1">
        <v>51</v>
      </c>
      <c r="I341" s="1">
        <v>43.9</v>
      </c>
      <c r="J341" s="1">
        <v>240</v>
      </c>
      <c r="K341" s="1"/>
    </row>
    <row r="342" spans="1:15" x14ac:dyDescent="0.25">
      <c r="A342" s="2">
        <v>41612</v>
      </c>
      <c r="B342" s="3">
        <v>0.57500000000000007</v>
      </c>
      <c r="C342" s="1">
        <v>13.9</v>
      </c>
      <c r="D342" s="1">
        <v>18.399999999999999</v>
      </c>
      <c r="E342" s="1">
        <v>5392</v>
      </c>
      <c r="F342" s="1">
        <v>130</v>
      </c>
      <c r="G342" s="1">
        <v>128</v>
      </c>
      <c r="H342" s="1">
        <v>51</v>
      </c>
      <c r="I342" s="1">
        <v>50</v>
      </c>
      <c r="J342" s="1">
        <v>240</v>
      </c>
      <c r="K342" s="1"/>
      <c r="L342" s="1" t="s">
        <v>137</v>
      </c>
    </row>
    <row r="343" spans="1:15" x14ac:dyDescent="0.25">
      <c r="A343" s="2">
        <v>41612</v>
      </c>
      <c r="B343" s="3">
        <v>0.60416666666666663</v>
      </c>
      <c r="C343" s="1">
        <v>14.5</v>
      </c>
      <c r="D343" s="1">
        <v>19.7</v>
      </c>
      <c r="E343" s="1">
        <v>5404</v>
      </c>
      <c r="F343" s="1">
        <v>130</v>
      </c>
      <c r="G343" s="1">
        <v>128.69999999999999</v>
      </c>
      <c r="H343" s="1">
        <v>51</v>
      </c>
      <c r="I343" s="1">
        <v>53.5</v>
      </c>
      <c r="J343" s="1">
        <v>220</v>
      </c>
      <c r="K343" s="1">
        <v>200</v>
      </c>
    </row>
    <row r="344" spans="1:15" x14ac:dyDescent="0.25">
      <c r="A344" s="2">
        <v>41612</v>
      </c>
      <c r="B344" s="3">
        <v>0.65138888888888891</v>
      </c>
      <c r="C344" s="1">
        <v>13.1</v>
      </c>
      <c r="D344" s="1">
        <v>21.2</v>
      </c>
      <c r="E344" s="1">
        <v>5424</v>
      </c>
      <c r="F344" s="1">
        <v>130</v>
      </c>
      <c r="G344" s="1">
        <v>129</v>
      </c>
      <c r="H344" s="1">
        <v>51</v>
      </c>
      <c r="I344" s="1">
        <v>51.2</v>
      </c>
      <c r="J344" s="1">
        <v>220</v>
      </c>
      <c r="K344" s="1">
        <v>218</v>
      </c>
      <c r="L344" s="1" t="s">
        <v>145</v>
      </c>
    </row>
    <row r="345" spans="1:15" x14ac:dyDescent="0.25">
      <c r="A345" s="2">
        <v>41612</v>
      </c>
      <c r="B345" s="3">
        <v>0.69236111111111109</v>
      </c>
      <c r="C345" s="1">
        <v>14.2</v>
      </c>
      <c r="D345" s="1">
        <v>20.5</v>
      </c>
      <c r="E345" s="1">
        <v>5441</v>
      </c>
      <c r="F345" s="1">
        <v>130</v>
      </c>
      <c r="G345" s="1">
        <v>128.9</v>
      </c>
      <c r="H345" s="1">
        <v>51</v>
      </c>
      <c r="I345" s="1">
        <v>53.6</v>
      </c>
      <c r="J345" s="1">
        <v>217</v>
      </c>
      <c r="K345" s="1">
        <v>197</v>
      </c>
    </row>
    <row r="346" spans="1:15" x14ac:dyDescent="0.25">
      <c r="A346" s="2">
        <v>41612</v>
      </c>
      <c r="B346" s="3">
        <v>0.7402777777777777</v>
      </c>
      <c r="C346" s="1">
        <v>14.5</v>
      </c>
      <c r="D346" s="1">
        <v>21.6</v>
      </c>
      <c r="E346" s="1">
        <v>5462</v>
      </c>
      <c r="F346" s="1">
        <v>130</v>
      </c>
      <c r="G346" s="1">
        <v>128.19999999999999</v>
      </c>
      <c r="H346" s="1">
        <v>51</v>
      </c>
      <c r="I346" s="1">
        <v>52.4</v>
      </c>
      <c r="J346" s="1">
        <v>217</v>
      </c>
      <c r="K346" s="1">
        <v>206</v>
      </c>
    </row>
    <row r="347" spans="1:15" x14ac:dyDescent="0.25">
      <c r="A347" s="2">
        <v>41612</v>
      </c>
      <c r="B347" s="3">
        <v>0.81736111111111109</v>
      </c>
      <c r="C347" s="1">
        <v>14.4</v>
      </c>
      <c r="D347" s="1">
        <v>20.3</v>
      </c>
      <c r="E347" s="1">
        <v>5494</v>
      </c>
      <c r="F347" s="1">
        <v>130</v>
      </c>
      <c r="G347" s="1">
        <v>127.4</v>
      </c>
      <c r="H347" s="1">
        <v>51</v>
      </c>
      <c r="I347" s="1">
        <v>52.2</v>
      </c>
      <c r="J347" s="1">
        <v>217</v>
      </c>
      <c r="K347" s="1">
        <v>207</v>
      </c>
    </row>
    <row r="348" spans="1:15" x14ac:dyDescent="0.25">
      <c r="A348" s="2">
        <v>41612</v>
      </c>
      <c r="B348" s="3">
        <v>0.87222222222222223</v>
      </c>
      <c r="C348" s="1">
        <v>14.6</v>
      </c>
      <c r="D348" s="1">
        <v>19.600000000000001</v>
      </c>
      <c r="E348" s="1">
        <v>5517</v>
      </c>
      <c r="F348" s="1">
        <v>130</v>
      </c>
      <c r="G348" s="1">
        <v>128.6</v>
      </c>
      <c r="H348" s="1">
        <v>51</v>
      </c>
      <c r="I348" s="1">
        <v>51.9</v>
      </c>
      <c r="J348" s="1">
        <v>217</v>
      </c>
      <c r="K348" s="1">
        <v>210</v>
      </c>
    </row>
    <row r="349" spans="1:15" x14ac:dyDescent="0.25">
      <c r="A349" s="2">
        <v>41612</v>
      </c>
      <c r="B349" s="3">
        <v>0.91319444444444453</v>
      </c>
      <c r="C349" s="1">
        <v>13.1</v>
      </c>
      <c r="D349" s="1">
        <v>18.8</v>
      </c>
      <c r="E349" s="1">
        <v>5534</v>
      </c>
      <c r="F349" s="1">
        <v>130</v>
      </c>
      <c r="G349" s="1">
        <v>127.9</v>
      </c>
      <c r="H349" s="1">
        <v>51</v>
      </c>
      <c r="I349" s="1">
        <v>51.3</v>
      </c>
      <c r="J349" s="1">
        <v>217</v>
      </c>
      <c r="K349" s="1">
        <v>214</v>
      </c>
    </row>
    <row r="350" spans="1:15" x14ac:dyDescent="0.25">
      <c r="A350" s="2">
        <v>41612</v>
      </c>
      <c r="B350" s="3">
        <v>0.9194444444444444</v>
      </c>
      <c r="E350" s="1">
        <v>5535</v>
      </c>
      <c r="F350" s="1">
        <v>130</v>
      </c>
      <c r="H350" s="1">
        <v>51</v>
      </c>
      <c r="J350" s="1">
        <v>217</v>
      </c>
      <c r="K350" s="1"/>
      <c r="L350" s="1" t="s">
        <v>60</v>
      </c>
      <c r="O350" s="1" t="s">
        <v>160</v>
      </c>
    </row>
    <row r="351" spans="1:15" x14ac:dyDescent="0.25">
      <c r="A351" s="2">
        <v>41613</v>
      </c>
      <c r="B351" s="3">
        <v>0.72569444444444453</v>
      </c>
      <c r="E351" s="1">
        <v>5535</v>
      </c>
      <c r="F351" s="1">
        <v>130</v>
      </c>
      <c r="H351" s="1">
        <v>51</v>
      </c>
      <c r="J351" s="1">
        <v>240</v>
      </c>
      <c r="K351" s="1"/>
      <c r="L351" s="1" t="s">
        <v>51</v>
      </c>
    </row>
    <row r="352" spans="1:15" x14ac:dyDescent="0.25">
      <c r="A352" s="2">
        <v>41613</v>
      </c>
      <c r="B352" s="3">
        <v>0.74583333333333324</v>
      </c>
      <c r="C352" s="1">
        <v>12.9</v>
      </c>
      <c r="D352" s="1">
        <v>14.5</v>
      </c>
      <c r="E352" s="1">
        <v>5542</v>
      </c>
      <c r="F352" s="1">
        <v>130</v>
      </c>
      <c r="G352" s="1">
        <v>126.2</v>
      </c>
      <c r="H352" s="1">
        <v>51</v>
      </c>
      <c r="I352" s="1">
        <v>35.9</v>
      </c>
      <c r="J352" s="1">
        <v>240</v>
      </c>
      <c r="K352" s="1"/>
    </row>
    <row r="353" spans="1:12" x14ac:dyDescent="0.25">
      <c r="A353" s="2">
        <v>41613</v>
      </c>
      <c r="B353" s="3">
        <v>0.78541666666666676</v>
      </c>
      <c r="C353" s="1">
        <v>13</v>
      </c>
      <c r="D353" s="1">
        <v>14.2</v>
      </c>
      <c r="E353" s="1">
        <v>5556</v>
      </c>
      <c r="F353" s="1">
        <v>130</v>
      </c>
      <c r="G353" s="1">
        <v>128.69999999999999</v>
      </c>
      <c r="H353" s="1">
        <v>51</v>
      </c>
      <c r="I353" s="1">
        <v>50.4</v>
      </c>
      <c r="J353" s="1">
        <v>240</v>
      </c>
      <c r="K353" s="1"/>
      <c r="L353" s="1" t="s">
        <v>137</v>
      </c>
    </row>
    <row r="354" spans="1:12" x14ac:dyDescent="0.25">
      <c r="A354" s="2">
        <v>41613</v>
      </c>
      <c r="B354" s="3">
        <v>0.82777777777777783</v>
      </c>
      <c r="C354" s="1">
        <v>13</v>
      </c>
      <c r="D354" s="1">
        <v>16.2</v>
      </c>
      <c r="E354" s="1">
        <v>5574</v>
      </c>
      <c r="F354" s="1">
        <v>130</v>
      </c>
      <c r="G354" s="1">
        <v>128.80000000000001</v>
      </c>
      <c r="H354" s="1">
        <v>51</v>
      </c>
      <c r="I354" s="1">
        <v>53.3</v>
      </c>
      <c r="J354" s="1">
        <v>220</v>
      </c>
      <c r="K354" s="1">
        <v>202</v>
      </c>
    </row>
    <row r="355" spans="1:12" x14ac:dyDescent="0.25">
      <c r="A355" s="2">
        <v>41613</v>
      </c>
      <c r="B355" s="3">
        <v>0.87569444444444444</v>
      </c>
      <c r="C355" s="1">
        <v>12.5</v>
      </c>
      <c r="D355" s="1">
        <v>16.2</v>
      </c>
      <c r="E355" s="1">
        <v>5594</v>
      </c>
      <c r="F355" s="1">
        <v>130</v>
      </c>
      <c r="G355" s="1">
        <v>128.9</v>
      </c>
      <c r="H355" s="1">
        <v>51</v>
      </c>
      <c r="I355" s="1">
        <v>50.5</v>
      </c>
      <c r="J355" s="1">
        <v>220</v>
      </c>
      <c r="K355" s="1">
        <v>223</v>
      </c>
      <c r="L355" s="1" t="s">
        <v>145</v>
      </c>
    </row>
    <row r="356" spans="1:12" x14ac:dyDescent="0.25">
      <c r="A356" s="2">
        <v>41613</v>
      </c>
      <c r="B356" s="3">
        <v>0.91319444444444453</v>
      </c>
      <c r="C356" s="1">
        <v>13.6</v>
      </c>
      <c r="D356" s="1">
        <v>13.9</v>
      </c>
      <c r="E356" s="1">
        <v>5609</v>
      </c>
      <c r="F356" s="1">
        <v>130</v>
      </c>
      <c r="G356" s="1">
        <v>128.80000000000001</v>
      </c>
      <c r="H356" s="1">
        <v>51</v>
      </c>
      <c r="I356" s="1">
        <v>50.4</v>
      </c>
      <c r="J356" s="1">
        <v>217</v>
      </c>
      <c r="K356" s="1">
        <v>220</v>
      </c>
    </row>
    <row r="357" spans="1:12" x14ac:dyDescent="0.25">
      <c r="A357" s="2">
        <v>41614</v>
      </c>
      <c r="B357" s="3">
        <v>1.8055555555555557E-2</v>
      </c>
      <c r="C357" s="1">
        <v>13.8</v>
      </c>
      <c r="D357" s="1">
        <v>14.5</v>
      </c>
      <c r="E357" s="1">
        <v>5652</v>
      </c>
      <c r="F357" s="1">
        <v>130</v>
      </c>
      <c r="G357" s="1">
        <v>128.4</v>
      </c>
      <c r="H357" s="1">
        <v>51</v>
      </c>
      <c r="I357" s="1">
        <v>50.4</v>
      </c>
      <c r="J357" s="1">
        <v>217</v>
      </c>
      <c r="K357" s="1">
        <v>220</v>
      </c>
      <c r="L357" s="1" t="s">
        <v>86</v>
      </c>
    </row>
    <row r="358" spans="1:12" x14ac:dyDescent="0.25">
      <c r="A358" s="2">
        <v>41614</v>
      </c>
      <c r="B358" s="3">
        <v>0.12708333333333333</v>
      </c>
      <c r="C358" s="1">
        <v>13.9</v>
      </c>
      <c r="D358" s="1">
        <v>15.3</v>
      </c>
      <c r="E358" s="1">
        <v>5697</v>
      </c>
      <c r="F358" s="1">
        <v>130</v>
      </c>
      <c r="G358" s="1">
        <v>128.80000000000001</v>
      </c>
      <c r="H358" s="1">
        <v>51</v>
      </c>
      <c r="I358" s="1">
        <v>51.2</v>
      </c>
      <c r="J358" s="1">
        <v>215</v>
      </c>
      <c r="K358" s="1">
        <v>213</v>
      </c>
    </row>
    <row r="359" spans="1:12" x14ac:dyDescent="0.25">
      <c r="A359" s="2">
        <v>41614</v>
      </c>
      <c r="B359" s="3">
        <v>0.27291666666666664</v>
      </c>
      <c r="C359" s="1">
        <v>13.6</v>
      </c>
      <c r="D359" s="1">
        <v>17.2</v>
      </c>
      <c r="E359" s="1">
        <v>5758</v>
      </c>
      <c r="F359" s="1">
        <v>130</v>
      </c>
      <c r="G359" s="1">
        <v>129</v>
      </c>
      <c r="H359" s="1">
        <v>51</v>
      </c>
      <c r="I359" s="1">
        <v>51.5</v>
      </c>
      <c r="J359" s="1">
        <v>215</v>
      </c>
      <c r="K359" s="1">
        <v>211</v>
      </c>
      <c r="L359" s="1" t="s">
        <v>56</v>
      </c>
    </row>
    <row r="360" spans="1:12" x14ac:dyDescent="0.25">
      <c r="A360" s="2">
        <v>41614</v>
      </c>
      <c r="B360" s="3">
        <v>0.33819444444444446</v>
      </c>
      <c r="C360" s="1">
        <v>14</v>
      </c>
      <c r="D360" s="1">
        <v>17.3</v>
      </c>
      <c r="E360" s="1">
        <v>5786</v>
      </c>
      <c r="F360" s="1">
        <v>130</v>
      </c>
      <c r="G360" s="1">
        <v>129.80000000000001</v>
      </c>
      <c r="H360" s="1">
        <v>51</v>
      </c>
      <c r="I360" s="1">
        <v>51.6</v>
      </c>
      <c r="J360" s="1">
        <v>210</v>
      </c>
      <c r="K360" s="1">
        <v>205</v>
      </c>
    </row>
    <row r="361" spans="1:12" x14ac:dyDescent="0.25">
      <c r="A361" s="2">
        <v>41614</v>
      </c>
      <c r="B361" s="3">
        <v>0.3840277777777778</v>
      </c>
      <c r="C361" s="1">
        <v>13.8</v>
      </c>
      <c r="D361" s="1">
        <v>15.2</v>
      </c>
      <c r="E361" s="1">
        <v>5805</v>
      </c>
      <c r="F361" s="1">
        <v>130</v>
      </c>
      <c r="G361" s="1">
        <v>126.7</v>
      </c>
      <c r="H361" s="1">
        <v>51</v>
      </c>
      <c r="I361" s="1">
        <v>50.4</v>
      </c>
      <c r="J361" s="1">
        <v>210</v>
      </c>
      <c r="K361" s="1">
        <v>214</v>
      </c>
    </row>
    <row r="362" spans="1:12" x14ac:dyDescent="0.25">
      <c r="A362" s="2">
        <v>41614</v>
      </c>
      <c r="B362" s="3">
        <v>0.43958333333333338</v>
      </c>
      <c r="C362" s="1">
        <v>13.6</v>
      </c>
      <c r="D362" s="1">
        <v>16.100000000000001</v>
      </c>
      <c r="E362" s="1">
        <v>5828</v>
      </c>
      <c r="F362" s="1">
        <v>130</v>
      </c>
      <c r="G362" s="1">
        <v>128.80000000000001</v>
      </c>
      <c r="H362" s="1">
        <v>51</v>
      </c>
      <c r="I362" s="1">
        <v>52.9</v>
      </c>
      <c r="J362" s="1">
        <v>210</v>
      </c>
      <c r="K362" s="1">
        <v>196</v>
      </c>
    </row>
    <row r="363" spans="1:12" x14ac:dyDescent="0.25">
      <c r="A363" s="2">
        <v>41614</v>
      </c>
      <c r="B363" s="3">
        <v>0.4680555555555555</v>
      </c>
      <c r="C363" s="1">
        <v>14</v>
      </c>
      <c r="D363" s="1">
        <v>16.3</v>
      </c>
      <c r="E363" s="1">
        <v>5841</v>
      </c>
      <c r="F363" s="1">
        <v>130</v>
      </c>
      <c r="G363" s="1">
        <v>129.9</v>
      </c>
      <c r="H363" s="1">
        <v>51</v>
      </c>
      <c r="I363" s="1">
        <v>54.1</v>
      </c>
      <c r="J363" s="1">
        <v>210</v>
      </c>
      <c r="K363" s="1">
        <v>187</v>
      </c>
      <c r="L363" s="1" t="s">
        <v>146</v>
      </c>
    </row>
    <row r="364" spans="1:12" x14ac:dyDescent="0.25">
      <c r="A364" s="2">
        <v>41614</v>
      </c>
      <c r="B364" s="3">
        <v>0.50902777777777775</v>
      </c>
      <c r="C364" s="1">
        <v>13.5</v>
      </c>
      <c r="D364" s="1">
        <v>18.8</v>
      </c>
      <c r="E364" s="1">
        <v>5860</v>
      </c>
      <c r="F364" s="1">
        <v>130</v>
      </c>
      <c r="G364" s="1">
        <v>129.1</v>
      </c>
      <c r="H364" s="1">
        <v>51</v>
      </c>
      <c r="I364" s="1">
        <v>52</v>
      </c>
      <c r="J364" s="1">
        <v>205</v>
      </c>
      <c r="K364" s="1">
        <v>197</v>
      </c>
    </row>
    <row r="365" spans="1:12" x14ac:dyDescent="0.25">
      <c r="A365" s="2">
        <v>41614</v>
      </c>
      <c r="B365" s="3">
        <v>0.56041666666666667</v>
      </c>
      <c r="C365" s="1">
        <v>14.4</v>
      </c>
      <c r="D365" s="1">
        <v>21.2</v>
      </c>
      <c r="E365" s="1">
        <v>5883</v>
      </c>
      <c r="F365" s="1">
        <v>130</v>
      </c>
      <c r="G365" s="1">
        <v>130.4</v>
      </c>
      <c r="H365" s="1">
        <v>51</v>
      </c>
      <c r="I365" s="1">
        <v>52</v>
      </c>
      <c r="J365" s="1">
        <v>205</v>
      </c>
      <c r="K365" s="1">
        <v>198</v>
      </c>
      <c r="L365" s="1" t="s">
        <v>148</v>
      </c>
    </row>
    <row r="366" spans="1:12" x14ac:dyDescent="0.25">
      <c r="A366" s="2">
        <v>41614</v>
      </c>
      <c r="B366" s="3">
        <v>0.59513888888888888</v>
      </c>
      <c r="C366" s="1">
        <v>13.1</v>
      </c>
      <c r="D366" s="1">
        <v>22.8</v>
      </c>
      <c r="E366" s="1">
        <v>5899</v>
      </c>
      <c r="F366" s="1">
        <v>130</v>
      </c>
      <c r="G366" s="1">
        <v>131.6</v>
      </c>
      <c r="H366" s="1">
        <v>51</v>
      </c>
      <c r="I366" s="1">
        <v>54.5</v>
      </c>
      <c r="J366" s="1">
        <v>203</v>
      </c>
      <c r="K366" s="1">
        <v>177</v>
      </c>
      <c r="L366" s="1" t="s">
        <v>88</v>
      </c>
    </row>
    <row r="367" spans="1:12" x14ac:dyDescent="0.25">
      <c r="A367" s="2">
        <v>41614</v>
      </c>
      <c r="B367" s="3">
        <v>0.63402777777777775</v>
      </c>
      <c r="C367" s="1">
        <v>14.3</v>
      </c>
      <c r="D367" s="1">
        <v>23.2</v>
      </c>
      <c r="E367" s="1">
        <v>5918</v>
      </c>
      <c r="F367" s="1">
        <v>130</v>
      </c>
      <c r="G367" s="1">
        <v>130</v>
      </c>
      <c r="H367" s="1">
        <v>51</v>
      </c>
      <c r="I367" s="1">
        <v>52.2</v>
      </c>
      <c r="J367" s="1">
        <v>200</v>
      </c>
      <c r="K367" s="1">
        <v>191</v>
      </c>
    </row>
    <row r="368" spans="1:12" x14ac:dyDescent="0.25">
      <c r="A368" s="2">
        <v>41614</v>
      </c>
      <c r="B368" s="3">
        <v>0.68402777777777779</v>
      </c>
      <c r="C368" s="1">
        <v>14.6</v>
      </c>
      <c r="D368" s="1">
        <v>20.3</v>
      </c>
      <c r="E368" s="1">
        <v>5941</v>
      </c>
      <c r="F368" s="1">
        <v>130</v>
      </c>
      <c r="G368" s="1">
        <v>129.6</v>
      </c>
      <c r="H368" s="1">
        <v>51</v>
      </c>
      <c r="I368" s="1">
        <v>53.9</v>
      </c>
      <c r="J368" s="1">
        <v>200</v>
      </c>
      <c r="K368" s="1">
        <v>179</v>
      </c>
      <c r="L368" s="1" t="s">
        <v>57</v>
      </c>
    </row>
    <row r="369" spans="1:15" x14ac:dyDescent="0.25">
      <c r="A369" s="2">
        <v>41614</v>
      </c>
      <c r="B369" s="3">
        <v>0.72361111111111109</v>
      </c>
      <c r="C369" s="1">
        <v>14.2</v>
      </c>
      <c r="D369" s="1">
        <v>20.2</v>
      </c>
      <c r="E369" s="1">
        <v>5960</v>
      </c>
      <c r="F369" s="1">
        <v>130</v>
      </c>
      <c r="G369" s="1">
        <v>129.30000000000001</v>
      </c>
      <c r="H369" s="1">
        <v>51</v>
      </c>
      <c r="I369" s="1">
        <v>50.4</v>
      </c>
      <c r="J369" s="1">
        <v>190</v>
      </c>
      <c r="K369" s="1">
        <v>193</v>
      </c>
    </row>
    <row r="370" spans="1:15" x14ac:dyDescent="0.25">
      <c r="A370" s="2">
        <v>41614</v>
      </c>
      <c r="B370" s="3">
        <v>0.77083333333333337</v>
      </c>
      <c r="C370" s="1">
        <v>15.7</v>
      </c>
      <c r="D370" s="1">
        <v>18.7</v>
      </c>
      <c r="E370" s="1">
        <v>5981</v>
      </c>
      <c r="F370" s="1">
        <v>130</v>
      </c>
      <c r="G370" s="1">
        <v>129.69999999999999</v>
      </c>
      <c r="H370" s="1">
        <v>51</v>
      </c>
      <c r="I370" s="1">
        <v>51.7</v>
      </c>
      <c r="J370" s="1">
        <v>190</v>
      </c>
      <c r="K370" s="1">
        <v>185</v>
      </c>
    </row>
    <row r="371" spans="1:15" x14ac:dyDescent="0.25">
      <c r="A371" s="2">
        <v>41614</v>
      </c>
      <c r="B371" s="3">
        <v>0.79791666666666661</v>
      </c>
      <c r="C371" s="1">
        <v>14.9</v>
      </c>
      <c r="D371" s="1">
        <v>21.9</v>
      </c>
      <c r="E371" s="1">
        <v>5994</v>
      </c>
      <c r="F371" s="1">
        <v>130</v>
      </c>
      <c r="G371" s="1">
        <v>129.4</v>
      </c>
      <c r="H371" s="1">
        <v>51</v>
      </c>
      <c r="I371" s="1">
        <v>52.3</v>
      </c>
      <c r="J371" s="1">
        <v>190</v>
      </c>
      <c r="K371" s="1">
        <v>181</v>
      </c>
    </row>
    <row r="372" spans="1:15" x14ac:dyDescent="0.25">
      <c r="A372" s="2">
        <v>41614</v>
      </c>
      <c r="B372" s="3">
        <v>0.83958333333333324</v>
      </c>
      <c r="C372" s="1">
        <v>14.6</v>
      </c>
      <c r="D372" s="1">
        <v>19.399999999999999</v>
      </c>
      <c r="E372" s="1">
        <v>6014</v>
      </c>
      <c r="F372" s="1">
        <v>130</v>
      </c>
      <c r="G372" s="1">
        <v>129</v>
      </c>
      <c r="H372" s="1">
        <v>51</v>
      </c>
      <c r="I372" s="1">
        <v>53.7</v>
      </c>
      <c r="J372" s="1">
        <v>190</v>
      </c>
      <c r="K372" s="1">
        <v>172</v>
      </c>
    </row>
    <row r="373" spans="1:15" x14ac:dyDescent="0.25">
      <c r="A373" s="2">
        <v>41614</v>
      </c>
      <c r="B373" s="3">
        <v>0.88124999999999998</v>
      </c>
      <c r="C373" s="1">
        <v>14.6</v>
      </c>
      <c r="D373" s="1">
        <v>20.100000000000001</v>
      </c>
      <c r="E373" s="1">
        <v>6035</v>
      </c>
      <c r="F373" s="1">
        <v>130</v>
      </c>
      <c r="G373" s="1">
        <v>129</v>
      </c>
      <c r="H373" s="1">
        <v>51</v>
      </c>
      <c r="I373" s="1">
        <v>53.5</v>
      </c>
      <c r="J373" s="1">
        <v>190</v>
      </c>
      <c r="K373" s="1">
        <v>173</v>
      </c>
      <c r="M373" s="1" t="s">
        <v>149</v>
      </c>
    </row>
    <row r="374" spans="1:15" x14ac:dyDescent="0.25">
      <c r="A374" s="2">
        <v>41614</v>
      </c>
      <c r="B374" s="3">
        <v>0.9458333333333333</v>
      </c>
      <c r="C374" s="1">
        <v>14.4</v>
      </c>
      <c r="D374" s="1">
        <v>20.7</v>
      </c>
      <c r="E374" s="1">
        <v>6065</v>
      </c>
      <c r="F374" s="1">
        <v>130</v>
      </c>
      <c r="G374" s="1">
        <v>129</v>
      </c>
      <c r="H374" s="1">
        <v>51</v>
      </c>
      <c r="I374" s="1">
        <v>49.4</v>
      </c>
      <c r="J374" s="1">
        <v>190</v>
      </c>
      <c r="K374" s="1">
        <v>200</v>
      </c>
    </row>
    <row r="375" spans="1:15" x14ac:dyDescent="0.25">
      <c r="A375" s="2">
        <v>41615</v>
      </c>
      <c r="B375" s="3">
        <v>0.12916666666666668</v>
      </c>
      <c r="C375" s="1">
        <v>14.6</v>
      </c>
      <c r="D375" s="1">
        <v>18.899999999999999</v>
      </c>
      <c r="E375" s="1">
        <v>6151</v>
      </c>
      <c r="F375" s="1">
        <v>130</v>
      </c>
      <c r="G375" s="1">
        <v>129.6</v>
      </c>
      <c r="H375" s="1">
        <v>51</v>
      </c>
      <c r="I375" s="1">
        <v>52.1</v>
      </c>
      <c r="J375" s="1">
        <v>190</v>
      </c>
      <c r="K375" s="1">
        <v>182</v>
      </c>
    </row>
    <row r="376" spans="1:15" x14ac:dyDescent="0.25">
      <c r="A376" s="2">
        <v>41615</v>
      </c>
      <c r="B376" s="3">
        <v>0.25277777777777777</v>
      </c>
      <c r="C376" s="1">
        <v>14.6</v>
      </c>
      <c r="D376" s="1">
        <v>17.3</v>
      </c>
      <c r="E376" s="1">
        <v>6210</v>
      </c>
      <c r="F376" s="1">
        <v>130</v>
      </c>
      <c r="G376" s="1">
        <v>127.2</v>
      </c>
      <c r="H376" s="1">
        <v>51</v>
      </c>
      <c r="I376" s="1">
        <v>51.5</v>
      </c>
      <c r="J376" s="1">
        <v>190</v>
      </c>
      <c r="K376" s="1">
        <v>186</v>
      </c>
    </row>
    <row r="377" spans="1:15" x14ac:dyDescent="0.25">
      <c r="A377" s="2">
        <v>41615</v>
      </c>
      <c r="B377" s="3">
        <v>0.32430555555555557</v>
      </c>
      <c r="C377" s="1">
        <v>15.4</v>
      </c>
      <c r="D377" s="1">
        <v>17</v>
      </c>
      <c r="E377" s="1">
        <v>6244</v>
      </c>
      <c r="F377" s="1">
        <v>130</v>
      </c>
      <c r="G377" s="1">
        <v>128</v>
      </c>
      <c r="H377" s="1">
        <v>51</v>
      </c>
      <c r="I377" s="1">
        <v>53.6</v>
      </c>
      <c r="J377" s="1">
        <v>190</v>
      </c>
      <c r="K377" s="1">
        <v>172</v>
      </c>
    </row>
    <row r="378" spans="1:15" x14ac:dyDescent="0.25">
      <c r="A378" s="2">
        <v>41615</v>
      </c>
      <c r="B378" s="3">
        <v>0.3263888888888889</v>
      </c>
      <c r="E378" s="1">
        <v>6245</v>
      </c>
      <c r="F378" s="1">
        <v>130</v>
      </c>
      <c r="H378" s="1">
        <v>51</v>
      </c>
      <c r="J378" s="1">
        <v>190</v>
      </c>
      <c r="K378" s="1"/>
      <c r="L378" s="1" t="s">
        <v>60</v>
      </c>
      <c r="O378" s="1" t="s">
        <v>150</v>
      </c>
    </row>
    <row r="379" spans="1:15" x14ac:dyDescent="0.25">
      <c r="A379" s="2">
        <v>41617</v>
      </c>
      <c r="B379" s="3">
        <v>0.31736111111111115</v>
      </c>
      <c r="E379" s="1">
        <v>6245</v>
      </c>
      <c r="F379" s="1">
        <v>130</v>
      </c>
      <c r="H379" s="1">
        <v>51</v>
      </c>
      <c r="J379" s="1">
        <v>230</v>
      </c>
      <c r="K379" s="1"/>
      <c r="L379" s="1" t="s">
        <v>51</v>
      </c>
    </row>
    <row r="380" spans="1:15" x14ac:dyDescent="0.25">
      <c r="A380" s="2">
        <v>41617</v>
      </c>
      <c r="B380" s="3">
        <v>0.33402777777777781</v>
      </c>
      <c r="C380" s="1">
        <v>13.6</v>
      </c>
      <c r="D380" s="1">
        <v>7</v>
      </c>
      <c r="E380" s="1">
        <v>6251</v>
      </c>
      <c r="F380" s="1">
        <v>130</v>
      </c>
      <c r="G380" s="1">
        <v>115.8</v>
      </c>
      <c r="H380" s="1">
        <v>51</v>
      </c>
      <c r="I380" s="1">
        <v>28.2</v>
      </c>
      <c r="J380" s="1">
        <v>230</v>
      </c>
      <c r="K380" s="1"/>
    </row>
    <row r="381" spans="1:15" x14ac:dyDescent="0.25">
      <c r="A381" s="2">
        <v>41617</v>
      </c>
      <c r="B381" s="3">
        <v>0.37916666666666665</v>
      </c>
      <c r="C381" s="1">
        <v>13.1</v>
      </c>
      <c r="D381" s="1">
        <v>10.199999999999999</v>
      </c>
      <c r="E381" s="1">
        <v>6268</v>
      </c>
      <c r="F381" s="1">
        <v>130</v>
      </c>
      <c r="G381" s="1">
        <v>128.80000000000001</v>
      </c>
      <c r="H381" s="1">
        <v>51</v>
      </c>
      <c r="I381" s="1">
        <v>53.6</v>
      </c>
      <c r="J381" s="1">
        <v>200</v>
      </c>
      <c r="K381" s="1"/>
      <c r="L381" s="1" t="s">
        <v>153</v>
      </c>
    </row>
    <row r="382" spans="1:15" x14ac:dyDescent="0.25">
      <c r="A382" s="2">
        <v>41617</v>
      </c>
      <c r="B382" s="3">
        <v>0.40138888888888885</v>
      </c>
      <c r="C382" s="1">
        <v>12.7</v>
      </c>
      <c r="D382" s="1">
        <v>16.600000000000001</v>
      </c>
      <c r="E382" s="1">
        <v>6279</v>
      </c>
      <c r="F382" s="1">
        <v>130</v>
      </c>
      <c r="G382" s="1">
        <v>128.19999999999999</v>
      </c>
      <c r="H382" s="1">
        <v>51</v>
      </c>
      <c r="I382" s="1">
        <v>55.9</v>
      </c>
      <c r="J382" s="1">
        <v>200</v>
      </c>
      <c r="K382" s="1">
        <v>165</v>
      </c>
    </row>
    <row r="383" spans="1:15" x14ac:dyDescent="0.25">
      <c r="A383" s="2">
        <v>41617</v>
      </c>
      <c r="B383" s="3">
        <v>0.48541666666666666</v>
      </c>
      <c r="C383" s="1">
        <v>14.1</v>
      </c>
      <c r="D383" s="1">
        <v>19.600000000000001</v>
      </c>
      <c r="E383" s="1">
        <v>6321</v>
      </c>
      <c r="F383" s="1">
        <v>130</v>
      </c>
      <c r="G383" s="1">
        <v>128.30000000000001</v>
      </c>
      <c r="H383" s="1">
        <v>51</v>
      </c>
      <c r="I383" s="1">
        <v>50.5</v>
      </c>
      <c r="J383" s="1">
        <v>200</v>
      </c>
      <c r="K383" s="1">
        <v>203</v>
      </c>
    </row>
    <row r="384" spans="1:15" x14ac:dyDescent="0.25">
      <c r="A384" s="2">
        <v>41617</v>
      </c>
      <c r="B384" s="3">
        <v>0.50624999999999998</v>
      </c>
      <c r="C384" s="1">
        <v>13.9</v>
      </c>
      <c r="D384" s="1">
        <v>19</v>
      </c>
      <c r="E384" s="1">
        <v>6330</v>
      </c>
      <c r="F384" s="1">
        <v>130</v>
      </c>
      <c r="G384" s="1">
        <v>127.9</v>
      </c>
      <c r="H384" s="1">
        <v>51</v>
      </c>
      <c r="I384" s="1">
        <v>52.8</v>
      </c>
      <c r="J384" s="1">
        <v>200</v>
      </c>
      <c r="K384" s="1">
        <v>187</v>
      </c>
      <c r="L384" s="1" t="s">
        <v>57</v>
      </c>
    </row>
    <row r="385" spans="1:12" x14ac:dyDescent="0.25">
      <c r="A385" s="2">
        <v>41617</v>
      </c>
      <c r="B385" s="3">
        <v>0.53541666666666665</v>
      </c>
      <c r="C385" s="1">
        <v>15.3</v>
      </c>
      <c r="D385" s="1">
        <v>21.8</v>
      </c>
      <c r="E385" s="1">
        <v>6345</v>
      </c>
      <c r="F385" s="1">
        <v>130</v>
      </c>
      <c r="G385" s="1">
        <v>128.69999999999999</v>
      </c>
      <c r="H385" s="1">
        <v>51</v>
      </c>
      <c r="I385" s="1">
        <v>54.9</v>
      </c>
      <c r="J385" s="1">
        <v>190</v>
      </c>
      <c r="K385" s="1">
        <v>164</v>
      </c>
    </row>
    <row r="386" spans="1:12" x14ac:dyDescent="0.25">
      <c r="A386" s="2">
        <v>41617</v>
      </c>
      <c r="B386" s="3">
        <v>0.57847222222222217</v>
      </c>
      <c r="C386" s="1">
        <v>14.3</v>
      </c>
      <c r="D386" s="1">
        <v>22.5</v>
      </c>
      <c r="E386" s="1">
        <v>6366</v>
      </c>
      <c r="F386" s="1">
        <v>130</v>
      </c>
      <c r="G386" s="1">
        <v>127.9</v>
      </c>
      <c r="H386" s="1">
        <v>51</v>
      </c>
      <c r="I386" s="1">
        <v>49.7</v>
      </c>
      <c r="J386" s="1">
        <v>190</v>
      </c>
      <c r="K386" s="1">
        <v>197</v>
      </c>
    </row>
    <row r="387" spans="1:12" x14ac:dyDescent="0.25">
      <c r="A387" s="2">
        <v>41617</v>
      </c>
      <c r="B387" s="3">
        <v>0.6479166666666667</v>
      </c>
      <c r="C387" s="1">
        <v>15</v>
      </c>
      <c r="D387" s="1">
        <v>20.7</v>
      </c>
      <c r="E387" s="1">
        <v>6398</v>
      </c>
      <c r="F387" s="1">
        <v>130</v>
      </c>
      <c r="G387" s="1">
        <v>129.30000000000001</v>
      </c>
      <c r="H387" s="1">
        <v>51</v>
      </c>
      <c r="I387" s="1">
        <v>56.8</v>
      </c>
      <c r="J387" s="1">
        <v>190</v>
      </c>
      <c r="K387" s="1">
        <v>150</v>
      </c>
      <c r="L387" s="1" t="s">
        <v>89</v>
      </c>
    </row>
    <row r="388" spans="1:12" x14ac:dyDescent="0.25">
      <c r="A388" s="2">
        <v>41617</v>
      </c>
      <c r="B388" s="3">
        <v>0.68472222222222223</v>
      </c>
      <c r="C388" s="1">
        <v>14</v>
      </c>
      <c r="D388" s="1">
        <v>22.4</v>
      </c>
      <c r="E388" s="1">
        <v>6419</v>
      </c>
      <c r="F388" s="1">
        <v>130</v>
      </c>
      <c r="G388" s="1">
        <v>129.9</v>
      </c>
      <c r="H388" s="1">
        <v>51</v>
      </c>
      <c r="I388" s="1">
        <v>56.2</v>
      </c>
      <c r="J388" s="1">
        <v>185</v>
      </c>
      <c r="K388" s="1">
        <v>152</v>
      </c>
    </row>
    <row r="389" spans="1:12" x14ac:dyDescent="0.25">
      <c r="A389" s="2">
        <v>41617</v>
      </c>
      <c r="B389" s="3">
        <v>0.7416666666666667</v>
      </c>
      <c r="C389" s="1">
        <v>14.6</v>
      </c>
      <c r="D389" s="1">
        <v>18.8</v>
      </c>
      <c r="E389" s="1">
        <v>6448</v>
      </c>
      <c r="F389" s="1">
        <v>130</v>
      </c>
      <c r="G389" s="1">
        <v>130</v>
      </c>
      <c r="H389" s="1">
        <v>51</v>
      </c>
      <c r="I389" s="1">
        <v>51.2</v>
      </c>
      <c r="J389" s="1">
        <v>185</v>
      </c>
      <c r="K389" s="1">
        <v>183</v>
      </c>
    </row>
    <row r="390" spans="1:12" x14ac:dyDescent="0.25">
      <c r="A390" s="2">
        <v>41617</v>
      </c>
      <c r="B390" s="3">
        <v>0.77569444444444446</v>
      </c>
      <c r="C390" s="1">
        <v>15</v>
      </c>
      <c r="D390" s="1">
        <v>18.7</v>
      </c>
      <c r="E390" s="1">
        <v>6464</v>
      </c>
      <c r="F390" s="1">
        <v>130</v>
      </c>
      <c r="G390" s="1">
        <v>127.9</v>
      </c>
      <c r="H390" s="1">
        <v>51</v>
      </c>
      <c r="I390" s="1">
        <v>49</v>
      </c>
      <c r="J390" s="1">
        <v>185</v>
      </c>
      <c r="K390" s="1">
        <v>197</v>
      </c>
    </row>
    <row r="391" spans="1:12" x14ac:dyDescent="0.25">
      <c r="A391" s="2">
        <v>41617</v>
      </c>
      <c r="B391" s="3">
        <v>0.82013888888888886</v>
      </c>
      <c r="C391" s="1">
        <v>13.9</v>
      </c>
      <c r="D391" s="1">
        <v>16.399999999999999</v>
      </c>
      <c r="E391" s="1">
        <v>6485</v>
      </c>
      <c r="F391" s="1">
        <v>130</v>
      </c>
      <c r="G391" s="1">
        <v>128.6</v>
      </c>
      <c r="H391" s="1">
        <v>51</v>
      </c>
      <c r="I391" s="1">
        <v>53.7</v>
      </c>
      <c r="J391" s="1">
        <v>185</v>
      </c>
      <c r="K391" s="1">
        <v>168</v>
      </c>
    </row>
    <row r="392" spans="1:12" x14ac:dyDescent="0.25">
      <c r="A392" s="2">
        <v>41617</v>
      </c>
      <c r="B392" s="3">
        <v>0.8520833333333333</v>
      </c>
      <c r="C392" s="1">
        <v>14.9</v>
      </c>
      <c r="D392" s="1">
        <v>17</v>
      </c>
      <c r="E392" s="1">
        <v>6501</v>
      </c>
      <c r="F392" s="1">
        <v>130</v>
      </c>
      <c r="G392" s="1">
        <v>128.6</v>
      </c>
      <c r="H392" s="1">
        <v>51</v>
      </c>
      <c r="I392" s="1">
        <v>52.9</v>
      </c>
      <c r="J392" s="1">
        <v>185</v>
      </c>
      <c r="K392" s="1">
        <v>173</v>
      </c>
    </row>
    <row r="393" spans="1:12" x14ac:dyDescent="0.25">
      <c r="A393" s="2">
        <v>41617</v>
      </c>
      <c r="B393" s="3">
        <v>0.91111111111111109</v>
      </c>
      <c r="C393" s="1">
        <v>14.7</v>
      </c>
      <c r="D393" s="1">
        <v>14.8</v>
      </c>
      <c r="E393" s="1">
        <v>6529</v>
      </c>
      <c r="F393" s="1">
        <v>130</v>
      </c>
      <c r="G393" s="1">
        <v>128.4</v>
      </c>
      <c r="H393" s="1">
        <v>51</v>
      </c>
      <c r="I393" s="1">
        <v>51.2</v>
      </c>
      <c r="J393" s="1">
        <v>185</v>
      </c>
      <c r="K393" s="1">
        <v>183</v>
      </c>
    </row>
    <row r="394" spans="1:12" x14ac:dyDescent="0.25">
      <c r="A394" s="2">
        <v>41617</v>
      </c>
      <c r="B394" s="3">
        <v>0.96388888888888891</v>
      </c>
      <c r="C394" s="1">
        <v>14.2</v>
      </c>
      <c r="D394" s="1">
        <v>15.3</v>
      </c>
      <c r="E394" s="1">
        <v>6554</v>
      </c>
      <c r="F394" s="1">
        <v>130</v>
      </c>
      <c r="G394" s="1">
        <v>129.5</v>
      </c>
      <c r="H394" s="1">
        <v>51</v>
      </c>
      <c r="I394" s="1">
        <v>51.6</v>
      </c>
      <c r="J394" s="1">
        <v>185</v>
      </c>
      <c r="K394" s="1">
        <v>181</v>
      </c>
    </row>
    <row r="395" spans="1:12" x14ac:dyDescent="0.25">
      <c r="A395" s="2">
        <v>41617</v>
      </c>
      <c r="B395" s="3">
        <v>0.98611111111111116</v>
      </c>
      <c r="C395" s="1">
        <v>14.9</v>
      </c>
      <c r="D395" s="1">
        <v>15.8</v>
      </c>
      <c r="E395" s="1">
        <v>6565</v>
      </c>
      <c r="F395" s="1">
        <v>130</v>
      </c>
      <c r="G395" s="1">
        <v>128.19999999999999</v>
      </c>
      <c r="H395" s="1">
        <v>51</v>
      </c>
      <c r="I395" s="1">
        <v>52.6</v>
      </c>
      <c r="J395" s="1">
        <v>185</v>
      </c>
      <c r="K395" s="1">
        <v>175</v>
      </c>
    </row>
    <row r="396" spans="1:12" x14ac:dyDescent="0.25">
      <c r="A396" s="2">
        <v>41618</v>
      </c>
      <c r="B396" s="3">
        <v>0.1277777777777778</v>
      </c>
      <c r="C396" s="1">
        <v>14.4</v>
      </c>
      <c r="D396" s="1">
        <v>15.9</v>
      </c>
      <c r="E396" s="1">
        <v>6632</v>
      </c>
      <c r="F396" s="1">
        <v>130</v>
      </c>
      <c r="G396" s="1">
        <v>127.1</v>
      </c>
      <c r="H396" s="1">
        <v>51</v>
      </c>
      <c r="I396" s="1">
        <v>49.9</v>
      </c>
      <c r="J396" s="1">
        <v>185</v>
      </c>
      <c r="K396" s="1">
        <v>191</v>
      </c>
    </row>
    <row r="397" spans="1:12" x14ac:dyDescent="0.25">
      <c r="A397" s="2">
        <v>41618</v>
      </c>
      <c r="B397" s="3">
        <v>0.27013888888888887</v>
      </c>
      <c r="C397" s="1">
        <v>13.6</v>
      </c>
      <c r="D397" s="1">
        <v>14.8</v>
      </c>
      <c r="E397" s="1">
        <v>6700</v>
      </c>
      <c r="F397" s="1">
        <v>130</v>
      </c>
      <c r="G397" s="1">
        <v>128.19999999999999</v>
      </c>
      <c r="H397" s="1">
        <v>51</v>
      </c>
      <c r="I397" s="1">
        <v>51.6</v>
      </c>
      <c r="J397" s="1">
        <v>185</v>
      </c>
      <c r="K397" s="1">
        <v>181</v>
      </c>
    </row>
    <row r="398" spans="1:12" x14ac:dyDescent="0.25">
      <c r="A398" s="2">
        <v>41618</v>
      </c>
      <c r="B398" s="3">
        <v>0.35555555555555557</v>
      </c>
      <c r="C398" s="1">
        <v>14.2</v>
      </c>
      <c r="D398" s="1">
        <v>15.3</v>
      </c>
      <c r="E398" s="1">
        <v>6742</v>
      </c>
      <c r="F398" s="1">
        <v>130</v>
      </c>
      <c r="G398" s="1">
        <v>128.19999999999999</v>
      </c>
      <c r="H398" s="1">
        <v>51</v>
      </c>
      <c r="I398" s="1">
        <v>46.4</v>
      </c>
      <c r="J398" s="1">
        <v>185</v>
      </c>
      <c r="K398" s="1">
        <v>213</v>
      </c>
    </row>
    <row r="399" spans="1:12" x14ac:dyDescent="0.25">
      <c r="A399" s="2">
        <v>41618</v>
      </c>
      <c r="B399" s="3">
        <v>0.39513888888888887</v>
      </c>
      <c r="C399" s="1">
        <v>14.5</v>
      </c>
      <c r="D399" s="1">
        <v>15.5</v>
      </c>
      <c r="E399" s="1">
        <v>6759</v>
      </c>
      <c r="F399" s="1">
        <v>130</v>
      </c>
      <c r="G399" s="1">
        <v>130</v>
      </c>
      <c r="H399" s="1">
        <v>51</v>
      </c>
      <c r="I399" s="1">
        <v>52.8</v>
      </c>
      <c r="J399" s="1">
        <v>185</v>
      </c>
      <c r="K399" s="1">
        <v>173</v>
      </c>
    </row>
    <row r="400" spans="1:12" x14ac:dyDescent="0.25">
      <c r="A400" s="2">
        <v>41618</v>
      </c>
      <c r="B400" s="3">
        <v>0.44097222222222227</v>
      </c>
      <c r="C400" s="1">
        <v>15.9</v>
      </c>
      <c r="D400" s="1">
        <v>22.7</v>
      </c>
      <c r="E400" s="1">
        <v>6785</v>
      </c>
      <c r="F400" s="1">
        <v>130</v>
      </c>
      <c r="G400" s="1">
        <v>129.30000000000001</v>
      </c>
      <c r="H400" s="1">
        <v>51</v>
      </c>
      <c r="I400" s="1">
        <v>56</v>
      </c>
      <c r="J400" s="1">
        <v>185</v>
      </c>
      <c r="K400" s="1">
        <v>153</v>
      </c>
    </row>
    <row r="401" spans="1:12" x14ac:dyDescent="0.25">
      <c r="A401" s="2">
        <v>41618</v>
      </c>
      <c r="B401" s="3">
        <v>0.51527777777777783</v>
      </c>
      <c r="C401" s="1">
        <v>14.1</v>
      </c>
      <c r="D401" s="1">
        <v>24.8</v>
      </c>
      <c r="E401" s="1">
        <v>6824</v>
      </c>
      <c r="F401" s="1">
        <v>130</v>
      </c>
      <c r="G401" s="1">
        <v>130.4</v>
      </c>
      <c r="H401" s="1">
        <v>51</v>
      </c>
      <c r="I401" s="1">
        <v>53.2</v>
      </c>
      <c r="J401" s="1">
        <v>185</v>
      </c>
      <c r="K401" s="1">
        <v>171</v>
      </c>
    </row>
    <row r="402" spans="1:12" x14ac:dyDescent="0.25">
      <c r="A402" s="2">
        <v>41618</v>
      </c>
      <c r="B402" s="3">
        <v>0.58333333333333337</v>
      </c>
      <c r="C402" s="1">
        <v>15.4</v>
      </c>
      <c r="D402" s="1">
        <v>20.5</v>
      </c>
      <c r="E402" s="1">
        <v>6855</v>
      </c>
      <c r="F402" s="1">
        <v>130</v>
      </c>
      <c r="G402" s="1">
        <v>127.1</v>
      </c>
      <c r="H402" s="1">
        <v>51</v>
      </c>
      <c r="I402" s="1">
        <v>49.4</v>
      </c>
      <c r="J402" s="1">
        <v>185</v>
      </c>
      <c r="K402" s="1">
        <v>195</v>
      </c>
    </row>
    <row r="403" spans="1:12" x14ac:dyDescent="0.25">
      <c r="A403" s="2">
        <v>41618</v>
      </c>
      <c r="B403" s="3">
        <v>0.63472222222222219</v>
      </c>
      <c r="C403" s="1">
        <v>15.4</v>
      </c>
      <c r="D403" s="1">
        <v>26.3</v>
      </c>
      <c r="E403" s="1">
        <v>6881</v>
      </c>
      <c r="F403" s="1">
        <v>130</v>
      </c>
      <c r="G403" s="1">
        <v>128.80000000000001</v>
      </c>
      <c r="H403" s="1">
        <v>51</v>
      </c>
      <c r="I403" s="1">
        <v>53.4</v>
      </c>
      <c r="J403" s="1">
        <v>185</v>
      </c>
      <c r="K403" s="1">
        <v>169</v>
      </c>
    </row>
    <row r="404" spans="1:12" x14ac:dyDescent="0.25">
      <c r="A404" s="2">
        <v>41618</v>
      </c>
      <c r="B404" s="3">
        <v>0.6791666666666667</v>
      </c>
      <c r="C404" s="1">
        <v>14.5</v>
      </c>
      <c r="D404" s="1">
        <v>24.3</v>
      </c>
      <c r="E404" s="1">
        <v>6902</v>
      </c>
      <c r="F404" s="1">
        <v>130</v>
      </c>
      <c r="G404" s="1">
        <v>127.5</v>
      </c>
      <c r="H404" s="1">
        <v>51</v>
      </c>
      <c r="I404" s="1">
        <v>49.8</v>
      </c>
      <c r="J404" s="1">
        <v>185</v>
      </c>
      <c r="K404" s="1">
        <v>192</v>
      </c>
    </row>
    <row r="405" spans="1:12" x14ac:dyDescent="0.25">
      <c r="A405" s="2">
        <v>41618</v>
      </c>
      <c r="B405" s="3">
        <v>0.72013888888888899</v>
      </c>
      <c r="C405" s="1">
        <v>14.8</v>
      </c>
      <c r="D405" s="1">
        <v>22.7</v>
      </c>
      <c r="E405" s="1">
        <v>6921</v>
      </c>
      <c r="F405" s="1">
        <v>130</v>
      </c>
      <c r="G405" s="1">
        <v>130.19999999999999</v>
      </c>
      <c r="H405" s="1">
        <v>51</v>
      </c>
      <c r="I405" s="1">
        <v>52.4</v>
      </c>
      <c r="J405" s="1">
        <v>185</v>
      </c>
      <c r="K405" s="1">
        <v>176</v>
      </c>
    </row>
    <row r="406" spans="1:12" x14ac:dyDescent="0.25">
      <c r="A406" s="2">
        <v>41618</v>
      </c>
      <c r="B406" s="3">
        <v>0.75208333333333333</v>
      </c>
      <c r="C406" s="1">
        <v>15</v>
      </c>
      <c r="D406" s="1">
        <v>23.4</v>
      </c>
      <c r="E406" s="1">
        <v>6937</v>
      </c>
      <c r="F406" s="1">
        <v>130</v>
      </c>
      <c r="G406" s="1">
        <v>127.3</v>
      </c>
      <c r="H406" s="1">
        <v>51</v>
      </c>
      <c r="I406" s="1">
        <v>52.6</v>
      </c>
      <c r="J406" s="1">
        <v>185</v>
      </c>
      <c r="K406" s="1">
        <v>175</v>
      </c>
    </row>
    <row r="407" spans="1:12" x14ac:dyDescent="0.25">
      <c r="A407" s="2">
        <v>41618</v>
      </c>
      <c r="B407" s="3">
        <v>0.7909722222222223</v>
      </c>
      <c r="C407" s="1">
        <v>13.8</v>
      </c>
      <c r="D407" s="1">
        <v>20.9</v>
      </c>
      <c r="E407" s="1">
        <v>6956</v>
      </c>
      <c r="F407" s="1">
        <v>130</v>
      </c>
      <c r="G407" s="1">
        <v>128.19999999999999</v>
      </c>
      <c r="H407" s="1">
        <v>51</v>
      </c>
      <c r="I407" s="1">
        <v>52.1</v>
      </c>
      <c r="J407" s="1">
        <v>185</v>
      </c>
      <c r="K407" s="1">
        <v>178</v>
      </c>
    </row>
    <row r="408" spans="1:12" x14ac:dyDescent="0.25">
      <c r="A408" s="2">
        <v>41618</v>
      </c>
      <c r="B408" s="3">
        <v>0.83750000000000002</v>
      </c>
      <c r="C408" s="1">
        <v>14</v>
      </c>
      <c r="D408" s="1">
        <v>20.5</v>
      </c>
      <c r="E408" s="1">
        <v>6979</v>
      </c>
      <c r="F408" s="1">
        <v>130</v>
      </c>
      <c r="G408" s="1">
        <v>128.30000000000001</v>
      </c>
      <c r="H408" s="1">
        <v>51</v>
      </c>
      <c r="I408" s="1">
        <v>52.5</v>
      </c>
      <c r="J408" s="1">
        <v>185</v>
      </c>
      <c r="K408" s="1">
        <v>175</v>
      </c>
    </row>
    <row r="409" spans="1:12" x14ac:dyDescent="0.25">
      <c r="A409" s="2">
        <v>41618</v>
      </c>
      <c r="B409" s="3">
        <v>0.88055555555555554</v>
      </c>
      <c r="C409" s="1">
        <v>13.9</v>
      </c>
      <c r="D409" s="1">
        <v>20.399999999999999</v>
      </c>
      <c r="E409" s="1">
        <v>7000</v>
      </c>
      <c r="F409" s="1">
        <v>130</v>
      </c>
      <c r="G409" s="1">
        <v>129.80000000000001</v>
      </c>
      <c r="H409" s="1">
        <v>51</v>
      </c>
      <c r="I409" s="1">
        <v>52.1</v>
      </c>
      <c r="J409" s="1">
        <v>185</v>
      </c>
      <c r="K409" s="1">
        <v>177</v>
      </c>
    </row>
    <row r="410" spans="1:12" x14ac:dyDescent="0.25">
      <c r="A410" s="2">
        <v>41618</v>
      </c>
      <c r="B410" s="3">
        <v>0.92013888888888884</v>
      </c>
      <c r="C410" s="1">
        <v>13.7</v>
      </c>
      <c r="D410" s="1">
        <v>17.5</v>
      </c>
      <c r="E410" s="1">
        <v>7019</v>
      </c>
      <c r="F410" s="1">
        <v>130</v>
      </c>
      <c r="G410" s="1">
        <v>129.4</v>
      </c>
      <c r="H410" s="1">
        <v>51</v>
      </c>
      <c r="I410" s="1">
        <v>51.4</v>
      </c>
      <c r="J410" s="1">
        <v>185</v>
      </c>
      <c r="K410" s="1">
        <v>182</v>
      </c>
    </row>
    <row r="411" spans="1:12" x14ac:dyDescent="0.25">
      <c r="A411" s="2">
        <v>41618</v>
      </c>
      <c r="B411" s="3">
        <v>0.95347222222222217</v>
      </c>
      <c r="C411" s="1">
        <v>14.5</v>
      </c>
      <c r="D411" s="1">
        <v>16.600000000000001</v>
      </c>
      <c r="E411" s="1">
        <v>7035</v>
      </c>
      <c r="F411" s="1">
        <v>130</v>
      </c>
      <c r="G411" s="1">
        <v>129.6</v>
      </c>
      <c r="H411" s="1">
        <v>51</v>
      </c>
      <c r="I411" s="1">
        <v>51.9</v>
      </c>
      <c r="J411" s="1">
        <v>185</v>
      </c>
      <c r="K411" s="1">
        <v>179</v>
      </c>
    </row>
    <row r="412" spans="1:12" x14ac:dyDescent="0.25">
      <c r="A412" s="2">
        <v>41619</v>
      </c>
      <c r="B412" s="3">
        <v>0</v>
      </c>
      <c r="C412" s="1">
        <v>14.8</v>
      </c>
      <c r="D412" s="1">
        <v>17.3</v>
      </c>
      <c r="E412" s="1">
        <v>7058</v>
      </c>
      <c r="F412" s="1">
        <v>130</v>
      </c>
      <c r="G412" s="1">
        <v>129.30000000000001</v>
      </c>
      <c r="H412" s="1">
        <v>51</v>
      </c>
      <c r="I412" s="1">
        <v>53</v>
      </c>
      <c r="J412" s="1">
        <v>185</v>
      </c>
      <c r="K412" s="1">
        <v>172</v>
      </c>
    </row>
    <row r="413" spans="1:12" x14ac:dyDescent="0.25">
      <c r="A413" s="2">
        <v>41619</v>
      </c>
      <c r="B413" s="3">
        <v>1.0416666666666666E-2</v>
      </c>
      <c r="E413" s="1">
        <v>7063</v>
      </c>
      <c r="F413" s="1">
        <v>130</v>
      </c>
      <c r="H413" s="1">
        <v>51</v>
      </c>
      <c r="J413" s="1">
        <v>185</v>
      </c>
      <c r="L413" s="1" t="s">
        <v>60</v>
      </c>
    </row>
    <row r="414" spans="1:12" x14ac:dyDescent="0.25">
      <c r="A414" s="2">
        <v>41619</v>
      </c>
      <c r="B414" s="3">
        <v>0.48055555555555557</v>
      </c>
      <c r="E414" s="1">
        <v>7063</v>
      </c>
      <c r="F414" s="1">
        <v>130</v>
      </c>
      <c r="H414" s="1">
        <v>51</v>
      </c>
      <c r="J414" s="1">
        <v>230</v>
      </c>
      <c r="L414" s="1" t="s">
        <v>51</v>
      </c>
    </row>
    <row r="415" spans="1:12" x14ac:dyDescent="0.25">
      <c r="A415" s="2">
        <v>41619</v>
      </c>
      <c r="B415" s="3">
        <v>0.51874999999999993</v>
      </c>
      <c r="C415" s="1">
        <v>13.2</v>
      </c>
      <c r="D415" s="1">
        <v>15.7</v>
      </c>
      <c r="E415" s="1">
        <v>7077</v>
      </c>
      <c r="F415" s="1">
        <v>130</v>
      </c>
      <c r="G415" s="1">
        <v>128.69999999999999</v>
      </c>
      <c r="H415" s="1">
        <v>51</v>
      </c>
      <c r="I415" s="1">
        <v>46.6</v>
      </c>
      <c r="J415" s="1">
        <v>230</v>
      </c>
    </row>
    <row r="416" spans="1:12" x14ac:dyDescent="0.25">
      <c r="A416" s="2">
        <v>41619</v>
      </c>
      <c r="B416" s="3">
        <v>0.53749999999999998</v>
      </c>
      <c r="C416" s="1">
        <v>12.9</v>
      </c>
      <c r="D416" s="1">
        <v>17.899999999999999</v>
      </c>
      <c r="E416" s="1">
        <v>7084</v>
      </c>
      <c r="F416" s="1">
        <v>130</v>
      </c>
      <c r="G416" s="1">
        <v>129.19999999999999</v>
      </c>
      <c r="H416" s="1">
        <v>51</v>
      </c>
      <c r="I416" s="1">
        <v>50.4</v>
      </c>
      <c r="J416" s="1">
        <v>230</v>
      </c>
      <c r="L416" s="1" t="s">
        <v>137</v>
      </c>
    </row>
    <row r="417" spans="1:15" x14ac:dyDescent="0.25">
      <c r="A417" s="2">
        <v>41619</v>
      </c>
      <c r="B417" s="3">
        <v>0.59236111111111112</v>
      </c>
      <c r="C417" s="1">
        <v>13.7</v>
      </c>
      <c r="D417" s="1">
        <v>23.6</v>
      </c>
      <c r="E417" s="1">
        <v>7106</v>
      </c>
      <c r="F417" s="1">
        <v>130</v>
      </c>
      <c r="G417" s="1">
        <v>128.30000000000001</v>
      </c>
      <c r="H417" s="1">
        <v>51</v>
      </c>
      <c r="I417" s="1">
        <v>49.5</v>
      </c>
      <c r="J417" s="1">
        <v>220</v>
      </c>
      <c r="K417" s="1">
        <v>231</v>
      </c>
    </row>
    <row r="418" spans="1:15" x14ac:dyDescent="0.25">
      <c r="A418" s="2">
        <v>41619</v>
      </c>
      <c r="B418" s="3">
        <v>0.63194444444444442</v>
      </c>
      <c r="C418" s="1">
        <v>14</v>
      </c>
      <c r="D418" s="1">
        <v>23.3</v>
      </c>
      <c r="E418" s="1">
        <v>7121</v>
      </c>
      <c r="F418" s="1">
        <v>130</v>
      </c>
      <c r="G418" s="1">
        <v>130.19999999999999</v>
      </c>
      <c r="H418" s="1">
        <v>51</v>
      </c>
      <c r="I418" s="1">
        <v>51.2</v>
      </c>
      <c r="J418" s="1">
        <v>220</v>
      </c>
      <c r="K418" s="1">
        <v>217</v>
      </c>
    </row>
    <row r="419" spans="1:15" x14ac:dyDescent="0.25">
      <c r="A419" s="2">
        <v>41619</v>
      </c>
      <c r="B419" s="3">
        <v>0.66388888888888886</v>
      </c>
      <c r="C419" s="1">
        <v>15.7</v>
      </c>
      <c r="D419" s="1">
        <v>22.8</v>
      </c>
      <c r="E419" s="1">
        <v>7134</v>
      </c>
      <c r="F419" s="1">
        <v>130</v>
      </c>
      <c r="G419" s="1">
        <v>130.4</v>
      </c>
      <c r="H419" s="1">
        <v>51</v>
      </c>
      <c r="I419" s="1">
        <v>51</v>
      </c>
      <c r="J419" s="1">
        <v>220</v>
      </c>
      <c r="K419" s="1">
        <v>219</v>
      </c>
    </row>
    <row r="420" spans="1:15" x14ac:dyDescent="0.25">
      <c r="A420" s="2">
        <v>41619</v>
      </c>
      <c r="B420" s="3">
        <v>0.7402777777777777</v>
      </c>
      <c r="C420" s="1">
        <v>14.7</v>
      </c>
      <c r="D420" s="1">
        <v>20.5</v>
      </c>
      <c r="E420" s="1">
        <v>7164</v>
      </c>
      <c r="F420" s="1">
        <v>130</v>
      </c>
      <c r="G420" s="1">
        <v>128.69999999999999</v>
      </c>
      <c r="H420" s="1">
        <v>51</v>
      </c>
      <c r="I420" s="1">
        <v>52.8</v>
      </c>
      <c r="J420" s="1">
        <v>220</v>
      </c>
      <c r="K420" s="1">
        <v>206</v>
      </c>
    </row>
    <row r="421" spans="1:15" x14ac:dyDescent="0.25">
      <c r="A421" s="2">
        <v>41619</v>
      </c>
      <c r="B421" s="3">
        <v>0.78611111111111109</v>
      </c>
      <c r="C421" s="1">
        <v>14.1</v>
      </c>
      <c r="D421" s="1">
        <v>21.2</v>
      </c>
      <c r="E421" s="1">
        <v>7183</v>
      </c>
      <c r="F421" s="1">
        <v>130</v>
      </c>
      <c r="G421" s="1">
        <v>128</v>
      </c>
      <c r="H421" s="1">
        <v>51</v>
      </c>
      <c r="I421" s="1">
        <v>51.7</v>
      </c>
      <c r="J421" s="1">
        <v>220</v>
      </c>
      <c r="K421" s="1">
        <v>214</v>
      </c>
    </row>
    <row r="422" spans="1:15" x14ac:dyDescent="0.25">
      <c r="A422" s="2">
        <v>41619</v>
      </c>
      <c r="B422" s="3">
        <v>0.83819444444444446</v>
      </c>
      <c r="C422" s="1">
        <v>14.9</v>
      </c>
      <c r="D422" s="1">
        <v>19.3</v>
      </c>
      <c r="E422" s="1">
        <v>7204</v>
      </c>
      <c r="F422" s="1">
        <v>130</v>
      </c>
      <c r="G422" s="1">
        <v>129.19999999999999</v>
      </c>
      <c r="H422" s="1">
        <v>51</v>
      </c>
      <c r="I422" s="1">
        <v>51.1</v>
      </c>
      <c r="J422" s="1">
        <v>220</v>
      </c>
      <c r="K422" s="1">
        <v>219</v>
      </c>
    </row>
    <row r="423" spans="1:15" x14ac:dyDescent="0.25">
      <c r="A423" s="2">
        <v>41619</v>
      </c>
      <c r="B423" s="3">
        <v>0.87013888888888891</v>
      </c>
      <c r="C423" s="1">
        <v>14.7</v>
      </c>
      <c r="D423" s="1">
        <v>19</v>
      </c>
      <c r="E423" s="1">
        <v>7217</v>
      </c>
      <c r="F423" s="1">
        <v>130</v>
      </c>
      <c r="G423" s="1">
        <v>129.5</v>
      </c>
      <c r="H423" s="1">
        <v>51</v>
      </c>
      <c r="I423" s="1">
        <v>51</v>
      </c>
      <c r="J423" s="1">
        <v>220</v>
      </c>
      <c r="K423" s="1">
        <v>220</v>
      </c>
    </row>
    <row r="424" spans="1:15" x14ac:dyDescent="0.25">
      <c r="A424" s="2">
        <v>41619</v>
      </c>
      <c r="B424" s="3">
        <v>0.91527777777777775</v>
      </c>
      <c r="C424" s="1">
        <v>15.2</v>
      </c>
      <c r="D424" s="1">
        <v>16.399999999999999</v>
      </c>
      <c r="E424" s="1">
        <v>7234</v>
      </c>
      <c r="F424" s="1">
        <v>130</v>
      </c>
      <c r="G424" s="1">
        <v>129.69999999999999</v>
      </c>
      <c r="H424" s="1">
        <v>51</v>
      </c>
      <c r="I424" s="1">
        <v>50.1</v>
      </c>
      <c r="J424" s="1">
        <v>220</v>
      </c>
      <c r="K424" s="1">
        <v>226</v>
      </c>
    </row>
    <row r="425" spans="1:15" x14ac:dyDescent="0.25">
      <c r="A425" s="2">
        <v>41619</v>
      </c>
      <c r="B425" s="3">
        <v>0.95208333333333339</v>
      </c>
      <c r="C425" s="1">
        <v>16.8</v>
      </c>
      <c r="D425" s="1">
        <v>16.7</v>
      </c>
      <c r="E425" s="1">
        <v>7249</v>
      </c>
      <c r="F425" s="1">
        <v>130</v>
      </c>
      <c r="G425" s="1">
        <v>128.4</v>
      </c>
      <c r="H425" s="1">
        <v>51</v>
      </c>
      <c r="I425" s="1">
        <v>53.1</v>
      </c>
      <c r="J425" s="1">
        <v>220</v>
      </c>
      <c r="K425" s="1">
        <v>203</v>
      </c>
    </row>
    <row r="426" spans="1:15" x14ac:dyDescent="0.25">
      <c r="A426" s="2">
        <v>41619</v>
      </c>
      <c r="B426" s="3">
        <v>0.97499999999999998</v>
      </c>
      <c r="C426" s="1">
        <v>15.5</v>
      </c>
      <c r="D426" s="1">
        <v>17.7</v>
      </c>
      <c r="E426" s="1">
        <v>7259</v>
      </c>
      <c r="F426" s="1">
        <v>130</v>
      </c>
      <c r="G426" s="1">
        <v>129.19999999999999</v>
      </c>
      <c r="H426" s="1">
        <v>51</v>
      </c>
      <c r="I426" s="1">
        <v>53.5</v>
      </c>
      <c r="J426" s="1">
        <v>220</v>
      </c>
      <c r="K426" s="1">
        <v>200</v>
      </c>
      <c r="M426" s="1" t="s">
        <v>108</v>
      </c>
      <c r="O426" s="1" t="s">
        <v>155</v>
      </c>
    </row>
    <row r="427" spans="1:15" x14ac:dyDescent="0.25">
      <c r="A427" s="2">
        <v>41620</v>
      </c>
      <c r="B427" s="3">
        <v>0.12986111111111112</v>
      </c>
      <c r="C427" s="1">
        <v>15</v>
      </c>
      <c r="D427" s="1">
        <v>16.5</v>
      </c>
      <c r="E427" s="1">
        <v>7322</v>
      </c>
      <c r="F427" s="1">
        <v>130</v>
      </c>
      <c r="G427" s="1">
        <v>128.9</v>
      </c>
      <c r="H427" s="1">
        <v>51</v>
      </c>
      <c r="I427" s="1">
        <v>52.9</v>
      </c>
      <c r="J427" s="1">
        <v>220</v>
      </c>
      <c r="K427" s="1">
        <v>204</v>
      </c>
    </row>
    <row r="428" spans="1:15" x14ac:dyDescent="0.25">
      <c r="A428" s="2">
        <v>41620</v>
      </c>
      <c r="B428" s="3">
        <v>0.28333333333333333</v>
      </c>
      <c r="C428" s="1">
        <v>15.1</v>
      </c>
      <c r="D428" s="1">
        <v>13.8</v>
      </c>
      <c r="E428" s="1">
        <v>7385</v>
      </c>
      <c r="F428" s="1">
        <v>130</v>
      </c>
      <c r="G428" s="1">
        <v>128.30000000000001</v>
      </c>
      <c r="H428" s="1">
        <v>51</v>
      </c>
      <c r="I428" s="1">
        <v>50.5</v>
      </c>
      <c r="J428" s="1">
        <v>220</v>
      </c>
      <c r="K428" s="1">
        <v>223</v>
      </c>
      <c r="M428" s="1" t="s">
        <v>55</v>
      </c>
    </row>
    <row r="429" spans="1:15" x14ac:dyDescent="0.25">
      <c r="A429" s="2">
        <v>41620</v>
      </c>
      <c r="B429" s="3">
        <v>0.34791666666666665</v>
      </c>
      <c r="C429" s="1">
        <v>14.7</v>
      </c>
      <c r="D429" s="1">
        <v>14.3</v>
      </c>
      <c r="E429" s="1">
        <v>7410</v>
      </c>
      <c r="F429" s="1">
        <v>130</v>
      </c>
      <c r="G429" s="1">
        <v>128.80000000000001</v>
      </c>
      <c r="H429" s="1">
        <v>51</v>
      </c>
      <c r="I429" s="1">
        <v>50.1</v>
      </c>
      <c r="J429" s="1">
        <v>220</v>
      </c>
      <c r="K429" s="1">
        <v>226</v>
      </c>
    </row>
    <row r="430" spans="1:15" x14ac:dyDescent="0.25">
      <c r="A430" s="2">
        <v>41620</v>
      </c>
      <c r="B430" s="3">
        <v>0.43888888888888888</v>
      </c>
      <c r="C430" s="1">
        <v>14.8</v>
      </c>
      <c r="D430" s="1">
        <v>13.1</v>
      </c>
      <c r="E430" s="1">
        <v>7445</v>
      </c>
      <c r="F430" s="1">
        <v>130</v>
      </c>
      <c r="G430" s="1">
        <v>127.9</v>
      </c>
      <c r="H430" s="1">
        <v>51</v>
      </c>
      <c r="I430" s="1">
        <v>52.2</v>
      </c>
      <c r="J430" s="1">
        <v>220</v>
      </c>
      <c r="K430" s="1">
        <v>210</v>
      </c>
    </row>
    <row r="431" spans="1:15" x14ac:dyDescent="0.25">
      <c r="A431" s="2">
        <v>41620</v>
      </c>
      <c r="B431" s="3">
        <v>0.47847222222222219</v>
      </c>
      <c r="C431" s="1">
        <v>14.8</v>
      </c>
      <c r="D431" s="1">
        <v>16.5</v>
      </c>
      <c r="E431" s="1">
        <v>7461</v>
      </c>
      <c r="F431" s="1">
        <v>130</v>
      </c>
      <c r="G431" s="1">
        <v>128.80000000000001</v>
      </c>
      <c r="H431" s="1">
        <v>51</v>
      </c>
      <c r="I431" s="1">
        <v>50.4</v>
      </c>
      <c r="J431" s="1">
        <v>220</v>
      </c>
      <c r="K431" s="1">
        <v>224</v>
      </c>
      <c r="M431" s="1" t="s">
        <v>108</v>
      </c>
      <c r="O431" s="1" t="s">
        <v>156</v>
      </c>
    </row>
    <row r="432" spans="1:15" x14ac:dyDescent="0.25">
      <c r="A432" s="2">
        <v>41620</v>
      </c>
      <c r="B432" s="3">
        <v>0.55138888888888882</v>
      </c>
      <c r="C432" s="1">
        <v>14.4</v>
      </c>
      <c r="D432" s="1">
        <v>18.8</v>
      </c>
      <c r="E432" s="1">
        <v>7489</v>
      </c>
      <c r="F432" s="1">
        <v>130</v>
      </c>
      <c r="G432" s="1">
        <v>128.4</v>
      </c>
      <c r="H432" s="1">
        <v>51</v>
      </c>
      <c r="I432" s="1">
        <v>49.3</v>
      </c>
      <c r="J432" s="1">
        <v>220</v>
      </c>
      <c r="K432" s="1">
        <v>232</v>
      </c>
    </row>
    <row r="433" spans="1:12" x14ac:dyDescent="0.25">
      <c r="A433" s="2">
        <v>41620</v>
      </c>
      <c r="B433" s="3">
        <v>0.6069444444444444</v>
      </c>
      <c r="C433" s="1">
        <v>15.4</v>
      </c>
      <c r="D433" s="1">
        <v>18.899999999999999</v>
      </c>
      <c r="E433" s="1">
        <v>7510</v>
      </c>
      <c r="F433" s="1">
        <v>130</v>
      </c>
      <c r="G433" s="1">
        <v>129.6</v>
      </c>
      <c r="H433" s="1">
        <v>51</v>
      </c>
      <c r="I433" s="1">
        <v>51.2</v>
      </c>
      <c r="J433" s="1">
        <v>220</v>
      </c>
      <c r="K433" s="1">
        <v>218</v>
      </c>
    </row>
    <row r="434" spans="1:12" x14ac:dyDescent="0.25">
      <c r="A434" s="2">
        <v>41620</v>
      </c>
      <c r="B434" s="3">
        <v>0.65069444444444446</v>
      </c>
      <c r="C434" s="1">
        <v>15.6</v>
      </c>
      <c r="D434" s="1">
        <v>21.1</v>
      </c>
      <c r="E434" s="1">
        <v>7528</v>
      </c>
      <c r="F434" s="1">
        <v>130</v>
      </c>
      <c r="G434" s="1">
        <v>129.9</v>
      </c>
      <c r="H434" s="1">
        <v>51</v>
      </c>
      <c r="I434" s="1">
        <v>51.4</v>
      </c>
      <c r="J434" s="1">
        <v>220</v>
      </c>
      <c r="K434" s="1">
        <v>216</v>
      </c>
    </row>
    <row r="435" spans="1:12" x14ac:dyDescent="0.25">
      <c r="A435" s="2">
        <v>41620</v>
      </c>
      <c r="B435" s="3">
        <v>0.70694444444444438</v>
      </c>
      <c r="C435" s="1">
        <v>14.3</v>
      </c>
      <c r="D435" s="1">
        <v>20.5</v>
      </c>
      <c r="E435" s="1">
        <v>7550</v>
      </c>
      <c r="F435" s="1">
        <v>130</v>
      </c>
      <c r="G435" s="1">
        <v>127.3</v>
      </c>
      <c r="H435" s="1">
        <v>51</v>
      </c>
      <c r="I435" s="1">
        <v>49.6</v>
      </c>
      <c r="J435" s="1">
        <v>220</v>
      </c>
      <c r="K435" s="1">
        <v>230</v>
      </c>
    </row>
    <row r="436" spans="1:12" x14ac:dyDescent="0.25">
      <c r="A436" s="2">
        <v>41620</v>
      </c>
      <c r="B436" s="3">
        <v>0.76250000000000007</v>
      </c>
      <c r="C436" s="1">
        <v>15</v>
      </c>
      <c r="D436" s="1">
        <v>18.100000000000001</v>
      </c>
      <c r="E436" s="1">
        <v>7571</v>
      </c>
      <c r="F436" s="1">
        <v>130</v>
      </c>
      <c r="G436" s="1">
        <v>128.19999999999999</v>
      </c>
      <c r="H436" s="1">
        <v>51</v>
      </c>
      <c r="I436" s="1">
        <v>49.7</v>
      </c>
      <c r="J436" s="1">
        <v>220</v>
      </c>
      <c r="K436" s="1">
        <v>229</v>
      </c>
    </row>
    <row r="437" spans="1:12" x14ac:dyDescent="0.25">
      <c r="A437" s="2">
        <v>41620</v>
      </c>
      <c r="B437" s="3">
        <v>0.81319444444444444</v>
      </c>
      <c r="C437" s="1">
        <v>14.4</v>
      </c>
      <c r="D437" s="1">
        <v>15.1</v>
      </c>
      <c r="E437" s="1">
        <v>7590</v>
      </c>
      <c r="F437" s="1">
        <v>130</v>
      </c>
      <c r="G437" s="1">
        <v>129</v>
      </c>
      <c r="H437" s="1">
        <v>51</v>
      </c>
      <c r="I437" s="1">
        <v>48.9</v>
      </c>
      <c r="J437" s="1">
        <v>220</v>
      </c>
      <c r="K437" s="1">
        <v>235</v>
      </c>
    </row>
    <row r="438" spans="1:12" x14ac:dyDescent="0.25">
      <c r="A438" s="2">
        <v>41620</v>
      </c>
      <c r="B438" s="3">
        <v>0.85972222222222217</v>
      </c>
      <c r="C438" s="1">
        <v>13.8</v>
      </c>
      <c r="D438" s="1">
        <v>14.9</v>
      </c>
      <c r="E438" s="1">
        <v>7607</v>
      </c>
      <c r="F438" s="1">
        <v>130</v>
      </c>
      <c r="G438" s="1">
        <v>128</v>
      </c>
      <c r="H438" s="1">
        <v>51</v>
      </c>
      <c r="I438" s="1">
        <v>48</v>
      </c>
      <c r="J438" s="1">
        <v>220</v>
      </c>
      <c r="K438" s="1">
        <v>243</v>
      </c>
    </row>
    <row r="439" spans="1:12" x14ac:dyDescent="0.25">
      <c r="A439" s="2">
        <v>41620</v>
      </c>
      <c r="B439" s="3">
        <v>0.90763888888888899</v>
      </c>
      <c r="C439" s="1">
        <v>14.4</v>
      </c>
      <c r="D439" s="1">
        <v>14.6</v>
      </c>
      <c r="E439" s="1">
        <v>7626</v>
      </c>
      <c r="F439" s="1">
        <v>130</v>
      </c>
      <c r="G439" s="1">
        <v>128.1</v>
      </c>
      <c r="H439" s="1">
        <v>51</v>
      </c>
      <c r="I439" s="1">
        <v>55.7</v>
      </c>
      <c r="J439" s="1">
        <v>220</v>
      </c>
      <c r="K439" s="1">
        <v>184</v>
      </c>
    </row>
    <row r="440" spans="1:12" x14ac:dyDescent="0.25">
      <c r="A440" s="2">
        <v>41620</v>
      </c>
      <c r="B440" s="3">
        <v>0.94027777777777777</v>
      </c>
      <c r="C440" s="1">
        <v>15.6</v>
      </c>
      <c r="D440" s="1">
        <v>17.100000000000001</v>
      </c>
      <c r="E440" s="1">
        <v>7641</v>
      </c>
      <c r="F440" s="1">
        <v>130</v>
      </c>
      <c r="G440" s="1">
        <v>128.19999999999999</v>
      </c>
      <c r="H440" s="1">
        <v>51</v>
      </c>
      <c r="I440" s="1">
        <v>52.7</v>
      </c>
      <c r="J440" s="1">
        <v>220</v>
      </c>
      <c r="K440" s="1">
        <v>207</v>
      </c>
    </row>
    <row r="441" spans="1:12" x14ac:dyDescent="0.25">
      <c r="A441" s="2">
        <v>41620</v>
      </c>
      <c r="B441" s="3">
        <v>0.98263888888888884</v>
      </c>
      <c r="C441" s="1">
        <v>14.4</v>
      </c>
      <c r="D441" s="1">
        <v>13.9</v>
      </c>
      <c r="E441" s="1">
        <v>7659</v>
      </c>
      <c r="F441" s="1">
        <v>130</v>
      </c>
      <c r="G441" s="1">
        <v>128.30000000000001</v>
      </c>
      <c r="H441" s="1">
        <v>51</v>
      </c>
      <c r="I441" s="1">
        <v>53</v>
      </c>
      <c r="J441" s="1">
        <v>220</v>
      </c>
      <c r="K441" s="1">
        <v>204</v>
      </c>
    </row>
    <row r="442" spans="1:12" x14ac:dyDescent="0.25">
      <c r="A442" s="2">
        <v>41621</v>
      </c>
      <c r="B442" s="3">
        <v>0.10069444444444443</v>
      </c>
      <c r="C442" s="1">
        <v>13.9</v>
      </c>
      <c r="D442" s="1">
        <v>13.1</v>
      </c>
      <c r="E442" s="1">
        <v>7704</v>
      </c>
      <c r="F442" s="1">
        <v>130</v>
      </c>
      <c r="G442" s="1">
        <v>127.2</v>
      </c>
      <c r="H442" s="1">
        <v>51</v>
      </c>
      <c r="I442" s="1">
        <v>50.1</v>
      </c>
      <c r="J442" s="1">
        <v>220</v>
      </c>
      <c r="K442" s="1">
        <v>226</v>
      </c>
    </row>
    <row r="443" spans="1:12" x14ac:dyDescent="0.25">
      <c r="A443" s="2">
        <v>41621</v>
      </c>
      <c r="B443" s="3">
        <v>0.15972222222222224</v>
      </c>
      <c r="C443" s="1">
        <v>15.2</v>
      </c>
      <c r="D443" s="1">
        <v>12.9</v>
      </c>
      <c r="E443" s="1">
        <v>7728</v>
      </c>
      <c r="F443" s="1">
        <v>130</v>
      </c>
      <c r="G443" s="1">
        <v>127.7</v>
      </c>
      <c r="H443" s="1">
        <v>51</v>
      </c>
      <c r="I443" s="1">
        <v>52</v>
      </c>
      <c r="J443" s="1">
        <v>220</v>
      </c>
      <c r="K443" s="1">
        <v>211</v>
      </c>
    </row>
    <row r="444" spans="1:12" x14ac:dyDescent="0.25">
      <c r="A444" s="2">
        <v>41621</v>
      </c>
      <c r="B444" s="3">
        <v>0.16458333333333333</v>
      </c>
      <c r="E444" s="1">
        <v>7730</v>
      </c>
      <c r="F444" s="1">
        <v>130</v>
      </c>
      <c r="H444" s="1">
        <v>51</v>
      </c>
      <c r="J444" s="1">
        <v>220</v>
      </c>
      <c r="L444" s="1" t="s">
        <v>60</v>
      </c>
    </row>
    <row r="445" spans="1:12" x14ac:dyDescent="0.25">
      <c r="A445" s="2">
        <v>41621</v>
      </c>
      <c r="B445" s="3">
        <v>0.43472222222222223</v>
      </c>
      <c r="E445" s="1">
        <v>7730</v>
      </c>
      <c r="F445" s="1">
        <v>130</v>
      </c>
      <c r="H445" s="1">
        <v>51</v>
      </c>
      <c r="J445" s="1">
        <v>230</v>
      </c>
      <c r="L445" s="1" t="s">
        <v>51</v>
      </c>
    </row>
    <row r="446" spans="1:12" x14ac:dyDescent="0.25">
      <c r="A446" s="2">
        <v>41621</v>
      </c>
      <c r="B446" s="3">
        <v>0.47847222222222219</v>
      </c>
      <c r="C446" s="1">
        <v>13.2</v>
      </c>
      <c r="D446" s="1">
        <v>12.2</v>
      </c>
      <c r="E446" s="1">
        <v>7746</v>
      </c>
      <c r="F446" s="1">
        <v>130</v>
      </c>
      <c r="G446" s="1">
        <v>127.1</v>
      </c>
      <c r="H446" s="1">
        <v>51</v>
      </c>
      <c r="I446" s="1">
        <v>45.8</v>
      </c>
      <c r="J446" s="1">
        <v>230</v>
      </c>
    </row>
    <row r="447" spans="1:12" x14ac:dyDescent="0.25">
      <c r="A447" s="2">
        <v>41621</v>
      </c>
      <c r="B447" s="3">
        <v>0.50555555555555554</v>
      </c>
      <c r="C447" s="1">
        <v>12.7</v>
      </c>
      <c r="D447" s="1">
        <v>16.100000000000001</v>
      </c>
      <c r="E447" s="1">
        <v>7756</v>
      </c>
      <c r="F447" s="1">
        <v>130</v>
      </c>
      <c r="G447" s="1">
        <v>129.1</v>
      </c>
      <c r="H447" s="1">
        <v>51</v>
      </c>
      <c r="I447" s="1">
        <v>50.8</v>
      </c>
      <c r="J447" s="1">
        <v>230</v>
      </c>
      <c r="L447" s="1" t="s">
        <v>137</v>
      </c>
    </row>
    <row r="448" spans="1:12" x14ac:dyDescent="0.25">
      <c r="A448" s="2">
        <v>41621</v>
      </c>
      <c r="B448" s="3">
        <v>0.57152777777777775</v>
      </c>
      <c r="C448" s="1">
        <v>13.4</v>
      </c>
      <c r="D448" s="1">
        <v>20.100000000000001</v>
      </c>
      <c r="E448" s="1">
        <v>7782</v>
      </c>
      <c r="F448" s="1">
        <v>130</v>
      </c>
      <c r="G448" s="1">
        <v>129.5</v>
      </c>
      <c r="H448" s="1">
        <v>51</v>
      </c>
      <c r="I448" s="1">
        <v>49.9</v>
      </c>
      <c r="J448" s="1">
        <v>220</v>
      </c>
      <c r="K448" s="1">
        <v>228</v>
      </c>
    </row>
    <row r="449" spans="1:12" x14ac:dyDescent="0.25">
      <c r="A449" s="2">
        <v>41621</v>
      </c>
      <c r="B449" s="3">
        <v>0.62291666666666667</v>
      </c>
      <c r="C449" s="1">
        <v>14.2</v>
      </c>
      <c r="D449" s="1">
        <v>18.600000000000001</v>
      </c>
      <c r="E449" s="1">
        <v>7802</v>
      </c>
      <c r="F449" s="1">
        <v>130</v>
      </c>
      <c r="G449" s="1">
        <v>129.1</v>
      </c>
      <c r="H449" s="1">
        <v>51</v>
      </c>
      <c r="I449" s="1">
        <v>49.3</v>
      </c>
      <c r="J449" s="1">
        <v>220</v>
      </c>
      <c r="K449" s="1">
        <v>232</v>
      </c>
    </row>
    <row r="450" spans="1:12" x14ac:dyDescent="0.25">
      <c r="A450" s="2">
        <v>41621</v>
      </c>
      <c r="B450" s="3">
        <v>0.66597222222222219</v>
      </c>
      <c r="C450" s="1">
        <v>13.5</v>
      </c>
      <c r="D450" s="1">
        <v>18</v>
      </c>
      <c r="E450" s="1">
        <v>7818</v>
      </c>
      <c r="F450" s="1">
        <v>130</v>
      </c>
      <c r="G450" s="1">
        <v>129.4</v>
      </c>
      <c r="H450" s="1">
        <v>51</v>
      </c>
      <c r="I450" s="1">
        <v>49.5</v>
      </c>
      <c r="J450" s="1">
        <v>220</v>
      </c>
      <c r="K450" s="1">
        <v>232</v>
      </c>
    </row>
    <row r="451" spans="1:12" x14ac:dyDescent="0.25">
      <c r="A451" s="2">
        <v>41621</v>
      </c>
      <c r="B451" s="3">
        <v>0.70486111111111116</v>
      </c>
      <c r="C451" s="1">
        <v>14.7</v>
      </c>
      <c r="D451" s="1">
        <v>19.7</v>
      </c>
      <c r="E451" s="1">
        <v>7833</v>
      </c>
      <c r="F451" s="1">
        <v>130</v>
      </c>
      <c r="G451" s="1">
        <v>129.4</v>
      </c>
      <c r="H451" s="1">
        <v>51</v>
      </c>
      <c r="I451" s="1">
        <v>50.4</v>
      </c>
      <c r="J451" s="1">
        <v>220</v>
      </c>
      <c r="K451" s="1">
        <v>224</v>
      </c>
      <c r="L451" s="1" t="s">
        <v>66</v>
      </c>
    </row>
    <row r="452" spans="1:12" x14ac:dyDescent="0.25">
      <c r="A452" s="2">
        <v>41621</v>
      </c>
      <c r="B452" s="3">
        <v>0.76944444444444438</v>
      </c>
      <c r="C452" s="1">
        <v>14.3</v>
      </c>
      <c r="D452" s="1">
        <v>19.3</v>
      </c>
      <c r="E452" s="1">
        <v>7859</v>
      </c>
      <c r="F452" s="1">
        <v>130</v>
      </c>
      <c r="G452" s="1">
        <v>128.9</v>
      </c>
      <c r="H452" s="1">
        <v>51</v>
      </c>
      <c r="I452" s="1">
        <v>50.6</v>
      </c>
      <c r="J452" s="1">
        <v>218</v>
      </c>
      <c r="K452" s="1">
        <v>220</v>
      </c>
    </row>
    <row r="453" spans="1:12" x14ac:dyDescent="0.25">
      <c r="A453" s="2">
        <v>41621</v>
      </c>
      <c r="B453" s="3">
        <v>0.8208333333333333</v>
      </c>
      <c r="C453" s="1">
        <v>13</v>
      </c>
      <c r="D453" s="1">
        <v>16.600000000000001</v>
      </c>
      <c r="E453" s="1">
        <v>7879</v>
      </c>
      <c r="F453" s="1">
        <v>130</v>
      </c>
      <c r="G453" s="1">
        <v>128.6</v>
      </c>
      <c r="H453" s="1">
        <v>51</v>
      </c>
      <c r="I453" s="1">
        <v>50.5</v>
      </c>
      <c r="J453" s="1">
        <v>218</v>
      </c>
      <c r="K453" s="1">
        <v>221</v>
      </c>
    </row>
    <row r="454" spans="1:12" x14ac:dyDescent="0.25">
      <c r="A454" s="2">
        <v>41621</v>
      </c>
      <c r="B454" s="3">
        <v>0.85555555555555562</v>
      </c>
      <c r="C454" s="1">
        <v>14.1</v>
      </c>
      <c r="D454" s="1">
        <v>17.3</v>
      </c>
      <c r="E454" s="1">
        <v>7893</v>
      </c>
      <c r="F454" s="1">
        <v>130</v>
      </c>
      <c r="G454" s="1">
        <v>128.30000000000001</v>
      </c>
      <c r="H454" s="1">
        <v>51</v>
      </c>
      <c r="I454" s="1">
        <v>50.3</v>
      </c>
      <c r="J454" s="1">
        <v>218</v>
      </c>
      <c r="K454" s="1">
        <v>223</v>
      </c>
      <c r="L454" s="1" t="s">
        <v>86</v>
      </c>
    </row>
    <row r="455" spans="1:12" x14ac:dyDescent="0.25">
      <c r="A455" s="2">
        <v>41621</v>
      </c>
      <c r="B455" s="3">
        <v>0.91805555555555562</v>
      </c>
      <c r="C455" s="1">
        <v>14.3</v>
      </c>
      <c r="D455" s="1">
        <v>17.3</v>
      </c>
      <c r="E455" s="1">
        <v>7916</v>
      </c>
      <c r="F455" s="1">
        <v>130</v>
      </c>
      <c r="G455" s="1">
        <v>129.6</v>
      </c>
      <c r="H455" s="1">
        <v>51</v>
      </c>
      <c r="I455" s="1">
        <v>49.1</v>
      </c>
      <c r="J455" s="1">
        <v>215</v>
      </c>
      <c r="K455" s="1">
        <v>228</v>
      </c>
    </row>
    <row r="456" spans="1:12" x14ac:dyDescent="0.25">
      <c r="A456" s="2">
        <v>41621</v>
      </c>
      <c r="B456" s="3">
        <v>0.95833333333333337</v>
      </c>
      <c r="C456" s="1">
        <v>14.3</v>
      </c>
      <c r="D456" s="1">
        <v>17.899999999999999</v>
      </c>
      <c r="E456" s="1">
        <v>7932</v>
      </c>
      <c r="F456" s="1">
        <v>130</v>
      </c>
      <c r="G456" s="1">
        <v>130.1</v>
      </c>
      <c r="H456" s="1">
        <v>51</v>
      </c>
      <c r="I456" s="1">
        <v>50.3</v>
      </c>
      <c r="J456" s="1">
        <v>215</v>
      </c>
      <c r="K456" s="1">
        <v>220</v>
      </c>
    </row>
    <row r="457" spans="1:12" x14ac:dyDescent="0.25">
      <c r="A457" s="2">
        <v>41622</v>
      </c>
      <c r="B457" s="3">
        <v>0.12708333333333333</v>
      </c>
      <c r="C457" s="1">
        <v>15.3</v>
      </c>
      <c r="D457" s="1">
        <v>19.3</v>
      </c>
      <c r="E457" s="1">
        <v>7998</v>
      </c>
      <c r="F457" s="1">
        <v>130</v>
      </c>
      <c r="G457" s="1">
        <v>128.5</v>
      </c>
      <c r="H457" s="1">
        <v>51</v>
      </c>
      <c r="I457" s="1">
        <v>50.4</v>
      </c>
      <c r="J457" s="1">
        <v>215</v>
      </c>
      <c r="K457" s="1">
        <v>219</v>
      </c>
    </row>
    <row r="458" spans="1:12" x14ac:dyDescent="0.25">
      <c r="A458" s="2">
        <v>41622</v>
      </c>
      <c r="B458" s="3">
        <v>0.26666666666666666</v>
      </c>
      <c r="C458" s="1">
        <v>13.3</v>
      </c>
      <c r="D458" s="1">
        <v>18.100000000000001</v>
      </c>
      <c r="E458" s="1">
        <v>8053</v>
      </c>
      <c r="F458" s="1">
        <v>130</v>
      </c>
      <c r="G458" s="1">
        <v>129.69999999999999</v>
      </c>
      <c r="H458" s="1">
        <v>51</v>
      </c>
      <c r="I458" s="1">
        <v>49.5</v>
      </c>
      <c r="J458" s="1">
        <v>215</v>
      </c>
      <c r="K458" s="1">
        <v>225</v>
      </c>
    </row>
    <row r="459" spans="1:12" x14ac:dyDescent="0.25">
      <c r="A459" s="2">
        <v>41622</v>
      </c>
      <c r="B459" s="3">
        <v>0.35902777777777778</v>
      </c>
      <c r="C459" s="1">
        <v>14.4</v>
      </c>
      <c r="D459" s="1">
        <v>18.8</v>
      </c>
      <c r="E459" s="1">
        <v>8090</v>
      </c>
      <c r="F459" s="1">
        <v>130</v>
      </c>
      <c r="G459" s="1">
        <v>130.1</v>
      </c>
      <c r="H459" s="1">
        <v>51</v>
      </c>
      <c r="I459" s="1">
        <v>51.8</v>
      </c>
      <c r="J459" s="1">
        <v>215</v>
      </c>
      <c r="K459" s="1">
        <v>208</v>
      </c>
    </row>
    <row r="460" spans="1:12" x14ac:dyDescent="0.25">
      <c r="A460" s="2">
        <v>41622</v>
      </c>
      <c r="B460" s="3">
        <v>0.41875000000000001</v>
      </c>
      <c r="C460" s="1">
        <v>13.2</v>
      </c>
      <c r="D460" s="1">
        <v>18.3</v>
      </c>
      <c r="E460" s="1">
        <v>8114</v>
      </c>
      <c r="F460" s="1">
        <v>130</v>
      </c>
      <c r="G460" s="1">
        <v>130.1</v>
      </c>
      <c r="H460" s="1">
        <v>51</v>
      </c>
      <c r="I460" s="1">
        <v>49.6</v>
      </c>
      <c r="J460" s="1">
        <v>215</v>
      </c>
      <c r="K460" s="1">
        <v>225</v>
      </c>
    </row>
    <row r="461" spans="1:12" x14ac:dyDescent="0.25">
      <c r="A461" s="2">
        <v>41622</v>
      </c>
      <c r="B461" s="3">
        <v>0.4680555555555555</v>
      </c>
      <c r="C461" s="1">
        <v>13.4</v>
      </c>
      <c r="D461" s="1">
        <v>19.600000000000001</v>
      </c>
      <c r="E461" s="1">
        <v>8133</v>
      </c>
      <c r="F461" s="1">
        <v>130</v>
      </c>
      <c r="G461" s="1">
        <v>129.1</v>
      </c>
      <c r="H461" s="1">
        <v>51</v>
      </c>
      <c r="I461" s="1">
        <v>49.5</v>
      </c>
      <c r="J461" s="1">
        <v>215</v>
      </c>
      <c r="K461" s="1">
        <v>225</v>
      </c>
    </row>
    <row r="462" spans="1:12" x14ac:dyDescent="0.25">
      <c r="A462" s="2">
        <v>41622</v>
      </c>
      <c r="B462" s="3">
        <v>0.4993055555555555</v>
      </c>
      <c r="C462" s="1">
        <v>13.8</v>
      </c>
      <c r="D462" s="1">
        <v>20.100000000000001</v>
      </c>
      <c r="E462" s="1">
        <v>8145</v>
      </c>
      <c r="F462" s="1">
        <v>130</v>
      </c>
      <c r="G462" s="1">
        <v>130.9</v>
      </c>
      <c r="H462" s="1">
        <v>51</v>
      </c>
      <c r="I462" s="1">
        <v>48.9</v>
      </c>
      <c r="J462" s="1">
        <v>215</v>
      </c>
      <c r="K462" s="1">
        <v>230</v>
      </c>
    </row>
    <row r="463" spans="1:12" x14ac:dyDescent="0.25">
      <c r="A463" s="2">
        <v>41622</v>
      </c>
      <c r="B463" s="3">
        <v>0.5395833333333333</v>
      </c>
      <c r="C463" s="1">
        <v>14.4</v>
      </c>
      <c r="D463" s="1">
        <v>19.8</v>
      </c>
      <c r="E463" s="1">
        <v>8160</v>
      </c>
      <c r="F463" s="1">
        <v>130</v>
      </c>
      <c r="G463" s="1">
        <v>131.19999999999999</v>
      </c>
      <c r="H463" s="1">
        <v>51</v>
      </c>
      <c r="I463" s="1">
        <v>47.9</v>
      </c>
      <c r="J463" s="1">
        <v>215</v>
      </c>
      <c r="K463" s="1">
        <v>237</v>
      </c>
    </row>
    <row r="464" spans="1:12" x14ac:dyDescent="0.25">
      <c r="A464" s="2">
        <v>41622</v>
      </c>
      <c r="B464" s="3">
        <v>0.58124999999999993</v>
      </c>
      <c r="C464" s="1">
        <v>15.9</v>
      </c>
      <c r="D464" s="1">
        <v>20.3</v>
      </c>
      <c r="E464" s="1">
        <v>8175</v>
      </c>
      <c r="F464" s="1">
        <v>130</v>
      </c>
      <c r="G464" s="1">
        <v>128.5</v>
      </c>
      <c r="H464" s="1">
        <v>51</v>
      </c>
      <c r="I464" s="1">
        <v>48.1</v>
      </c>
      <c r="J464" s="1">
        <v>215</v>
      </c>
      <c r="K464" s="1">
        <v>236</v>
      </c>
    </row>
    <row r="465" spans="1:12" x14ac:dyDescent="0.25">
      <c r="A465" s="2">
        <v>41622</v>
      </c>
      <c r="B465" s="3">
        <v>0.62569444444444444</v>
      </c>
      <c r="C465" s="1">
        <v>15.6</v>
      </c>
      <c r="D465" s="1">
        <v>21</v>
      </c>
      <c r="E465" s="1">
        <v>8192</v>
      </c>
      <c r="F465" s="1">
        <v>130</v>
      </c>
      <c r="G465" s="1">
        <v>129.9</v>
      </c>
      <c r="H465" s="1">
        <v>51</v>
      </c>
      <c r="I465" s="1">
        <v>50</v>
      </c>
      <c r="J465" s="1">
        <v>215</v>
      </c>
      <c r="K465" s="1">
        <v>222</v>
      </c>
    </row>
    <row r="466" spans="1:12" x14ac:dyDescent="0.25">
      <c r="A466" s="2">
        <v>41622</v>
      </c>
      <c r="B466" s="3">
        <v>0.67152777777777783</v>
      </c>
      <c r="C466" s="1">
        <v>15.3</v>
      </c>
      <c r="D466" s="1">
        <v>20.3</v>
      </c>
      <c r="E466" s="1">
        <v>8213</v>
      </c>
      <c r="F466" s="1">
        <v>130</v>
      </c>
      <c r="G466" s="1">
        <v>128.19999999999999</v>
      </c>
      <c r="H466" s="1">
        <v>51</v>
      </c>
      <c r="I466" s="1">
        <v>49.8</v>
      </c>
      <c r="J466" s="1">
        <v>215</v>
      </c>
      <c r="K466" s="1">
        <v>223</v>
      </c>
    </row>
    <row r="467" spans="1:12" x14ac:dyDescent="0.25">
      <c r="A467" s="2">
        <v>41622</v>
      </c>
      <c r="B467" s="3">
        <v>0.70833333333333337</v>
      </c>
      <c r="C467" s="1">
        <v>14.8</v>
      </c>
      <c r="D467" s="1">
        <v>19</v>
      </c>
      <c r="E467" s="1">
        <v>8224</v>
      </c>
      <c r="F467" s="1">
        <v>130</v>
      </c>
      <c r="G467" s="1">
        <v>128.19999999999999</v>
      </c>
      <c r="H467" s="1">
        <v>51</v>
      </c>
      <c r="I467" s="1">
        <v>48.4</v>
      </c>
      <c r="J467" s="1">
        <v>215</v>
      </c>
      <c r="K467" s="1">
        <v>234</v>
      </c>
    </row>
    <row r="468" spans="1:12" x14ac:dyDescent="0.25">
      <c r="A468" s="2">
        <v>41622</v>
      </c>
      <c r="B468" s="3">
        <v>0.75069444444444444</v>
      </c>
      <c r="C468" s="1">
        <v>14.5</v>
      </c>
      <c r="D468" s="1">
        <v>18.2</v>
      </c>
      <c r="E468" s="1">
        <v>8240</v>
      </c>
      <c r="F468" s="1">
        <v>130</v>
      </c>
      <c r="G468" s="1">
        <v>128.19999999999999</v>
      </c>
      <c r="H468" s="1">
        <v>51</v>
      </c>
      <c r="I468" s="1">
        <v>49</v>
      </c>
      <c r="J468" s="1">
        <v>215</v>
      </c>
      <c r="K468" s="1">
        <v>229</v>
      </c>
    </row>
    <row r="469" spans="1:12" x14ac:dyDescent="0.25">
      <c r="A469" s="2">
        <v>41622</v>
      </c>
      <c r="B469" s="3">
        <v>0.79236111111111107</v>
      </c>
      <c r="C469" s="1">
        <v>14.9</v>
      </c>
      <c r="D469" s="1">
        <v>18.3</v>
      </c>
      <c r="E469" s="1">
        <v>8256</v>
      </c>
      <c r="F469" s="1">
        <v>130</v>
      </c>
      <c r="G469" s="1">
        <v>128.5</v>
      </c>
      <c r="H469" s="1">
        <v>51</v>
      </c>
      <c r="I469" s="1">
        <v>48.9</v>
      </c>
      <c r="J469" s="1">
        <v>215</v>
      </c>
      <c r="K469" s="1">
        <v>230</v>
      </c>
    </row>
    <row r="470" spans="1:12" x14ac:dyDescent="0.25">
      <c r="A470" s="2">
        <v>41622</v>
      </c>
      <c r="B470" s="3">
        <v>0.83263888888888893</v>
      </c>
      <c r="C470" s="1">
        <v>14.8</v>
      </c>
      <c r="D470" s="1">
        <v>18.3</v>
      </c>
      <c r="E470" s="1">
        <v>8271</v>
      </c>
      <c r="F470" s="1">
        <v>130</v>
      </c>
      <c r="G470" s="1">
        <v>128.1</v>
      </c>
      <c r="H470" s="1">
        <v>51</v>
      </c>
      <c r="I470" s="1">
        <v>47.7</v>
      </c>
      <c r="J470" s="1">
        <v>215</v>
      </c>
      <c r="K470" s="1">
        <v>239</v>
      </c>
    </row>
    <row r="471" spans="1:12" x14ac:dyDescent="0.25">
      <c r="A471" s="2">
        <v>41622</v>
      </c>
      <c r="B471" s="3">
        <v>0.87569444444444444</v>
      </c>
      <c r="C471" s="1">
        <v>14.8</v>
      </c>
      <c r="D471" s="1">
        <v>16.7</v>
      </c>
      <c r="E471" s="1">
        <v>8287</v>
      </c>
      <c r="F471" s="1">
        <v>130</v>
      </c>
      <c r="G471" s="1">
        <v>128.19999999999999</v>
      </c>
      <c r="H471" s="1">
        <v>51</v>
      </c>
      <c r="I471" s="1">
        <v>47.9</v>
      </c>
      <c r="J471" s="1">
        <v>215</v>
      </c>
      <c r="K471" s="1">
        <v>237</v>
      </c>
    </row>
    <row r="472" spans="1:12" x14ac:dyDescent="0.25">
      <c r="A472" s="2">
        <v>41622</v>
      </c>
      <c r="B472" s="3">
        <v>0.9145833333333333</v>
      </c>
      <c r="C472" s="1">
        <v>15.4</v>
      </c>
      <c r="D472" s="1">
        <v>14.9</v>
      </c>
      <c r="E472" s="1">
        <v>8301</v>
      </c>
      <c r="F472" s="1">
        <v>130</v>
      </c>
      <c r="G472" s="1">
        <v>127.5</v>
      </c>
      <c r="H472" s="1">
        <v>51</v>
      </c>
      <c r="I472" s="1">
        <v>47.6</v>
      </c>
      <c r="J472" s="1">
        <v>215</v>
      </c>
      <c r="K472" s="1">
        <v>239</v>
      </c>
    </row>
    <row r="473" spans="1:12" x14ac:dyDescent="0.25">
      <c r="A473" s="2">
        <v>41622</v>
      </c>
      <c r="B473" s="3">
        <v>0.9590277777777777</v>
      </c>
      <c r="C473" s="1">
        <v>15.9</v>
      </c>
      <c r="D473" s="1">
        <v>15</v>
      </c>
      <c r="E473" s="1">
        <v>8318</v>
      </c>
      <c r="F473" s="1">
        <v>130</v>
      </c>
      <c r="G473" s="1">
        <v>129</v>
      </c>
      <c r="H473" s="1">
        <v>51</v>
      </c>
      <c r="I473" s="1">
        <v>51.1</v>
      </c>
      <c r="J473" s="1">
        <v>215</v>
      </c>
      <c r="K473" s="1">
        <v>214</v>
      </c>
    </row>
    <row r="474" spans="1:12" x14ac:dyDescent="0.25">
      <c r="A474" s="2">
        <v>41622</v>
      </c>
      <c r="B474" s="3">
        <v>0.99861111111111101</v>
      </c>
      <c r="C474" s="1">
        <v>15.1</v>
      </c>
      <c r="D474" s="1">
        <v>16.5</v>
      </c>
      <c r="E474" s="1">
        <v>8335</v>
      </c>
      <c r="F474" s="1">
        <v>130</v>
      </c>
      <c r="G474" s="1">
        <v>127.4</v>
      </c>
      <c r="H474" s="1">
        <v>51</v>
      </c>
      <c r="I474" s="1">
        <v>52.6</v>
      </c>
      <c r="J474" s="1">
        <v>215</v>
      </c>
      <c r="K474" s="1">
        <v>203</v>
      </c>
    </row>
    <row r="475" spans="1:12" x14ac:dyDescent="0.25">
      <c r="A475" s="2">
        <v>41623</v>
      </c>
      <c r="B475" s="3">
        <v>3.7499999999999999E-2</v>
      </c>
      <c r="C475" s="1">
        <v>13.7</v>
      </c>
      <c r="D475" s="1">
        <v>16.399999999999999</v>
      </c>
      <c r="E475" s="1">
        <v>8351</v>
      </c>
      <c r="F475" s="1">
        <v>130</v>
      </c>
      <c r="G475" s="1">
        <v>127.8</v>
      </c>
      <c r="H475" s="1">
        <v>51</v>
      </c>
      <c r="I475" s="1">
        <v>49.3</v>
      </c>
      <c r="J475" s="1">
        <v>215</v>
      </c>
      <c r="K475" s="1">
        <v>227</v>
      </c>
    </row>
    <row r="476" spans="1:12" x14ac:dyDescent="0.25">
      <c r="A476" s="2">
        <v>41623</v>
      </c>
      <c r="B476" s="3">
        <v>5.7638888888888885E-2</v>
      </c>
      <c r="E476" s="1">
        <v>8359</v>
      </c>
      <c r="F476" s="1">
        <v>130</v>
      </c>
      <c r="H476" s="1">
        <v>51</v>
      </c>
      <c r="J476" s="1">
        <v>215</v>
      </c>
      <c r="L476" s="1" t="s">
        <v>60</v>
      </c>
    </row>
    <row r="477" spans="1:12" x14ac:dyDescent="0.25">
      <c r="A477" s="2">
        <v>41624</v>
      </c>
      <c r="B477" s="3">
        <v>0.6166666666666667</v>
      </c>
      <c r="E477" s="1">
        <v>8362</v>
      </c>
      <c r="F477" s="1">
        <v>130</v>
      </c>
      <c r="H477" s="1">
        <v>51</v>
      </c>
      <c r="J477" s="1">
        <v>230</v>
      </c>
      <c r="L477" s="1" t="s">
        <v>51</v>
      </c>
    </row>
    <row r="478" spans="1:12" x14ac:dyDescent="0.25">
      <c r="A478" s="2">
        <v>41624</v>
      </c>
      <c r="B478" s="3">
        <v>0.64930555555555558</v>
      </c>
      <c r="C478" s="1">
        <v>13.1</v>
      </c>
      <c r="D478" s="1">
        <v>16.600000000000001</v>
      </c>
      <c r="E478" s="1">
        <v>8374</v>
      </c>
      <c r="F478" s="1">
        <v>130</v>
      </c>
      <c r="G478" s="1">
        <v>130.5</v>
      </c>
      <c r="H478" s="1">
        <v>51</v>
      </c>
      <c r="I478" s="1">
        <v>42</v>
      </c>
      <c r="J478" s="1">
        <v>230</v>
      </c>
    </row>
    <row r="479" spans="1:12" x14ac:dyDescent="0.25">
      <c r="A479" s="2">
        <v>41624</v>
      </c>
      <c r="B479" s="3">
        <v>0.67569444444444438</v>
      </c>
      <c r="C479" s="1">
        <v>13.8</v>
      </c>
      <c r="D479" s="1">
        <v>21.4</v>
      </c>
      <c r="E479" s="1">
        <v>8384</v>
      </c>
      <c r="F479" s="1">
        <v>130</v>
      </c>
      <c r="G479" s="1">
        <v>127.4</v>
      </c>
      <c r="H479" s="1">
        <v>51</v>
      </c>
      <c r="I479" s="1">
        <v>50.5</v>
      </c>
      <c r="J479" s="1">
        <v>230</v>
      </c>
      <c r="L479" s="1" t="s">
        <v>140</v>
      </c>
    </row>
    <row r="480" spans="1:12" x14ac:dyDescent="0.25">
      <c r="A480" s="2">
        <v>41624</v>
      </c>
      <c r="B480" s="3">
        <v>0.73472222222222217</v>
      </c>
      <c r="C480" s="1">
        <v>13.4</v>
      </c>
      <c r="D480" s="1">
        <v>24.1</v>
      </c>
      <c r="E480" s="1">
        <v>8410</v>
      </c>
      <c r="F480" s="1">
        <v>130</v>
      </c>
      <c r="G480" s="1">
        <v>128.30000000000001</v>
      </c>
      <c r="H480" s="1">
        <v>51</v>
      </c>
      <c r="I480" s="1">
        <v>53.1</v>
      </c>
      <c r="J480" s="1">
        <v>215</v>
      </c>
      <c r="K480" s="1">
        <v>198</v>
      </c>
    </row>
    <row r="481" spans="1:15" x14ac:dyDescent="0.25">
      <c r="A481" s="2">
        <v>41624</v>
      </c>
      <c r="B481" s="3">
        <v>0.77361111111111114</v>
      </c>
      <c r="C481" s="1">
        <v>15</v>
      </c>
      <c r="D481" s="1">
        <v>19.5</v>
      </c>
      <c r="E481" s="1">
        <v>8426</v>
      </c>
      <c r="F481" s="1">
        <v>130</v>
      </c>
      <c r="G481" s="1">
        <v>128.1</v>
      </c>
      <c r="H481" s="1">
        <v>51</v>
      </c>
      <c r="I481" s="1">
        <v>49.3</v>
      </c>
      <c r="J481" s="1">
        <v>215</v>
      </c>
      <c r="K481" s="1">
        <v>227</v>
      </c>
    </row>
    <row r="482" spans="1:15" x14ac:dyDescent="0.25">
      <c r="A482" s="2">
        <v>41624</v>
      </c>
      <c r="B482" s="3">
        <v>0.8125</v>
      </c>
      <c r="C482" s="1">
        <v>15</v>
      </c>
      <c r="D482" s="1">
        <v>17.399999999999999</v>
      </c>
      <c r="E482" s="1">
        <v>8441</v>
      </c>
      <c r="F482" s="1">
        <v>130</v>
      </c>
      <c r="G482" s="1">
        <v>128.6</v>
      </c>
      <c r="H482" s="1">
        <v>51</v>
      </c>
      <c r="I482" s="1">
        <v>53.1</v>
      </c>
      <c r="J482" s="1">
        <v>215</v>
      </c>
      <c r="K482" s="1">
        <v>199</v>
      </c>
    </row>
    <row r="483" spans="1:15" x14ac:dyDescent="0.25">
      <c r="A483" s="2">
        <v>41624</v>
      </c>
      <c r="B483" s="3">
        <v>0.86249999999999993</v>
      </c>
      <c r="C483" s="1">
        <v>14.4</v>
      </c>
      <c r="D483" s="1">
        <v>21.9</v>
      </c>
      <c r="E483" s="1">
        <v>8466</v>
      </c>
      <c r="F483" s="1">
        <v>130</v>
      </c>
      <c r="G483" s="1">
        <v>129</v>
      </c>
      <c r="H483" s="1">
        <v>51</v>
      </c>
      <c r="I483" s="1">
        <v>52.8</v>
      </c>
      <c r="J483" s="1">
        <v>215</v>
      </c>
      <c r="K483" s="1">
        <v>201</v>
      </c>
    </row>
    <row r="484" spans="1:15" x14ac:dyDescent="0.25">
      <c r="A484" s="2">
        <v>41624</v>
      </c>
      <c r="B484" s="3">
        <v>0.90625</v>
      </c>
      <c r="C484" s="1">
        <v>14.5</v>
      </c>
      <c r="D484" s="1">
        <v>18.7</v>
      </c>
      <c r="E484" s="1">
        <v>8486</v>
      </c>
      <c r="F484" s="1">
        <v>130</v>
      </c>
      <c r="G484" s="1">
        <v>129.80000000000001</v>
      </c>
      <c r="H484" s="1">
        <v>51</v>
      </c>
      <c r="I484" s="1">
        <v>56.2</v>
      </c>
      <c r="J484" s="1">
        <v>215</v>
      </c>
      <c r="K484" s="1">
        <v>176</v>
      </c>
    </row>
    <row r="485" spans="1:15" x14ac:dyDescent="0.25">
      <c r="A485" s="2">
        <v>41624</v>
      </c>
      <c r="B485" s="3">
        <v>0.94930555555555562</v>
      </c>
      <c r="C485" s="1">
        <v>14.7</v>
      </c>
      <c r="D485" s="1">
        <v>18.399999999999999</v>
      </c>
      <c r="E485" s="1">
        <v>8507</v>
      </c>
      <c r="F485" s="1">
        <v>130</v>
      </c>
      <c r="G485" s="1">
        <v>128.5</v>
      </c>
      <c r="H485" s="1">
        <v>51</v>
      </c>
      <c r="I485" s="1">
        <v>50.1</v>
      </c>
      <c r="J485" s="1">
        <v>215</v>
      </c>
      <c r="K485" s="1">
        <v>221</v>
      </c>
    </row>
    <row r="486" spans="1:15" x14ac:dyDescent="0.25">
      <c r="A486" s="2">
        <v>41624</v>
      </c>
      <c r="B486" s="3">
        <v>0.98819444444444438</v>
      </c>
      <c r="C486" s="1">
        <v>14</v>
      </c>
      <c r="D486" s="1">
        <v>17.3</v>
      </c>
      <c r="E486" s="1">
        <v>8523</v>
      </c>
      <c r="F486" s="1">
        <v>130</v>
      </c>
      <c r="G486" s="1">
        <v>128.19999999999999</v>
      </c>
      <c r="H486" s="1">
        <v>51</v>
      </c>
      <c r="I486" s="1">
        <v>54.7</v>
      </c>
      <c r="J486" s="1">
        <v>215</v>
      </c>
      <c r="K486" s="1">
        <v>185</v>
      </c>
    </row>
    <row r="487" spans="1:15" x14ac:dyDescent="0.25">
      <c r="A487" s="2">
        <v>41625</v>
      </c>
      <c r="B487" s="3">
        <v>0.12708333333333333</v>
      </c>
      <c r="C487" s="1">
        <v>13.9</v>
      </c>
      <c r="D487" s="1">
        <v>18.7</v>
      </c>
      <c r="E487" s="1">
        <v>8588</v>
      </c>
      <c r="F487" s="1">
        <v>130</v>
      </c>
      <c r="G487" s="1">
        <v>128.5</v>
      </c>
      <c r="H487" s="1">
        <v>51</v>
      </c>
      <c r="I487" s="1">
        <v>53.6</v>
      </c>
      <c r="J487" s="1">
        <v>215</v>
      </c>
      <c r="K487" s="1">
        <v>195</v>
      </c>
    </row>
    <row r="488" spans="1:15" x14ac:dyDescent="0.25">
      <c r="A488" s="2">
        <v>41625</v>
      </c>
      <c r="B488" s="3">
        <v>0.27430555555555552</v>
      </c>
      <c r="C488" s="1">
        <v>13.7</v>
      </c>
      <c r="D488" s="1">
        <v>16.7</v>
      </c>
      <c r="E488" s="1">
        <v>8653</v>
      </c>
      <c r="F488" s="1">
        <v>130</v>
      </c>
      <c r="G488" s="1">
        <v>127.5</v>
      </c>
      <c r="H488" s="1">
        <v>51</v>
      </c>
      <c r="I488" s="1">
        <v>52.6</v>
      </c>
      <c r="J488" s="1">
        <v>215</v>
      </c>
      <c r="K488" s="1">
        <v>202</v>
      </c>
    </row>
    <row r="489" spans="1:15" x14ac:dyDescent="0.25">
      <c r="A489" s="2">
        <v>41625</v>
      </c>
      <c r="B489" s="3">
        <v>0.33749999999999997</v>
      </c>
      <c r="C489" s="1">
        <v>13.8</v>
      </c>
      <c r="D489" s="1">
        <v>15</v>
      </c>
      <c r="E489" s="1">
        <v>8679</v>
      </c>
      <c r="F489" s="1">
        <v>130</v>
      </c>
      <c r="G489" s="1">
        <v>128.5</v>
      </c>
      <c r="H489" s="1">
        <v>51</v>
      </c>
      <c r="I489" s="1">
        <v>51.5</v>
      </c>
      <c r="J489" s="1">
        <v>215</v>
      </c>
      <c r="K489" s="1">
        <v>210</v>
      </c>
    </row>
    <row r="490" spans="1:15" x14ac:dyDescent="0.25">
      <c r="A490" s="2">
        <v>41625</v>
      </c>
      <c r="B490" s="3">
        <v>0.3840277777777778</v>
      </c>
      <c r="C490" s="1">
        <v>13.9</v>
      </c>
      <c r="D490" s="1">
        <v>14.7</v>
      </c>
      <c r="E490" s="1">
        <v>8700</v>
      </c>
      <c r="F490" s="1">
        <v>130</v>
      </c>
      <c r="G490" s="1">
        <v>130.69999999999999</v>
      </c>
      <c r="H490" s="1">
        <v>51</v>
      </c>
      <c r="I490" s="1">
        <v>53.9</v>
      </c>
      <c r="J490" s="1">
        <v>215</v>
      </c>
      <c r="K490" s="1">
        <v>193</v>
      </c>
    </row>
    <row r="491" spans="1:15" x14ac:dyDescent="0.25">
      <c r="A491" s="2">
        <v>41625</v>
      </c>
      <c r="B491" s="3">
        <v>0.41944444444444445</v>
      </c>
      <c r="C491" s="1">
        <v>13</v>
      </c>
      <c r="D491" s="1">
        <v>14</v>
      </c>
      <c r="E491" s="1">
        <v>8715</v>
      </c>
      <c r="F491" s="1">
        <v>130</v>
      </c>
      <c r="G491" s="1">
        <v>126.8</v>
      </c>
      <c r="H491" s="1">
        <v>51</v>
      </c>
      <c r="I491" s="1">
        <v>49.3</v>
      </c>
      <c r="J491" s="1">
        <v>215</v>
      </c>
      <c r="K491" s="1">
        <v>226</v>
      </c>
    </row>
    <row r="492" spans="1:15" x14ac:dyDescent="0.25">
      <c r="A492" s="2">
        <v>41625</v>
      </c>
      <c r="B492" s="3">
        <v>0.4597222222222222</v>
      </c>
      <c r="C492" s="1">
        <v>13.9</v>
      </c>
      <c r="D492" s="1">
        <v>12.6</v>
      </c>
      <c r="E492" s="1">
        <v>8730</v>
      </c>
      <c r="F492" s="1">
        <v>130</v>
      </c>
      <c r="G492" s="1">
        <v>127.7</v>
      </c>
      <c r="H492" s="1">
        <v>51</v>
      </c>
      <c r="I492" s="1">
        <v>48</v>
      </c>
      <c r="J492" s="1">
        <v>215</v>
      </c>
      <c r="K492" s="1">
        <v>237</v>
      </c>
    </row>
    <row r="493" spans="1:15" x14ac:dyDescent="0.25">
      <c r="A493" s="2">
        <v>41625</v>
      </c>
      <c r="B493" s="3">
        <v>0.50416666666666665</v>
      </c>
      <c r="C493" s="1">
        <v>15.2</v>
      </c>
      <c r="D493" s="1">
        <v>16.8</v>
      </c>
      <c r="E493" s="1">
        <v>8747</v>
      </c>
      <c r="F493" s="1">
        <v>130</v>
      </c>
      <c r="G493" s="1">
        <v>127.3</v>
      </c>
      <c r="H493" s="1">
        <v>51</v>
      </c>
      <c r="I493" s="1">
        <v>51</v>
      </c>
      <c r="J493" s="1">
        <v>215</v>
      </c>
      <c r="K493" s="1">
        <v>215</v>
      </c>
    </row>
    <row r="494" spans="1:15" x14ac:dyDescent="0.25">
      <c r="A494" s="2">
        <v>41625</v>
      </c>
      <c r="B494" s="3">
        <v>0.55069444444444449</v>
      </c>
      <c r="C494" s="1">
        <v>14.2</v>
      </c>
      <c r="D494" s="1">
        <v>19.8</v>
      </c>
      <c r="E494" s="1">
        <v>8767</v>
      </c>
      <c r="F494" s="1">
        <v>130</v>
      </c>
      <c r="G494" s="1">
        <v>128.19999999999999</v>
      </c>
      <c r="H494" s="1">
        <v>51</v>
      </c>
      <c r="I494" s="1">
        <v>50.6</v>
      </c>
      <c r="J494" s="1">
        <v>215</v>
      </c>
      <c r="K494" s="1">
        <v>217</v>
      </c>
    </row>
    <row r="495" spans="1:15" x14ac:dyDescent="0.25">
      <c r="A495" s="2">
        <v>41625</v>
      </c>
      <c r="B495" s="3">
        <v>0.60833333333333328</v>
      </c>
      <c r="C495" s="1">
        <v>12.8</v>
      </c>
      <c r="D495" s="1">
        <v>16.7</v>
      </c>
      <c r="E495" s="1">
        <v>8786</v>
      </c>
      <c r="F495" s="1">
        <v>130</v>
      </c>
      <c r="G495" s="1">
        <v>121.8</v>
      </c>
      <c r="H495" s="1">
        <v>51</v>
      </c>
      <c r="I495" s="1">
        <v>42.5</v>
      </c>
      <c r="J495" s="1">
        <v>215</v>
      </c>
      <c r="K495" s="1">
        <v>277</v>
      </c>
      <c r="O495" s="1" t="s">
        <v>159</v>
      </c>
    </row>
    <row r="496" spans="1:15" x14ac:dyDescent="0.25">
      <c r="A496" s="2">
        <v>41625</v>
      </c>
      <c r="B496" s="3">
        <v>0.6479166666666667</v>
      </c>
      <c r="C496" s="1">
        <v>16.100000000000001</v>
      </c>
      <c r="D496" s="1">
        <v>18.7</v>
      </c>
      <c r="E496" s="1">
        <v>8799</v>
      </c>
      <c r="F496" s="1">
        <v>130</v>
      </c>
      <c r="G496" s="1">
        <v>128.80000000000001</v>
      </c>
      <c r="H496" s="1">
        <v>51</v>
      </c>
      <c r="I496" s="1">
        <v>46.9</v>
      </c>
      <c r="J496" s="1">
        <v>215</v>
      </c>
      <c r="K496" s="1">
        <v>245</v>
      </c>
    </row>
    <row r="497" spans="1:15" x14ac:dyDescent="0.25">
      <c r="A497" s="2">
        <v>41625</v>
      </c>
      <c r="B497" s="3">
        <v>0.64930555555555558</v>
      </c>
      <c r="E497" s="1">
        <v>8799</v>
      </c>
      <c r="F497" s="1">
        <v>130</v>
      </c>
      <c r="H497" s="1">
        <v>51</v>
      </c>
      <c r="J497" s="1">
        <v>215</v>
      </c>
      <c r="L497" s="1" t="s">
        <v>60</v>
      </c>
      <c r="O497" s="1" t="s">
        <v>161</v>
      </c>
    </row>
    <row r="498" spans="1:15" x14ac:dyDescent="0.25">
      <c r="A498" s="2">
        <v>41626</v>
      </c>
      <c r="B498" s="3">
        <v>0.48680555555555555</v>
      </c>
      <c r="E498" s="1">
        <v>8799</v>
      </c>
      <c r="F498" s="1">
        <v>130</v>
      </c>
      <c r="H498" s="1">
        <v>51</v>
      </c>
      <c r="J498" s="1">
        <v>220</v>
      </c>
      <c r="L498" s="1" t="s">
        <v>51</v>
      </c>
    </row>
    <row r="499" spans="1:15" x14ac:dyDescent="0.25">
      <c r="A499" s="2">
        <v>41626</v>
      </c>
      <c r="B499" s="3">
        <v>0.5131944444444444</v>
      </c>
      <c r="C499" s="1">
        <v>16</v>
      </c>
      <c r="D499" s="1">
        <v>15.5</v>
      </c>
      <c r="E499" s="1">
        <v>8809</v>
      </c>
      <c r="F499" s="1">
        <v>130</v>
      </c>
      <c r="G499" s="1">
        <v>128.69999999999999</v>
      </c>
      <c r="H499" s="1">
        <v>51</v>
      </c>
      <c r="I499" s="1">
        <v>38.799999999999997</v>
      </c>
      <c r="J499" s="1">
        <v>220</v>
      </c>
    </row>
    <row r="500" spans="1:15" x14ac:dyDescent="0.25">
      <c r="A500" s="2">
        <v>41626</v>
      </c>
      <c r="B500" s="3">
        <v>0.52916666666666667</v>
      </c>
      <c r="C500" s="1">
        <v>15.4</v>
      </c>
      <c r="D500" s="1">
        <v>16</v>
      </c>
      <c r="E500" s="1">
        <v>8815</v>
      </c>
      <c r="F500" s="1">
        <v>130</v>
      </c>
      <c r="G500" s="1">
        <v>129.69999999999999</v>
      </c>
      <c r="H500" s="1">
        <v>51</v>
      </c>
      <c r="I500" s="1">
        <v>46.2</v>
      </c>
      <c r="J500" s="1">
        <v>220</v>
      </c>
    </row>
    <row r="501" spans="1:15" x14ac:dyDescent="0.25">
      <c r="A501" s="2">
        <v>41626</v>
      </c>
      <c r="B501" s="3">
        <v>0.54652777777777783</v>
      </c>
      <c r="C501" s="1">
        <v>15</v>
      </c>
      <c r="D501" s="1">
        <v>19.5</v>
      </c>
      <c r="E501" s="1">
        <v>8822</v>
      </c>
      <c r="F501" s="1">
        <v>130</v>
      </c>
      <c r="G501" s="1">
        <v>129.30000000000001</v>
      </c>
      <c r="H501" s="1">
        <v>51</v>
      </c>
      <c r="I501" s="1">
        <v>51.7</v>
      </c>
      <c r="J501" s="1">
        <v>220</v>
      </c>
      <c r="L501" s="1" t="s">
        <v>57</v>
      </c>
    </row>
    <row r="502" spans="1:15" x14ac:dyDescent="0.25">
      <c r="A502" s="2">
        <v>41626</v>
      </c>
      <c r="B502" s="3">
        <v>0.56666666666666665</v>
      </c>
      <c r="C502" s="1">
        <v>14.5</v>
      </c>
      <c r="D502" s="1">
        <v>21.7</v>
      </c>
      <c r="E502" s="1">
        <v>8831</v>
      </c>
      <c r="F502" s="1">
        <v>130</v>
      </c>
      <c r="G502" s="1">
        <v>129.30000000000001</v>
      </c>
      <c r="H502" s="1">
        <v>51</v>
      </c>
      <c r="I502" s="1">
        <v>55.3</v>
      </c>
      <c r="J502" s="1">
        <v>160</v>
      </c>
    </row>
    <row r="503" spans="1:15" x14ac:dyDescent="0.25">
      <c r="A503" s="2">
        <v>41626</v>
      </c>
      <c r="B503" s="3">
        <v>0.58194444444444449</v>
      </c>
      <c r="C503" s="1">
        <v>13.9</v>
      </c>
      <c r="D503" s="1">
        <v>25.4</v>
      </c>
      <c r="E503" s="1">
        <v>8839</v>
      </c>
      <c r="F503" s="1">
        <v>130</v>
      </c>
      <c r="G503" s="1">
        <v>128.9</v>
      </c>
      <c r="H503" s="1">
        <v>51</v>
      </c>
      <c r="I503" s="1">
        <v>57.7</v>
      </c>
      <c r="J503" s="1">
        <v>160</v>
      </c>
      <c r="L503" s="1" t="s">
        <v>162</v>
      </c>
    </row>
    <row r="504" spans="1:15" x14ac:dyDescent="0.25">
      <c r="A504" s="2">
        <v>41626</v>
      </c>
      <c r="B504" s="3">
        <v>0.6333333333333333</v>
      </c>
      <c r="C504" s="1">
        <v>12.1</v>
      </c>
      <c r="D504" s="1">
        <v>30.6</v>
      </c>
      <c r="E504" s="1">
        <v>8869</v>
      </c>
      <c r="F504" s="1">
        <v>130</v>
      </c>
      <c r="G504" s="1">
        <v>129.30000000000001</v>
      </c>
      <c r="H504" s="1">
        <v>51</v>
      </c>
      <c r="I504" s="1">
        <v>53</v>
      </c>
      <c r="J504" s="1">
        <v>140</v>
      </c>
    </row>
    <row r="505" spans="1:15" x14ac:dyDescent="0.25">
      <c r="A505" s="2">
        <v>41626</v>
      </c>
      <c r="B505" s="3">
        <v>0.66111111111111109</v>
      </c>
      <c r="C505" s="1">
        <v>13.2</v>
      </c>
      <c r="D505" s="1">
        <v>29.4</v>
      </c>
      <c r="E505" s="1">
        <v>8887</v>
      </c>
      <c r="F505" s="1">
        <v>130</v>
      </c>
      <c r="G505" s="1">
        <v>127.6</v>
      </c>
      <c r="H505" s="1">
        <v>51</v>
      </c>
      <c r="I505" s="1">
        <v>51.3</v>
      </c>
      <c r="J505" s="1">
        <v>140</v>
      </c>
    </row>
    <row r="506" spans="1:15" x14ac:dyDescent="0.25">
      <c r="A506" s="2">
        <v>41626</v>
      </c>
      <c r="B506" s="3">
        <v>0.68402777777777779</v>
      </c>
      <c r="E506" s="1">
        <v>8900</v>
      </c>
      <c r="F506" s="1">
        <v>130</v>
      </c>
      <c r="H506" s="1">
        <v>51</v>
      </c>
      <c r="J506" s="1">
        <v>140</v>
      </c>
      <c r="L506" s="1" t="s">
        <v>121</v>
      </c>
    </row>
    <row r="507" spans="1:15" x14ac:dyDescent="0.25">
      <c r="A507" s="2">
        <v>41626</v>
      </c>
      <c r="B507" s="3">
        <v>0.69305555555555554</v>
      </c>
      <c r="C507" s="1">
        <v>14</v>
      </c>
      <c r="D507" s="1">
        <v>28.8</v>
      </c>
      <c r="E507" s="1">
        <v>8906</v>
      </c>
      <c r="F507" s="1">
        <v>130</v>
      </c>
      <c r="G507" s="1">
        <v>131.1</v>
      </c>
      <c r="H507" s="1">
        <v>51</v>
      </c>
      <c r="I507" s="1">
        <v>48.6</v>
      </c>
      <c r="J507" s="1">
        <v>140</v>
      </c>
    </row>
    <row r="508" spans="1:15" x14ac:dyDescent="0.25">
      <c r="A508" s="2">
        <v>41626</v>
      </c>
      <c r="B508" s="3">
        <v>0.70763888888888893</v>
      </c>
      <c r="C508" s="1">
        <v>14.1</v>
      </c>
      <c r="D508" s="1">
        <v>27.6</v>
      </c>
      <c r="E508" s="1">
        <v>8915</v>
      </c>
      <c r="F508" s="1">
        <v>130</v>
      </c>
      <c r="G508" s="1">
        <v>128.9</v>
      </c>
      <c r="H508" s="1">
        <v>51</v>
      </c>
      <c r="I508" s="1">
        <v>46.7</v>
      </c>
      <c r="J508" s="1">
        <v>140</v>
      </c>
    </row>
    <row r="509" spans="1:15" x14ac:dyDescent="0.25">
      <c r="A509" s="2">
        <v>41626</v>
      </c>
      <c r="B509" s="3">
        <v>0.72916666666666663</v>
      </c>
      <c r="C509" s="1">
        <v>14.4</v>
      </c>
      <c r="D509" s="1">
        <v>27.4</v>
      </c>
      <c r="E509" s="1">
        <v>8928</v>
      </c>
      <c r="F509" s="1">
        <v>130</v>
      </c>
      <c r="G509" s="1">
        <v>127.7</v>
      </c>
      <c r="H509" s="1">
        <v>51</v>
      </c>
      <c r="I509" s="1">
        <v>52.8</v>
      </c>
      <c r="J509" s="1">
        <v>140</v>
      </c>
    </row>
    <row r="510" spans="1:15" x14ac:dyDescent="0.25">
      <c r="A510" s="2">
        <v>41626</v>
      </c>
      <c r="B510" s="3">
        <v>0.73888888888888893</v>
      </c>
      <c r="C510" s="1">
        <v>14.1</v>
      </c>
      <c r="D510" s="1">
        <v>26.1</v>
      </c>
      <c r="E510" s="1">
        <v>8934</v>
      </c>
      <c r="F510" s="1">
        <v>130</v>
      </c>
      <c r="G510" s="1">
        <v>127.6</v>
      </c>
      <c r="H510" s="1">
        <v>51</v>
      </c>
      <c r="I510" s="1">
        <v>59.6</v>
      </c>
      <c r="J510" s="1">
        <v>140</v>
      </c>
      <c r="L510" s="1" t="s">
        <v>163</v>
      </c>
    </row>
    <row r="511" spans="1:15" x14ac:dyDescent="0.25">
      <c r="A511" s="2">
        <v>41626</v>
      </c>
      <c r="B511" s="3">
        <v>0.75902777777777775</v>
      </c>
      <c r="C511" s="1">
        <v>15</v>
      </c>
      <c r="D511" s="1">
        <v>23.2</v>
      </c>
      <c r="E511" s="1">
        <v>8946</v>
      </c>
    </row>
    <row r="512" spans="1:15" x14ac:dyDescent="0.25">
      <c r="A512" s="2">
        <v>41626</v>
      </c>
      <c r="B512" s="3">
        <v>0.7729166666666667</v>
      </c>
      <c r="E512" s="1">
        <v>8955</v>
      </c>
      <c r="L512" s="1" t="s">
        <v>60</v>
      </c>
      <c r="N512" s="1" t="s">
        <v>60</v>
      </c>
    </row>
    <row r="513" spans="1:1" x14ac:dyDescent="0.25">
      <c r="A513" s="2"/>
    </row>
    <row r="514" spans="1:1" x14ac:dyDescent="0.25">
      <c r="A514" s="2"/>
    </row>
    <row r="515" spans="1:1" x14ac:dyDescent="0.25">
      <c r="A515" s="2"/>
    </row>
    <row r="516" spans="1:1" x14ac:dyDescent="0.25">
      <c r="A516" s="2"/>
    </row>
    <row r="517" spans="1:1" x14ac:dyDescent="0.25">
      <c r="A517" s="2"/>
    </row>
    <row r="518" spans="1:1" x14ac:dyDescent="0.25">
      <c r="A518" s="2"/>
    </row>
    <row r="519" spans="1:1" x14ac:dyDescent="0.25">
      <c r="A519" s="2"/>
    </row>
    <row r="520" spans="1:1" x14ac:dyDescent="0.25">
      <c r="A520" s="2"/>
    </row>
    <row r="521" spans="1:1" x14ac:dyDescent="0.25">
      <c r="A521" s="2"/>
    </row>
    <row r="522" spans="1:1" x14ac:dyDescent="0.25">
      <c r="A522" s="2"/>
    </row>
    <row r="523" spans="1:1" x14ac:dyDescent="0.25">
      <c r="A523" s="2"/>
    </row>
    <row r="524" spans="1:1" x14ac:dyDescent="0.25">
      <c r="A524" s="2"/>
    </row>
    <row r="525" spans="1:1" x14ac:dyDescent="0.25">
      <c r="A525" s="2"/>
    </row>
    <row r="526" spans="1:1" x14ac:dyDescent="0.25">
      <c r="A526" s="2"/>
    </row>
    <row r="527" spans="1:1" x14ac:dyDescent="0.25">
      <c r="A527" s="2"/>
    </row>
    <row r="528" spans="1:1" x14ac:dyDescent="0.25">
      <c r="A528" s="2"/>
    </row>
    <row r="529" spans="1:1" x14ac:dyDescent="0.25">
      <c r="A529" s="2"/>
    </row>
    <row r="530" spans="1:1" x14ac:dyDescent="0.25">
      <c r="A530" s="2"/>
    </row>
    <row r="531" spans="1:1" x14ac:dyDescent="0.25">
      <c r="A531" s="2"/>
    </row>
    <row r="532" spans="1:1" x14ac:dyDescent="0.25">
      <c r="A532" s="2"/>
    </row>
    <row r="533" spans="1:1" x14ac:dyDescent="0.25">
      <c r="A533" s="2"/>
    </row>
    <row r="534" spans="1:1" x14ac:dyDescent="0.25">
      <c r="A534" s="2"/>
    </row>
    <row r="535" spans="1:1" x14ac:dyDescent="0.25">
      <c r="A535" s="2"/>
    </row>
    <row r="536" spans="1:1" x14ac:dyDescent="0.25">
      <c r="A536" s="2"/>
    </row>
    <row r="537" spans="1:1" x14ac:dyDescent="0.25">
      <c r="A537" s="2"/>
    </row>
    <row r="538" spans="1:1" x14ac:dyDescent="0.25">
      <c r="A538" s="2"/>
    </row>
    <row r="539" spans="1:1" x14ac:dyDescent="0.25">
      <c r="A539" s="2"/>
    </row>
    <row r="540" spans="1:1" x14ac:dyDescent="0.25">
      <c r="A540" s="2"/>
    </row>
    <row r="541" spans="1:1" x14ac:dyDescent="0.25">
      <c r="A541" s="2"/>
    </row>
    <row r="542" spans="1:1" x14ac:dyDescent="0.25">
      <c r="A542" s="2"/>
    </row>
    <row r="543" spans="1:1" x14ac:dyDescent="0.25">
      <c r="A543" s="2"/>
    </row>
    <row r="544" spans="1:1" x14ac:dyDescent="0.25">
      <c r="A544" s="2"/>
    </row>
    <row r="545" spans="1:1" x14ac:dyDescent="0.25">
      <c r="A545" s="2"/>
    </row>
    <row r="546" spans="1:1" x14ac:dyDescent="0.25">
      <c r="A546" s="2"/>
    </row>
    <row r="547" spans="1:1" x14ac:dyDescent="0.25">
      <c r="A547" s="2"/>
    </row>
    <row r="548" spans="1:1" x14ac:dyDescent="0.25">
      <c r="A548" s="2"/>
    </row>
    <row r="549" spans="1:1" x14ac:dyDescent="0.25">
      <c r="A549" s="2"/>
    </row>
    <row r="550" spans="1:1" x14ac:dyDescent="0.25">
      <c r="A550" s="2"/>
    </row>
    <row r="551" spans="1:1" x14ac:dyDescent="0.25">
      <c r="A551" s="2"/>
    </row>
    <row r="552" spans="1:1" x14ac:dyDescent="0.25">
      <c r="A552" s="2"/>
    </row>
    <row r="553" spans="1:1" x14ac:dyDescent="0.25">
      <c r="A553" s="2"/>
    </row>
    <row r="554" spans="1:1" x14ac:dyDescent="0.25">
      <c r="A554" s="2"/>
    </row>
    <row r="555" spans="1:1" x14ac:dyDescent="0.25">
      <c r="A555" s="2"/>
    </row>
    <row r="556" spans="1:1" x14ac:dyDescent="0.25">
      <c r="A556" s="2"/>
    </row>
    <row r="557" spans="1:1" x14ac:dyDescent="0.25">
      <c r="A557" s="2"/>
    </row>
    <row r="558" spans="1:1" x14ac:dyDescent="0.25">
      <c r="A558" s="2"/>
    </row>
    <row r="559" spans="1:1" x14ac:dyDescent="0.25">
      <c r="A559" s="2"/>
    </row>
    <row r="560" spans="1:1" x14ac:dyDescent="0.25">
      <c r="A560" s="2"/>
    </row>
    <row r="561" spans="1:1" x14ac:dyDescent="0.25">
      <c r="A561" s="2"/>
    </row>
    <row r="562" spans="1:1" x14ac:dyDescent="0.25">
      <c r="A562" s="2"/>
    </row>
    <row r="563" spans="1:1" x14ac:dyDescent="0.25">
      <c r="A563" s="2"/>
    </row>
    <row r="564" spans="1:1" x14ac:dyDescent="0.25">
      <c r="A564" s="2"/>
    </row>
    <row r="565" spans="1:1" x14ac:dyDescent="0.25">
      <c r="A565" s="2"/>
    </row>
    <row r="566" spans="1:1" x14ac:dyDescent="0.25">
      <c r="A566" s="2"/>
    </row>
    <row r="567" spans="1:1" x14ac:dyDescent="0.25">
      <c r="A567" s="2"/>
    </row>
    <row r="568" spans="1:1" x14ac:dyDescent="0.25">
      <c r="A568" s="2"/>
    </row>
    <row r="569" spans="1:1" x14ac:dyDescent="0.25">
      <c r="A569" s="2"/>
    </row>
    <row r="570" spans="1:1" x14ac:dyDescent="0.25">
      <c r="A570" s="2"/>
    </row>
    <row r="571" spans="1:1" x14ac:dyDescent="0.25">
      <c r="A571" s="2"/>
    </row>
    <row r="572" spans="1:1" x14ac:dyDescent="0.25">
      <c r="A572" s="2"/>
    </row>
    <row r="573" spans="1:1" x14ac:dyDescent="0.25">
      <c r="A573" s="2"/>
    </row>
    <row r="574" spans="1:1" x14ac:dyDescent="0.25">
      <c r="A574" s="2"/>
    </row>
    <row r="575" spans="1:1" x14ac:dyDescent="0.25">
      <c r="A575" s="2"/>
    </row>
    <row r="576" spans="1:1" x14ac:dyDescent="0.25">
      <c r="A576" s="2"/>
    </row>
    <row r="577" spans="1:1" x14ac:dyDescent="0.25">
      <c r="A577" s="2"/>
    </row>
    <row r="578" spans="1:1" x14ac:dyDescent="0.25">
      <c r="A578" s="2"/>
    </row>
    <row r="579" spans="1:1" x14ac:dyDescent="0.25">
      <c r="A579" s="2"/>
    </row>
    <row r="580" spans="1:1" x14ac:dyDescent="0.25">
      <c r="A580" s="2"/>
    </row>
    <row r="581" spans="1:1" x14ac:dyDescent="0.25">
      <c r="A581" s="2"/>
    </row>
    <row r="582" spans="1:1" x14ac:dyDescent="0.25">
      <c r="A582" s="2"/>
    </row>
    <row r="583" spans="1:1" x14ac:dyDescent="0.25">
      <c r="A583" s="2"/>
    </row>
    <row r="584" spans="1:1" x14ac:dyDescent="0.25">
      <c r="A584" s="2"/>
    </row>
    <row r="585" spans="1:1" x14ac:dyDescent="0.25">
      <c r="A585" s="2"/>
    </row>
    <row r="586" spans="1:1" x14ac:dyDescent="0.25">
      <c r="A586" s="2"/>
    </row>
    <row r="587" spans="1:1" x14ac:dyDescent="0.25">
      <c r="A587" s="2"/>
    </row>
    <row r="588" spans="1:1" x14ac:dyDescent="0.25">
      <c r="A588" s="2"/>
    </row>
    <row r="589" spans="1:1" x14ac:dyDescent="0.25">
      <c r="A589" s="2"/>
    </row>
    <row r="590" spans="1:1" x14ac:dyDescent="0.25">
      <c r="A590" s="2"/>
    </row>
    <row r="591" spans="1:1" x14ac:dyDescent="0.25">
      <c r="A591" s="2"/>
    </row>
    <row r="592" spans="1:1" x14ac:dyDescent="0.25">
      <c r="A592" s="2"/>
    </row>
    <row r="593" spans="1:1" x14ac:dyDescent="0.25">
      <c r="A593" s="2"/>
    </row>
    <row r="594" spans="1:1" x14ac:dyDescent="0.25">
      <c r="A594" s="2"/>
    </row>
    <row r="595" spans="1:1" x14ac:dyDescent="0.25">
      <c r="A595" s="2"/>
    </row>
    <row r="596" spans="1:1" x14ac:dyDescent="0.25">
      <c r="A596" s="2"/>
    </row>
    <row r="597" spans="1:1" x14ac:dyDescent="0.25">
      <c r="A597" s="2"/>
    </row>
    <row r="598" spans="1:1" x14ac:dyDescent="0.25">
      <c r="A598" s="2"/>
    </row>
    <row r="599" spans="1:1" x14ac:dyDescent="0.25">
      <c r="A599" s="2"/>
    </row>
    <row r="600" spans="1:1" x14ac:dyDescent="0.25">
      <c r="A600" s="2"/>
    </row>
    <row r="601" spans="1:1" x14ac:dyDescent="0.25">
      <c r="A601" s="2"/>
    </row>
    <row r="602" spans="1:1" x14ac:dyDescent="0.25">
      <c r="A602" s="2"/>
    </row>
    <row r="603" spans="1:1" x14ac:dyDescent="0.25">
      <c r="A603" s="2"/>
    </row>
    <row r="604" spans="1:1" x14ac:dyDescent="0.25">
      <c r="A604" s="2"/>
    </row>
    <row r="605" spans="1:1" x14ac:dyDescent="0.25">
      <c r="A605" s="2"/>
    </row>
    <row r="606" spans="1:1" x14ac:dyDescent="0.25">
      <c r="A606" s="2"/>
    </row>
    <row r="607" spans="1:1" x14ac:dyDescent="0.25">
      <c r="A607" s="2"/>
    </row>
    <row r="608" spans="1:1" x14ac:dyDescent="0.25">
      <c r="A608" s="2"/>
    </row>
    <row r="609" spans="1:1" x14ac:dyDescent="0.25">
      <c r="A609" s="2"/>
    </row>
    <row r="610" spans="1:1" x14ac:dyDescent="0.25">
      <c r="A610" s="2"/>
    </row>
    <row r="611" spans="1:1" x14ac:dyDescent="0.25">
      <c r="A611" s="2"/>
    </row>
  </sheetData>
  <phoneticPr fontId="19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0"/>
  <sheetViews>
    <sheetView workbookViewId="0">
      <selection activeCell="D3" sqref="D3"/>
    </sheetView>
  </sheetViews>
  <sheetFormatPr baseColWidth="10" defaultRowHeight="15" x14ac:dyDescent="0.25"/>
  <cols>
    <col min="1" max="1" width="28.28515625" bestFit="1" customWidth="1"/>
    <col min="2" max="2" width="11.42578125" style="5"/>
    <col min="3" max="3" width="33.42578125" bestFit="1" customWidth="1"/>
  </cols>
  <sheetData>
    <row r="1" spans="1:3" ht="18.75" x14ac:dyDescent="0.3">
      <c r="A1" s="163" t="s">
        <v>189</v>
      </c>
      <c r="B1" s="163"/>
      <c r="C1" s="163"/>
    </row>
    <row r="2" spans="1:3" ht="18.75" x14ac:dyDescent="0.3">
      <c r="A2" s="67"/>
      <c r="B2" s="67"/>
      <c r="C2" s="67"/>
    </row>
    <row r="3" spans="1:3" x14ac:dyDescent="0.25">
      <c r="A3" s="68" t="s">
        <v>166</v>
      </c>
      <c r="B3" s="69" t="s">
        <v>0</v>
      </c>
      <c r="C3" s="68" t="s">
        <v>167</v>
      </c>
    </row>
    <row r="4" spans="1:3" x14ac:dyDescent="0.25">
      <c r="A4" t="s">
        <v>174</v>
      </c>
      <c r="B4" s="5">
        <v>41562</v>
      </c>
      <c r="C4" t="s">
        <v>191</v>
      </c>
    </row>
    <row r="5" spans="1:3" x14ac:dyDescent="0.25">
      <c r="A5" t="s">
        <v>174</v>
      </c>
      <c r="B5" s="5">
        <v>41562</v>
      </c>
      <c r="C5" t="s">
        <v>192</v>
      </c>
    </row>
    <row r="6" spans="1:3" x14ac:dyDescent="0.25">
      <c r="A6" t="s">
        <v>187</v>
      </c>
      <c r="B6" s="5">
        <v>41599</v>
      </c>
      <c r="C6" t="s">
        <v>188</v>
      </c>
    </row>
    <row r="7" spans="1:3" x14ac:dyDescent="0.25">
      <c r="A7" t="s">
        <v>170</v>
      </c>
      <c r="B7" s="5">
        <v>41626</v>
      </c>
      <c r="C7" t="s">
        <v>171</v>
      </c>
    </row>
    <row r="8" spans="1:3" x14ac:dyDescent="0.25">
      <c r="A8" t="s">
        <v>172</v>
      </c>
      <c r="B8" s="5">
        <v>41626</v>
      </c>
      <c r="C8" t="s">
        <v>182</v>
      </c>
    </row>
    <row r="9" spans="1:3" x14ac:dyDescent="0.25">
      <c r="A9" t="s">
        <v>178</v>
      </c>
      <c r="B9" s="5">
        <v>41626</v>
      </c>
      <c r="C9" t="s">
        <v>179</v>
      </c>
    </row>
    <row r="10" spans="1:3" x14ac:dyDescent="0.25">
      <c r="A10" t="s">
        <v>183</v>
      </c>
      <c r="B10" s="5">
        <v>41626</v>
      </c>
      <c r="C10" t="s">
        <v>184</v>
      </c>
    </row>
    <row r="11" spans="1:3" x14ac:dyDescent="0.25">
      <c r="A11" t="s">
        <v>185</v>
      </c>
      <c r="B11" s="5">
        <v>41626</v>
      </c>
      <c r="C11" t="s">
        <v>186</v>
      </c>
    </row>
    <row r="12" spans="1:3" x14ac:dyDescent="0.25">
      <c r="A12" t="s">
        <v>174</v>
      </c>
      <c r="B12" s="5">
        <v>41639</v>
      </c>
      <c r="C12" t="s">
        <v>190</v>
      </c>
    </row>
    <row r="13" spans="1:3" x14ac:dyDescent="0.25">
      <c r="A13" t="s">
        <v>168</v>
      </c>
      <c r="B13" s="5">
        <v>41795</v>
      </c>
      <c r="C13" t="s">
        <v>169</v>
      </c>
    </row>
    <row r="14" spans="1:3" x14ac:dyDescent="0.25">
      <c r="A14" t="s">
        <v>170</v>
      </c>
      <c r="B14" s="5">
        <v>41795</v>
      </c>
      <c r="C14" t="s">
        <v>171</v>
      </c>
    </row>
    <row r="15" spans="1:3" x14ac:dyDescent="0.25">
      <c r="A15" t="s">
        <v>172</v>
      </c>
      <c r="B15" s="5">
        <v>41795</v>
      </c>
      <c r="C15" t="s">
        <v>173</v>
      </c>
    </row>
    <row r="16" spans="1:3" x14ac:dyDescent="0.25">
      <c r="A16" t="s">
        <v>174</v>
      </c>
      <c r="B16" s="5">
        <v>41795</v>
      </c>
      <c r="C16" t="s">
        <v>175</v>
      </c>
    </row>
    <row r="17" spans="1:3" x14ac:dyDescent="0.25">
      <c r="A17" t="s">
        <v>176</v>
      </c>
      <c r="B17" s="5">
        <v>41795</v>
      </c>
      <c r="C17" t="s">
        <v>177</v>
      </c>
    </row>
    <row r="18" spans="1:3" x14ac:dyDescent="0.25">
      <c r="A18" t="s">
        <v>178</v>
      </c>
      <c r="B18" s="5">
        <v>41795</v>
      </c>
      <c r="C18" t="s">
        <v>179</v>
      </c>
    </row>
    <row r="19" spans="1:3" x14ac:dyDescent="0.25">
      <c r="A19" t="s">
        <v>180</v>
      </c>
      <c r="B19" s="5">
        <v>41795</v>
      </c>
      <c r="C19" t="s">
        <v>179</v>
      </c>
    </row>
    <row r="20" spans="1:3" x14ac:dyDescent="0.25">
      <c r="A20" t="s">
        <v>185</v>
      </c>
      <c r="B20" s="5">
        <v>41795</v>
      </c>
      <c r="C20" t="s">
        <v>181</v>
      </c>
    </row>
  </sheetData>
  <mergeCells count="1">
    <mergeCell ref="A1:C1"/>
  </mergeCells>
  <phoneticPr fontId="19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30"/>
  <sheetViews>
    <sheetView workbookViewId="0">
      <selection activeCell="F6" sqref="F6"/>
    </sheetView>
  </sheetViews>
  <sheetFormatPr baseColWidth="10" defaultRowHeight="15" x14ac:dyDescent="0.25"/>
  <cols>
    <col min="1" max="1" width="10.7109375" style="5" customWidth="1"/>
    <col min="2" max="2" width="20.28515625" customWidth="1"/>
    <col min="3" max="3" width="13" style="5" customWidth="1"/>
    <col min="4" max="4" width="17.7109375" customWidth="1"/>
    <col min="5" max="5" width="11.42578125" style="7"/>
  </cols>
  <sheetData>
    <row r="1" spans="1:9" ht="30" customHeight="1" x14ac:dyDescent="0.25">
      <c r="A1" s="2" t="s">
        <v>0</v>
      </c>
      <c r="B1" s="4" t="s">
        <v>27</v>
      </c>
      <c r="C1" s="18" t="s">
        <v>29</v>
      </c>
      <c r="D1" s="4" t="s">
        <v>28</v>
      </c>
      <c r="E1" s="1" t="s">
        <v>24</v>
      </c>
      <c r="F1" s="1" t="s">
        <v>25</v>
      </c>
      <c r="G1" s="1" t="s">
        <v>26</v>
      </c>
      <c r="H1" s="1" t="s">
        <v>30</v>
      </c>
      <c r="I1" s="4" t="s">
        <v>126</v>
      </c>
    </row>
    <row r="2" spans="1:9" x14ac:dyDescent="0.25">
      <c r="A2" s="5">
        <v>41571</v>
      </c>
      <c r="B2" s="6">
        <v>71</v>
      </c>
      <c r="C2" s="8">
        <v>41587</v>
      </c>
      <c r="D2" s="6">
        <v>1700</v>
      </c>
      <c r="E2" s="7">
        <f>((D2-B2)-I2)*0.63</f>
        <v>1026.27</v>
      </c>
      <c r="F2" s="6">
        <f>7.62+14.78+26.96+26.86+26.94+21.84+26.32+31.14+30.98</f>
        <v>213.43999999999997</v>
      </c>
      <c r="G2">
        <f t="shared" ref="G2:G30" si="0">E2-F2</f>
        <v>812.83</v>
      </c>
      <c r="H2">
        <f>1000-G2</f>
        <v>187.16999999999996</v>
      </c>
    </row>
    <row r="3" spans="1:9" x14ac:dyDescent="0.25">
      <c r="A3" s="5">
        <v>41604</v>
      </c>
      <c r="B3">
        <v>3401</v>
      </c>
      <c r="C3" s="5">
        <v>41609</v>
      </c>
      <c r="D3">
        <v>4730</v>
      </c>
      <c r="E3" s="7">
        <f>(((D3-B3)-I3)*0.63)+G2</f>
        <v>1650.1</v>
      </c>
      <c r="F3">
        <f>30.58+21.06+12.56+21+13.16+12.66+12.68+21.14+20.76+12.38+20.34+12.34+20.1+12.46+20.44+12.48+20+12.38+19.72+12.04+19.86+12.24+20+20.2+20.5+20.94+20.26+20.82+3.06+151.94</f>
        <v>650.1</v>
      </c>
      <c r="G3">
        <f t="shared" si="0"/>
        <v>999.99999999999989</v>
      </c>
      <c r="H3">
        <f t="shared" ref="H3:H30" si="1">1000-G3</f>
        <v>0</v>
      </c>
    </row>
    <row r="4" spans="1:9" x14ac:dyDescent="0.25">
      <c r="A4" s="5">
        <v>41614</v>
      </c>
      <c r="B4">
        <v>6038</v>
      </c>
      <c r="C4" s="5">
        <v>41619</v>
      </c>
      <c r="D4">
        <v>7259</v>
      </c>
      <c r="E4" s="7">
        <f t="shared" ref="E4:E30" si="2">(((D4-B4)-I4)*0.63)+G3</f>
        <v>1769.23</v>
      </c>
      <c r="F4">
        <f>2.02+30.42+30.42+20.42+21.04+6.98+30.56+23.82+28.46+23.78+28.48+24.34+12.44+30.2+20.3+12.92+30.24+20.92+12.62+71.66+20.82+20.96+20.92+20.86+1.46+20.9+20.6+13+20.82+13.16+20.9+12.6+21.44+13.04+21.74+13.18+21.48+21.28</f>
        <v>801.19999999999993</v>
      </c>
      <c r="G4">
        <f t="shared" si="0"/>
        <v>968.03000000000009</v>
      </c>
      <c r="H4">
        <f t="shared" si="1"/>
        <v>31.969999999999914</v>
      </c>
    </row>
    <row r="5" spans="1:9" x14ac:dyDescent="0.25">
      <c r="A5" s="5">
        <v>41620</v>
      </c>
      <c r="B5">
        <v>7385</v>
      </c>
      <c r="C5" s="5">
        <v>41620</v>
      </c>
      <c r="D5">
        <v>7458</v>
      </c>
      <c r="E5" s="7">
        <f t="shared" si="2"/>
        <v>1014.0200000000001</v>
      </c>
      <c r="F5">
        <f>25.55+26.36+26.62+24.94+26.06+6.2+25.38+6.78+26.52+0.7+4.8+23.02+30.46+30.98+2.5+29.76+29.34+30.6+30.44+30.66+30.88+30.86+2.54+5.88+0.56+27.04+27+30.88</f>
        <v>593.31000000000006</v>
      </c>
      <c r="G5">
        <f t="shared" si="0"/>
        <v>420.71000000000004</v>
      </c>
      <c r="H5">
        <f t="shared" si="1"/>
        <v>579.29</v>
      </c>
    </row>
    <row r="6" spans="1:9" x14ac:dyDescent="0.25">
      <c r="E6" s="7">
        <f t="shared" si="2"/>
        <v>420.71000000000004</v>
      </c>
      <c r="G6">
        <f t="shared" si="0"/>
        <v>420.71000000000004</v>
      </c>
      <c r="H6">
        <f t="shared" si="1"/>
        <v>579.29</v>
      </c>
    </row>
    <row r="7" spans="1:9" x14ac:dyDescent="0.25">
      <c r="E7" s="7">
        <f t="shared" si="2"/>
        <v>420.71000000000004</v>
      </c>
      <c r="F7" s="7"/>
      <c r="G7">
        <f t="shared" si="0"/>
        <v>420.71000000000004</v>
      </c>
      <c r="H7">
        <f t="shared" si="1"/>
        <v>579.29</v>
      </c>
    </row>
    <row r="8" spans="1:9" x14ac:dyDescent="0.25">
      <c r="E8" s="7">
        <f t="shared" si="2"/>
        <v>420.71000000000004</v>
      </c>
      <c r="G8">
        <f t="shared" si="0"/>
        <v>420.71000000000004</v>
      </c>
      <c r="H8">
        <f t="shared" si="1"/>
        <v>579.29</v>
      </c>
    </row>
    <row r="9" spans="1:9" x14ac:dyDescent="0.25">
      <c r="E9" s="7">
        <f t="shared" si="2"/>
        <v>420.71000000000004</v>
      </c>
      <c r="G9">
        <f t="shared" si="0"/>
        <v>420.71000000000004</v>
      </c>
      <c r="H9">
        <f t="shared" si="1"/>
        <v>579.29</v>
      </c>
    </row>
    <row r="10" spans="1:9" x14ac:dyDescent="0.25">
      <c r="E10" s="7">
        <f t="shared" si="2"/>
        <v>420.71000000000004</v>
      </c>
      <c r="G10">
        <f t="shared" si="0"/>
        <v>420.71000000000004</v>
      </c>
      <c r="H10">
        <f t="shared" si="1"/>
        <v>579.29</v>
      </c>
    </row>
    <row r="11" spans="1:9" x14ac:dyDescent="0.25">
      <c r="E11" s="7">
        <f t="shared" si="2"/>
        <v>420.71000000000004</v>
      </c>
      <c r="G11">
        <f t="shared" si="0"/>
        <v>420.71000000000004</v>
      </c>
      <c r="H11">
        <f t="shared" si="1"/>
        <v>579.29</v>
      </c>
    </row>
    <row r="12" spans="1:9" x14ac:dyDescent="0.25">
      <c r="E12" s="7">
        <f t="shared" si="2"/>
        <v>420.71000000000004</v>
      </c>
      <c r="G12">
        <f t="shared" si="0"/>
        <v>420.71000000000004</v>
      </c>
      <c r="H12">
        <f t="shared" si="1"/>
        <v>579.29</v>
      </c>
    </row>
    <row r="13" spans="1:9" x14ac:dyDescent="0.25">
      <c r="E13" s="7">
        <f t="shared" si="2"/>
        <v>420.71000000000004</v>
      </c>
      <c r="G13">
        <f t="shared" si="0"/>
        <v>420.71000000000004</v>
      </c>
      <c r="H13">
        <f t="shared" si="1"/>
        <v>579.29</v>
      </c>
    </row>
    <row r="14" spans="1:9" x14ac:dyDescent="0.25">
      <c r="E14" s="7">
        <f t="shared" si="2"/>
        <v>420.71000000000004</v>
      </c>
      <c r="G14">
        <f t="shared" si="0"/>
        <v>420.71000000000004</v>
      </c>
      <c r="H14">
        <f t="shared" si="1"/>
        <v>579.29</v>
      </c>
    </row>
    <row r="15" spans="1:9" x14ac:dyDescent="0.25">
      <c r="E15" s="7">
        <f t="shared" si="2"/>
        <v>420.71000000000004</v>
      </c>
      <c r="G15">
        <f t="shared" si="0"/>
        <v>420.71000000000004</v>
      </c>
      <c r="H15">
        <f t="shared" si="1"/>
        <v>579.29</v>
      </c>
    </row>
    <row r="16" spans="1:9" x14ac:dyDescent="0.25">
      <c r="E16" s="7">
        <f t="shared" si="2"/>
        <v>420.71000000000004</v>
      </c>
      <c r="G16">
        <f t="shared" si="0"/>
        <v>420.71000000000004</v>
      </c>
      <c r="H16">
        <f t="shared" si="1"/>
        <v>579.29</v>
      </c>
    </row>
    <row r="17" spans="5:8" x14ac:dyDescent="0.25">
      <c r="E17" s="7">
        <f t="shared" si="2"/>
        <v>420.71000000000004</v>
      </c>
      <c r="G17">
        <f t="shared" si="0"/>
        <v>420.71000000000004</v>
      </c>
      <c r="H17">
        <f t="shared" si="1"/>
        <v>579.29</v>
      </c>
    </row>
    <row r="18" spans="5:8" x14ac:dyDescent="0.25">
      <c r="E18" s="7">
        <f t="shared" si="2"/>
        <v>420.71000000000004</v>
      </c>
      <c r="G18">
        <f t="shared" si="0"/>
        <v>420.71000000000004</v>
      </c>
      <c r="H18">
        <f t="shared" si="1"/>
        <v>579.29</v>
      </c>
    </row>
    <row r="19" spans="5:8" x14ac:dyDescent="0.25">
      <c r="E19" s="7">
        <f t="shared" si="2"/>
        <v>420.71000000000004</v>
      </c>
      <c r="G19">
        <f t="shared" si="0"/>
        <v>420.71000000000004</v>
      </c>
      <c r="H19">
        <f t="shared" si="1"/>
        <v>579.29</v>
      </c>
    </row>
    <row r="20" spans="5:8" x14ac:dyDescent="0.25">
      <c r="E20" s="7">
        <f t="shared" si="2"/>
        <v>420.71000000000004</v>
      </c>
      <c r="G20">
        <f t="shared" si="0"/>
        <v>420.71000000000004</v>
      </c>
      <c r="H20">
        <f t="shared" si="1"/>
        <v>579.29</v>
      </c>
    </row>
    <row r="21" spans="5:8" x14ac:dyDescent="0.25">
      <c r="E21" s="7">
        <f t="shared" si="2"/>
        <v>420.71000000000004</v>
      </c>
      <c r="G21">
        <f t="shared" si="0"/>
        <v>420.71000000000004</v>
      </c>
      <c r="H21">
        <f t="shared" si="1"/>
        <v>579.29</v>
      </c>
    </row>
    <row r="22" spans="5:8" x14ac:dyDescent="0.25">
      <c r="E22" s="7">
        <f t="shared" si="2"/>
        <v>420.71000000000004</v>
      </c>
      <c r="G22">
        <f t="shared" si="0"/>
        <v>420.71000000000004</v>
      </c>
      <c r="H22">
        <f t="shared" si="1"/>
        <v>579.29</v>
      </c>
    </row>
    <row r="23" spans="5:8" x14ac:dyDescent="0.25">
      <c r="E23" s="7">
        <f t="shared" si="2"/>
        <v>420.71000000000004</v>
      </c>
      <c r="G23">
        <f t="shared" si="0"/>
        <v>420.71000000000004</v>
      </c>
      <c r="H23">
        <f t="shared" si="1"/>
        <v>579.29</v>
      </c>
    </row>
    <row r="24" spans="5:8" x14ac:dyDescent="0.25">
      <c r="E24" s="7">
        <f t="shared" si="2"/>
        <v>420.71000000000004</v>
      </c>
      <c r="G24">
        <f t="shared" si="0"/>
        <v>420.71000000000004</v>
      </c>
      <c r="H24">
        <f t="shared" si="1"/>
        <v>579.29</v>
      </c>
    </row>
    <row r="25" spans="5:8" x14ac:dyDescent="0.25">
      <c r="E25" s="7">
        <f t="shared" si="2"/>
        <v>420.71000000000004</v>
      </c>
      <c r="G25">
        <f t="shared" si="0"/>
        <v>420.71000000000004</v>
      </c>
      <c r="H25">
        <f t="shared" si="1"/>
        <v>579.29</v>
      </c>
    </row>
    <row r="26" spans="5:8" x14ac:dyDescent="0.25">
      <c r="E26" s="7">
        <f t="shared" si="2"/>
        <v>420.71000000000004</v>
      </c>
      <c r="G26">
        <f t="shared" si="0"/>
        <v>420.71000000000004</v>
      </c>
      <c r="H26">
        <f t="shared" si="1"/>
        <v>579.29</v>
      </c>
    </row>
    <row r="27" spans="5:8" x14ac:dyDescent="0.25">
      <c r="E27" s="7">
        <f t="shared" si="2"/>
        <v>420.71000000000004</v>
      </c>
      <c r="F27" s="7"/>
      <c r="G27">
        <f t="shared" si="0"/>
        <v>420.71000000000004</v>
      </c>
      <c r="H27">
        <f t="shared" si="1"/>
        <v>579.29</v>
      </c>
    </row>
    <row r="28" spans="5:8" x14ac:dyDescent="0.25">
      <c r="E28" s="7">
        <f t="shared" si="2"/>
        <v>420.71000000000004</v>
      </c>
      <c r="G28">
        <f t="shared" si="0"/>
        <v>420.71000000000004</v>
      </c>
      <c r="H28">
        <f t="shared" si="1"/>
        <v>579.29</v>
      </c>
    </row>
    <row r="29" spans="5:8" x14ac:dyDescent="0.25">
      <c r="E29" s="7">
        <f t="shared" si="2"/>
        <v>420.71000000000004</v>
      </c>
      <c r="G29">
        <f t="shared" si="0"/>
        <v>420.71000000000004</v>
      </c>
      <c r="H29">
        <f t="shared" si="1"/>
        <v>579.29</v>
      </c>
    </row>
    <row r="30" spans="5:8" x14ac:dyDescent="0.25">
      <c r="E30" s="7">
        <f t="shared" si="2"/>
        <v>420.71000000000004</v>
      </c>
      <c r="G30">
        <f t="shared" si="0"/>
        <v>420.71000000000004</v>
      </c>
      <c r="H30">
        <f t="shared" si="1"/>
        <v>579.29</v>
      </c>
    </row>
  </sheetData>
  <phoneticPr fontId="19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30"/>
  <sheetViews>
    <sheetView workbookViewId="0">
      <selection activeCell="F7" sqref="F7"/>
    </sheetView>
  </sheetViews>
  <sheetFormatPr baseColWidth="10" defaultRowHeight="15" x14ac:dyDescent="0.25"/>
  <cols>
    <col min="1" max="1" width="10.7109375" style="5" customWidth="1"/>
    <col min="2" max="2" width="20.28515625" customWidth="1"/>
    <col min="3" max="3" width="13" style="5" customWidth="1"/>
    <col min="4" max="4" width="17.7109375" customWidth="1"/>
    <col min="5" max="5" width="11.42578125" style="7"/>
  </cols>
  <sheetData>
    <row r="1" spans="1:9" ht="30" customHeight="1" x14ac:dyDescent="0.25">
      <c r="A1" s="5" t="s">
        <v>0</v>
      </c>
      <c r="B1" s="6" t="s">
        <v>27</v>
      </c>
      <c r="C1" s="8" t="s">
        <v>29</v>
      </c>
      <c r="D1" s="6" t="s">
        <v>28</v>
      </c>
      <c r="E1" s="7" t="s">
        <v>24</v>
      </c>
      <c r="F1" t="s">
        <v>25</v>
      </c>
      <c r="G1" t="s">
        <v>26</v>
      </c>
      <c r="H1" t="s">
        <v>30</v>
      </c>
      <c r="I1" s="4" t="s">
        <v>126</v>
      </c>
    </row>
    <row r="2" spans="1:9" x14ac:dyDescent="0.25">
      <c r="A2" s="5">
        <v>41587</v>
      </c>
      <c r="B2" s="6">
        <v>1700</v>
      </c>
      <c r="C2" s="8">
        <v>41604</v>
      </c>
      <c r="D2" s="6">
        <v>3400</v>
      </c>
      <c r="E2" s="7">
        <f>((D2-B2)-I2)*0.63</f>
        <v>989.73</v>
      </c>
      <c r="F2">
        <f>20.86+20.66+21.28+21.18</f>
        <v>83.97999999999999</v>
      </c>
      <c r="G2">
        <f>E2-F2</f>
        <v>905.75</v>
      </c>
      <c r="H2">
        <f>1000-G2</f>
        <v>94.25</v>
      </c>
      <c r="I2">
        <f>(2160-2041)+(2419-2415)+(3194-3188)</f>
        <v>129</v>
      </c>
    </row>
    <row r="3" spans="1:9" x14ac:dyDescent="0.25">
      <c r="A3" s="5">
        <v>41609</v>
      </c>
      <c r="B3">
        <v>4731</v>
      </c>
      <c r="C3" s="5">
        <v>41614</v>
      </c>
      <c r="D3">
        <v>6038</v>
      </c>
      <c r="E3" s="7">
        <f>(((D3-B3)-I3)*0.63)+G2</f>
        <v>1729.1599999999999</v>
      </c>
      <c r="F3">
        <f>29.9+29.92+26.6+30.52+30.02+26.12+20.52+29.78+30.02+26.66+26.7+20.68+20.8+20.6+20.74+20.2+30.5+20.74+30.34+64.32+20.08+12.46+140.94+21.14+20.82+21.18+21.08+20.98+30.6+12.74+13.02+20.94+24.18+20.58+20.44+6+23.98+20.6+20.02+71.58</f>
        <v>1119.0400000000002</v>
      </c>
      <c r="G3">
        <f>E3-F3</f>
        <v>610.11999999999966</v>
      </c>
      <c r="H3">
        <f t="shared" ref="H3:H30" si="0">1000-G3</f>
        <v>389.88000000000034</v>
      </c>
    </row>
    <row r="4" spans="1:9" x14ac:dyDescent="0.25">
      <c r="A4" s="5">
        <v>41619</v>
      </c>
      <c r="B4">
        <v>7259</v>
      </c>
      <c r="C4" s="5">
        <v>41620</v>
      </c>
      <c r="D4">
        <v>7385</v>
      </c>
      <c r="E4" s="7">
        <f t="shared" ref="E4:E30" si="1">(((D4-B4)-I4)*0.63)+G3</f>
        <v>689.49999999999966</v>
      </c>
      <c r="F4" s="7">
        <f>20.74+26.74+26.5+20.88+20.88</f>
        <v>115.73999999999998</v>
      </c>
      <c r="G4">
        <f t="shared" ref="G4:G30" si="2">E4-F4</f>
        <v>573.75999999999965</v>
      </c>
      <c r="H4">
        <f t="shared" si="0"/>
        <v>426.24000000000035</v>
      </c>
    </row>
    <row r="5" spans="1:9" x14ac:dyDescent="0.25">
      <c r="A5" s="5">
        <v>41620</v>
      </c>
      <c r="B5">
        <v>7458</v>
      </c>
      <c r="D5">
        <v>8900</v>
      </c>
      <c r="E5" s="7">
        <f t="shared" si="1"/>
        <v>1480.3299999999997</v>
      </c>
      <c r="F5">
        <f>20.62+30.48+20.64+21.12+26.52+20.2+20.32+12.22+20.34+23.16+19.9+12.8+41.8+21.18+26.32+29.12+29.7+26.8</f>
        <v>423.24</v>
      </c>
      <c r="G5">
        <f t="shared" si="2"/>
        <v>1057.0899999999997</v>
      </c>
      <c r="H5">
        <f t="shared" si="0"/>
        <v>-57.089999999999691</v>
      </c>
      <c r="I5">
        <f>8362-8359</f>
        <v>3</v>
      </c>
    </row>
    <row r="6" spans="1:9" x14ac:dyDescent="0.25">
      <c r="E6" s="7">
        <f t="shared" si="1"/>
        <v>1057.0899999999997</v>
      </c>
      <c r="F6">
        <f>25.24+25.22+27.1+27.46+27.68+1.9+0.26+3.54+6.1+2.9+2.6+6.1+2.94+0.32+30.44+25.28+6.18+29.26+30.46+29.26+29.28+30.62+26.4+26.5+30.74+26.7+29.1+30.96+30.44+30.48+30.3+6.5+30.56+28.58+28.1+30.6</f>
        <v>756.1</v>
      </c>
      <c r="G6">
        <f t="shared" si="2"/>
        <v>300.98999999999967</v>
      </c>
      <c r="H6">
        <f t="shared" si="0"/>
        <v>699.01000000000033</v>
      </c>
    </row>
    <row r="7" spans="1:9" x14ac:dyDescent="0.25">
      <c r="E7" s="7">
        <f t="shared" si="1"/>
        <v>300.98999999999967</v>
      </c>
      <c r="G7">
        <f t="shared" si="2"/>
        <v>300.98999999999967</v>
      </c>
      <c r="H7">
        <f t="shared" si="0"/>
        <v>699.01000000000033</v>
      </c>
    </row>
    <row r="8" spans="1:9" x14ac:dyDescent="0.25">
      <c r="E8" s="7">
        <f t="shared" si="1"/>
        <v>300.98999999999967</v>
      </c>
      <c r="G8">
        <f t="shared" si="2"/>
        <v>300.98999999999967</v>
      </c>
      <c r="H8">
        <f t="shared" si="0"/>
        <v>699.01000000000033</v>
      </c>
    </row>
    <row r="9" spans="1:9" x14ac:dyDescent="0.25">
      <c r="E9" s="7">
        <f t="shared" si="1"/>
        <v>300.98999999999967</v>
      </c>
      <c r="F9" s="7"/>
      <c r="G9">
        <f t="shared" si="2"/>
        <v>300.98999999999967</v>
      </c>
      <c r="H9">
        <f t="shared" si="0"/>
        <v>699.01000000000033</v>
      </c>
    </row>
    <row r="10" spans="1:9" x14ac:dyDescent="0.25">
      <c r="D10" s="19"/>
      <c r="E10" s="7">
        <f t="shared" si="1"/>
        <v>300.98999999999967</v>
      </c>
      <c r="G10">
        <f>E10-F10</f>
        <v>300.98999999999967</v>
      </c>
      <c r="H10">
        <f t="shared" si="0"/>
        <v>699.01000000000033</v>
      </c>
    </row>
    <row r="11" spans="1:9" x14ac:dyDescent="0.25">
      <c r="E11" s="7">
        <f t="shared" si="1"/>
        <v>300.98999999999967</v>
      </c>
      <c r="G11">
        <f t="shared" si="2"/>
        <v>300.98999999999967</v>
      </c>
      <c r="H11">
        <f t="shared" si="0"/>
        <v>699.01000000000033</v>
      </c>
    </row>
    <row r="12" spans="1:9" x14ac:dyDescent="0.25">
      <c r="E12" s="7">
        <f t="shared" si="1"/>
        <v>300.98999999999967</v>
      </c>
      <c r="G12">
        <f t="shared" si="2"/>
        <v>300.98999999999967</v>
      </c>
      <c r="H12">
        <f t="shared" si="0"/>
        <v>699.01000000000033</v>
      </c>
    </row>
    <row r="13" spans="1:9" x14ac:dyDescent="0.25">
      <c r="E13" s="7">
        <f t="shared" si="1"/>
        <v>300.98999999999967</v>
      </c>
      <c r="G13">
        <f t="shared" si="2"/>
        <v>300.98999999999967</v>
      </c>
      <c r="H13">
        <f t="shared" si="0"/>
        <v>699.01000000000033</v>
      </c>
    </row>
    <row r="14" spans="1:9" x14ac:dyDescent="0.25">
      <c r="E14" s="7">
        <f t="shared" si="1"/>
        <v>300.98999999999967</v>
      </c>
      <c r="G14">
        <f t="shared" si="2"/>
        <v>300.98999999999967</v>
      </c>
      <c r="H14">
        <f t="shared" si="0"/>
        <v>699.01000000000033</v>
      </c>
    </row>
    <row r="15" spans="1:9" x14ac:dyDescent="0.25">
      <c r="E15" s="7">
        <f t="shared" si="1"/>
        <v>300.98999999999967</v>
      </c>
      <c r="G15">
        <f t="shared" si="2"/>
        <v>300.98999999999967</v>
      </c>
      <c r="H15">
        <f t="shared" si="0"/>
        <v>699.01000000000033</v>
      </c>
    </row>
    <row r="16" spans="1:9" x14ac:dyDescent="0.25">
      <c r="E16" s="7">
        <f t="shared" si="1"/>
        <v>300.98999999999967</v>
      </c>
      <c r="F16" s="7"/>
      <c r="G16">
        <f t="shared" si="2"/>
        <v>300.98999999999967</v>
      </c>
      <c r="H16">
        <f t="shared" si="0"/>
        <v>699.01000000000033</v>
      </c>
    </row>
    <row r="17" spans="5:8" x14ac:dyDescent="0.25">
      <c r="E17" s="7">
        <f t="shared" si="1"/>
        <v>300.98999999999967</v>
      </c>
      <c r="G17">
        <f t="shared" si="2"/>
        <v>300.98999999999967</v>
      </c>
      <c r="H17">
        <f t="shared" si="0"/>
        <v>699.01000000000033</v>
      </c>
    </row>
    <row r="18" spans="5:8" x14ac:dyDescent="0.25">
      <c r="E18" s="7">
        <f t="shared" si="1"/>
        <v>300.98999999999967</v>
      </c>
      <c r="G18">
        <f t="shared" si="2"/>
        <v>300.98999999999967</v>
      </c>
      <c r="H18">
        <f t="shared" si="0"/>
        <v>699.01000000000033</v>
      </c>
    </row>
    <row r="19" spans="5:8" x14ac:dyDescent="0.25">
      <c r="E19" s="7">
        <f t="shared" si="1"/>
        <v>300.98999999999967</v>
      </c>
      <c r="G19">
        <f t="shared" si="2"/>
        <v>300.98999999999967</v>
      </c>
      <c r="H19">
        <f t="shared" si="0"/>
        <v>699.01000000000033</v>
      </c>
    </row>
    <row r="20" spans="5:8" x14ac:dyDescent="0.25">
      <c r="E20" s="7">
        <f t="shared" si="1"/>
        <v>300.98999999999967</v>
      </c>
      <c r="G20">
        <f t="shared" si="2"/>
        <v>300.98999999999967</v>
      </c>
      <c r="H20">
        <f t="shared" si="0"/>
        <v>699.01000000000033</v>
      </c>
    </row>
    <row r="21" spans="5:8" x14ac:dyDescent="0.25">
      <c r="E21" s="7">
        <f t="shared" si="1"/>
        <v>300.98999999999967</v>
      </c>
      <c r="G21">
        <f t="shared" si="2"/>
        <v>300.98999999999967</v>
      </c>
      <c r="H21">
        <f t="shared" si="0"/>
        <v>699.01000000000033</v>
      </c>
    </row>
    <row r="22" spans="5:8" x14ac:dyDescent="0.25">
      <c r="E22" s="7">
        <f t="shared" si="1"/>
        <v>300.98999999999967</v>
      </c>
      <c r="G22">
        <f t="shared" si="2"/>
        <v>300.98999999999967</v>
      </c>
      <c r="H22">
        <f t="shared" si="0"/>
        <v>699.01000000000033</v>
      </c>
    </row>
    <row r="23" spans="5:8" x14ac:dyDescent="0.25">
      <c r="E23" s="7">
        <f t="shared" si="1"/>
        <v>300.98999999999967</v>
      </c>
      <c r="G23">
        <f t="shared" si="2"/>
        <v>300.98999999999967</v>
      </c>
      <c r="H23">
        <f t="shared" si="0"/>
        <v>699.01000000000033</v>
      </c>
    </row>
    <row r="24" spans="5:8" x14ac:dyDescent="0.25">
      <c r="E24" s="7">
        <f t="shared" si="1"/>
        <v>300.98999999999967</v>
      </c>
      <c r="G24">
        <f t="shared" si="2"/>
        <v>300.98999999999967</v>
      </c>
      <c r="H24">
        <f t="shared" si="0"/>
        <v>699.01000000000033</v>
      </c>
    </row>
    <row r="25" spans="5:8" x14ac:dyDescent="0.25">
      <c r="E25" s="7">
        <f t="shared" si="1"/>
        <v>300.98999999999967</v>
      </c>
      <c r="G25">
        <f t="shared" si="2"/>
        <v>300.98999999999967</v>
      </c>
      <c r="H25">
        <f t="shared" si="0"/>
        <v>699.01000000000033</v>
      </c>
    </row>
    <row r="26" spans="5:8" x14ac:dyDescent="0.25">
      <c r="E26" s="7">
        <f t="shared" si="1"/>
        <v>300.98999999999967</v>
      </c>
      <c r="G26">
        <f t="shared" si="2"/>
        <v>300.98999999999967</v>
      </c>
      <c r="H26">
        <f t="shared" si="0"/>
        <v>699.01000000000033</v>
      </c>
    </row>
    <row r="27" spans="5:8" x14ac:dyDescent="0.25">
      <c r="E27" s="7">
        <f t="shared" si="1"/>
        <v>300.98999999999967</v>
      </c>
      <c r="G27">
        <f t="shared" si="2"/>
        <v>300.98999999999967</v>
      </c>
      <c r="H27">
        <f t="shared" si="0"/>
        <v>699.01000000000033</v>
      </c>
    </row>
    <row r="28" spans="5:8" x14ac:dyDescent="0.25">
      <c r="E28" s="7">
        <f t="shared" si="1"/>
        <v>300.98999999999967</v>
      </c>
      <c r="G28">
        <f t="shared" si="2"/>
        <v>300.98999999999967</v>
      </c>
      <c r="H28">
        <f t="shared" si="0"/>
        <v>699.01000000000033</v>
      </c>
    </row>
    <row r="29" spans="5:8" x14ac:dyDescent="0.25">
      <c r="E29" s="7">
        <f t="shared" si="1"/>
        <v>300.98999999999967</v>
      </c>
      <c r="G29">
        <f t="shared" si="2"/>
        <v>300.98999999999967</v>
      </c>
      <c r="H29">
        <f t="shared" si="0"/>
        <v>699.01000000000033</v>
      </c>
    </row>
    <row r="30" spans="5:8" x14ac:dyDescent="0.25">
      <c r="E30" s="7">
        <f t="shared" si="1"/>
        <v>300.98999999999967</v>
      </c>
      <c r="G30">
        <f t="shared" si="2"/>
        <v>300.98999999999967</v>
      </c>
      <c r="H30">
        <f t="shared" si="0"/>
        <v>699.01000000000033</v>
      </c>
    </row>
  </sheetData>
  <phoneticPr fontId="19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O23"/>
  <sheetViews>
    <sheetView workbookViewId="0">
      <selection activeCell="D5" sqref="D5"/>
    </sheetView>
  </sheetViews>
  <sheetFormatPr baseColWidth="10" defaultRowHeight="15" x14ac:dyDescent="0.25"/>
  <cols>
    <col min="1" max="1" width="15.5703125" customWidth="1"/>
    <col min="2" max="2" width="16.7109375" bestFit="1" customWidth="1"/>
    <col min="3" max="3" width="8.7109375" customWidth="1"/>
    <col min="4" max="4" width="15.140625" customWidth="1"/>
    <col min="5" max="5" width="15.28515625" bestFit="1" customWidth="1"/>
    <col min="6" max="6" width="9" customWidth="1"/>
    <col min="7" max="7" width="15.5703125" customWidth="1"/>
    <col min="8" max="8" width="17" customWidth="1"/>
    <col min="9" max="9" width="8.140625" customWidth="1"/>
    <col min="11" max="11" width="12.85546875" bestFit="1" customWidth="1"/>
    <col min="12" max="12" width="15" customWidth="1"/>
    <col min="13" max="13" width="16.42578125" customWidth="1"/>
    <col min="14" max="14" width="13.28515625" customWidth="1"/>
    <col min="15" max="15" width="14.7109375" customWidth="1"/>
  </cols>
  <sheetData>
    <row r="3" spans="1:15" s="37" customFormat="1" ht="32.25" customHeight="1" x14ac:dyDescent="0.25">
      <c r="A3" s="40" t="s">
        <v>67</v>
      </c>
      <c r="B3" s="40" t="s">
        <v>70</v>
      </c>
      <c r="C3" s="41" t="s">
        <v>78</v>
      </c>
      <c r="D3" s="59" t="s">
        <v>76</v>
      </c>
      <c r="E3" s="36" t="s">
        <v>71</v>
      </c>
      <c r="F3" s="41" t="s">
        <v>78</v>
      </c>
      <c r="G3" s="54" t="s">
        <v>72</v>
      </c>
      <c r="H3" s="36" t="s">
        <v>73</v>
      </c>
      <c r="I3" s="41" t="s">
        <v>78</v>
      </c>
      <c r="J3" s="44" t="s">
        <v>69</v>
      </c>
      <c r="K3" s="44" t="s">
        <v>68</v>
      </c>
      <c r="L3" s="40" t="s">
        <v>77</v>
      </c>
      <c r="M3" s="40" t="s">
        <v>74</v>
      </c>
      <c r="N3" s="41" t="s">
        <v>79</v>
      </c>
      <c r="O3" s="46" t="s">
        <v>75</v>
      </c>
    </row>
    <row r="4" spans="1:15" s="9" customFormat="1" ht="15.75" x14ac:dyDescent="0.25">
      <c r="A4" s="51">
        <v>8799</v>
      </c>
      <c r="B4" s="52">
        <v>41626.487037037034</v>
      </c>
      <c r="C4" s="43">
        <f>(HOUR(B4)+MINUTE(B4)/60)</f>
        <v>11.683333333333334</v>
      </c>
      <c r="D4" s="60">
        <v>8955</v>
      </c>
      <c r="E4" s="38">
        <f ca="1">NOW()</f>
        <v>41848.874007523147</v>
      </c>
      <c r="F4" s="43">
        <f ca="1">(HOUR(E4)+MINUTE(E4)/60)</f>
        <v>20.966666666666665</v>
      </c>
      <c r="G4" s="55">
        <f>D4-A4</f>
        <v>156</v>
      </c>
      <c r="H4" s="65">
        <f ca="1">E4-B4</f>
        <v>222.38697048611357</v>
      </c>
      <c r="I4" s="43">
        <f ca="1">H4*24</f>
        <v>5337.2872916667257</v>
      </c>
      <c r="J4" s="45">
        <f>J11+K11</f>
        <v>62.516999999999996</v>
      </c>
      <c r="K4" s="45">
        <f>G4*K5</f>
        <v>98.28</v>
      </c>
      <c r="L4" s="45">
        <f>J4-K4</f>
        <v>-35.763000000000005</v>
      </c>
      <c r="M4" s="48">
        <f ca="1">K4/I4</f>
        <v>1.8413848576869313E-2</v>
      </c>
      <c r="N4" s="39">
        <f ca="1">IF(N5&gt;24,N5-24,N5)</f>
        <v>-1921.2128755787253</v>
      </c>
      <c r="O4" s="47" t="str">
        <f ca="1">INT(N4)&amp;":"&amp;TEXT((N4-INT(N4))*60,"00")</f>
        <v>-1922:47</v>
      </c>
    </row>
    <row r="5" spans="1:15" x14ac:dyDescent="0.25">
      <c r="D5" s="6"/>
      <c r="G5" s="49" t="s">
        <v>84</v>
      </c>
      <c r="I5" s="164" t="s">
        <v>80</v>
      </c>
      <c r="J5" s="164"/>
      <c r="K5" s="50">
        <v>0.63</v>
      </c>
      <c r="L5" s="58">
        <f>L4/J4</f>
        <v>-0.572052401746725</v>
      </c>
      <c r="N5" s="42">
        <f ca="1">F4+L6</f>
        <v>-1921.2128755787253</v>
      </c>
    </row>
    <row r="6" spans="1:15" x14ac:dyDescent="0.25">
      <c r="G6" s="56">
        <f ca="1">(I4/G4)*3600</f>
        <v>123168.16826923213</v>
      </c>
      <c r="I6" s="164" t="s">
        <v>81</v>
      </c>
      <c r="J6" s="164"/>
      <c r="K6" s="50">
        <f>J4/G4</f>
        <v>0.40075</v>
      </c>
      <c r="L6" s="66">
        <f ca="1">L4/M4</f>
        <v>-1942.179542245392</v>
      </c>
    </row>
    <row r="7" spans="1:15" x14ac:dyDescent="0.25">
      <c r="I7" s="164" t="s">
        <v>93</v>
      </c>
      <c r="J7" s="164"/>
      <c r="K7" s="57">
        <v>0.53300000000000003</v>
      </c>
    </row>
    <row r="8" spans="1:15" x14ac:dyDescent="0.25">
      <c r="A8" t="s">
        <v>111</v>
      </c>
      <c r="I8" s="165" t="s">
        <v>157</v>
      </c>
      <c r="J8" s="165"/>
      <c r="K8" s="61">
        <v>190</v>
      </c>
      <c r="L8" s="62">
        <f>L4*K9+L4</f>
        <v>-42.915600000000005</v>
      </c>
    </row>
    <row r="9" spans="1:15" x14ac:dyDescent="0.25">
      <c r="A9" t="s">
        <v>32</v>
      </c>
      <c r="B9" t="s">
        <v>112</v>
      </c>
      <c r="K9" s="64">
        <v>0.2</v>
      </c>
      <c r="L9" s="63">
        <f>L8/K8</f>
        <v>-0.22587157894736845</v>
      </c>
    </row>
    <row r="10" spans="1:15" x14ac:dyDescent="0.25">
      <c r="A10">
        <v>27</v>
      </c>
      <c r="B10">
        <v>0.65600000000000003</v>
      </c>
    </row>
    <row r="11" spans="1:15" x14ac:dyDescent="0.25">
      <c r="A11">
        <v>32</v>
      </c>
      <c r="B11">
        <v>0.60799999999999998</v>
      </c>
      <c r="J11">
        <v>11</v>
      </c>
      <c r="K11">
        <f>14.593+12.424+14.282+10.218</f>
        <v>51.516999999999996</v>
      </c>
    </row>
    <row r="12" spans="1:15" x14ac:dyDescent="0.25">
      <c r="A12">
        <v>35</v>
      </c>
      <c r="B12">
        <v>0.55000000000000004</v>
      </c>
    </row>
    <row r="13" spans="1:15" x14ac:dyDescent="0.25">
      <c r="A13">
        <v>28</v>
      </c>
      <c r="B13">
        <v>0.63</v>
      </c>
    </row>
    <row r="23" spans="2:2" x14ac:dyDescent="0.25">
      <c r="B23" s="53"/>
    </row>
  </sheetData>
  <mergeCells count="4">
    <mergeCell ref="I5:J5"/>
    <mergeCell ref="I6:J6"/>
    <mergeCell ref="I7:J7"/>
    <mergeCell ref="I8:J8"/>
  </mergeCells>
  <phoneticPr fontId="19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49"/>
  <sheetViews>
    <sheetView topLeftCell="A16" workbookViewId="0">
      <selection activeCell="B41" sqref="B41"/>
    </sheetView>
  </sheetViews>
  <sheetFormatPr baseColWidth="10" defaultRowHeight="15.75" x14ac:dyDescent="0.25"/>
  <cols>
    <col min="1" max="1" width="10" style="9" customWidth="1"/>
    <col min="2" max="2" width="15.140625" style="9" customWidth="1"/>
    <col min="3" max="3" width="9" style="9" customWidth="1"/>
    <col min="4" max="4" width="12.42578125" style="9" bestFit="1" customWidth="1"/>
    <col min="5" max="5" width="17.7109375" style="9" customWidth="1"/>
    <col min="6" max="6" width="21.140625" style="9" customWidth="1"/>
    <col min="7" max="7" width="9.5703125" style="9" customWidth="1"/>
    <col min="8" max="8" width="10.140625" style="9" bestFit="1" customWidth="1"/>
    <col min="9" max="9" width="10" style="9" bestFit="1" customWidth="1"/>
    <col min="10" max="16384" width="11.42578125" style="9"/>
  </cols>
  <sheetData>
    <row r="1" spans="1:9" ht="23.25" x14ac:dyDescent="0.35">
      <c r="A1" s="166" t="s">
        <v>31</v>
      </c>
      <c r="B1" s="166"/>
      <c r="C1" s="166"/>
      <c r="D1" s="166"/>
      <c r="E1" s="166"/>
      <c r="F1" s="166"/>
      <c r="G1" s="166"/>
      <c r="H1" s="166"/>
      <c r="I1" s="166"/>
    </row>
    <row r="2" spans="1:9" ht="23.25" x14ac:dyDescent="0.35">
      <c r="A2" s="166" t="s">
        <v>41</v>
      </c>
      <c r="B2" s="166"/>
      <c r="C2" s="166"/>
      <c r="D2" s="166"/>
      <c r="E2" s="166"/>
      <c r="F2" s="166"/>
      <c r="G2" s="166"/>
      <c r="H2" s="166"/>
      <c r="I2" s="166"/>
    </row>
    <row r="4" spans="1:9" ht="31.5" customHeight="1" x14ac:dyDescent="0.25">
      <c r="A4" s="10" t="s">
        <v>32</v>
      </c>
      <c r="B4" s="11" t="s">
        <v>33</v>
      </c>
      <c r="C4" s="11" t="s">
        <v>34</v>
      </c>
      <c r="D4" s="11" t="s">
        <v>36</v>
      </c>
      <c r="E4" s="11" t="s">
        <v>37</v>
      </c>
      <c r="F4" s="11" t="s">
        <v>38</v>
      </c>
      <c r="G4" s="11" t="s">
        <v>35</v>
      </c>
      <c r="H4" s="11" t="s">
        <v>39</v>
      </c>
      <c r="I4" s="11" t="s">
        <v>40</v>
      </c>
    </row>
    <row r="5" spans="1:9" x14ac:dyDescent="0.25">
      <c r="A5" s="15">
        <v>20</v>
      </c>
      <c r="B5" s="15">
        <v>120</v>
      </c>
      <c r="C5" s="15">
        <v>29.64</v>
      </c>
      <c r="D5" s="15">
        <v>0.66</v>
      </c>
      <c r="E5" s="16">
        <f>C5/D5</f>
        <v>44.909090909090907</v>
      </c>
      <c r="F5" s="17">
        <f>3600/E5</f>
        <v>80.161943319838059</v>
      </c>
      <c r="G5" s="15">
        <f>C5*24</f>
        <v>711.36</v>
      </c>
      <c r="H5" s="12">
        <v>176</v>
      </c>
      <c r="I5" s="13">
        <f>(H5/E5)</f>
        <v>3.9190283400809718</v>
      </c>
    </row>
    <row r="6" spans="1:9" x14ac:dyDescent="0.25">
      <c r="A6" s="15"/>
      <c r="B6" s="15">
        <v>100</v>
      </c>
      <c r="C6" s="15">
        <v>25.1</v>
      </c>
      <c r="D6" s="15">
        <f t="shared" ref="D6:D16" si="0">D5</f>
        <v>0.66</v>
      </c>
      <c r="E6" s="16">
        <f t="shared" ref="E6:E35" si="1">C6/D6</f>
        <v>38.030303030303031</v>
      </c>
      <c r="F6" s="17">
        <f t="shared" ref="F6:F49" si="2">3600/E6</f>
        <v>94.661354581673308</v>
      </c>
      <c r="G6" s="15">
        <f t="shared" ref="G6:G49" si="3">C6*24</f>
        <v>602.40000000000009</v>
      </c>
      <c r="H6" s="12">
        <v>152</v>
      </c>
      <c r="I6" s="13">
        <f t="shared" ref="I6:I49" si="4">(H6/E6)</f>
        <v>3.996812749003984</v>
      </c>
    </row>
    <row r="7" spans="1:9" x14ac:dyDescent="0.25">
      <c r="A7" s="12">
        <v>21</v>
      </c>
      <c r="B7" s="12">
        <v>120</v>
      </c>
      <c r="C7" s="12">
        <v>26.05</v>
      </c>
      <c r="D7" s="15">
        <f t="shared" si="0"/>
        <v>0.66</v>
      </c>
      <c r="E7" s="13">
        <f t="shared" si="1"/>
        <v>39.469696969696969</v>
      </c>
      <c r="F7" s="14">
        <f t="shared" si="2"/>
        <v>91.209213051823411</v>
      </c>
      <c r="G7" s="12">
        <f t="shared" si="3"/>
        <v>625.20000000000005</v>
      </c>
      <c r="H7" s="12">
        <v>186</v>
      </c>
      <c r="I7" s="13">
        <f t="shared" si="4"/>
        <v>4.7124760076775436</v>
      </c>
    </row>
    <row r="8" spans="1:9" x14ac:dyDescent="0.25">
      <c r="A8" s="12"/>
      <c r="B8" s="12">
        <v>100</v>
      </c>
      <c r="C8" s="12">
        <v>21.87</v>
      </c>
      <c r="D8" s="15">
        <f t="shared" si="0"/>
        <v>0.66</v>
      </c>
      <c r="E8" s="13">
        <f t="shared" si="1"/>
        <v>33.136363636363633</v>
      </c>
      <c r="F8" s="14">
        <f t="shared" si="2"/>
        <v>108.64197530864199</v>
      </c>
      <c r="G8" s="12">
        <f t="shared" si="3"/>
        <v>524.88</v>
      </c>
      <c r="H8" s="12">
        <v>160</v>
      </c>
      <c r="I8" s="13">
        <f t="shared" si="4"/>
        <v>4.8285322359396439</v>
      </c>
    </row>
    <row r="9" spans="1:9" x14ac:dyDescent="0.25">
      <c r="A9" s="15">
        <v>22</v>
      </c>
      <c r="B9" s="15">
        <v>120</v>
      </c>
      <c r="C9" s="15">
        <v>23.24</v>
      </c>
      <c r="D9" s="15">
        <f t="shared" si="0"/>
        <v>0.66</v>
      </c>
      <c r="E9" s="16">
        <f t="shared" si="1"/>
        <v>35.212121212121211</v>
      </c>
      <c r="F9" s="17">
        <f t="shared" si="2"/>
        <v>102.23752151462995</v>
      </c>
      <c r="G9" s="15">
        <f t="shared" si="3"/>
        <v>557.76</v>
      </c>
      <c r="H9" s="12">
        <v>194</v>
      </c>
      <c r="I9" s="13">
        <f t="shared" si="4"/>
        <v>5.5094664371772808</v>
      </c>
    </row>
    <row r="10" spans="1:9" x14ac:dyDescent="0.25">
      <c r="A10" s="15"/>
      <c r="B10" s="15">
        <v>100</v>
      </c>
      <c r="C10" s="15">
        <v>19.38</v>
      </c>
      <c r="D10" s="15">
        <f t="shared" si="0"/>
        <v>0.66</v>
      </c>
      <c r="E10" s="16">
        <f t="shared" si="1"/>
        <v>29.36363636363636</v>
      </c>
      <c r="F10" s="17">
        <f t="shared" si="2"/>
        <v>122.60061919504646</v>
      </c>
      <c r="G10" s="15">
        <f t="shared" si="3"/>
        <v>465.12</v>
      </c>
      <c r="H10" s="12">
        <v>165</v>
      </c>
      <c r="I10" s="13">
        <f t="shared" si="4"/>
        <v>5.6191950464396294</v>
      </c>
    </row>
    <row r="11" spans="1:9" x14ac:dyDescent="0.25">
      <c r="A11" s="12">
        <v>23</v>
      </c>
      <c r="B11" s="12">
        <v>120</v>
      </c>
      <c r="C11" s="12">
        <v>20.99</v>
      </c>
      <c r="D11" s="15">
        <f t="shared" si="0"/>
        <v>0.66</v>
      </c>
      <c r="E11" s="13">
        <f t="shared" si="1"/>
        <v>31.803030303030297</v>
      </c>
      <c r="F11" s="14">
        <f t="shared" si="2"/>
        <v>113.1967603620772</v>
      </c>
      <c r="G11" s="12">
        <f t="shared" si="3"/>
        <v>503.76</v>
      </c>
      <c r="H11" s="12">
        <v>200</v>
      </c>
      <c r="I11" s="13">
        <f t="shared" si="4"/>
        <v>6.2887089090042885</v>
      </c>
    </row>
    <row r="12" spans="1:9" x14ac:dyDescent="0.25">
      <c r="A12" s="12"/>
      <c r="B12" s="12">
        <v>100</v>
      </c>
      <c r="C12" s="12">
        <v>17.420000000000002</v>
      </c>
      <c r="D12" s="15">
        <f t="shared" si="0"/>
        <v>0.66</v>
      </c>
      <c r="E12" s="13">
        <f t="shared" si="1"/>
        <v>26.393939393939394</v>
      </c>
      <c r="F12" s="14">
        <f t="shared" si="2"/>
        <v>136.39494833524685</v>
      </c>
      <c r="G12" s="12">
        <f t="shared" si="3"/>
        <v>418.08000000000004</v>
      </c>
      <c r="H12" s="12">
        <v>170</v>
      </c>
      <c r="I12" s="13">
        <f t="shared" si="4"/>
        <v>6.4408725602755448</v>
      </c>
    </row>
    <row r="13" spans="1:9" x14ac:dyDescent="0.25">
      <c r="A13" s="15">
        <v>24</v>
      </c>
      <c r="B13" s="15">
        <v>120</v>
      </c>
      <c r="C13" s="15">
        <v>19.16</v>
      </c>
      <c r="D13" s="15">
        <f t="shared" si="0"/>
        <v>0.66</v>
      </c>
      <c r="E13" s="16">
        <f t="shared" si="1"/>
        <v>29.030303030303028</v>
      </c>
      <c r="F13" s="17">
        <f t="shared" si="2"/>
        <v>124.00835073068895</v>
      </c>
      <c r="G13" s="15">
        <f t="shared" si="3"/>
        <v>459.84000000000003</v>
      </c>
      <c r="H13" s="12">
        <v>206</v>
      </c>
      <c r="I13" s="13">
        <f t="shared" si="4"/>
        <v>7.0960334029227567</v>
      </c>
    </row>
    <row r="14" spans="1:9" x14ac:dyDescent="0.25">
      <c r="A14" s="15"/>
      <c r="B14" s="15">
        <v>100</v>
      </c>
      <c r="C14" s="15">
        <v>15.83</v>
      </c>
      <c r="D14" s="15">
        <f t="shared" si="0"/>
        <v>0.66</v>
      </c>
      <c r="E14" s="16">
        <f t="shared" si="1"/>
        <v>23.984848484848484</v>
      </c>
      <c r="F14" s="17">
        <f t="shared" si="2"/>
        <v>150.09475679090335</v>
      </c>
      <c r="G14" s="15">
        <f t="shared" si="3"/>
        <v>379.92</v>
      </c>
      <c r="H14" s="12">
        <v>174</v>
      </c>
      <c r="I14" s="13">
        <f t="shared" si="4"/>
        <v>7.2545799115603282</v>
      </c>
    </row>
    <row r="15" spans="1:9" x14ac:dyDescent="0.25">
      <c r="A15" s="12">
        <v>25</v>
      </c>
      <c r="B15" s="12">
        <v>120</v>
      </c>
      <c r="C15" s="12">
        <v>17.649999999999999</v>
      </c>
      <c r="D15" s="15">
        <f t="shared" si="0"/>
        <v>0.66</v>
      </c>
      <c r="E15" s="13">
        <f t="shared" si="1"/>
        <v>26.742424242424239</v>
      </c>
      <c r="F15" s="14">
        <f t="shared" si="2"/>
        <v>134.61756373937678</v>
      </c>
      <c r="G15" s="12">
        <f t="shared" si="3"/>
        <v>423.59999999999997</v>
      </c>
      <c r="H15" s="12">
        <v>210</v>
      </c>
      <c r="I15" s="13">
        <f t="shared" si="4"/>
        <v>7.852691218130313</v>
      </c>
    </row>
    <row r="16" spans="1:9" x14ac:dyDescent="0.25">
      <c r="A16" s="12"/>
      <c r="B16" s="12">
        <v>100</v>
      </c>
      <c r="C16" s="12">
        <v>14.53</v>
      </c>
      <c r="D16" s="15">
        <f t="shared" si="0"/>
        <v>0.66</v>
      </c>
      <c r="E16" s="13">
        <f t="shared" si="1"/>
        <v>22.015151515151512</v>
      </c>
      <c r="F16" s="14">
        <f t="shared" si="2"/>
        <v>163.52374397797664</v>
      </c>
      <c r="G16" s="12">
        <f t="shared" si="3"/>
        <v>348.71999999999997</v>
      </c>
      <c r="H16" s="12">
        <v>177</v>
      </c>
      <c r="I16" s="13">
        <f t="shared" si="4"/>
        <v>8.0399174122505173</v>
      </c>
    </row>
    <row r="17" spans="1:9" x14ac:dyDescent="0.25">
      <c r="A17" s="15">
        <v>26</v>
      </c>
      <c r="B17" s="15">
        <v>130</v>
      </c>
      <c r="C17" s="15">
        <v>17.78</v>
      </c>
      <c r="D17" s="15">
        <f>D15</f>
        <v>0.66</v>
      </c>
      <c r="E17" s="16">
        <f>C17/D17</f>
        <v>26.939393939393941</v>
      </c>
      <c r="F17" s="17">
        <f>3600/E17</f>
        <v>133.63329583802025</v>
      </c>
      <c r="G17" s="15">
        <f>C17*24</f>
        <v>426.72</v>
      </c>
      <c r="H17" s="12">
        <v>213</v>
      </c>
      <c r="I17" s="13">
        <f>(H17/E17)</f>
        <v>7.906636670416197</v>
      </c>
    </row>
    <row r="18" spans="1:9" x14ac:dyDescent="0.25">
      <c r="A18" s="15"/>
      <c r="B18" s="15">
        <v>120</v>
      </c>
      <c r="C18" s="15">
        <v>16.39</v>
      </c>
      <c r="D18" s="15">
        <f>D16</f>
        <v>0.66</v>
      </c>
      <c r="E18" s="16">
        <f t="shared" si="1"/>
        <v>24.833333333333332</v>
      </c>
      <c r="F18" s="17">
        <f t="shared" si="2"/>
        <v>144.96644295302013</v>
      </c>
      <c r="G18" s="15">
        <f t="shared" si="3"/>
        <v>393.36</v>
      </c>
      <c r="H18" s="12">
        <v>214</v>
      </c>
      <c r="I18" s="13">
        <f t="shared" si="4"/>
        <v>8.6174496644295306</v>
      </c>
    </row>
    <row r="19" spans="1:9" x14ac:dyDescent="0.25">
      <c r="A19" s="15"/>
      <c r="B19" s="15">
        <v>100</v>
      </c>
      <c r="C19" s="15">
        <v>13.45</v>
      </c>
      <c r="D19" s="15">
        <f t="shared" ref="D19:D38" si="5">D17</f>
        <v>0.66</v>
      </c>
      <c r="E19" s="16">
        <f t="shared" si="1"/>
        <v>20.378787878787875</v>
      </c>
      <c r="F19" s="17">
        <f t="shared" si="2"/>
        <v>176.65427509293684</v>
      </c>
      <c r="G19" s="15">
        <f t="shared" si="3"/>
        <v>322.79999999999995</v>
      </c>
      <c r="H19" s="12">
        <v>180</v>
      </c>
      <c r="I19" s="13">
        <f t="shared" si="4"/>
        <v>8.8327137546468411</v>
      </c>
    </row>
    <row r="20" spans="1:9" x14ac:dyDescent="0.25">
      <c r="A20" s="12">
        <v>27</v>
      </c>
      <c r="B20" s="12">
        <v>130</v>
      </c>
      <c r="C20" s="12">
        <v>16.649999999999999</v>
      </c>
      <c r="D20" s="15">
        <f t="shared" si="5"/>
        <v>0.66</v>
      </c>
      <c r="E20" s="13">
        <f>C20/D20</f>
        <v>25.227272727272723</v>
      </c>
      <c r="F20" s="14">
        <f>3600/E20</f>
        <v>142.70270270270274</v>
      </c>
      <c r="G20" s="12">
        <f>C20*24</f>
        <v>399.59999999999997</v>
      </c>
      <c r="H20" s="12">
        <v>216</v>
      </c>
      <c r="I20" s="13">
        <f>(H20/E20)</f>
        <v>8.5621621621621635</v>
      </c>
    </row>
    <row r="21" spans="1:9" x14ac:dyDescent="0.25">
      <c r="A21" s="12"/>
      <c r="B21" s="12">
        <v>120</v>
      </c>
      <c r="C21" s="12">
        <v>15.33</v>
      </c>
      <c r="D21" s="15">
        <f t="shared" si="5"/>
        <v>0.66</v>
      </c>
      <c r="E21" s="13">
        <f t="shared" si="1"/>
        <v>23.227272727272727</v>
      </c>
      <c r="F21" s="14">
        <f t="shared" si="2"/>
        <v>154.99021526418787</v>
      </c>
      <c r="G21" s="12">
        <f t="shared" si="3"/>
        <v>367.92</v>
      </c>
      <c r="H21" s="12">
        <v>217</v>
      </c>
      <c r="I21" s="13">
        <f t="shared" si="4"/>
        <v>9.3424657534246585</v>
      </c>
    </row>
    <row r="22" spans="1:9" x14ac:dyDescent="0.25">
      <c r="A22" s="12"/>
      <c r="B22" s="12">
        <v>100</v>
      </c>
      <c r="C22" s="12">
        <v>12.55</v>
      </c>
      <c r="D22" s="15">
        <f t="shared" si="5"/>
        <v>0.66</v>
      </c>
      <c r="E22" s="13">
        <f t="shared" si="1"/>
        <v>19.015151515151516</v>
      </c>
      <c r="F22" s="14">
        <f t="shared" si="2"/>
        <v>189.32270916334662</v>
      </c>
      <c r="G22" s="12">
        <f t="shared" si="3"/>
        <v>301.20000000000005</v>
      </c>
      <c r="H22" s="12">
        <v>182</v>
      </c>
      <c r="I22" s="13">
        <f t="shared" si="4"/>
        <v>9.5713147410358559</v>
      </c>
    </row>
    <row r="23" spans="1:9" x14ac:dyDescent="0.25">
      <c r="A23" s="15">
        <v>28</v>
      </c>
      <c r="B23" s="15">
        <v>130</v>
      </c>
      <c r="C23" s="15">
        <v>15.68</v>
      </c>
      <c r="D23" s="15">
        <f t="shared" si="5"/>
        <v>0.66</v>
      </c>
      <c r="E23" s="16">
        <f>C23/D23</f>
        <v>23.757575757575758</v>
      </c>
      <c r="F23" s="17">
        <f>3600/E23</f>
        <v>151.53061224489795</v>
      </c>
      <c r="G23" s="15">
        <f>C23*24</f>
        <v>376.32</v>
      </c>
      <c r="H23" s="12">
        <v>219</v>
      </c>
      <c r="I23" s="13">
        <f>(H23/E23)</f>
        <v>9.2181122448979593</v>
      </c>
    </row>
    <row r="24" spans="1:9" x14ac:dyDescent="0.25">
      <c r="A24" s="15"/>
      <c r="B24" s="15">
        <v>120</v>
      </c>
      <c r="C24" s="15">
        <v>14.43</v>
      </c>
      <c r="D24" s="15">
        <f t="shared" si="5"/>
        <v>0.66</v>
      </c>
      <c r="E24" s="16">
        <f t="shared" si="1"/>
        <v>21.863636363636363</v>
      </c>
      <c r="F24" s="17">
        <f t="shared" si="2"/>
        <v>164.65696465696465</v>
      </c>
      <c r="G24" s="15">
        <f t="shared" si="3"/>
        <v>346.32</v>
      </c>
      <c r="H24" s="12">
        <v>220</v>
      </c>
      <c r="I24" s="13">
        <f t="shared" si="4"/>
        <v>10.062370062370062</v>
      </c>
    </row>
    <row r="25" spans="1:9" x14ac:dyDescent="0.25">
      <c r="A25" s="15"/>
      <c r="B25" s="15">
        <v>100</v>
      </c>
      <c r="C25" s="15">
        <v>11.79</v>
      </c>
      <c r="D25" s="15">
        <f t="shared" si="5"/>
        <v>0.66</v>
      </c>
      <c r="E25" s="16">
        <f t="shared" si="1"/>
        <v>17.86363636363636</v>
      </c>
      <c r="F25" s="17">
        <f t="shared" si="2"/>
        <v>201.52671755725194</v>
      </c>
      <c r="G25" s="15">
        <f t="shared" si="3"/>
        <v>282.95999999999998</v>
      </c>
      <c r="H25" s="12">
        <v>184</v>
      </c>
      <c r="I25" s="13">
        <f t="shared" si="4"/>
        <v>10.300254452926211</v>
      </c>
    </row>
    <row r="26" spans="1:9" x14ac:dyDescent="0.25">
      <c r="A26" s="12">
        <v>29</v>
      </c>
      <c r="B26" s="12">
        <v>130</v>
      </c>
      <c r="C26" s="12">
        <v>14.85</v>
      </c>
      <c r="D26" s="15">
        <f t="shared" si="5"/>
        <v>0.66</v>
      </c>
      <c r="E26" s="13">
        <f>C26/D26</f>
        <v>22.5</v>
      </c>
      <c r="F26" s="14">
        <f>3600/E26</f>
        <v>160</v>
      </c>
      <c r="G26" s="12">
        <f>C26*24</f>
        <v>356.4</v>
      </c>
      <c r="H26" s="12">
        <v>222</v>
      </c>
      <c r="I26" s="13">
        <f>(H26/E26)</f>
        <v>9.8666666666666671</v>
      </c>
    </row>
    <row r="27" spans="1:9" x14ac:dyDescent="0.25">
      <c r="A27" s="12"/>
      <c r="B27" s="12">
        <v>120</v>
      </c>
      <c r="C27" s="12">
        <v>13.65</v>
      </c>
      <c r="D27" s="15">
        <f t="shared" si="5"/>
        <v>0.66</v>
      </c>
      <c r="E27" s="13">
        <f t="shared" si="1"/>
        <v>20.68181818181818</v>
      </c>
      <c r="F27" s="14">
        <f t="shared" si="2"/>
        <v>174.06593406593407</v>
      </c>
      <c r="G27" s="12">
        <f t="shared" si="3"/>
        <v>327.60000000000002</v>
      </c>
      <c r="H27" s="12">
        <v>223</v>
      </c>
      <c r="I27" s="13">
        <f t="shared" si="4"/>
        <v>10.782417582417583</v>
      </c>
    </row>
    <row r="28" spans="1:9" x14ac:dyDescent="0.25">
      <c r="A28" s="12"/>
      <c r="B28" s="12">
        <v>100</v>
      </c>
      <c r="C28" s="12">
        <v>11.13</v>
      </c>
      <c r="D28" s="15">
        <f t="shared" si="5"/>
        <v>0.66</v>
      </c>
      <c r="E28" s="13">
        <f t="shared" si="1"/>
        <v>16.863636363636363</v>
      </c>
      <c r="F28" s="14">
        <f t="shared" si="2"/>
        <v>213.47708894878707</v>
      </c>
      <c r="G28" s="12">
        <f t="shared" si="3"/>
        <v>267.12</v>
      </c>
      <c r="H28" s="12">
        <v>186</v>
      </c>
      <c r="I28" s="13">
        <f t="shared" si="4"/>
        <v>11.029649595687331</v>
      </c>
    </row>
    <row r="29" spans="1:9" x14ac:dyDescent="0.25">
      <c r="A29" s="15">
        <v>30</v>
      </c>
      <c r="B29" s="15">
        <v>130</v>
      </c>
      <c r="C29" s="15">
        <v>14.12</v>
      </c>
      <c r="D29" s="15">
        <f t="shared" si="5"/>
        <v>0.66</v>
      </c>
      <c r="E29" s="16">
        <f>C29/D29</f>
        <v>21.393939393939391</v>
      </c>
      <c r="F29" s="17">
        <f>3600/E29</f>
        <v>168.27195467422098</v>
      </c>
      <c r="G29" s="15">
        <f>C29*24</f>
        <v>338.88</v>
      </c>
      <c r="H29" s="12">
        <v>224</v>
      </c>
      <c r="I29" s="13">
        <f>(H29/E29)</f>
        <v>10.470254957507084</v>
      </c>
    </row>
    <row r="30" spans="1:9" x14ac:dyDescent="0.25">
      <c r="A30" s="15"/>
      <c r="B30" s="15">
        <v>120</v>
      </c>
      <c r="C30" s="15">
        <v>12.97</v>
      </c>
      <c r="D30" s="15">
        <f t="shared" si="5"/>
        <v>0.66</v>
      </c>
      <c r="E30" s="16">
        <f t="shared" si="1"/>
        <v>19.651515151515152</v>
      </c>
      <c r="F30" s="17">
        <f t="shared" si="2"/>
        <v>183.19198149575945</v>
      </c>
      <c r="G30" s="15">
        <f t="shared" si="3"/>
        <v>311.28000000000003</v>
      </c>
      <c r="H30" s="12">
        <v>225</v>
      </c>
      <c r="I30" s="13">
        <f t="shared" si="4"/>
        <v>11.449498843484966</v>
      </c>
    </row>
    <row r="31" spans="1:9" x14ac:dyDescent="0.25">
      <c r="A31" s="15"/>
      <c r="B31" s="15">
        <v>100</v>
      </c>
      <c r="C31" s="15">
        <v>10.56</v>
      </c>
      <c r="D31" s="15">
        <f t="shared" si="5"/>
        <v>0.66</v>
      </c>
      <c r="E31" s="16">
        <f t="shared" si="1"/>
        <v>16</v>
      </c>
      <c r="F31" s="17">
        <f t="shared" si="2"/>
        <v>225</v>
      </c>
      <c r="G31" s="15">
        <f t="shared" si="3"/>
        <v>253.44</v>
      </c>
      <c r="H31" s="12">
        <v>188</v>
      </c>
      <c r="I31" s="13">
        <f t="shared" si="4"/>
        <v>11.75</v>
      </c>
    </row>
    <row r="32" spans="1:9" x14ac:dyDescent="0.25">
      <c r="A32" s="12">
        <v>31</v>
      </c>
      <c r="B32" s="12">
        <v>130</v>
      </c>
      <c r="C32" s="12">
        <v>13.46</v>
      </c>
      <c r="D32" s="15">
        <f t="shared" si="5"/>
        <v>0.66</v>
      </c>
      <c r="E32" s="13">
        <f>C32/D32</f>
        <v>20.393939393939394</v>
      </c>
      <c r="F32" s="14">
        <f>3600/E32</f>
        <v>176.52303120356612</v>
      </c>
      <c r="G32" s="12">
        <f>C32*24</f>
        <v>323.04000000000002</v>
      </c>
      <c r="H32" s="12">
        <v>226</v>
      </c>
      <c r="I32" s="13">
        <f>(H32/E32)</f>
        <v>11.081723625557206</v>
      </c>
    </row>
    <row r="33" spans="1:9" x14ac:dyDescent="0.25">
      <c r="A33" s="12"/>
      <c r="B33" s="12">
        <v>120</v>
      </c>
      <c r="C33" s="12">
        <v>12.36</v>
      </c>
      <c r="D33" s="15">
        <f t="shared" si="5"/>
        <v>0.66</v>
      </c>
      <c r="E33" s="13">
        <f t="shared" si="1"/>
        <v>18.727272727272727</v>
      </c>
      <c r="F33" s="14">
        <f t="shared" si="2"/>
        <v>192.23300970873788</v>
      </c>
      <c r="G33" s="12">
        <f t="shared" si="3"/>
        <v>296.64</v>
      </c>
      <c r="H33" s="12">
        <v>227</v>
      </c>
      <c r="I33" s="13">
        <f t="shared" si="4"/>
        <v>12.121359223300971</v>
      </c>
    </row>
    <row r="34" spans="1:9" x14ac:dyDescent="0.25">
      <c r="A34" s="12"/>
      <c r="B34" s="12">
        <v>100</v>
      </c>
      <c r="C34" s="12">
        <v>10.050000000000001</v>
      </c>
      <c r="D34" s="15">
        <f t="shared" si="5"/>
        <v>0.66</v>
      </c>
      <c r="E34" s="13">
        <f t="shared" si="1"/>
        <v>15.227272727272728</v>
      </c>
      <c r="F34" s="14">
        <f t="shared" si="2"/>
        <v>236.41791044776119</v>
      </c>
      <c r="G34" s="12">
        <f t="shared" si="3"/>
        <v>241.20000000000002</v>
      </c>
      <c r="H34" s="12">
        <v>189</v>
      </c>
      <c r="I34" s="13">
        <f t="shared" si="4"/>
        <v>12.411940298507462</v>
      </c>
    </row>
    <row r="35" spans="1:9" x14ac:dyDescent="0.25">
      <c r="A35" s="15">
        <v>32</v>
      </c>
      <c r="B35" s="15">
        <v>130</v>
      </c>
      <c r="C35" s="15">
        <v>12.86</v>
      </c>
      <c r="D35" s="15">
        <f t="shared" si="5"/>
        <v>0.66</v>
      </c>
      <c r="E35" s="16">
        <f t="shared" si="1"/>
        <v>19.484848484848484</v>
      </c>
      <c r="F35" s="17">
        <f>3600/E35</f>
        <v>184.75894245723174</v>
      </c>
      <c r="G35" s="15">
        <f>C35*24</f>
        <v>308.64</v>
      </c>
      <c r="H35" s="12">
        <v>228</v>
      </c>
      <c r="I35" s="13">
        <f>(H35/E35)</f>
        <v>11.701399688958009</v>
      </c>
    </row>
    <row r="36" spans="1:9" x14ac:dyDescent="0.25">
      <c r="A36" s="15"/>
      <c r="B36" s="15">
        <v>120</v>
      </c>
      <c r="C36" s="15">
        <v>11.79</v>
      </c>
      <c r="D36" s="15">
        <f t="shared" si="5"/>
        <v>0.66</v>
      </c>
      <c r="E36" s="16">
        <f t="shared" ref="E36:E49" si="6">C36/D36</f>
        <v>17.86363636363636</v>
      </c>
      <c r="F36" s="17">
        <f t="shared" si="2"/>
        <v>201.52671755725194</v>
      </c>
      <c r="G36" s="15">
        <f t="shared" si="3"/>
        <v>282.95999999999998</v>
      </c>
      <c r="H36" s="12">
        <v>229</v>
      </c>
      <c r="I36" s="13">
        <f t="shared" si="4"/>
        <v>12.81933842239186</v>
      </c>
    </row>
    <row r="37" spans="1:9" x14ac:dyDescent="0.25">
      <c r="A37" s="15"/>
      <c r="B37" s="15">
        <v>100</v>
      </c>
      <c r="C37" s="15">
        <v>9.58</v>
      </c>
      <c r="D37" s="15">
        <f t="shared" si="5"/>
        <v>0.66</v>
      </c>
      <c r="E37" s="16">
        <f t="shared" si="6"/>
        <v>14.515151515151514</v>
      </c>
      <c r="F37" s="17">
        <f t="shared" si="2"/>
        <v>248.01670146137789</v>
      </c>
      <c r="G37" s="15">
        <f t="shared" si="3"/>
        <v>229.92000000000002</v>
      </c>
      <c r="H37" s="12">
        <v>191</v>
      </c>
      <c r="I37" s="13">
        <f t="shared" si="4"/>
        <v>13.158663883089771</v>
      </c>
    </row>
    <row r="38" spans="1:9" x14ac:dyDescent="0.25">
      <c r="A38" s="12">
        <v>33</v>
      </c>
      <c r="B38" s="12">
        <v>130</v>
      </c>
      <c r="C38" s="12">
        <v>12.28</v>
      </c>
      <c r="D38" s="15">
        <f t="shared" si="5"/>
        <v>0.66</v>
      </c>
      <c r="E38" s="13">
        <f>C38/D38</f>
        <v>18.606060606060606</v>
      </c>
      <c r="F38" s="14">
        <f>3600/E38</f>
        <v>193.48534201954399</v>
      </c>
      <c r="G38" s="12">
        <f>C38*24</f>
        <v>294.71999999999997</v>
      </c>
      <c r="H38" s="12">
        <v>250</v>
      </c>
      <c r="I38" s="13">
        <f>(H38/E38)</f>
        <v>13.436482084690555</v>
      </c>
    </row>
    <row r="39" spans="1:9" x14ac:dyDescent="0.25">
      <c r="A39" s="12"/>
      <c r="B39" s="12">
        <v>120</v>
      </c>
      <c r="C39" s="12">
        <v>11.26</v>
      </c>
      <c r="D39" s="15">
        <f>D38</f>
        <v>0.66</v>
      </c>
      <c r="E39" s="13">
        <f t="shared" si="6"/>
        <v>17.060606060606059</v>
      </c>
      <c r="F39" s="14">
        <f t="shared" si="2"/>
        <v>211.01243339253998</v>
      </c>
      <c r="G39" s="12">
        <f t="shared" si="3"/>
        <v>270.24</v>
      </c>
      <c r="H39" s="12">
        <v>231</v>
      </c>
      <c r="I39" s="13">
        <f t="shared" si="4"/>
        <v>13.539964476021316</v>
      </c>
    </row>
    <row r="40" spans="1:9" x14ac:dyDescent="0.25">
      <c r="A40" s="12"/>
      <c r="B40" s="12">
        <v>100</v>
      </c>
      <c r="C40" s="12">
        <v>9.1300000000000008</v>
      </c>
      <c r="D40" s="15">
        <f>D39</f>
        <v>0.66</v>
      </c>
      <c r="E40" s="13">
        <f t="shared" si="6"/>
        <v>13.833333333333334</v>
      </c>
      <c r="F40" s="14">
        <f t="shared" si="2"/>
        <v>260.24096385542168</v>
      </c>
      <c r="G40" s="12">
        <f t="shared" si="3"/>
        <v>219.12</v>
      </c>
      <c r="H40" s="12">
        <v>192</v>
      </c>
      <c r="I40" s="13">
        <f t="shared" si="4"/>
        <v>13.879518072289157</v>
      </c>
    </row>
    <row r="41" spans="1:9" x14ac:dyDescent="0.25">
      <c r="A41" s="15">
        <v>34</v>
      </c>
      <c r="B41" s="15">
        <v>130</v>
      </c>
      <c r="C41" s="15">
        <v>11.7</v>
      </c>
      <c r="D41" s="15">
        <f>D40</f>
        <v>0.66</v>
      </c>
      <c r="E41" s="16">
        <f>C41/D41</f>
        <v>17.727272727272727</v>
      </c>
      <c r="F41" s="17">
        <f>3600/E41</f>
        <v>203.07692307692309</v>
      </c>
      <c r="G41" s="15">
        <f>C41*24</f>
        <v>280.79999999999995</v>
      </c>
      <c r="H41" s="12">
        <v>253</v>
      </c>
      <c r="I41" s="13">
        <f>(H41/E41)</f>
        <v>14.271794871794873</v>
      </c>
    </row>
    <row r="42" spans="1:9" x14ac:dyDescent="0.25">
      <c r="A42" s="15"/>
      <c r="B42" s="15">
        <v>120</v>
      </c>
      <c r="C42" s="15">
        <v>10.72</v>
      </c>
      <c r="D42" s="15">
        <f>D41</f>
        <v>0.66</v>
      </c>
      <c r="E42" s="16">
        <f t="shared" si="6"/>
        <v>16.242424242424242</v>
      </c>
      <c r="F42" s="17">
        <f t="shared" si="2"/>
        <v>221.64179104477611</v>
      </c>
      <c r="G42" s="15">
        <f t="shared" si="3"/>
        <v>257.28000000000003</v>
      </c>
      <c r="H42" s="12">
        <v>233</v>
      </c>
      <c r="I42" s="13">
        <f t="shared" si="4"/>
        <v>14.345149253731343</v>
      </c>
    </row>
    <row r="43" spans="1:9" x14ac:dyDescent="0.25">
      <c r="A43" s="15"/>
      <c r="B43" s="15">
        <v>100</v>
      </c>
      <c r="C43" s="15">
        <v>8.69</v>
      </c>
      <c r="D43" s="15">
        <f>D42</f>
        <v>0.66</v>
      </c>
      <c r="E43" s="16">
        <f t="shared" si="6"/>
        <v>13.166666666666666</v>
      </c>
      <c r="F43" s="17">
        <f t="shared" si="2"/>
        <v>273.41772151898738</v>
      </c>
      <c r="G43" s="15">
        <f t="shared" si="3"/>
        <v>208.56</v>
      </c>
      <c r="H43" s="12">
        <v>194</v>
      </c>
      <c r="I43" s="13">
        <f t="shared" si="4"/>
        <v>14.734177215189874</v>
      </c>
    </row>
    <row r="44" spans="1:9" x14ac:dyDescent="0.25">
      <c r="A44" s="12">
        <v>35</v>
      </c>
      <c r="B44" s="12">
        <v>130</v>
      </c>
      <c r="C44" s="12">
        <v>11.11</v>
      </c>
      <c r="D44" s="15">
        <f>D42</f>
        <v>0.66</v>
      </c>
      <c r="E44" s="13">
        <f>C44/D44</f>
        <v>16.833333333333332</v>
      </c>
      <c r="F44" s="14">
        <f>3600/E44</f>
        <v>213.86138613861388</v>
      </c>
      <c r="G44" s="12">
        <f>C44*24</f>
        <v>266.64</v>
      </c>
      <c r="H44" s="12">
        <v>255</v>
      </c>
      <c r="I44" s="13">
        <f>(H44/E44)</f>
        <v>15.14851485148515</v>
      </c>
    </row>
    <row r="45" spans="1:9" x14ac:dyDescent="0.25">
      <c r="A45" s="12"/>
      <c r="B45" s="12">
        <v>120</v>
      </c>
      <c r="C45" s="12">
        <v>10.17</v>
      </c>
      <c r="D45" s="15">
        <f>D43</f>
        <v>0.66</v>
      </c>
      <c r="E45" s="13">
        <f t="shared" si="6"/>
        <v>15.409090909090908</v>
      </c>
      <c r="F45" s="14">
        <f t="shared" si="2"/>
        <v>233.6283185840708</v>
      </c>
      <c r="G45" s="12">
        <f t="shared" si="3"/>
        <v>244.07999999999998</v>
      </c>
      <c r="H45" s="12">
        <v>235</v>
      </c>
      <c r="I45" s="13">
        <f t="shared" si="4"/>
        <v>15.250737463126844</v>
      </c>
    </row>
    <row r="46" spans="1:9" x14ac:dyDescent="0.25">
      <c r="A46" s="12"/>
      <c r="B46" s="12">
        <v>100</v>
      </c>
      <c r="C46" s="12">
        <v>8.24</v>
      </c>
      <c r="D46" s="15">
        <f>D44</f>
        <v>0.66</v>
      </c>
      <c r="E46" s="13">
        <f t="shared" si="6"/>
        <v>12.484848484848484</v>
      </c>
      <c r="F46" s="14">
        <f t="shared" si="2"/>
        <v>288.34951456310682</v>
      </c>
      <c r="G46" s="12">
        <f t="shared" si="3"/>
        <v>197.76</v>
      </c>
      <c r="H46" s="12">
        <v>195</v>
      </c>
      <c r="I46" s="13">
        <f t="shared" si="4"/>
        <v>15.618932038834952</v>
      </c>
    </row>
    <row r="47" spans="1:9" x14ac:dyDescent="0.25">
      <c r="A47" s="15">
        <v>36</v>
      </c>
      <c r="B47" s="15">
        <v>130</v>
      </c>
      <c r="C47" s="15">
        <v>10.48</v>
      </c>
      <c r="D47" s="15">
        <f>D45</f>
        <v>0.66</v>
      </c>
      <c r="E47" s="16">
        <f>C47/D47</f>
        <v>15.878787878787879</v>
      </c>
      <c r="F47" s="17">
        <f>3600/E47</f>
        <v>226.7175572519084</v>
      </c>
      <c r="G47" s="15">
        <f>C47*24</f>
        <v>251.52</v>
      </c>
      <c r="H47" s="12">
        <v>257</v>
      </c>
      <c r="I47" s="13">
        <f>(H47/E47)</f>
        <v>16.185114503816795</v>
      </c>
    </row>
    <row r="48" spans="1:9" x14ac:dyDescent="0.25">
      <c r="A48" s="15"/>
      <c r="B48" s="15">
        <v>120</v>
      </c>
      <c r="C48" s="15">
        <v>9.59</v>
      </c>
      <c r="D48" s="15">
        <f>D46</f>
        <v>0.66</v>
      </c>
      <c r="E48" s="16">
        <f t="shared" si="6"/>
        <v>14.530303030303029</v>
      </c>
      <c r="F48" s="17">
        <f t="shared" si="2"/>
        <v>247.7580813347237</v>
      </c>
      <c r="G48" s="15">
        <f t="shared" si="3"/>
        <v>230.16</v>
      </c>
      <c r="H48" s="12">
        <v>237</v>
      </c>
      <c r="I48" s="13">
        <f t="shared" si="4"/>
        <v>16.310740354535977</v>
      </c>
    </row>
    <row r="49" spans="1:9" x14ac:dyDescent="0.25">
      <c r="A49" s="15"/>
      <c r="B49" s="15">
        <v>100</v>
      </c>
      <c r="C49" s="15">
        <v>7.76</v>
      </c>
      <c r="D49" s="15">
        <f>D48</f>
        <v>0.66</v>
      </c>
      <c r="E49" s="16">
        <f t="shared" si="6"/>
        <v>11.757575757575756</v>
      </c>
      <c r="F49" s="17">
        <f t="shared" si="2"/>
        <v>306.18556701030934</v>
      </c>
      <c r="G49" s="15">
        <f t="shared" si="3"/>
        <v>186.24</v>
      </c>
      <c r="H49" s="12">
        <v>197</v>
      </c>
      <c r="I49" s="13">
        <f t="shared" si="4"/>
        <v>16.755154639175259</v>
      </c>
    </row>
  </sheetData>
  <mergeCells count="2">
    <mergeCell ref="A1:I1"/>
    <mergeCell ref="A2:I2"/>
  </mergeCells>
  <phoneticPr fontId="19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33"/>
  <sheetViews>
    <sheetView workbookViewId="0">
      <selection activeCell="B41" sqref="B41"/>
    </sheetView>
  </sheetViews>
  <sheetFormatPr baseColWidth="10" defaultRowHeight="15" x14ac:dyDescent="0.25"/>
  <cols>
    <col min="1" max="1" width="14.140625" bestFit="1" customWidth="1"/>
    <col min="2" max="2" width="9.42578125" bestFit="1" customWidth="1"/>
    <col min="3" max="4" width="14.28515625" customWidth="1"/>
    <col min="5" max="5" width="14.140625" customWidth="1"/>
    <col min="6" max="6" width="13.85546875" customWidth="1"/>
    <col min="7" max="7" width="14.140625" bestFit="1" customWidth="1"/>
  </cols>
  <sheetData>
    <row r="1" spans="1:6" ht="18.75" x14ac:dyDescent="0.3">
      <c r="A1" s="163" t="s">
        <v>42</v>
      </c>
      <c r="B1" s="163"/>
      <c r="C1" s="163"/>
      <c r="D1" s="163"/>
      <c r="E1" s="163"/>
      <c r="F1" s="163"/>
    </row>
    <row r="3" spans="1:6" x14ac:dyDescent="0.25">
      <c r="A3" s="167" t="s">
        <v>43</v>
      </c>
      <c r="B3" s="167"/>
      <c r="C3" s="20">
        <v>15</v>
      </c>
      <c r="D3" s="20"/>
      <c r="E3" s="21" t="s">
        <v>44</v>
      </c>
      <c r="F3" s="22">
        <v>0.51</v>
      </c>
    </row>
    <row r="4" spans="1:6" x14ac:dyDescent="0.25">
      <c r="A4" s="1" t="s">
        <v>48</v>
      </c>
      <c r="B4" s="23">
        <v>755</v>
      </c>
    </row>
    <row r="6" spans="1:6" x14ac:dyDescent="0.25">
      <c r="A6" s="24" t="s">
        <v>0</v>
      </c>
      <c r="B6" s="24" t="s">
        <v>45</v>
      </c>
      <c r="C6" s="24" t="s">
        <v>46</v>
      </c>
      <c r="D6" s="24" t="s">
        <v>49</v>
      </c>
      <c r="E6" s="24" t="s">
        <v>44</v>
      </c>
      <c r="F6" s="24" t="s">
        <v>47</v>
      </c>
    </row>
    <row r="7" spans="1:6" x14ac:dyDescent="0.25">
      <c r="A7" s="25">
        <v>41578</v>
      </c>
      <c r="B7" s="26">
        <v>8</v>
      </c>
      <c r="C7" s="27">
        <v>9202</v>
      </c>
      <c r="D7" s="33">
        <v>0.52500000000000002</v>
      </c>
      <c r="E7" s="35">
        <f>C7*D7</f>
        <v>4831.05</v>
      </c>
      <c r="F7" s="28">
        <f>(E7/1000)*800</f>
        <v>3864.84</v>
      </c>
    </row>
    <row r="8" spans="1:6" x14ac:dyDescent="0.25">
      <c r="A8" s="25">
        <v>41580</v>
      </c>
      <c r="B8" s="26"/>
      <c r="C8" s="27">
        <v>35509</v>
      </c>
      <c r="D8" s="33"/>
      <c r="E8" s="35">
        <v>18320</v>
      </c>
      <c r="F8" s="28">
        <f t="shared" ref="F8:F32" si="0">(E8/1000)*B$4</f>
        <v>13831.6</v>
      </c>
    </row>
    <row r="9" spans="1:6" x14ac:dyDescent="0.25">
      <c r="A9" s="25">
        <v>41599</v>
      </c>
      <c r="B9" s="26"/>
      <c r="C9" s="27">
        <v>36646</v>
      </c>
      <c r="D9" s="33"/>
      <c r="E9" s="35">
        <v>19140</v>
      </c>
      <c r="F9" s="28">
        <f t="shared" si="0"/>
        <v>14450.7</v>
      </c>
    </row>
    <row r="10" spans="1:6" x14ac:dyDescent="0.25">
      <c r="A10" s="25">
        <v>41607</v>
      </c>
      <c r="B10" s="26">
        <v>1</v>
      </c>
      <c r="C10" s="27">
        <v>32798</v>
      </c>
      <c r="D10" s="33">
        <v>0.53500000000000003</v>
      </c>
      <c r="E10" s="35">
        <v>17547</v>
      </c>
      <c r="F10" s="28">
        <f>(E10/1000)*B$4</f>
        <v>13247.985000000001</v>
      </c>
    </row>
    <row r="11" spans="1:6" x14ac:dyDescent="0.25">
      <c r="A11" s="25">
        <v>41614</v>
      </c>
      <c r="B11" s="26"/>
      <c r="C11" s="27">
        <v>20004</v>
      </c>
      <c r="D11" s="33"/>
      <c r="E11" s="35">
        <v>10380</v>
      </c>
      <c r="F11" s="28">
        <f t="shared" si="0"/>
        <v>7836.9000000000005</v>
      </c>
    </row>
    <row r="12" spans="1:6" x14ac:dyDescent="0.25">
      <c r="A12" s="25">
        <v>41617</v>
      </c>
      <c r="B12" s="26"/>
      <c r="C12" s="27">
        <v>16003</v>
      </c>
      <c r="D12" s="33"/>
      <c r="E12" s="35">
        <v>8380</v>
      </c>
      <c r="F12" s="28">
        <f t="shared" si="0"/>
        <v>6326.9000000000005</v>
      </c>
    </row>
    <row r="13" spans="1:6" x14ac:dyDescent="0.25">
      <c r="A13" s="25">
        <v>41619</v>
      </c>
      <c r="B13" s="26"/>
      <c r="C13" s="27">
        <v>35075</v>
      </c>
      <c r="D13" s="33"/>
      <c r="E13" s="35">
        <v>18340</v>
      </c>
      <c r="F13" s="28">
        <f t="shared" si="0"/>
        <v>13846.7</v>
      </c>
    </row>
    <row r="14" spans="1:6" x14ac:dyDescent="0.25">
      <c r="A14" s="25"/>
      <c r="B14" s="26"/>
      <c r="C14" s="27"/>
      <c r="D14" s="33"/>
      <c r="E14" s="35">
        <f t="shared" ref="E14:E32" si="1">C14*D14</f>
        <v>0</v>
      </c>
      <c r="F14" s="28">
        <f t="shared" si="0"/>
        <v>0</v>
      </c>
    </row>
    <row r="15" spans="1:6" x14ac:dyDescent="0.25">
      <c r="A15" s="25"/>
      <c r="B15" s="26"/>
      <c r="C15" s="27"/>
      <c r="D15" s="33"/>
      <c r="E15" s="35">
        <f t="shared" si="1"/>
        <v>0</v>
      </c>
      <c r="F15" s="28">
        <f t="shared" si="0"/>
        <v>0</v>
      </c>
    </row>
    <row r="16" spans="1:6" x14ac:dyDescent="0.25">
      <c r="A16" s="25"/>
      <c r="B16" s="26"/>
      <c r="C16" s="27"/>
      <c r="D16" s="33"/>
      <c r="E16" s="35">
        <f t="shared" si="1"/>
        <v>0</v>
      </c>
      <c r="F16" s="28">
        <f t="shared" si="0"/>
        <v>0</v>
      </c>
    </row>
    <row r="17" spans="1:6" x14ac:dyDescent="0.25">
      <c r="A17" s="25"/>
      <c r="B17" s="26"/>
      <c r="C17" s="27"/>
      <c r="D17" s="33"/>
      <c r="E17" s="35">
        <f t="shared" si="1"/>
        <v>0</v>
      </c>
      <c r="F17" s="28">
        <f t="shared" si="0"/>
        <v>0</v>
      </c>
    </row>
    <row r="18" spans="1:6" x14ac:dyDescent="0.25">
      <c r="A18" s="25"/>
      <c r="B18" s="26"/>
      <c r="C18" s="27"/>
      <c r="D18" s="33"/>
      <c r="E18" s="35">
        <f t="shared" si="1"/>
        <v>0</v>
      </c>
      <c r="F18" s="28">
        <f t="shared" si="0"/>
        <v>0</v>
      </c>
    </row>
    <row r="19" spans="1:6" x14ac:dyDescent="0.25">
      <c r="A19" s="25"/>
      <c r="B19" s="26"/>
      <c r="C19" s="27"/>
      <c r="D19" s="33"/>
      <c r="E19" s="35">
        <f t="shared" si="1"/>
        <v>0</v>
      </c>
      <c r="F19" s="28">
        <f t="shared" si="0"/>
        <v>0</v>
      </c>
    </row>
    <row r="20" spans="1:6" x14ac:dyDescent="0.25">
      <c r="A20" s="25"/>
      <c r="B20" s="26"/>
      <c r="C20" s="27"/>
      <c r="D20" s="33"/>
      <c r="E20" s="35">
        <f t="shared" si="1"/>
        <v>0</v>
      </c>
      <c r="F20" s="28">
        <f t="shared" si="0"/>
        <v>0</v>
      </c>
    </row>
    <row r="21" spans="1:6" x14ac:dyDescent="0.25">
      <c r="A21" s="25"/>
      <c r="B21" s="26"/>
      <c r="C21" s="27"/>
      <c r="D21" s="33"/>
      <c r="E21" s="35">
        <f t="shared" si="1"/>
        <v>0</v>
      </c>
      <c r="F21" s="28">
        <f t="shared" si="0"/>
        <v>0</v>
      </c>
    </row>
    <row r="22" spans="1:6" x14ac:dyDescent="0.25">
      <c r="A22" s="25"/>
      <c r="B22" s="26"/>
      <c r="C22" s="27"/>
      <c r="D22" s="33"/>
      <c r="E22" s="35">
        <f t="shared" si="1"/>
        <v>0</v>
      </c>
      <c r="F22" s="28">
        <f t="shared" si="0"/>
        <v>0</v>
      </c>
    </row>
    <row r="23" spans="1:6" x14ac:dyDescent="0.25">
      <c r="A23" s="25"/>
      <c r="B23" s="26"/>
      <c r="C23" s="27"/>
      <c r="D23" s="33"/>
      <c r="E23" s="35">
        <f t="shared" si="1"/>
        <v>0</v>
      </c>
      <c r="F23" s="28">
        <f t="shared" si="0"/>
        <v>0</v>
      </c>
    </row>
    <row r="24" spans="1:6" x14ac:dyDescent="0.25">
      <c r="A24" s="25"/>
      <c r="B24" s="26"/>
      <c r="C24" s="27"/>
      <c r="D24" s="33"/>
      <c r="E24" s="35">
        <f t="shared" si="1"/>
        <v>0</v>
      </c>
      <c r="F24" s="28">
        <f t="shared" si="0"/>
        <v>0</v>
      </c>
    </row>
    <row r="25" spans="1:6" x14ac:dyDescent="0.25">
      <c r="A25" s="25"/>
      <c r="B25" s="26"/>
      <c r="C25" s="27"/>
      <c r="D25" s="33"/>
      <c r="E25" s="35">
        <f t="shared" si="1"/>
        <v>0</v>
      </c>
      <c r="F25" s="28">
        <f t="shared" si="0"/>
        <v>0</v>
      </c>
    </row>
    <row r="26" spans="1:6" x14ac:dyDescent="0.25">
      <c r="A26" s="25"/>
      <c r="B26" s="26"/>
      <c r="C26" s="27"/>
      <c r="D26" s="33"/>
      <c r="E26" s="35">
        <f t="shared" si="1"/>
        <v>0</v>
      </c>
      <c r="F26" s="28">
        <f t="shared" si="0"/>
        <v>0</v>
      </c>
    </row>
    <row r="27" spans="1:6" x14ac:dyDescent="0.25">
      <c r="A27" s="25"/>
      <c r="B27" s="26"/>
      <c r="C27" s="27"/>
      <c r="D27" s="33"/>
      <c r="E27" s="35">
        <f t="shared" si="1"/>
        <v>0</v>
      </c>
      <c r="F27" s="28">
        <f t="shared" si="0"/>
        <v>0</v>
      </c>
    </row>
    <row r="28" spans="1:6" x14ac:dyDescent="0.25">
      <c r="A28" s="25"/>
      <c r="B28" s="26"/>
      <c r="C28" s="27"/>
      <c r="D28" s="33"/>
      <c r="E28" s="35">
        <f t="shared" si="1"/>
        <v>0</v>
      </c>
      <c r="F28" s="28">
        <f t="shared" si="0"/>
        <v>0</v>
      </c>
    </row>
    <row r="29" spans="1:6" x14ac:dyDescent="0.25">
      <c r="A29" s="25"/>
      <c r="B29" s="26"/>
      <c r="C29" s="27"/>
      <c r="D29" s="33"/>
      <c r="E29" s="35">
        <f t="shared" si="1"/>
        <v>0</v>
      </c>
      <c r="F29" s="28">
        <f t="shared" si="0"/>
        <v>0</v>
      </c>
    </row>
    <row r="30" spans="1:6" x14ac:dyDescent="0.25">
      <c r="A30" s="25"/>
      <c r="B30" s="26"/>
      <c r="C30" s="27"/>
      <c r="D30" s="33"/>
      <c r="E30" s="35">
        <f t="shared" si="1"/>
        <v>0</v>
      </c>
      <c r="F30" s="28">
        <f t="shared" si="0"/>
        <v>0</v>
      </c>
    </row>
    <row r="31" spans="1:6" x14ac:dyDescent="0.25">
      <c r="A31" s="25"/>
      <c r="B31" s="26"/>
      <c r="C31" s="27"/>
      <c r="D31" s="33"/>
      <c r="E31" s="35">
        <f t="shared" si="1"/>
        <v>0</v>
      </c>
      <c r="F31" s="28">
        <f t="shared" si="0"/>
        <v>0</v>
      </c>
    </row>
    <row r="32" spans="1:6" x14ac:dyDescent="0.25">
      <c r="A32" s="25"/>
      <c r="B32" s="26"/>
      <c r="C32" s="27"/>
      <c r="D32" s="33"/>
      <c r="E32" s="35">
        <f t="shared" si="1"/>
        <v>0</v>
      </c>
      <c r="F32" s="28">
        <f t="shared" si="0"/>
        <v>0</v>
      </c>
    </row>
    <row r="33" spans="4:6" x14ac:dyDescent="0.25">
      <c r="D33" s="24" t="s">
        <v>7</v>
      </c>
      <c r="E33" s="35">
        <f>SUM(E7:E32)</f>
        <v>96938.05</v>
      </c>
      <c r="F33" s="34">
        <f>SUM(F7:F32)</f>
        <v>73405.625</v>
      </c>
    </row>
  </sheetData>
  <mergeCells count="2">
    <mergeCell ref="A3:B3"/>
    <mergeCell ref="A1:F1"/>
  </mergeCells>
  <phoneticPr fontId="1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10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Registre Global</vt:lpstr>
      <vt:lpstr>Clients</vt:lpstr>
      <vt:lpstr>Barème</vt:lpstr>
      <vt:lpstr>Registre de Séchage&amp;Ventilation</vt:lpstr>
      <vt:lpstr>Registre de Nettoyage</vt:lpstr>
      <vt:lpstr>C151</vt:lpstr>
      <vt:lpstr>C152</vt:lpstr>
      <vt:lpstr>Calcul fin séchage</vt:lpstr>
      <vt:lpstr>Réglage théorique du séchoir</vt:lpstr>
      <vt:lpstr>Livraison Gaz</vt:lpstr>
      <vt:lpstr>Courbe des humidités</vt:lpstr>
      <vt:lpstr>Barème</vt:lpstr>
      <vt:lpstr>'Registre Global'!Zone_d_impression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Plouplou</dc:creator>
  <cp:lastModifiedBy>Michel</cp:lastModifiedBy>
  <cp:lastPrinted>2013-05-23T12:09:04Z</cp:lastPrinted>
  <dcterms:created xsi:type="dcterms:W3CDTF">2010-11-03T21:53:21Z</dcterms:created>
  <dcterms:modified xsi:type="dcterms:W3CDTF">2014-07-28T18:59:20Z</dcterms:modified>
</cp:coreProperties>
</file>