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0490" windowHeight="7755" tabRatio="396" firstSheet="2" activeTab="2"/>
  </bookViews>
  <sheets>
    <sheet name="Bienvenue" sheetId="40" r:id="rId1"/>
    <sheet name="parametrage" sheetId="39" r:id="rId2"/>
    <sheet name="Janvier 2016" sheetId="33" r:id="rId3"/>
    <sheet name="Fevrier 2016" sheetId="46" r:id="rId4"/>
    <sheet name="RH" sheetId="47" r:id="rId5"/>
    <sheet name="Listes deroulantes" sheetId="14" r:id="rId6"/>
    <sheet name="Tables" sheetId="34" r:id="rId7"/>
    <sheet name="Liste jours feries" sheetId="41" r:id="rId8"/>
    <sheet name="Synthèse" sheetId="35" r:id="rId9"/>
  </sheets>
  <functionGroups builtInGroupCount="17"/>
  <definedNames>
    <definedName name="Absences">'Listes deroulantes'!$B$69:$B$76</definedName>
    <definedName name="Code_Projet">'Listes deroulantes'!$A$10:$A$18</definedName>
    <definedName name="Nom_Collaborateur">'Listes deroulantes'!$A$148:$A$162</definedName>
    <definedName name="Phase_1">'Listes deroulantes'!$B$82:$B$89</definedName>
    <definedName name="Phase_10">'Listes deroulantes'!$B$121</definedName>
    <definedName name="Phase_11">'Listes deroulantes'!$B$122</definedName>
    <definedName name="Phase_12">'Listes deroulantes'!$B$123:$B$124</definedName>
    <definedName name="Phase_13">'Listes deroulantes'!$B$125</definedName>
    <definedName name="Phase_14">'Listes deroulantes'!$B$126</definedName>
    <definedName name="Phase_15">'Listes deroulantes'!$B$127</definedName>
    <definedName name="Phase_16">'Listes deroulantes'!$B$128</definedName>
    <definedName name="Phase_17">'Listes deroulantes'!$B$129</definedName>
    <definedName name="Phase_18">'Listes deroulantes'!$B$130</definedName>
    <definedName name="Phase_19">'Listes deroulantes'!$B$131</definedName>
    <definedName name="Phase_2">'Listes deroulantes'!$B$90:$B$100</definedName>
    <definedName name="Phase_20">'Listes deroulantes'!$B$132</definedName>
    <definedName name="Phase_21">'Listes deroulantes'!$B$133</definedName>
    <definedName name="Phase_22">'Listes deroulantes'!$B$134</definedName>
    <definedName name="Phase_23">'Listes deroulantes'!$B$135</definedName>
    <definedName name="Phase_24">'Listes deroulantes'!$B$136</definedName>
    <definedName name="Phase_25">'Listes deroulantes'!$B$137</definedName>
    <definedName name="Phase_26">'Listes deroulantes'!$B$138</definedName>
    <definedName name="Phase_27">'Listes deroulantes'!$B$139</definedName>
    <definedName name="Phase_28">'Listes deroulantes'!$B$140</definedName>
    <definedName name="Phase_3">'Listes deroulantes'!$B$101:$B$104</definedName>
    <definedName name="Phase_4">'Listes deroulantes'!$B$105:$B$109</definedName>
    <definedName name="Phase_5">'Listes deroulantes'!$B$110:$B$113</definedName>
    <definedName name="Phase_6">'Listes deroulantes'!$B$114:$B$117</definedName>
    <definedName name="Phase_7">'Listes deroulantes'!$B$118</definedName>
    <definedName name="Phase_8">'Listes deroulantes'!$B$119</definedName>
    <definedName name="Phase_9">'Listes deroulantes'!$B$120</definedName>
    <definedName name="Phase_Projet">'Listes deroulantes'!$B$41:$B$68</definedName>
    <definedName name="Prenom_Collaborateur">'Listes deroulantes'!$B$148:$B$162</definedName>
    <definedName name="Projet_1">'Listes deroulantes'!$B$23:$B$28</definedName>
    <definedName name="Projet_2">'Listes deroulantes'!$B$29:$B$34</definedName>
    <definedName name="Projet_3">'Listes deroulantes'!$B$35:$B$40</definedName>
    <definedName name="Projet_4">'Listes deroulantes'!$B$41:$B$46</definedName>
    <definedName name="Projet_5">'Listes deroulantes'!$B$47:$B$51</definedName>
    <definedName name="Projet_6">'Listes deroulantes'!$B$52:$B$56</definedName>
    <definedName name="Projet_7">'Listes deroulantes'!$B$57:$B$63</definedName>
    <definedName name="Projet_8">'Listes deroulantes'!$B$64:$B$68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8" i="33" l="1"/>
  <c r="AE12" i="33"/>
  <c r="AJ15" i="33" l="1"/>
  <c r="I38" i="46"/>
  <c r="C7" i="33"/>
  <c r="AK25" i="33"/>
  <c r="AK26" i="33"/>
  <c r="AK27" i="33"/>
  <c r="AK28" i="33"/>
  <c r="AK29" i="33"/>
  <c r="AK30" i="33"/>
  <c r="AK31" i="33"/>
  <c r="AK32" i="33"/>
  <c r="AK33" i="33"/>
  <c r="AK34" i="33"/>
  <c r="AK35" i="33"/>
  <c r="AK36" i="33"/>
  <c r="AK37" i="33"/>
  <c r="AH39" i="33"/>
  <c r="AI39" i="33"/>
  <c r="AH38" i="33"/>
  <c r="AI38" i="33"/>
  <c r="AJ14" i="33"/>
  <c r="AJ18" i="33"/>
  <c r="AJ22" i="33"/>
  <c r="AJ26" i="33"/>
  <c r="AJ30" i="33"/>
  <c r="AJ34" i="33"/>
  <c r="AJ13" i="33"/>
  <c r="AI8" i="33"/>
  <c r="AI9" i="33"/>
  <c r="AI11" i="33"/>
  <c r="L12" i="33"/>
  <c r="D9" i="47"/>
  <c r="J12" i="33"/>
  <c r="AJ37" i="33" l="1"/>
  <c r="AJ33" i="33"/>
  <c r="AJ29" i="33"/>
  <c r="AJ25" i="33"/>
  <c r="AJ21" i="33"/>
  <c r="AJ17" i="33"/>
  <c r="AJ36" i="33"/>
  <c r="AJ32" i="33"/>
  <c r="AJ28" i="33"/>
  <c r="AJ24" i="33"/>
  <c r="AJ20" i="33"/>
  <c r="AJ16" i="33"/>
  <c r="AJ35" i="33"/>
  <c r="AJ31" i="33"/>
  <c r="AJ27" i="33"/>
  <c r="AJ23" i="33"/>
  <c r="AJ19" i="33"/>
  <c r="E9" i="33"/>
  <c r="E38" i="33" l="1"/>
  <c r="B2" i="35" l="1"/>
  <c r="A2" i="35"/>
  <c r="C7" i="46"/>
  <c r="E7" i="47" l="1"/>
  <c r="C3" i="35"/>
  <c r="C4" i="35"/>
  <c r="C5" i="35"/>
  <c r="C6" i="35"/>
  <c r="C7" i="35"/>
  <c r="C8" i="35"/>
  <c r="C9" i="35"/>
  <c r="C10" i="35"/>
  <c r="C2" i="35"/>
  <c r="E3" i="35"/>
  <c r="E4" i="35"/>
  <c r="E5" i="35"/>
  <c r="E6" i="35"/>
  <c r="E7" i="35"/>
  <c r="E8" i="35"/>
  <c r="E9" i="35"/>
  <c r="E2" i="35"/>
  <c r="F7" i="47" l="1"/>
  <c r="E10" i="35"/>
  <c r="AG39" i="46"/>
  <c r="AF39" i="46"/>
  <c r="AC39" i="46"/>
  <c r="AB39" i="46"/>
  <c r="AA39" i="46"/>
  <c r="Z39" i="46"/>
  <c r="Y39" i="46"/>
  <c r="V39" i="46"/>
  <c r="U39" i="46"/>
  <c r="T39" i="46"/>
  <c r="S39" i="46"/>
  <c r="R39" i="46"/>
  <c r="O39" i="46"/>
  <c r="N39" i="46"/>
  <c r="M39" i="46"/>
  <c r="L39" i="46"/>
  <c r="K39" i="46"/>
  <c r="H39" i="46"/>
  <c r="G39" i="46"/>
  <c r="F39" i="46"/>
  <c r="E39" i="46"/>
  <c r="AG38" i="46"/>
  <c r="AF38" i="46"/>
  <c r="AE38" i="46"/>
  <c r="AD38" i="46"/>
  <c r="AC38" i="46"/>
  <c r="AB38" i="46"/>
  <c r="AA38" i="46"/>
  <c r="Z38" i="46"/>
  <c r="Y38" i="46"/>
  <c r="X38" i="46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H38" i="46"/>
  <c r="G38" i="46"/>
  <c r="F38" i="46"/>
  <c r="AI37" i="46"/>
  <c r="D37" i="46"/>
  <c r="AI36" i="46"/>
  <c r="D36" i="46"/>
  <c r="AI35" i="46"/>
  <c r="D35" i="46"/>
  <c r="AI34" i="46"/>
  <c r="D34" i="46"/>
  <c r="AI33" i="46"/>
  <c r="D33" i="46"/>
  <c r="AI32" i="46"/>
  <c r="D32" i="46"/>
  <c r="AI31" i="46"/>
  <c r="D31" i="46"/>
  <c r="AI30" i="46"/>
  <c r="D30" i="46"/>
  <c r="AI29" i="46"/>
  <c r="D29" i="46"/>
  <c r="AI28" i="46"/>
  <c r="D28" i="46"/>
  <c r="AI27" i="46"/>
  <c r="D27" i="46"/>
  <c r="AI26" i="46"/>
  <c r="D26" i="46"/>
  <c r="AI25" i="46"/>
  <c r="D25" i="46"/>
  <c r="AI24" i="46"/>
  <c r="D24" i="46"/>
  <c r="AI23" i="46"/>
  <c r="D23" i="46"/>
  <c r="AK22" i="46"/>
  <c r="AI22" i="46"/>
  <c r="D22" i="46"/>
  <c r="AI21" i="46"/>
  <c r="D21" i="46"/>
  <c r="AI20" i="46"/>
  <c r="D20" i="46"/>
  <c r="AI19" i="46"/>
  <c r="D19" i="46"/>
  <c r="AI18" i="46"/>
  <c r="D18" i="46"/>
  <c r="AI17" i="46"/>
  <c r="D17" i="46"/>
  <c r="AI16" i="46"/>
  <c r="D16" i="46"/>
  <c r="AI15" i="46"/>
  <c r="D15" i="46"/>
  <c r="AI14" i="46"/>
  <c r="D14" i="46"/>
  <c r="AI13" i="46"/>
  <c r="D13" i="46"/>
  <c r="AG12" i="46"/>
  <c r="AF12" i="46"/>
  <c r="AE12" i="46"/>
  <c r="AD12" i="46"/>
  <c r="AC12" i="46"/>
  <c r="AB12" i="46"/>
  <c r="AA12" i="46"/>
  <c r="Z12" i="46"/>
  <c r="Y12" i="46"/>
  <c r="X12" i="46"/>
  <c r="W12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AG11" i="46"/>
  <c r="AF11" i="46"/>
  <c r="AE11" i="46"/>
  <c r="AD11" i="46"/>
  <c r="AC11" i="46"/>
  <c r="AB11" i="46"/>
  <c r="AA11" i="46"/>
  <c r="Z11" i="46"/>
  <c r="Y11" i="46"/>
  <c r="X11" i="46"/>
  <c r="W11" i="46"/>
  <c r="V11" i="46"/>
  <c r="U11" i="46"/>
  <c r="T11" i="46"/>
  <c r="S11" i="46"/>
  <c r="R11" i="46"/>
  <c r="Q11" i="46"/>
  <c r="P11" i="46"/>
  <c r="O11" i="46"/>
  <c r="N11" i="46"/>
  <c r="M11" i="46"/>
  <c r="L11" i="46"/>
  <c r="K11" i="46"/>
  <c r="J11" i="46"/>
  <c r="I11" i="46"/>
  <c r="H11" i="46"/>
  <c r="G11" i="46"/>
  <c r="F11" i="46"/>
  <c r="E11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E9" i="46"/>
  <c r="AG8" i="46"/>
  <c r="AF8" i="46"/>
  <c r="AE8" i="46"/>
  <c r="AE39" i="46" s="1"/>
  <c r="AD8" i="46"/>
  <c r="AC8" i="46"/>
  <c r="AB8" i="46"/>
  <c r="AA8" i="46"/>
  <c r="Z8" i="46"/>
  <c r="Y8" i="46"/>
  <c r="X8" i="46"/>
  <c r="W8" i="46"/>
  <c r="V8" i="46"/>
  <c r="U8" i="46"/>
  <c r="T8" i="46"/>
  <c r="S8" i="46"/>
  <c r="R8" i="46"/>
  <c r="Q8" i="46"/>
  <c r="P8" i="46"/>
  <c r="O8" i="46"/>
  <c r="N8" i="46"/>
  <c r="M8" i="46"/>
  <c r="L8" i="46"/>
  <c r="K8" i="46"/>
  <c r="J8" i="46"/>
  <c r="I8" i="46"/>
  <c r="H8" i="46"/>
  <c r="G8" i="46"/>
  <c r="F8" i="46"/>
  <c r="E8" i="46"/>
  <c r="B4" i="46"/>
  <c r="D22" i="33"/>
  <c r="AK22" i="33"/>
  <c r="I39" i="46" l="1"/>
  <c r="G7" i="47"/>
  <c r="AH35" i="46"/>
  <c r="AK35" i="46" s="1"/>
  <c r="AD39" i="46"/>
  <c r="W39" i="46"/>
  <c r="P39" i="46"/>
  <c r="AH37" i="46"/>
  <c r="AK37" i="46" s="1"/>
  <c r="X39" i="46"/>
  <c r="Q39" i="46"/>
  <c r="J39" i="46"/>
  <c r="AJ35" i="46"/>
  <c r="AH16" i="46"/>
  <c r="AH20" i="46"/>
  <c r="AH24" i="46"/>
  <c r="AH28" i="46"/>
  <c r="AH32" i="46"/>
  <c r="AH36" i="46"/>
  <c r="AH13" i="46"/>
  <c r="AH17" i="46"/>
  <c r="AH21" i="46"/>
  <c r="AH25" i="46"/>
  <c r="AH29" i="46"/>
  <c r="AH33" i="46"/>
  <c r="AH14" i="46"/>
  <c r="AH18" i="46"/>
  <c r="AH22" i="46"/>
  <c r="AJ22" i="46" s="1"/>
  <c r="AH26" i="46"/>
  <c r="AH30" i="46"/>
  <c r="AH34" i="46"/>
  <c r="AH15" i="46"/>
  <c r="AH19" i="46"/>
  <c r="AH23" i="46"/>
  <c r="AH27" i="46"/>
  <c r="AH31" i="46"/>
  <c r="AH11" i="33"/>
  <c r="H7" i="47" l="1"/>
  <c r="AJ37" i="46"/>
  <c r="AK31" i="46"/>
  <c r="AJ31" i="46"/>
  <c r="AK15" i="46"/>
  <c r="AJ15" i="46"/>
  <c r="AJ29" i="46"/>
  <c r="AK29" i="46"/>
  <c r="F42" i="46"/>
  <c r="AJ13" i="46"/>
  <c r="AK13" i="46"/>
  <c r="AK24" i="46"/>
  <c r="AJ24" i="46"/>
  <c r="AK27" i="46"/>
  <c r="AJ27" i="46"/>
  <c r="AK34" i="46"/>
  <c r="AJ34" i="46"/>
  <c r="AK18" i="46"/>
  <c r="AJ18" i="46"/>
  <c r="AJ25" i="46"/>
  <c r="AK25" i="46"/>
  <c r="AK36" i="46"/>
  <c r="AJ36" i="46"/>
  <c r="AK20" i="46"/>
  <c r="AJ20" i="46"/>
  <c r="AK30" i="46"/>
  <c r="AJ30" i="46"/>
  <c r="AK14" i="46"/>
  <c r="AJ14" i="46"/>
  <c r="AJ21" i="46"/>
  <c r="AK21" i="46"/>
  <c r="AK32" i="46"/>
  <c r="AJ32" i="46"/>
  <c r="AK16" i="46"/>
  <c r="AJ16" i="46"/>
  <c r="AK23" i="46"/>
  <c r="AJ23" i="46"/>
  <c r="AK19" i="46"/>
  <c r="AJ19" i="46"/>
  <c r="AK26" i="46"/>
  <c r="AJ26" i="46"/>
  <c r="AJ33" i="46"/>
  <c r="AK33" i="46"/>
  <c r="AJ17" i="46"/>
  <c r="AK17" i="46"/>
  <c r="AK28" i="46"/>
  <c r="AJ28" i="46"/>
  <c r="F12" i="33"/>
  <c r="G12" i="33"/>
  <c r="H12" i="33"/>
  <c r="I12" i="33"/>
  <c r="K12" i="33"/>
  <c r="M12" i="33"/>
  <c r="N12" i="33"/>
  <c r="P12" i="33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AD12" i="33"/>
  <c r="AF12" i="33"/>
  <c r="AG12" i="33"/>
  <c r="AI12" i="33"/>
  <c r="O12" i="33"/>
  <c r="H9" i="47" l="1"/>
  <c r="AD39" i="33"/>
  <c r="V39" i="33"/>
  <c r="R39" i="33"/>
  <c r="AF39" i="33"/>
  <c r="AB39" i="33"/>
  <c r="X39" i="33"/>
  <c r="T39" i="33"/>
  <c r="P39" i="33"/>
  <c r="I39" i="33"/>
  <c r="O39" i="33"/>
  <c r="AE39" i="33"/>
  <c r="AA39" i="33"/>
  <c r="W39" i="33"/>
  <c r="N39" i="33"/>
  <c r="H39" i="33"/>
  <c r="M39" i="33"/>
  <c r="G39" i="33"/>
  <c r="F9" i="47"/>
  <c r="AC39" i="33"/>
  <c r="Y39" i="33"/>
  <c r="U39" i="33"/>
  <c r="Q39" i="33"/>
  <c r="J39" i="33"/>
  <c r="K39" i="33"/>
  <c r="F39" i="33"/>
  <c r="E39" i="33"/>
  <c r="E9" i="47"/>
  <c r="G9" i="47"/>
  <c r="I7" i="47"/>
  <c r="I9" i="47" s="1"/>
  <c r="F44" i="46"/>
  <c r="F43" i="46"/>
  <c r="J7" i="47" l="1"/>
  <c r="J9" i="47" s="1"/>
  <c r="F9" i="33"/>
  <c r="F38" i="33" s="1"/>
  <c r="G9" i="33"/>
  <c r="G38" i="33" s="1"/>
  <c r="H9" i="33"/>
  <c r="H38" i="33" s="1"/>
  <c r="I9" i="33"/>
  <c r="I38" i="33" s="1"/>
  <c r="J9" i="33"/>
  <c r="J38" i="33" s="1"/>
  <c r="K9" i="33"/>
  <c r="K38" i="33" s="1"/>
  <c r="L9" i="33"/>
  <c r="M9" i="33"/>
  <c r="M38" i="33" s="1"/>
  <c r="N9" i="33"/>
  <c r="N38" i="33" s="1"/>
  <c r="O9" i="33"/>
  <c r="O38" i="33" s="1"/>
  <c r="P9" i="33"/>
  <c r="P38" i="33" s="1"/>
  <c r="Q9" i="33"/>
  <c r="Q38" i="33" s="1"/>
  <c r="R9" i="33"/>
  <c r="R38" i="33" s="1"/>
  <c r="S9" i="33"/>
  <c r="S38" i="33" s="1"/>
  <c r="T9" i="33"/>
  <c r="T38" i="33" s="1"/>
  <c r="U9" i="33"/>
  <c r="U38" i="33" s="1"/>
  <c r="V9" i="33"/>
  <c r="V38" i="33" s="1"/>
  <c r="W9" i="33"/>
  <c r="W38" i="33" s="1"/>
  <c r="X9" i="33"/>
  <c r="X38" i="33" s="1"/>
  <c r="Y9" i="33"/>
  <c r="Y38" i="33" s="1"/>
  <c r="Z9" i="33"/>
  <c r="Z38" i="33" s="1"/>
  <c r="AA9" i="33"/>
  <c r="AA38" i="33" s="1"/>
  <c r="AB9" i="33"/>
  <c r="AB38" i="33" s="1"/>
  <c r="AC9" i="33"/>
  <c r="AC38" i="33" s="1"/>
  <c r="AD9" i="33"/>
  <c r="AD38" i="33" s="1"/>
  <c r="AE9" i="33"/>
  <c r="AE38" i="33" s="1"/>
  <c r="AF9" i="33"/>
  <c r="AF38" i="33" s="1"/>
  <c r="AG9" i="33"/>
  <c r="AG38" i="33" s="1"/>
  <c r="AH9" i="33"/>
  <c r="K7" i="47" l="1"/>
  <c r="K9" i="47" s="1"/>
  <c r="F9" i="35"/>
  <c r="F3" i="35"/>
  <c r="F7" i="35"/>
  <c r="F10" i="35"/>
  <c r="F8" i="35"/>
  <c r="D5" i="34"/>
  <c r="D6" i="34"/>
  <c r="D7" i="34"/>
  <c r="E7" i="34" s="1"/>
  <c r="D8" i="34"/>
  <c r="E8" i="34" s="1"/>
  <c r="D9" i="34"/>
  <c r="D10" i="34"/>
  <c r="D11" i="34"/>
  <c r="D12" i="34"/>
  <c r="E12" i="34" s="1"/>
  <c r="D13" i="34"/>
  <c r="E13" i="34" s="1"/>
  <c r="D14" i="34"/>
  <c r="D3" i="34"/>
  <c r="D4" i="34"/>
  <c r="E4" i="34" s="1"/>
  <c r="E3" i="34"/>
  <c r="F3" i="34" s="1"/>
  <c r="E11" i="33"/>
  <c r="E8" i="33"/>
  <c r="E5" i="34"/>
  <c r="E6" i="34"/>
  <c r="E9" i="34"/>
  <c r="E10" i="34"/>
  <c r="E11" i="34"/>
  <c r="E14" i="34"/>
  <c r="B16" i="34"/>
  <c r="L7" i="47" l="1"/>
  <c r="L9" i="47" s="1"/>
  <c r="F5" i="35"/>
  <c r="F4" i="35"/>
  <c r="F2" i="35"/>
  <c r="F42" i="33"/>
  <c r="F6" i="35"/>
  <c r="F4" i="34"/>
  <c r="F5" i="34" s="1"/>
  <c r="F6" i="34" s="1"/>
  <c r="F7" i="34" s="1"/>
  <c r="F8" i="34" s="1"/>
  <c r="F9" i="34" s="1"/>
  <c r="F10" i="34" s="1"/>
  <c r="F11" i="34" s="1"/>
  <c r="F12" i="34" s="1"/>
  <c r="F13" i="34" s="1"/>
  <c r="F14" i="34" s="1"/>
  <c r="M7" i="47" l="1"/>
  <c r="M9" i="47" s="1"/>
  <c r="H11" i="33"/>
  <c r="AM22" i="33"/>
  <c r="AM26" i="33"/>
  <c r="AM27" i="33"/>
  <c r="AM28" i="33"/>
  <c r="AM29" i="33"/>
  <c r="AM30" i="33"/>
  <c r="AM31" i="33"/>
  <c r="AM32" i="33"/>
  <c r="AM33" i="33"/>
  <c r="AM34" i="33"/>
  <c r="AM36" i="33"/>
  <c r="AM37" i="33"/>
  <c r="AM13" i="33"/>
  <c r="N7" i="47" l="1"/>
  <c r="N9" i="47" s="1"/>
  <c r="F8" i="33"/>
  <c r="O7" i="47" l="1"/>
  <c r="O9" i="47" s="1"/>
  <c r="F11" i="33"/>
  <c r="G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G8" i="33"/>
  <c r="H8" i="33"/>
  <c r="I8" i="33"/>
  <c r="J8" i="33"/>
  <c r="K8" i="33"/>
  <c r="L8" i="33"/>
  <c r="L39" i="33" l="1"/>
  <c r="S39" i="33"/>
  <c r="Z39" i="33"/>
  <c r="AG39" i="33"/>
  <c r="P7" i="47"/>
  <c r="P9" i="47" s="1"/>
  <c r="C2" i="41"/>
  <c r="C3" i="4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Q7" i="47" l="1"/>
  <c r="Q9" i="47" s="1"/>
  <c r="AK14" i="33"/>
  <c r="AK15" i="33"/>
  <c r="AK16" i="33"/>
  <c r="AK17" i="33"/>
  <c r="AK18" i="33"/>
  <c r="AK19" i="33"/>
  <c r="AK20" i="33"/>
  <c r="AK21" i="33"/>
  <c r="AK23" i="33"/>
  <c r="AK24" i="33"/>
  <c r="AL25" i="33"/>
  <c r="AL29" i="33"/>
  <c r="AL33" i="33"/>
  <c r="AL37" i="33"/>
  <c r="AK13" i="33"/>
  <c r="B4" i="33"/>
  <c r="AM14" i="33"/>
  <c r="AM15" i="33"/>
  <c r="G4" i="35" s="1"/>
  <c r="AM16" i="33"/>
  <c r="AM17" i="33"/>
  <c r="G6" i="35" s="1"/>
  <c r="AM18" i="33"/>
  <c r="G7" i="35" s="1"/>
  <c r="AM19" i="33"/>
  <c r="G8" i="35" s="1"/>
  <c r="AM21" i="33"/>
  <c r="AM23" i="33"/>
  <c r="AM25" i="33"/>
  <c r="G10" i="35" s="1"/>
  <c r="AL28" i="33"/>
  <c r="AL32" i="33"/>
  <c r="AM35" i="33"/>
  <c r="AL36" i="33"/>
  <c r="R7" i="47" l="1"/>
  <c r="R9" i="47" s="1"/>
  <c r="G3" i="35"/>
  <c r="G5" i="35"/>
  <c r="D3" i="35"/>
  <c r="D5" i="35"/>
  <c r="D7" i="35"/>
  <c r="D9" i="35"/>
  <c r="D2" i="35"/>
  <c r="D4" i="35"/>
  <c r="D6" i="35"/>
  <c r="D8" i="35"/>
  <c r="D10" i="35"/>
  <c r="F44" i="33"/>
  <c r="AL24" i="33"/>
  <c r="AM24" i="33"/>
  <c r="G2" i="35" s="1"/>
  <c r="AL20" i="33"/>
  <c r="AM20" i="33"/>
  <c r="G9" i="35" s="1"/>
  <c r="AL34" i="33"/>
  <c r="AL30" i="33"/>
  <c r="AL26" i="33"/>
  <c r="AL18" i="33"/>
  <c r="AL22" i="33"/>
  <c r="AL31" i="33"/>
  <c r="AL23" i="33"/>
  <c r="AL13" i="33"/>
  <c r="AL35" i="33"/>
  <c r="AL27" i="33"/>
  <c r="AL19" i="33"/>
  <c r="AL21" i="33"/>
  <c r="AL16" i="33"/>
  <c r="AL15" i="33"/>
  <c r="AL14" i="33"/>
  <c r="AL17" i="33"/>
  <c r="D14" i="33"/>
  <c r="D15" i="33"/>
  <c r="D16" i="33"/>
  <c r="D17" i="33"/>
  <c r="D18" i="33"/>
  <c r="D19" i="33"/>
  <c r="D20" i="33"/>
  <c r="D21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13" i="33"/>
  <c r="S7" i="47" l="1"/>
  <c r="S9" i="47" s="1"/>
  <c r="F43" i="33"/>
  <c r="T7" i="47" l="1"/>
  <c r="T9" i="47" s="1"/>
  <c r="U7" i="47" l="1"/>
  <c r="U9" i="47" s="1"/>
  <c r="V7" i="47" l="1"/>
  <c r="V9" i="47" s="1"/>
  <c r="W7" i="47" l="1"/>
  <c r="W9" i="47" s="1"/>
  <c r="X7" i="47" l="1"/>
  <c r="X9" i="47" s="1"/>
  <c r="Y7" i="47" l="1"/>
  <c r="Y9" i="47" s="1"/>
  <c r="Z7" i="47" l="1"/>
  <c r="Z9" i="47" s="1"/>
  <c r="AA7" i="47" l="1"/>
  <c r="AA9" i="47" s="1"/>
  <c r="AB7" i="47" l="1"/>
  <c r="AB9" i="47" s="1"/>
  <c r="AC7" i="47" l="1"/>
  <c r="AC9" i="47" s="1"/>
  <c r="AD7" i="47" l="1"/>
  <c r="AD9" i="47" s="1"/>
  <c r="AE7" i="47" l="1"/>
  <c r="AE9" i="47" s="1"/>
  <c r="AF7" i="47" l="1"/>
  <c r="AF9" i="47" s="1"/>
  <c r="AG7" i="47" l="1"/>
  <c r="AG9" i="47" s="1"/>
  <c r="AH7" i="47" l="1"/>
  <c r="AH9" i="47" s="1"/>
</calcChain>
</file>

<file path=xl/sharedStrings.xml><?xml version="1.0" encoding="utf-8"?>
<sst xmlns="http://schemas.openxmlformats.org/spreadsheetml/2006/main" count="648" uniqueCount="254">
  <si>
    <t>Code Projet</t>
  </si>
  <si>
    <t>Phase</t>
  </si>
  <si>
    <t>Tâche</t>
  </si>
  <si>
    <t>Phase Projet</t>
  </si>
  <si>
    <t>Renseignements</t>
  </si>
  <si>
    <t>NOM</t>
  </si>
  <si>
    <t>PRENOM</t>
  </si>
  <si>
    <t>SUIVI ACTIVITE - FEUILLE DE TEMPS</t>
  </si>
  <si>
    <t>Procédure à suivre</t>
  </si>
  <si>
    <t>Financement</t>
  </si>
  <si>
    <t>Tâches</t>
  </si>
  <si>
    <t>1. Pour chaque semaine, choisir via les listes déroulantes les activités du mois (Projet, Phase, Tâche)</t>
  </si>
  <si>
    <t>Projet_8</t>
  </si>
  <si>
    <t>Phase_1</t>
  </si>
  <si>
    <t>Phase_2</t>
  </si>
  <si>
    <t>Phase_3</t>
  </si>
  <si>
    <t>Phase_4</t>
  </si>
  <si>
    <t xml:space="preserve">Création des listes déroulantes </t>
  </si>
  <si>
    <t>Phase_13</t>
  </si>
  <si>
    <t>Phase_14</t>
  </si>
  <si>
    <t>Phase_15</t>
  </si>
  <si>
    <t>Phase_16</t>
  </si>
  <si>
    <t>Phase_5</t>
  </si>
  <si>
    <t>Phase_6</t>
  </si>
  <si>
    <t>Phase_7</t>
  </si>
  <si>
    <t>Phase_8</t>
  </si>
  <si>
    <t>Phase_9</t>
  </si>
  <si>
    <t>Phase_10</t>
  </si>
  <si>
    <t>Phase_11</t>
  </si>
  <si>
    <t>Phase_12</t>
  </si>
  <si>
    <t>3. Vérifier que les cumuls (journalier et hebdomadaire) soient égaux à 1,0 par jour et 5,0 par semaine</t>
  </si>
  <si>
    <t>Financeur</t>
  </si>
  <si>
    <t>taux variables</t>
  </si>
  <si>
    <t>Journée</t>
  </si>
  <si>
    <t>N/A</t>
  </si>
  <si>
    <t xml:space="preserve">    Le descriptif des projets, phases, tâches est présenté dans l'onglet "Explications"</t>
  </si>
  <si>
    <t>CREATION DES PROJETS</t>
  </si>
  <si>
    <t>CREATION DES PHASES</t>
  </si>
  <si>
    <t>CREATION DES TACHES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</si>
  <si>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</si>
  <si>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</si>
  <si>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</si>
  <si>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</si>
  <si>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</si>
  <si>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</si>
  <si>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</si>
  <si>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</si>
  <si>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</si>
  <si>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</si>
  <si>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</si>
  <si>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</si>
  <si>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</si>
  <si>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</si>
  <si>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</si>
  <si>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</si>
  <si>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</si>
  <si>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</si>
  <si>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</si>
  <si>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</si>
  <si>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</si>
  <si>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</si>
  <si>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</si>
  <si>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</si>
  <si>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</si>
  <si>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</si>
  <si>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Nombre de jours total comptabilisé</t>
  </si>
  <si>
    <t>Temps travaillé</t>
  </si>
  <si>
    <t>Nombre de jours travaillés</t>
  </si>
  <si>
    <t>P27</t>
  </si>
  <si>
    <t>P28</t>
  </si>
  <si>
    <t>Nombre de jours taux de facturation 2</t>
  </si>
  <si>
    <t>Pourcentage de temps refacturé au taux 2</t>
  </si>
  <si>
    <t>% temps taux 2</t>
  </si>
  <si>
    <t>Taux 2</t>
  </si>
  <si>
    <t>C</t>
  </si>
  <si>
    <t>Projet_1</t>
  </si>
  <si>
    <t>Projet_2</t>
  </si>
  <si>
    <t>Projet_3</t>
  </si>
  <si>
    <t>Projet_4</t>
  </si>
  <si>
    <t>Projet_5</t>
  </si>
  <si>
    <t>Projet_6</t>
  </si>
  <si>
    <t>Projet_7</t>
  </si>
  <si>
    <t>Taux facturation 2</t>
  </si>
  <si>
    <t>Phase_17</t>
  </si>
  <si>
    <t>Phase_18</t>
  </si>
  <si>
    <t>Phase_19</t>
  </si>
  <si>
    <t>Phase_20</t>
  </si>
  <si>
    <t>Phase_21</t>
  </si>
  <si>
    <t>Phase_22</t>
  </si>
  <si>
    <t>Phase_23</t>
  </si>
  <si>
    <t>Phase_24</t>
  </si>
  <si>
    <t>Phase_25</t>
  </si>
  <si>
    <t>Phase_26</t>
  </si>
  <si>
    <t>Phase_27</t>
  </si>
  <si>
    <t>Phase_28</t>
  </si>
  <si>
    <t>Tâche_1</t>
  </si>
  <si>
    <t>Tâche_2</t>
  </si>
  <si>
    <t>Tâche_3</t>
  </si>
  <si>
    <t>Tâche_4</t>
  </si>
  <si>
    <t>Tâche_5</t>
  </si>
  <si>
    <t>Tâche_6</t>
  </si>
  <si>
    <t>Tâche_7</t>
  </si>
  <si>
    <t>Tâche_8</t>
  </si>
  <si>
    <t>Tâche_9</t>
  </si>
  <si>
    <t>Tâche_10</t>
  </si>
  <si>
    <t>Tâche_11</t>
  </si>
  <si>
    <t>Tâche_12</t>
  </si>
  <si>
    <t>Tâche_13</t>
  </si>
  <si>
    <t>Tâche_14</t>
  </si>
  <si>
    <t>Tâche_15</t>
  </si>
  <si>
    <t>Tâche_16</t>
  </si>
  <si>
    <t>Tâche_17</t>
  </si>
  <si>
    <t>Tâche_18</t>
  </si>
  <si>
    <t>Tâche_19</t>
  </si>
  <si>
    <t>Tâche_20</t>
  </si>
  <si>
    <t>Tâche_21</t>
  </si>
  <si>
    <t>Tâche_23</t>
  </si>
  <si>
    <t>Tâche_24</t>
  </si>
  <si>
    <t>Tâche_22</t>
  </si>
  <si>
    <t>Tâche_25</t>
  </si>
  <si>
    <t>Tâche_26</t>
  </si>
  <si>
    <t>Tâche_27</t>
  </si>
  <si>
    <t>Tâche_28</t>
  </si>
  <si>
    <t>Tâche_29</t>
  </si>
  <si>
    <t>Tâche_30</t>
  </si>
  <si>
    <t>Tâche_31</t>
  </si>
  <si>
    <t>THOMAS</t>
  </si>
  <si>
    <t>MOLLAH</t>
  </si>
  <si>
    <t>OMAR</t>
  </si>
  <si>
    <t>AMEG</t>
  </si>
  <si>
    <t>SMITH</t>
  </si>
  <si>
    <t>JOHN</t>
  </si>
  <si>
    <t>VALERIE</t>
  </si>
  <si>
    <t>CAMILLE</t>
  </si>
  <si>
    <t>MARTIN</t>
  </si>
  <si>
    <t>DURAND</t>
  </si>
  <si>
    <t>2. Remplir la feuille de temps à la demi journée  (valeurs autorisées 0 / 0,5 / 1,0)</t>
  </si>
  <si>
    <t>BNP</t>
  </si>
  <si>
    <t>Client</t>
  </si>
  <si>
    <t>semaine</t>
  </si>
  <si>
    <t>jour</t>
  </si>
  <si>
    <t>Mois</t>
  </si>
  <si>
    <t>nb jours</t>
  </si>
  <si>
    <t xml:space="preserve">Les années bissextiles sont : </t>
  </si>
  <si>
    <t>soit divisibles par 4 mais non divisibles par 100 ;</t>
  </si>
  <si>
    <t>soit divisibles par 400.</t>
  </si>
  <si>
    <t xml:space="preserve">Les années non bissextiles sont : </t>
  </si>
  <si>
    <t>soit non divisibles par 4 ;</t>
  </si>
  <si>
    <t>soit divisibles par 100, mais pas par 400.</t>
  </si>
  <si>
    <t>Différents formats de date</t>
  </si>
  <si>
    <t>(personnalisation du format d'affichage)</t>
  </si>
  <si>
    <t>affiche jour, mois, année</t>
  </si>
  <si>
    <t>jj/mm/aa</t>
  </si>
  <si>
    <t>nb jours cumulé</t>
  </si>
  <si>
    <t>Total</t>
  </si>
  <si>
    <t>OUI</t>
  </si>
  <si>
    <t>NON</t>
  </si>
  <si>
    <t>DUTREIL</t>
  </si>
  <si>
    <t>MOLLON</t>
  </si>
  <si>
    <t>VIALETTE</t>
  </si>
  <si>
    <t>SIMON</t>
  </si>
  <si>
    <t>GAUTHIER</t>
  </si>
  <si>
    <t>GIRAUD</t>
  </si>
  <si>
    <t>LAMONIER</t>
  </si>
  <si>
    <t>PORTELLI</t>
  </si>
  <si>
    <t>ROSSIO</t>
  </si>
  <si>
    <t>THULLIERE</t>
  </si>
  <si>
    <t>OLIVIER</t>
  </si>
  <si>
    <t>ROLAND</t>
  </si>
  <si>
    <t>MATHILDE</t>
  </si>
  <si>
    <t>MARIE</t>
  </si>
  <si>
    <t>EVELYNE</t>
  </si>
  <si>
    <t>SYLVIE</t>
  </si>
  <si>
    <t>JEAN</t>
  </si>
  <si>
    <t>JACQUES</t>
  </si>
  <si>
    <t>GUY</t>
  </si>
  <si>
    <t>SOPHIE</t>
  </si>
  <si>
    <t>COLLABORATEURS</t>
  </si>
  <si>
    <t>F</t>
  </si>
  <si>
    <t>TOTAL semaine</t>
  </si>
  <si>
    <t>nb jours taux 2</t>
  </si>
  <si>
    <t>Année</t>
  </si>
  <si>
    <t xml:space="preserve">nb de jours ouvrables : </t>
  </si>
  <si>
    <t/>
  </si>
  <si>
    <t>nom mois</t>
  </si>
  <si>
    <t>affiche le jour</t>
  </si>
  <si>
    <t>jj</t>
  </si>
  <si>
    <t>jjj</t>
  </si>
  <si>
    <t>jjjj</t>
  </si>
  <si>
    <t>affiche le mois</t>
  </si>
  <si>
    <t>mm</t>
  </si>
  <si>
    <t>mmmm</t>
  </si>
  <si>
    <t>affiche l'année</t>
  </si>
  <si>
    <t>aa</t>
  </si>
  <si>
    <t>aaaa</t>
  </si>
  <si>
    <t>Absences</t>
  </si>
  <si>
    <t>Ne conserver qu'un taux</t>
  </si>
  <si>
    <t>BPI</t>
  </si>
  <si>
    <t>Jours totaux</t>
  </si>
  <si>
    <t>Nom</t>
  </si>
  <si>
    <t>Prénom</t>
  </si>
  <si>
    <t>Mot de Passe</t>
  </si>
  <si>
    <t>CG</t>
  </si>
  <si>
    <t>parametrage</t>
  </si>
  <si>
    <t>Tables</t>
  </si>
  <si>
    <t>X</t>
  </si>
  <si>
    <t>Listes deroulantes</t>
  </si>
  <si>
    <t>Liste jours feries</t>
  </si>
  <si>
    <t>Intitulé</t>
  </si>
  <si>
    <t>Date</t>
  </si>
  <si>
    <t>Nouvel An</t>
  </si>
  <si>
    <t>Lundi de Pâques</t>
  </si>
  <si>
    <t>Fête du travail</t>
  </si>
  <si>
    <t>Fête de la victoire 1945</t>
  </si>
  <si>
    <t>Ascencion</t>
  </si>
  <si>
    <t>Fête nationale</t>
  </si>
  <si>
    <t>Assomption</t>
  </si>
  <si>
    <t>Toussaint</t>
  </si>
  <si>
    <t>Fête de l'Armistice</t>
  </si>
  <si>
    <t>Noël</t>
  </si>
  <si>
    <t>Lundi de Pentecôte</t>
  </si>
  <si>
    <t>RTT</t>
  </si>
  <si>
    <t>CP</t>
  </si>
  <si>
    <t>AM</t>
  </si>
  <si>
    <t>AT</t>
  </si>
  <si>
    <t>AI</t>
  </si>
  <si>
    <t>MP</t>
  </si>
  <si>
    <t>MTT</t>
  </si>
  <si>
    <t>CM</t>
  </si>
  <si>
    <t xml:space="preserve">bissextile : </t>
  </si>
  <si>
    <t>Projet</t>
  </si>
  <si>
    <t>RH</t>
  </si>
  <si>
    <t>Motif</t>
  </si>
  <si>
    <t>Motif/Mois</t>
  </si>
  <si>
    <t>Durée</t>
  </si>
  <si>
    <t>Janvier</t>
  </si>
  <si>
    <t>Février</t>
  </si>
  <si>
    <t>Janvier 2016</t>
  </si>
  <si>
    <t>Fevrier 2016</t>
  </si>
  <si>
    <t>Admin</t>
  </si>
  <si>
    <t>Synthèse</t>
  </si>
  <si>
    <t>Total jour</t>
  </si>
  <si>
    <t>Total mois</t>
  </si>
  <si>
    <t>Légende</t>
  </si>
  <si>
    <t>Arrêt maladie</t>
  </si>
  <si>
    <t>Accident du travail</t>
  </si>
  <si>
    <t>Congé maternité</t>
  </si>
  <si>
    <t>Maladie Professionnelle</t>
  </si>
  <si>
    <t>Absence injustifiée</t>
  </si>
  <si>
    <t>Congé payé</t>
  </si>
  <si>
    <t>Mi-temps thérapeutique</t>
  </si>
  <si>
    <t>Réduction du temps de travail</t>
  </si>
  <si>
    <t>Signe férié</t>
  </si>
  <si>
    <t>http://forum.excel-pratique.com/excel/vba-message-box-selon-valeur-d-une-cellule-t71646.html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</si>
</sst>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0.0"/>
    <numFmt numFmtId="165" formatCode="mmmm"/>
    <numFmt numFmtId="166" formatCode="ddd"/>
    <numFmt numFmtId="167" formatCode="dd"/>
    <numFmt numFmtId="168" formatCode="yyyy"/>
    <numFmt numFmtId="169" formatCode="dddd"/>
    <numFmt numFmtId="170" formatCode="mm"/>
    <numFmt numFmtId="171" formatCode="yy"/>
    <numFmt numFmtId="172" formatCode="#,##0.00_ ;\-#,##0.00\ "/>
    <numFmt numFmtId="173" formatCode="[$-40C]mmmm\-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b/>
      <sz val="14"/>
      <color rgb="FF7DF783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BA2E0"/>
        <bgColor indexed="64"/>
      </patternFill>
    </fill>
    <fill>
      <patternFill patternType="solid">
        <fgColor rgb="FF7DF78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/>
    <xf numFmtId="0" fontId="2" fillId="0" borderId="0"/>
    <xf numFmtId="0" fontId="3" fillId="0" borderId="0" applyNumberFormat="0" applyBorder="0" applyAlignment="0" applyProtection="0"/>
    <xf numFmtId="0" fontId="2" fillId="3" borderId="4" applyNumberFormat="0" applyFont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5" borderId="0" applyNumberFormat="0" applyFont="0" applyBorder="0" applyAlignment="0">
      <protection locked="0"/>
    </xf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45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  <xf numFmtId="0" fontId="0" fillId="0" borderId="0" xfId="0" applyFill="1" applyBorder="1"/>
    <xf numFmtId="0" fontId="0" fillId="0" borderId="5" xfId="0" applyBorder="1"/>
    <xf numFmtId="0" fontId="0" fillId="9" borderId="0" xfId="0" applyFill="1"/>
    <xf numFmtId="0" fontId="0" fillId="6" borderId="27" xfId="0" applyFill="1" applyBorder="1"/>
    <xf numFmtId="0" fontId="0" fillId="0" borderId="0" xfId="0" applyAlignment="1">
      <alignment horizontal="center"/>
    </xf>
    <xf numFmtId="0" fontId="0" fillId="0" borderId="22" xfId="0" applyBorder="1"/>
    <xf numFmtId="0" fontId="0" fillId="0" borderId="9" xfId="0" applyBorder="1"/>
    <xf numFmtId="0" fontId="1" fillId="10" borderId="2" xfId="0" applyFont="1" applyFill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8" fillId="0" borderId="0" xfId="0" applyFont="1"/>
    <xf numFmtId="9" fontId="0" fillId="0" borderId="1" xfId="0" applyNumberFormat="1" applyBorder="1"/>
    <xf numFmtId="0" fontId="1" fillId="2" borderId="10" xfId="0" applyFont="1" applyFill="1" applyBorder="1"/>
    <xf numFmtId="9" fontId="0" fillId="0" borderId="3" xfId="0" applyNumberFormat="1" applyBorder="1"/>
    <xf numFmtId="9" fontId="0" fillId="0" borderId="9" xfId="0" applyNumberFormat="1" applyBorder="1"/>
    <xf numFmtId="0" fontId="0" fillId="7" borderId="0" xfId="0" applyFill="1" applyProtection="1"/>
    <xf numFmtId="0" fontId="0" fillId="11" borderId="0" xfId="0" applyFill="1" applyBorder="1"/>
    <xf numFmtId="0" fontId="0" fillId="12" borderId="27" xfId="0" applyFill="1" applyBorder="1"/>
    <xf numFmtId="0" fontId="0" fillId="13" borderId="27" xfId="0" applyFill="1" applyBorder="1"/>
    <xf numFmtId="0" fontId="0" fillId="6" borderId="10" xfId="0" applyFill="1" applyBorder="1"/>
    <xf numFmtId="0" fontId="0" fillId="6" borderId="12" xfId="0" applyFill="1" applyBorder="1"/>
    <xf numFmtId="0" fontId="0" fillId="13" borderId="0" xfId="0" applyFill="1" applyBorder="1"/>
    <xf numFmtId="0" fontId="0" fillId="14" borderId="27" xfId="0" applyFill="1" applyBorder="1"/>
    <xf numFmtId="0" fontId="0" fillId="11" borderId="27" xfId="0" applyFill="1" applyBorder="1"/>
    <xf numFmtId="0" fontId="0" fillId="14" borderId="0" xfId="0" applyFill="1" applyBorder="1"/>
    <xf numFmtId="0" fontId="0" fillId="6" borderId="10" xfId="0" applyFill="1" applyBorder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  <xf numFmtId="9" fontId="0" fillId="0" borderId="22" xfId="0" applyNumberFormat="1" applyBorder="1"/>
    <xf numFmtId="0" fontId="9" fillId="9" borderId="0" xfId="0" applyFont="1" applyFill="1"/>
    <xf numFmtId="0" fontId="0" fillId="15" borderId="27" xfId="0" applyFill="1" applyBorder="1"/>
    <xf numFmtId="0" fontId="0" fillId="15" borderId="0" xfId="0" applyFill="1" applyBorder="1"/>
    <xf numFmtId="0" fontId="0" fillId="0" borderId="0" xfId="0" applyProtection="1"/>
    <xf numFmtId="9" fontId="0" fillId="0" borderId="1" xfId="0" applyNumberFormat="1" applyFill="1" applyBorder="1"/>
    <xf numFmtId="0" fontId="0" fillId="0" borderId="0" xfId="0" applyFill="1" applyAlignment="1">
      <alignment horizontal="center"/>
    </xf>
    <xf numFmtId="0" fontId="1" fillId="8" borderId="12" xfId="0" applyFont="1" applyFill="1" applyBorder="1" applyProtection="1"/>
    <xf numFmtId="0" fontId="1" fillId="8" borderId="13" xfId="0" applyFont="1" applyFill="1" applyBorder="1" applyAlignment="1" applyProtection="1">
      <alignment horizontal="right"/>
      <protection locked="0"/>
    </xf>
    <xf numFmtId="0" fontId="1" fillId="8" borderId="14" xfId="0" applyFont="1" applyFill="1" applyBorder="1" applyProtection="1"/>
    <xf numFmtId="0" fontId="4" fillId="16" borderId="2" xfId="1" applyFont="1" applyFill="1" applyBorder="1" applyAlignment="1" applyProtection="1">
      <alignment horizontal="center" vertical="center" wrapText="1"/>
    </xf>
    <xf numFmtId="0" fontId="1" fillId="8" borderId="30" xfId="0" applyFont="1" applyFill="1" applyBorder="1" applyAlignment="1">
      <alignment horizontal="center"/>
    </xf>
    <xf numFmtId="0" fontId="0" fillId="17" borderId="27" xfId="0" applyFill="1" applyBorder="1"/>
    <xf numFmtId="0" fontId="2" fillId="0" borderId="0" xfId="1"/>
    <xf numFmtId="0" fontId="2" fillId="0" borderId="0" xfId="1" applyAlignment="1">
      <alignment horizontal="left" vertical="center" indent="1"/>
    </xf>
    <xf numFmtId="14" fontId="2" fillId="0" borderId="0" xfId="1" applyNumberFormat="1"/>
    <xf numFmtId="167" fontId="2" fillId="0" borderId="0" xfId="1" applyNumberFormat="1"/>
    <xf numFmtId="166" fontId="2" fillId="0" borderId="0" xfId="1" applyNumberFormat="1"/>
    <xf numFmtId="169" fontId="2" fillId="0" borderId="0" xfId="1" applyNumberFormat="1"/>
    <xf numFmtId="170" fontId="2" fillId="0" borderId="0" xfId="1" applyNumberFormat="1"/>
    <xf numFmtId="165" fontId="2" fillId="0" borderId="0" xfId="1" applyNumberFormat="1"/>
    <xf numFmtId="171" fontId="2" fillId="0" borderId="0" xfId="1" applyNumberFormat="1"/>
    <xf numFmtId="168" fontId="2" fillId="0" borderId="0" xfId="1" applyNumberFormat="1"/>
    <xf numFmtId="0" fontId="2" fillId="0" borderId="18" xfId="1" applyBorder="1"/>
    <xf numFmtId="0" fontId="2" fillId="0" borderId="19" xfId="1" applyBorder="1"/>
    <xf numFmtId="0" fontId="2" fillId="0" borderId="20" xfId="1" applyBorder="1"/>
    <xf numFmtId="0" fontId="2" fillId="0" borderId="2" xfId="1" applyBorder="1"/>
    <xf numFmtId="1" fontId="2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12" xfId="1" applyBorder="1" applyAlignment="1">
      <alignment vertical="center"/>
    </xf>
    <xf numFmtId="0" fontId="2" fillId="0" borderId="0" xfId="1" applyAlignment="1">
      <alignment vertical="center"/>
    </xf>
    <xf numFmtId="0" fontId="2" fillId="0" borderId="14" xfId="1" applyBorder="1" applyAlignment="1">
      <alignment vertical="center"/>
    </xf>
    <xf numFmtId="0" fontId="2" fillId="0" borderId="0" xfId="1" applyBorder="1" applyAlignment="1">
      <alignment vertical="center"/>
    </xf>
    <xf numFmtId="0" fontId="2" fillId="0" borderId="6" xfId="1" applyBorder="1"/>
    <xf numFmtId="0" fontId="2" fillId="0" borderId="8" xfId="1" applyBorder="1"/>
    <xf numFmtId="0" fontId="2" fillId="0" borderId="10" xfId="1" applyBorder="1" applyAlignment="1">
      <alignment vertical="center"/>
    </xf>
    <xf numFmtId="0" fontId="0" fillId="18" borderId="6" xfId="0" applyFill="1" applyBorder="1" applyProtection="1">
      <protection locked="0"/>
    </xf>
    <xf numFmtId="0" fontId="0" fillId="18" borderId="1" xfId="0" applyFill="1" applyBorder="1" applyProtection="1">
      <protection locked="0"/>
    </xf>
    <xf numFmtId="0" fontId="2" fillId="18" borderId="1" xfId="1" applyFill="1" applyBorder="1" applyAlignment="1">
      <alignment vertical="center"/>
    </xf>
    <xf numFmtId="0" fontId="0" fillId="18" borderId="22" xfId="0" applyFill="1" applyBorder="1" applyProtection="1">
      <protection locked="0"/>
    </xf>
    <xf numFmtId="0" fontId="2" fillId="18" borderId="6" xfId="1" applyFill="1" applyBorder="1" applyAlignment="1">
      <alignment vertical="center"/>
    </xf>
    <xf numFmtId="0" fontId="2" fillId="18" borderId="8" xfId="1" applyFill="1" applyBorder="1" applyAlignment="1">
      <alignment vertical="center"/>
    </xf>
    <xf numFmtId="0" fontId="2" fillId="18" borderId="9" xfId="1" applyFill="1" applyBorder="1" applyAlignment="1">
      <alignment vertical="center"/>
    </xf>
    <xf numFmtId="0" fontId="4" fillId="16" borderId="10" xfId="1" applyFont="1" applyFill="1" applyBorder="1" applyAlignment="1" applyProtection="1">
      <alignment horizontal="center" vertical="center" wrapText="1"/>
    </xf>
    <xf numFmtId="9" fontId="2" fillId="0" borderId="11" xfId="7" applyFont="1" applyBorder="1" applyAlignment="1">
      <alignment vertical="center"/>
    </xf>
    <xf numFmtId="9" fontId="2" fillId="0" borderId="13" xfId="7" applyFont="1" applyBorder="1" applyAlignment="1">
      <alignment vertical="center"/>
    </xf>
    <xf numFmtId="9" fontId="2" fillId="0" borderId="15" xfId="7" applyFont="1" applyBorder="1" applyAlignment="1">
      <alignment vertical="center"/>
    </xf>
    <xf numFmtId="164" fontId="2" fillId="0" borderId="30" xfId="7" applyNumberFormat="1" applyFont="1" applyBorder="1" applyAlignment="1">
      <alignment vertical="center"/>
    </xf>
    <xf numFmtId="164" fontId="2" fillId="0" borderId="33" xfId="7" applyNumberFormat="1" applyFont="1" applyBorder="1" applyAlignment="1">
      <alignment vertical="center"/>
    </xf>
    <xf numFmtId="164" fontId="2" fillId="0" borderId="29" xfId="7" applyNumberFormat="1" applyFont="1" applyBorder="1" applyAlignment="1">
      <alignment vertical="center"/>
    </xf>
    <xf numFmtId="0" fontId="2" fillId="0" borderId="30" xfId="1" applyBorder="1" applyAlignment="1">
      <alignment vertical="center"/>
    </xf>
    <xf numFmtId="0" fontId="2" fillId="0" borderId="33" xfId="1" applyBorder="1" applyAlignment="1">
      <alignment vertical="center"/>
    </xf>
    <xf numFmtId="0" fontId="2" fillId="0" borderId="29" xfId="1" applyBorder="1" applyAlignment="1">
      <alignment vertical="center"/>
    </xf>
    <xf numFmtId="0" fontId="2" fillId="0" borderId="31" xfId="1" applyBorder="1" applyAlignment="1">
      <alignment horizontal="center" vertical="center"/>
    </xf>
    <xf numFmtId="0" fontId="2" fillId="0" borderId="0" xfId="1" applyAlignment="1">
      <alignment horizontal="right" vertical="center"/>
    </xf>
    <xf numFmtId="165" fontId="2" fillId="19" borderId="1" xfId="1" applyNumberFormat="1" applyFill="1" applyBorder="1"/>
    <xf numFmtId="0" fontId="2" fillId="19" borderId="22" xfId="1" applyFill="1" applyBorder="1"/>
    <xf numFmtId="0" fontId="2" fillId="19" borderId="1" xfId="1" applyFill="1" applyBorder="1"/>
    <xf numFmtId="0" fontId="2" fillId="19" borderId="9" xfId="1" applyFill="1" applyBorder="1"/>
    <xf numFmtId="0" fontId="2" fillId="19" borderId="0" xfId="1" applyFill="1"/>
    <xf numFmtId="0" fontId="4" fillId="0" borderId="12" xfId="1" applyFont="1" applyBorder="1" applyAlignment="1">
      <alignment horizontal="center" vertical="center"/>
    </xf>
    <xf numFmtId="0" fontId="2" fillId="19" borderId="28" xfId="1" applyFill="1" applyBorder="1" applyAlignment="1">
      <alignment horizontal="center"/>
    </xf>
    <xf numFmtId="0" fontId="2" fillId="19" borderId="31" xfId="1" applyFill="1" applyBorder="1" applyAlignment="1">
      <alignment horizontal="center"/>
    </xf>
    <xf numFmtId="0" fontId="2" fillId="19" borderId="32" xfId="1" applyFill="1" applyBorder="1" applyAlignment="1">
      <alignment horizontal="center"/>
    </xf>
    <xf numFmtId="0" fontId="2" fillId="0" borderId="16" xfId="1" applyBorder="1" applyAlignment="1">
      <alignment horizontal="left"/>
    </xf>
    <xf numFmtId="168" fontId="14" fillId="19" borderId="28" xfId="1" applyNumberFormat="1" applyFont="1" applyFill="1" applyBorder="1" applyAlignment="1">
      <alignment horizontal="center"/>
    </xf>
    <xf numFmtId="168" fontId="14" fillId="19" borderId="31" xfId="1" applyNumberFormat="1" applyFont="1" applyFill="1" applyBorder="1" applyAlignment="1">
      <alignment horizontal="center"/>
    </xf>
    <xf numFmtId="168" fontId="14" fillId="19" borderId="32" xfId="1" applyNumberFormat="1" applyFont="1" applyFill="1" applyBorder="1" applyAlignment="1">
      <alignment horizontal="center"/>
    </xf>
    <xf numFmtId="0" fontId="2" fillId="20" borderId="0" xfId="1" applyFill="1" applyAlignment="1">
      <alignment vertical="center"/>
    </xf>
    <xf numFmtId="0" fontId="1" fillId="19" borderId="15" xfId="0" applyFont="1" applyFill="1" applyBorder="1" applyAlignment="1" applyProtection="1">
      <alignment horizontal="right"/>
      <protection locked="0"/>
    </xf>
    <xf numFmtId="164" fontId="2" fillId="19" borderId="0" xfId="1" applyNumberFormat="1" applyFill="1" applyAlignment="1">
      <alignment vertical="center"/>
    </xf>
    <xf numFmtId="0" fontId="2" fillId="19" borderId="0" xfId="1" applyFill="1" applyAlignment="1">
      <alignment vertical="center"/>
    </xf>
    <xf numFmtId="0" fontId="2" fillId="19" borderId="28" xfId="1" applyFill="1" applyBorder="1" applyAlignment="1">
      <alignment horizontal="center" vertical="center"/>
    </xf>
    <xf numFmtId="0" fontId="17" fillId="9" borderId="0" xfId="0" applyFont="1" applyFill="1"/>
    <xf numFmtId="0" fontId="18" fillId="0" borderId="0" xfId="0" applyFont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66" fontId="16" fillId="19" borderId="0" xfId="1" applyNumberFormat="1" applyFont="1" applyFill="1" applyBorder="1" applyAlignment="1">
      <alignment horizontal="center" vertical="center"/>
    </xf>
    <xf numFmtId="167" fontId="16" fillId="19" borderId="0" xfId="1" applyNumberFormat="1" applyFont="1" applyFill="1" applyBorder="1" applyAlignment="1">
      <alignment horizontal="center" vertical="center"/>
    </xf>
    <xf numFmtId="1" fontId="16" fillId="19" borderId="14" xfId="1" applyNumberFormat="1" applyFont="1" applyFill="1" applyBorder="1" applyAlignment="1">
      <alignment horizontal="center" vertical="center"/>
    </xf>
    <xf numFmtId="1" fontId="16" fillId="19" borderId="17" xfId="1" applyNumberFormat="1" applyFont="1" applyFill="1" applyBorder="1" applyAlignment="1">
      <alignment horizontal="center" vertical="center"/>
    </xf>
    <xf numFmtId="0" fontId="16" fillId="19" borderId="16" xfId="1" applyFont="1" applyFill="1" applyBorder="1" applyAlignment="1">
      <alignment horizontal="center" vertical="center"/>
    </xf>
    <xf numFmtId="0" fontId="16" fillId="19" borderId="11" xfId="1" applyFont="1" applyFill="1" applyBorder="1" applyAlignment="1">
      <alignment horizontal="center" vertical="center"/>
    </xf>
    <xf numFmtId="166" fontId="16" fillId="19" borderId="13" xfId="1" applyNumberFormat="1" applyFont="1" applyFill="1" applyBorder="1" applyAlignment="1">
      <alignment horizontal="center" vertical="center"/>
    </xf>
    <xf numFmtId="167" fontId="16" fillId="19" borderId="13" xfId="1" applyNumberFormat="1" applyFont="1" applyFill="1" applyBorder="1" applyAlignment="1">
      <alignment horizontal="center" vertical="center"/>
    </xf>
    <xf numFmtId="1" fontId="16" fillId="19" borderId="15" xfId="1" applyNumberFormat="1" applyFont="1" applyFill="1" applyBorder="1" applyAlignment="1">
      <alignment horizontal="center" vertical="center"/>
    </xf>
    <xf numFmtId="0" fontId="0" fillId="12" borderId="40" xfId="0" applyFill="1" applyBorder="1"/>
    <xf numFmtId="0" fontId="0" fillId="6" borderId="27" xfId="0" applyFill="1" applyBorder="1" applyProtection="1">
      <protection locked="0"/>
    </xf>
    <xf numFmtId="0" fontId="0" fillId="19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172" fontId="0" fillId="0" borderId="1" xfId="86" applyNumberFormat="1" applyFont="1" applyFill="1" applyBorder="1" applyAlignment="1" applyProtection="1">
      <alignment horizontal="center"/>
      <protection locked="0"/>
    </xf>
    <xf numFmtId="172" fontId="0" fillId="0" borderId="1" xfId="86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4" fillId="0" borderId="30" xfId="1" applyFont="1" applyBorder="1" applyAlignment="1" applyProtection="1">
      <alignment horizontal="center" vertical="center"/>
      <protection locked="0"/>
    </xf>
    <xf numFmtId="1" fontId="2" fillId="0" borderId="0" xfId="1" applyNumberFormat="1" applyAlignment="1" applyProtection="1">
      <alignment vertical="center"/>
      <protection locked="0"/>
    </xf>
    <xf numFmtId="0" fontId="10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1" applyFill="1" applyBorder="1" applyAlignment="1">
      <alignment vertical="center"/>
    </xf>
    <xf numFmtId="0" fontId="0" fillId="0" borderId="0" xfId="0" applyFill="1" applyBorder="1" applyAlignment="1" applyProtection="1"/>
    <xf numFmtId="0" fontId="2" fillId="0" borderId="0" xfId="1" applyFill="1" applyAlignment="1">
      <alignment vertical="center"/>
    </xf>
    <xf numFmtId="1" fontId="2" fillId="0" borderId="21" xfId="1" applyNumberFormat="1" applyBorder="1" applyAlignment="1">
      <alignment horizontal="right"/>
    </xf>
    <xf numFmtId="1" fontId="2" fillId="19" borderId="23" xfId="1" applyNumberFormat="1" applyFill="1" applyBorder="1"/>
    <xf numFmtId="1" fontId="2" fillId="19" borderId="7" xfId="1" applyNumberFormat="1" applyFill="1" applyBorder="1"/>
    <xf numFmtId="0" fontId="0" fillId="7" borderId="0" xfId="0" applyFill="1" applyProtection="1">
      <protection locked="0"/>
    </xf>
    <xf numFmtId="0" fontId="6" fillId="7" borderId="0" xfId="0" applyFont="1" applyFill="1" applyProtection="1">
      <protection locked="0"/>
    </xf>
    <xf numFmtId="0" fontId="5" fillId="7" borderId="10" xfId="0" applyFont="1" applyFill="1" applyBorder="1" applyAlignment="1" applyProtection="1">
      <alignment horizontal="left"/>
      <protection locked="0"/>
    </xf>
    <xf numFmtId="0" fontId="5" fillId="7" borderId="11" xfId="0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Protection="1">
      <protection locked="0"/>
    </xf>
    <xf numFmtId="0" fontId="0" fillId="7" borderId="16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7" borderId="17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0" xfId="0" applyFill="1" applyBorder="1" applyAlignment="1" applyProtection="1">
      <alignment horizontal="right"/>
      <protection locked="0"/>
    </xf>
    <xf numFmtId="0" fontId="15" fillId="7" borderId="24" xfId="0" applyFont="1" applyFill="1" applyBorder="1" applyAlignment="1" applyProtection="1">
      <alignment horizontal="center" vertical="center"/>
      <protection locked="0"/>
    </xf>
    <xf numFmtId="0" fontId="15" fillId="7" borderId="25" xfId="0" applyFont="1" applyFill="1" applyBorder="1" applyAlignment="1" applyProtection="1">
      <alignment horizontal="center" vertical="center"/>
      <protection locked="0"/>
    </xf>
    <xf numFmtId="0" fontId="15" fillId="7" borderId="26" xfId="0" applyFont="1" applyFill="1" applyBorder="1" applyAlignment="1" applyProtection="1">
      <alignment horizontal="center" vertical="center"/>
      <protection locked="0"/>
    </xf>
    <xf numFmtId="0" fontId="10" fillId="7" borderId="0" xfId="0" applyFont="1" applyFill="1" applyProtection="1">
      <protection locked="0"/>
    </xf>
    <xf numFmtId="0" fontId="16" fillId="19" borderId="16" xfId="1" applyFont="1" applyFill="1" applyBorder="1" applyAlignment="1" applyProtection="1">
      <alignment horizontal="center" vertical="center"/>
      <protection locked="0"/>
    </xf>
    <xf numFmtId="164" fontId="2" fillId="0" borderId="16" xfId="1" applyNumberFormat="1" applyBorder="1" applyAlignment="1" applyProtection="1">
      <alignment vertical="center"/>
      <protection locked="0"/>
    </xf>
    <xf numFmtId="164" fontId="2" fillId="0" borderId="0" xfId="1" applyNumberFormat="1" applyFill="1" applyBorder="1" applyAlignment="1" applyProtection="1">
      <alignment vertical="center"/>
      <protection locked="0"/>
    </xf>
    <xf numFmtId="164" fontId="2" fillId="0" borderId="0" xfId="1" applyNumberFormat="1" applyBorder="1" applyAlignment="1" applyProtection="1">
      <alignment vertical="center"/>
      <protection locked="0"/>
    </xf>
    <xf numFmtId="164" fontId="2" fillId="0" borderId="17" xfId="1" applyNumberFormat="1" applyBorder="1" applyAlignment="1" applyProtection="1">
      <alignment vertical="center"/>
      <protection locked="0"/>
    </xf>
    <xf numFmtId="164" fontId="2" fillId="0" borderId="16" xfId="1" applyNumberFormat="1" applyBorder="1" applyAlignment="1" applyProtection="1">
      <alignment vertical="center"/>
    </xf>
    <xf numFmtId="164" fontId="2" fillId="0" borderId="0" xfId="1" applyNumberFormat="1" applyFill="1" applyBorder="1" applyAlignment="1" applyProtection="1">
      <alignment vertical="center"/>
    </xf>
    <xf numFmtId="164" fontId="2" fillId="0" borderId="0" xfId="1" applyNumberFormat="1" applyBorder="1" applyAlignment="1" applyProtection="1">
      <alignment vertical="center"/>
    </xf>
    <xf numFmtId="164" fontId="2" fillId="0" borderId="17" xfId="1" applyNumberFormat="1" applyBorder="1" applyAlignment="1" applyProtection="1">
      <alignment vertical="center"/>
    </xf>
    <xf numFmtId="0" fontId="4" fillId="0" borderId="12" xfId="1" applyFont="1" applyBorder="1" applyAlignment="1">
      <alignment horizontal="center" vertical="center"/>
    </xf>
    <xf numFmtId="164" fontId="2" fillId="21" borderId="16" xfId="1" applyNumberFormat="1" applyFill="1" applyBorder="1" applyAlignment="1" applyProtection="1">
      <alignment vertical="center"/>
    </xf>
    <xf numFmtId="164" fontId="2" fillId="21" borderId="0" xfId="1" applyNumberFormat="1" applyFill="1" applyBorder="1" applyAlignment="1" applyProtection="1">
      <alignment vertical="center"/>
    </xf>
    <xf numFmtId="0" fontId="2" fillId="18" borderId="1" xfId="1" applyFill="1" applyBorder="1" applyAlignment="1">
      <alignment horizontal="center" vertical="center"/>
    </xf>
    <xf numFmtId="0" fontId="2" fillId="18" borderId="9" xfId="1" applyFill="1" applyBorder="1" applyAlignment="1">
      <alignment horizontal="center" vertical="center"/>
    </xf>
    <xf numFmtId="164" fontId="2" fillId="0" borderId="33" xfId="7" applyNumberFormat="1" applyFont="1" applyFill="1" applyBorder="1" applyAlignment="1">
      <alignment vertical="center"/>
    </xf>
    <xf numFmtId="9" fontId="2" fillId="0" borderId="13" xfId="7" applyFont="1" applyFill="1" applyBorder="1" applyAlignment="1">
      <alignment vertical="center"/>
    </xf>
    <xf numFmtId="0" fontId="2" fillId="0" borderId="12" xfId="1" applyFill="1" applyBorder="1" applyAlignment="1">
      <alignment vertical="center"/>
    </xf>
    <xf numFmtId="0" fontId="16" fillId="19" borderId="10" xfId="1" applyFont="1" applyFill="1" applyBorder="1" applyAlignment="1" applyProtection="1">
      <alignment horizontal="center" vertical="center"/>
      <protection locked="0"/>
    </xf>
    <xf numFmtId="166" fontId="16" fillId="19" borderId="12" xfId="1" applyNumberFormat="1" applyFont="1" applyFill="1" applyBorder="1" applyAlignment="1">
      <alignment horizontal="center" vertical="center"/>
    </xf>
    <xf numFmtId="167" fontId="16" fillId="19" borderId="12" xfId="1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Alignment="1">
      <alignment vertical="center"/>
    </xf>
    <xf numFmtId="0" fontId="0" fillId="10" borderId="1" xfId="0" applyFill="1" applyBorder="1" applyProtection="1">
      <protection locked="0"/>
    </xf>
    <xf numFmtId="0" fontId="0" fillId="0" borderId="0" xfId="0" applyBorder="1" applyAlignment="1">
      <alignment horizontal="center"/>
    </xf>
    <xf numFmtId="0" fontId="4" fillId="0" borderId="10" xfId="1" applyFont="1" applyBorder="1" applyAlignment="1" applyProtection="1">
      <alignment horizontal="center" vertical="center"/>
      <protection locked="0"/>
    </xf>
    <xf numFmtId="168" fontId="0" fillId="0" borderId="0" xfId="0" applyNumberFormat="1"/>
    <xf numFmtId="165" fontId="0" fillId="0" borderId="0" xfId="0" applyNumberFormat="1"/>
    <xf numFmtId="164" fontId="2" fillId="22" borderId="16" xfId="1" applyNumberFormat="1" applyFill="1" applyBorder="1" applyAlignment="1" applyProtection="1">
      <alignment vertical="center"/>
      <protection locked="0"/>
    </xf>
    <xf numFmtId="0" fontId="0" fillId="10" borderId="0" xfId="0" applyFill="1" applyAlignment="1" applyProtection="1">
      <alignment horizontal="center"/>
      <protection locked="0"/>
    </xf>
    <xf numFmtId="0" fontId="0" fillId="18" borderId="6" xfId="0" applyFont="1" applyFill="1" applyBorder="1" applyProtection="1">
      <protection locked="0"/>
    </xf>
    <xf numFmtId="0" fontId="20" fillId="18" borderId="6" xfId="1" applyFont="1" applyFill="1" applyBorder="1" applyAlignment="1">
      <alignment vertical="center"/>
    </xf>
    <xf numFmtId="0" fontId="20" fillId="18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vertical="center"/>
    </xf>
    <xf numFmtId="2" fontId="2" fillId="19" borderId="0" xfId="1" applyNumberFormat="1" applyFill="1" applyAlignment="1">
      <alignment vertical="center"/>
    </xf>
    <xf numFmtId="0" fontId="0" fillId="0" borderId="3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35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0" fillId="0" borderId="39" xfId="0" applyNumberFormat="1" applyBorder="1" applyAlignment="1">
      <alignment horizontal="center"/>
    </xf>
    <xf numFmtId="0" fontId="0" fillId="0" borderId="40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7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7" fontId="0" fillId="0" borderId="41" xfId="0" applyNumberFormat="1" applyBorder="1" applyAlignment="1">
      <alignment horizontal="center" vertical="center"/>
    </xf>
    <xf numFmtId="167" fontId="0" fillId="0" borderId="42" xfId="0" applyNumberFormat="1" applyBorder="1" applyAlignment="1">
      <alignment horizontal="center"/>
    </xf>
    <xf numFmtId="167" fontId="0" fillId="0" borderId="43" xfId="0" applyNumberFormat="1" applyBorder="1" applyAlignment="1">
      <alignment horizontal="center"/>
    </xf>
    <xf numFmtId="167" fontId="0" fillId="0" borderId="44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2" fillId="0" borderId="0" xfId="87" applyAlignment="1">
      <alignment vertical="center"/>
    </xf>
    <xf numFmtId="0" fontId="0" fillId="7" borderId="38" xfId="0" applyFill="1" applyBorder="1" applyAlignment="1" applyProtection="1">
      <alignment horizontal="center"/>
    </xf>
    <xf numFmtId="0" fontId="0" fillId="7" borderId="39" xfId="0" applyFill="1" applyBorder="1" applyAlignment="1" applyProtection="1">
      <alignment horizontal="center"/>
    </xf>
    <xf numFmtId="0" fontId="0" fillId="7" borderId="40" xfId="0" applyFill="1" applyBorder="1" applyAlignment="1" applyProtection="1">
      <alignment horizontal="center"/>
    </xf>
    <xf numFmtId="173" fontId="4" fillId="19" borderId="10" xfId="1" applyNumberFormat="1" applyFont="1" applyFill="1" applyBorder="1" applyAlignment="1">
      <alignment horizontal="center" vertical="center"/>
    </xf>
    <xf numFmtId="173" fontId="4" fillId="19" borderId="16" xfId="1" applyNumberFormat="1" applyFont="1" applyFill="1" applyBorder="1" applyAlignment="1">
      <alignment horizontal="center" vertical="center"/>
    </xf>
    <xf numFmtId="173" fontId="4" fillId="19" borderId="11" xfId="1" applyNumberFormat="1" applyFont="1" applyFill="1" applyBorder="1" applyAlignment="1">
      <alignment horizontal="center" vertical="center"/>
    </xf>
    <xf numFmtId="173" fontId="4" fillId="19" borderId="12" xfId="1" applyNumberFormat="1" applyFont="1" applyFill="1" applyBorder="1" applyAlignment="1">
      <alignment horizontal="center" vertical="center"/>
    </xf>
    <xf numFmtId="173" fontId="4" fillId="19" borderId="0" xfId="1" applyNumberFormat="1" applyFont="1" applyFill="1" applyBorder="1" applyAlignment="1">
      <alignment horizontal="center" vertical="center"/>
    </xf>
    <xf numFmtId="173" fontId="4" fillId="19" borderId="13" xfId="1" applyNumberFormat="1" applyFont="1" applyFill="1" applyBorder="1" applyAlignment="1">
      <alignment horizontal="center" vertical="center"/>
    </xf>
    <xf numFmtId="173" fontId="4" fillId="19" borderId="14" xfId="1" applyNumberFormat="1" applyFont="1" applyFill="1" applyBorder="1" applyAlignment="1">
      <alignment horizontal="center" vertical="center"/>
    </xf>
    <xf numFmtId="173" fontId="4" fillId="19" borderId="17" xfId="1" applyNumberFormat="1" applyFont="1" applyFill="1" applyBorder="1" applyAlignment="1">
      <alignment horizontal="center" vertical="center"/>
    </xf>
    <xf numFmtId="173" fontId="4" fillId="19" borderId="15" xfId="1" applyNumberFormat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0" fillId="7" borderId="35" xfId="0" applyFill="1" applyBorder="1" applyAlignment="1" applyProtection="1">
      <alignment horizontal="center"/>
    </xf>
    <xf numFmtId="0" fontId="0" fillId="7" borderId="36" xfId="0" applyFill="1" applyBorder="1" applyAlignment="1" applyProtection="1">
      <alignment horizontal="center"/>
    </xf>
    <xf numFmtId="0" fontId="0" fillId="7" borderId="37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7" borderId="27" xfId="0" applyFill="1" applyBorder="1" applyAlignment="1" applyProtection="1">
      <alignment horizontal="center"/>
    </xf>
    <xf numFmtId="0" fontId="4" fillId="0" borderId="12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0" fontId="19" fillId="10" borderId="31" xfId="0" applyFont="1" applyFill="1" applyBorder="1" applyAlignment="1">
      <alignment horizontal="center"/>
    </xf>
    <xf numFmtId="0" fontId="19" fillId="10" borderId="32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</cellXfs>
  <cellStyles count="88">
    <cellStyle name="Erreur" xfId="2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7" builtinId="8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" xfId="86" builtinId="3"/>
    <cellStyle name="Normal" xfId="0" builtinId="0"/>
    <cellStyle name="Normal 2" xfId="1"/>
    <cellStyle name="Pourcentage" xfId="7" builtinId="5"/>
    <cellStyle name="SamDim" xfId="3"/>
    <cellStyle name="Sans nom1" xfId="4"/>
    <cellStyle name="test 1" xfId="5"/>
    <cellStyle name="Test 2" xfId="6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colors>
    <mruColors>
      <color rgb="FF5B89C3"/>
      <color rgb="FF7DF783"/>
      <color rgb="FFC6EFCE"/>
      <color rgb="FFBFF3C8"/>
      <color rgb="FF0C3613"/>
      <color rgb="FF08260D"/>
      <color rgb="FF136120"/>
      <color rgb="FF187E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190500</xdr:colOff>
      <xdr:row>42</xdr:row>
      <xdr:rowOff>108857</xdr:rowOff>
    </xdr:from>
    <xdr:to>
      <xdr:col>39</xdr:col>
      <xdr:colOff>149679</xdr:colOff>
      <xdr:row>63</xdr:row>
      <xdr:rowOff>149679</xdr:rowOff>
    </xdr:to>
    <xdr:sp macro="" textlink="">
      <xdr:nvSpPr>
        <xdr:cNvPr id="2" name="ZoneTexte 1"/>
        <xdr:cNvSpPr txBox="1"/>
      </xdr:nvSpPr>
      <xdr:spPr>
        <a:xfrm>
          <a:off x="12858750" y="8368393"/>
          <a:ext cx="9035143" cy="3714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tous,</a:t>
          </a:r>
          <a:br>
            <a:rPr lang="fr-FR"/>
          </a:br>
          <a:r>
            <a:rPr lang="fr-FR"/>
            <a:t>mon niveau en VBA n'est pas top, je viens donc vous demander un petit coup de main.</a:t>
          </a:r>
          <a:br>
            <a:rPr lang="fr-FR"/>
          </a:br>
          <a:r>
            <a:rPr lang="fr-FR"/>
            <a:t>J'ai un tableau de suivi des temps par mois. </a:t>
          </a:r>
          <a:br>
            <a:rPr lang="fr-FR"/>
          </a:br>
          <a:r>
            <a:rPr lang="fr-FR"/>
            <a:t>La dernière ligne du tableau totalise le nombre de demi-journées (0.5) travaillées sur un projet chaque jour : le maximum est donc 1. Le temps passé par projet peut donc être 0;0.5 ou 1, les valeurs sont saisies à travers une liste déroulante.</a:t>
          </a:r>
          <a:br>
            <a:rPr lang="fr-FR"/>
          </a:br>
          <a:r>
            <a:rPr lang="fr-FR"/>
            <a:t>Je voudrais que si le total de la colonne dépasse 1 un MsgBox s'ouvre en disant que le total est trop élevé.</a:t>
          </a:r>
          <a:br>
            <a:rPr lang="fr-FR"/>
          </a:br>
          <a:r>
            <a:rPr lang="fr-FR"/>
            <a:t>Cela fonctionne avec une cellule: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Sub contrôle_total_jour()</a:t>
          </a:r>
          <a:br>
            <a:rPr lang="fr-FR"/>
          </a:br>
          <a:r>
            <a:rPr lang="fr-FR"/>
            <a:t>If Range("I38").Value &gt; "1" Then</a:t>
          </a:r>
          <a:br>
            <a:rPr lang="fr-FR"/>
          </a:br>
          <a:r>
            <a:rPr lang="fr-FR"/>
            <a:t>MsgBox ("Le total pour cette journée est trop élevé (max 1 soit 2 demi-journées)")</a:t>
          </a:r>
          <a:br>
            <a:rPr lang="fr-FR"/>
          </a:br>
          <a:r>
            <a:rPr lang="fr-FR"/>
            <a:t>End If</a:t>
          </a:r>
          <a:br>
            <a:rPr lang="fr-FR"/>
          </a:br>
          <a:r>
            <a:rPr lang="fr-FR"/>
            <a:t>End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je n'arrive pas à l'appliquer à une plage de cellule (E38 à AI38)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que ce soit plus claire je vous joins mon document. La feuille concernée est Janv2016.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4</xdr:col>
      <xdr:colOff>231322</xdr:colOff>
      <xdr:row>15</xdr:row>
      <xdr:rowOff>81643</xdr:rowOff>
    </xdr:from>
    <xdr:to>
      <xdr:col>31</xdr:col>
      <xdr:colOff>108857</xdr:colOff>
      <xdr:row>24</xdr:row>
      <xdr:rowOff>108858</xdr:rowOff>
    </xdr:to>
    <xdr:sp macro="" textlink="">
      <xdr:nvSpPr>
        <xdr:cNvPr id="3" name="ZoneTexte 2"/>
        <xdr:cNvSpPr txBox="1"/>
      </xdr:nvSpPr>
      <xdr:spPr>
        <a:xfrm>
          <a:off x="4082143" y="3265714"/>
          <a:ext cx="12287250" cy="174171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Mode d'emploi</a:t>
          </a:r>
        </a:p>
        <a:p>
          <a:endParaRPr lang="fr-FR" sz="1600"/>
        </a:p>
        <a:p>
          <a:r>
            <a:rPr lang="fr-FR" sz="1600"/>
            <a:t>Si modification d'une cellule dans la zone E13:AI37 la</a:t>
          </a:r>
          <a:r>
            <a:rPr lang="fr-FR" sz="1600" baseline="0"/>
            <a:t> macro évènementielle teste le total de la journée</a:t>
          </a:r>
          <a:endParaRPr lang="fr-FR" sz="1600"/>
        </a:p>
      </xdr:txBody>
    </xdr:sp>
    <xdr:clientData/>
  </xdr:twoCellAnchor>
  <xdr:twoCellAnchor>
    <xdr:from>
      <xdr:col>11</xdr:col>
      <xdr:colOff>244929</xdr:colOff>
      <xdr:row>12</xdr:row>
      <xdr:rowOff>136072</xdr:rowOff>
    </xdr:from>
    <xdr:to>
      <xdr:col>24</xdr:col>
      <xdr:colOff>231321</xdr:colOff>
      <xdr:row>33</xdr:row>
      <xdr:rowOff>163286</xdr:rowOff>
    </xdr:to>
    <xdr:sp macro="" textlink="">
      <xdr:nvSpPr>
        <xdr:cNvPr id="4" name="ZoneTexte 3"/>
        <xdr:cNvSpPr txBox="1"/>
      </xdr:nvSpPr>
      <xdr:spPr>
        <a:xfrm>
          <a:off x="7524750" y="2748643"/>
          <a:ext cx="5823857" cy="402771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Rebonsoir,</a:t>
          </a:r>
          <a:br>
            <a:rPr lang="fr-FR"/>
          </a:br>
          <a:r>
            <a:rPr lang="fr-FR"/>
            <a:t>dans la même idée je souhaiterais que lorsque dans la colonne A, "Absences" est sélectionné dans la liste déroulante, un MsgBox s'ouvre avec ce message "Saisir absence dans feuille RH".</a:t>
          </a:r>
          <a:br>
            <a:rPr lang="fr-FR"/>
          </a:br>
          <a:r>
            <a:rPr lang="fr-FR"/>
            <a:t>J'ai tenté ce code qui fonctionne sur une cellule en particulier mais pas dans l'ensemble de la plage souhaitée:</a:t>
          </a:r>
          <a:br>
            <a:rPr lang="fr-FR"/>
          </a:br>
          <a:r>
            <a:rPr lang="fr-FR"/>
            <a:t>Sub SaisieAbsences()</a:t>
          </a:r>
          <a:br>
            <a:rPr lang="fr-FR"/>
          </a:br>
          <a:r>
            <a:rPr lang="fr-FR"/>
            <a:t>Worksheets("Janv2016").Select</a:t>
          </a:r>
          <a:br>
            <a:rPr lang="fr-FR"/>
          </a:br>
          <a:r>
            <a:rPr lang="fr-FR"/>
            <a:t>If Cells(39, 1).Value = "Absences" Then MsgBox ("Saisir absence dans feuille RH")</a:t>
          </a:r>
          <a:br>
            <a:rPr lang="fr-FR"/>
          </a:br>
          <a:r>
            <a:rPr lang="fr-FR"/>
            <a:t>End Sub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_Collaborateurs" displayName="Tableau_Collaborateurs" ref="A147:B162" totalsRowShown="0" headerRowDxfId="3" dataDxfId="2">
  <autoFilter ref="A147:B162"/>
  <tableColumns count="2">
    <tableColumn id="1" name="NOM" dataDxfId="1"/>
    <tableColumn id="2" name="PRE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message-box-selon-valeur-d-une-cellule-t71646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37"/>
  <sheetViews>
    <sheetView topLeftCell="B1" workbookViewId="0">
      <selection activeCell="I8" sqref="I8"/>
    </sheetView>
  </sheetViews>
  <sheetFormatPr baseColWidth="10" defaultColWidth="11.42578125" defaultRowHeight="15" x14ac:dyDescent="0.25"/>
  <sheetData>
    <row r="1" spans="1:38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x14ac:dyDescent="0.2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x14ac:dyDescent="0.25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x14ac:dyDescent="0.25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39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14.42578125" bestFit="1" customWidth="1"/>
    <col min="2" max="2" width="12.42578125" customWidth="1"/>
    <col min="3" max="3" width="12.28515625" bestFit="1" customWidth="1"/>
    <col min="4" max="4" width="17.28515625" bestFit="1" customWidth="1"/>
    <col min="10" max="10" width="16.140625" customWidth="1"/>
  </cols>
  <sheetData>
    <row r="1" spans="1:39" x14ac:dyDescent="0.25">
      <c r="A1" s="121" t="s">
        <v>5</v>
      </c>
      <c r="B1" s="121" t="s">
        <v>201</v>
      </c>
      <c r="C1" s="121" t="s">
        <v>203</v>
      </c>
      <c r="D1" s="121" t="s">
        <v>206</v>
      </c>
      <c r="E1" s="182" t="s">
        <v>237</v>
      </c>
      <c r="F1" s="182" t="s">
        <v>238</v>
      </c>
      <c r="G1" s="121" t="s">
        <v>204</v>
      </c>
      <c r="H1" s="121" t="s">
        <v>240</v>
      </c>
      <c r="I1" s="121" t="s">
        <v>231</v>
      </c>
      <c r="J1" s="121" t="s">
        <v>207</v>
      </c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</row>
    <row r="2" spans="1:39" x14ac:dyDescent="0.25">
      <c r="A2" s="121" t="s">
        <v>239</v>
      </c>
      <c r="B2" s="121" t="s">
        <v>239</v>
      </c>
      <c r="C2" s="121" t="s">
        <v>205</v>
      </c>
      <c r="D2" s="121" t="s">
        <v>205</v>
      </c>
      <c r="E2" s="121" t="s">
        <v>205</v>
      </c>
      <c r="F2" s="121" t="s">
        <v>205</v>
      </c>
      <c r="G2" s="121" t="s">
        <v>205</v>
      </c>
      <c r="H2" s="121" t="s">
        <v>205</v>
      </c>
      <c r="I2" s="121" t="s">
        <v>205</v>
      </c>
      <c r="J2" s="121" t="s">
        <v>205</v>
      </c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</row>
    <row r="3" spans="1:39" x14ac:dyDescent="0.25">
      <c r="A3" s="121" t="s">
        <v>202</v>
      </c>
      <c r="B3" s="121" t="s">
        <v>202</v>
      </c>
      <c r="C3" s="121" t="s">
        <v>205</v>
      </c>
      <c r="D3" s="121" t="s">
        <v>205</v>
      </c>
      <c r="E3" s="121" t="s">
        <v>205</v>
      </c>
      <c r="F3" s="121" t="s">
        <v>205</v>
      </c>
      <c r="G3" s="121" t="s">
        <v>205</v>
      </c>
      <c r="H3" s="121" t="s">
        <v>205</v>
      </c>
      <c r="I3" s="191" t="s">
        <v>205</v>
      </c>
      <c r="J3" s="121" t="s">
        <v>205</v>
      </c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</row>
    <row r="4" spans="1:39" x14ac:dyDescent="0.25">
      <c r="A4" s="121" t="s">
        <v>231</v>
      </c>
      <c r="B4" s="121"/>
      <c r="C4" s="121"/>
      <c r="D4" s="121"/>
      <c r="E4" s="121"/>
      <c r="F4" s="121"/>
      <c r="G4" s="121"/>
      <c r="H4" s="121"/>
      <c r="I4" s="121" t="s">
        <v>205</v>
      </c>
      <c r="J4" s="121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39" x14ac:dyDescent="0.25">
      <c r="A5" s="122" t="s">
        <v>129</v>
      </c>
      <c r="B5" s="121"/>
      <c r="C5" s="121"/>
      <c r="D5" s="121"/>
      <c r="E5" s="121" t="s">
        <v>205</v>
      </c>
      <c r="F5" s="121" t="s">
        <v>205</v>
      </c>
      <c r="G5" s="121"/>
      <c r="H5" s="121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</row>
    <row r="6" spans="1:39" x14ac:dyDescent="0.25">
      <c r="A6" s="122" t="s">
        <v>135</v>
      </c>
      <c r="B6" s="121"/>
      <c r="C6" s="121"/>
      <c r="D6" s="121"/>
      <c r="E6" s="121" t="s">
        <v>205</v>
      </c>
      <c r="F6" s="121" t="s">
        <v>205</v>
      </c>
      <c r="G6" s="121"/>
      <c r="H6" s="121"/>
      <c r="I6" s="121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</row>
    <row r="7" spans="1:39" x14ac:dyDescent="0.25">
      <c r="A7" s="122" t="s">
        <v>157</v>
      </c>
      <c r="B7" s="121"/>
      <c r="C7" s="121"/>
      <c r="D7" s="121"/>
      <c r="E7" s="121" t="s">
        <v>205</v>
      </c>
      <c r="F7" s="121" t="s">
        <v>205</v>
      </c>
      <c r="G7" s="121"/>
      <c r="H7" s="121"/>
      <c r="I7" s="121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</row>
    <row r="8" spans="1:39" x14ac:dyDescent="0.25">
      <c r="A8" s="122" t="s">
        <v>161</v>
      </c>
      <c r="B8" s="121"/>
      <c r="C8" s="121"/>
      <c r="D8" s="121"/>
      <c r="E8" s="121" t="s">
        <v>205</v>
      </c>
      <c r="F8" s="121" t="s">
        <v>205</v>
      </c>
      <c r="G8" s="121"/>
      <c r="H8" s="121"/>
      <c r="I8" s="121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</row>
    <row r="9" spans="1:39" x14ac:dyDescent="0.25">
      <c r="A9" s="122" t="s">
        <v>162</v>
      </c>
      <c r="B9" s="121"/>
      <c r="C9" s="121"/>
      <c r="D9" s="121"/>
      <c r="E9" s="121" t="s">
        <v>205</v>
      </c>
      <c r="F9" s="121" t="s">
        <v>205</v>
      </c>
      <c r="G9" s="121"/>
      <c r="H9" s="121"/>
      <c r="I9" s="121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</row>
    <row r="10" spans="1:39" x14ac:dyDescent="0.25">
      <c r="A10" s="122" t="s">
        <v>163</v>
      </c>
      <c r="B10" s="121"/>
      <c r="C10" s="121"/>
      <c r="D10" s="121"/>
      <c r="E10" s="121" t="s">
        <v>205</v>
      </c>
      <c r="F10" s="121" t="s">
        <v>205</v>
      </c>
      <c r="G10" s="121"/>
      <c r="H10" s="121"/>
      <c r="I10" s="121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</row>
    <row r="11" spans="1:39" x14ac:dyDescent="0.25">
      <c r="A11" s="122" t="s">
        <v>134</v>
      </c>
      <c r="B11" s="121"/>
      <c r="C11" s="121"/>
      <c r="D11" s="121"/>
      <c r="E11" s="121" t="s">
        <v>205</v>
      </c>
      <c r="F11" s="121" t="s">
        <v>205</v>
      </c>
      <c r="G11" s="121"/>
      <c r="H11" s="121"/>
      <c r="I11" s="121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</row>
    <row r="12" spans="1:39" x14ac:dyDescent="0.25">
      <c r="A12" s="122" t="s">
        <v>127</v>
      </c>
      <c r="B12" s="121"/>
      <c r="C12" s="121"/>
      <c r="D12" s="121"/>
      <c r="E12" s="121" t="s">
        <v>205</v>
      </c>
      <c r="F12" s="121" t="s">
        <v>205</v>
      </c>
      <c r="G12" s="121"/>
      <c r="H12" s="121"/>
      <c r="I12" s="121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</row>
    <row r="13" spans="1:39" x14ac:dyDescent="0.25">
      <c r="A13" s="122" t="s">
        <v>158</v>
      </c>
      <c r="B13" s="121"/>
      <c r="C13" s="121"/>
      <c r="D13" s="121"/>
      <c r="E13" s="121" t="s">
        <v>205</v>
      </c>
      <c r="F13" s="121" t="s">
        <v>205</v>
      </c>
      <c r="G13" s="121"/>
      <c r="H13" s="121"/>
      <c r="I13" s="121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</row>
    <row r="14" spans="1:39" x14ac:dyDescent="0.25">
      <c r="A14" s="122" t="s">
        <v>164</v>
      </c>
      <c r="B14" s="121"/>
      <c r="C14" s="121"/>
      <c r="D14" s="121"/>
      <c r="E14" s="121" t="s">
        <v>205</v>
      </c>
      <c r="F14" s="121" t="s">
        <v>205</v>
      </c>
      <c r="G14" s="121"/>
      <c r="H14" s="121"/>
      <c r="I14" s="121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</row>
    <row r="15" spans="1:39" x14ac:dyDescent="0.25">
      <c r="A15" s="122" t="s">
        <v>165</v>
      </c>
      <c r="B15" s="121"/>
      <c r="C15" s="121"/>
      <c r="D15" s="121"/>
      <c r="E15" s="121" t="s">
        <v>205</v>
      </c>
      <c r="F15" s="121" t="s">
        <v>205</v>
      </c>
      <c r="G15" s="121"/>
      <c r="H15" s="121"/>
      <c r="I15" s="121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</row>
    <row r="16" spans="1:39" x14ac:dyDescent="0.25">
      <c r="A16" s="122" t="s">
        <v>160</v>
      </c>
      <c r="B16" s="121"/>
      <c r="C16" s="121"/>
      <c r="D16" s="121"/>
      <c r="E16" s="121" t="s">
        <v>205</v>
      </c>
      <c r="F16" s="121" t="s">
        <v>205</v>
      </c>
      <c r="G16" s="121"/>
      <c r="H16" s="121"/>
      <c r="I16" s="121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</row>
    <row r="17" spans="1:39" x14ac:dyDescent="0.25">
      <c r="A17" s="122" t="s">
        <v>130</v>
      </c>
      <c r="B17" s="121"/>
      <c r="C17" s="121"/>
      <c r="D17" s="121"/>
      <c r="E17" s="121" t="s">
        <v>205</v>
      </c>
      <c r="F17" s="121" t="s">
        <v>205</v>
      </c>
      <c r="G17" s="121"/>
      <c r="H17" s="121"/>
      <c r="I17" s="121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</row>
    <row r="18" spans="1:39" x14ac:dyDescent="0.25">
      <c r="A18" s="122" t="s">
        <v>166</v>
      </c>
      <c r="B18" s="121"/>
      <c r="C18" s="121"/>
      <c r="D18" s="121"/>
      <c r="E18" s="121" t="s">
        <v>205</v>
      </c>
      <c r="F18" s="121" t="s">
        <v>205</v>
      </c>
      <c r="G18" s="121"/>
      <c r="H18" s="121"/>
      <c r="I18" s="121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</row>
    <row r="19" spans="1:39" x14ac:dyDescent="0.25">
      <c r="A19" s="122" t="s">
        <v>159</v>
      </c>
      <c r="B19" s="121"/>
      <c r="C19" s="121"/>
      <c r="D19" s="121"/>
      <c r="E19" s="121" t="s">
        <v>205</v>
      </c>
      <c r="F19" s="121" t="s">
        <v>205</v>
      </c>
      <c r="G19" s="121"/>
      <c r="H19" s="121"/>
      <c r="I19" s="121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</row>
    <row r="20" spans="1:39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</row>
    <row r="21" spans="1:39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</row>
    <row r="22" spans="1:39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</row>
    <row r="23" spans="1:39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</row>
    <row r="24" spans="1:39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</row>
    <row r="25" spans="1:39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</row>
    <row r="26" spans="1:39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</row>
    <row r="27" spans="1:39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</row>
    <row r="28" spans="1:39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</row>
    <row r="29" spans="1:39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</row>
    <row r="30" spans="1:39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</row>
    <row r="31" spans="1:39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</row>
    <row r="32" spans="1:39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</row>
    <row r="33" spans="1:39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</row>
    <row r="34" spans="1:39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</row>
    <row r="35" spans="1:39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</row>
    <row r="36" spans="1:39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</row>
    <row r="37" spans="1:39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</row>
    <row r="38" spans="1:39" x14ac:dyDescent="0.25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</row>
    <row r="39" spans="1:39" x14ac:dyDescent="0.25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5B89C3"/>
  </sheetPr>
  <dimension ref="A1:AR53"/>
  <sheetViews>
    <sheetView tabSelected="1" showRuler="0" zoomScale="70" zoomScaleNormal="70" workbookViewId="0">
      <selection activeCell="N51" sqref="N50:N51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1.140625" style="61" bestFit="1" customWidth="1"/>
    <col min="4" max="4" width="14" style="61" customWidth="1"/>
    <col min="5" max="5" width="11" style="61" customWidth="1"/>
    <col min="6" max="34" width="6.7109375" style="61" customWidth="1"/>
    <col min="35" max="35" width="11.28515625" style="61" bestFit="1" customWidth="1"/>
    <col min="36" max="36" width="7.140625" style="61" customWidth="1"/>
    <col min="37" max="37" width="16.42578125" style="61" customWidth="1"/>
    <col min="38" max="38" width="16.140625" style="61" bestFit="1" customWidth="1"/>
    <col min="39" max="39" width="11" style="61" customWidth="1"/>
    <col min="40" max="41" width="3.7109375" style="61"/>
    <col min="42" max="42" width="7.7109375" style="61" bestFit="1" customWidth="1"/>
    <col min="43" max="16384" width="3.7109375" style="61"/>
  </cols>
  <sheetData>
    <row r="1" spans="1:44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>
        <v>0</v>
      </c>
      <c r="AL1" s="120"/>
      <c r="AM1" s="120"/>
    </row>
    <row r="2" spans="1:44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6"/>
      <c r="AK2" s="126">
        <v>0.5</v>
      </c>
      <c r="AL2" s="120"/>
      <c r="AM2" s="120"/>
    </row>
    <row r="3" spans="1:44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6"/>
      <c r="AK3" s="126">
        <v>1</v>
      </c>
      <c r="AL3" s="120"/>
      <c r="AM3" s="120"/>
    </row>
    <row r="4" spans="1:44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6"/>
      <c r="AK4" s="126"/>
      <c r="AL4" s="120"/>
      <c r="AM4" s="120"/>
    </row>
    <row r="5" spans="1:44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  <c r="AL5" s="120"/>
      <c r="AM5" s="120"/>
    </row>
    <row r="6" spans="1:44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  <c r="AL6" s="120"/>
      <c r="AM6" s="120"/>
    </row>
    <row r="7" spans="1:44" s="35" customFormat="1" ht="15.75" thickBot="1" x14ac:dyDescent="0.3">
      <c r="A7" s="151" t="s">
        <v>182</v>
      </c>
      <c r="B7" s="157"/>
      <c r="C7" s="119">
        <f>NETWORKDAYS.INTL(E10,AH10,1,'Liste jours feries'!B2:B23)</f>
        <v>20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  <c r="AL7" s="120"/>
      <c r="AM7" s="120"/>
    </row>
    <row r="8" spans="1:44" s="58" customFormat="1" ht="15" customHeight="1" x14ac:dyDescent="0.25">
      <c r="A8" s="221" t="s">
        <v>235</v>
      </c>
      <c r="B8" s="222"/>
      <c r="C8" s="223"/>
      <c r="D8" s="134" t="s">
        <v>139</v>
      </c>
      <c r="E8" s="179">
        <f>WEEKNUM(E10,2)</f>
        <v>1</v>
      </c>
      <c r="F8" s="162">
        <f>WEEKNUM(F10,2)</f>
        <v>1</v>
      </c>
      <c r="G8" s="162">
        <f t="shared" ref="G8:K8" si="0">WEEKNUM(G10,2)</f>
        <v>1</v>
      </c>
      <c r="H8" s="162">
        <f t="shared" si="0"/>
        <v>2</v>
      </c>
      <c r="I8" s="162">
        <f t="shared" si="0"/>
        <v>2</v>
      </c>
      <c r="J8" s="162">
        <f t="shared" si="0"/>
        <v>2</v>
      </c>
      <c r="K8" s="162">
        <f t="shared" si="0"/>
        <v>2</v>
      </c>
      <c r="L8" s="162">
        <f>WEEKNUM(L10,2)</f>
        <v>2</v>
      </c>
      <c r="M8" s="162">
        <f t="shared" ref="M8:AG8" si="1">WEEKNUM(M10,2)</f>
        <v>2</v>
      </c>
      <c r="N8" s="162">
        <f t="shared" si="1"/>
        <v>2</v>
      </c>
      <c r="O8" s="162">
        <f t="shared" si="1"/>
        <v>3</v>
      </c>
      <c r="P8" s="112">
        <f t="shared" si="1"/>
        <v>3</v>
      </c>
      <c r="Q8" s="112">
        <f t="shared" si="1"/>
        <v>3</v>
      </c>
      <c r="R8" s="112">
        <f t="shared" si="1"/>
        <v>3</v>
      </c>
      <c r="S8" s="112">
        <f t="shared" si="1"/>
        <v>3</v>
      </c>
      <c r="T8" s="112">
        <f t="shared" si="1"/>
        <v>3</v>
      </c>
      <c r="U8" s="112">
        <f t="shared" si="1"/>
        <v>3</v>
      </c>
      <c r="V8" s="112">
        <f t="shared" si="1"/>
        <v>4</v>
      </c>
      <c r="W8" s="112">
        <f t="shared" si="1"/>
        <v>4</v>
      </c>
      <c r="X8" s="112">
        <f t="shared" si="1"/>
        <v>4</v>
      </c>
      <c r="Y8" s="112">
        <f t="shared" si="1"/>
        <v>4</v>
      </c>
      <c r="Z8" s="112">
        <f t="shared" si="1"/>
        <v>4</v>
      </c>
      <c r="AA8" s="112">
        <f t="shared" si="1"/>
        <v>4</v>
      </c>
      <c r="AB8" s="112">
        <f t="shared" si="1"/>
        <v>4</v>
      </c>
      <c r="AC8" s="112">
        <f t="shared" si="1"/>
        <v>5</v>
      </c>
      <c r="AD8" s="112">
        <f t="shared" si="1"/>
        <v>5</v>
      </c>
      <c r="AE8" s="112">
        <f t="shared" si="1"/>
        <v>5</v>
      </c>
      <c r="AF8" s="112">
        <f t="shared" si="1"/>
        <v>5</v>
      </c>
      <c r="AG8" s="112">
        <f t="shared" si="1"/>
        <v>5</v>
      </c>
      <c r="AH8" s="112">
        <f>WEEKNUM(AH10,2)</f>
        <v>5</v>
      </c>
      <c r="AI8" s="113">
        <f>WEEKNUM(AI10,2)</f>
        <v>5</v>
      </c>
      <c r="AJ8" s="135"/>
      <c r="AK8" s="135"/>
      <c r="AL8" s="135"/>
      <c r="AM8" s="135"/>
    </row>
    <row r="9" spans="1:44" s="59" customFormat="1" ht="14.1" customHeight="1" x14ac:dyDescent="0.25">
      <c r="A9" s="224"/>
      <c r="B9" s="225"/>
      <c r="C9" s="226"/>
      <c r="D9" s="230" t="s">
        <v>140</v>
      </c>
      <c r="E9" s="180" t="str">
        <f>TEXT(E10,"jjj")</f>
        <v>ven</v>
      </c>
      <c r="F9" s="108" t="str">
        <f t="shared" ref="F9:AG9" si="2">TEXT(F10,"jjj")</f>
        <v>sam</v>
      </c>
      <c r="G9" s="108" t="str">
        <f t="shared" si="2"/>
        <v>dim</v>
      </c>
      <c r="H9" s="108" t="str">
        <f t="shared" si="2"/>
        <v>lun</v>
      </c>
      <c r="I9" s="108" t="str">
        <f t="shared" si="2"/>
        <v>mar</v>
      </c>
      <c r="J9" s="108" t="str">
        <f t="shared" si="2"/>
        <v>mer</v>
      </c>
      <c r="K9" s="108" t="str">
        <f t="shared" si="2"/>
        <v>jeu</v>
      </c>
      <c r="L9" s="108" t="str">
        <f t="shared" si="2"/>
        <v>ven</v>
      </c>
      <c r="M9" s="108" t="str">
        <f t="shared" si="2"/>
        <v>sam</v>
      </c>
      <c r="N9" s="108" t="str">
        <f t="shared" si="2"/>
        <v>dim</v>
      </c>
      <c r="O9" s="108" t="str">
        <f t="shared" si="2"/>
        <v>lun</v>
      </c>
      <c r="P9" s="108" t="str">
        <f t="shared" si="2"/>
        <v>mar</v>
      </c>
      <c r="Q9" s="108" t="str">
        <f t="shared" si="2"/>
        <v>mer</v>
      </c>
      <c r="R9" s="108" t="str">
        <f t="shared" si="2"/>
        <v>jeu</v>
      </c>
      <c r="S9" s="108" t="str">
        <f t="shared" si="2"/>
        <v>ven</v>
      </c>
      <c r="T9" s="108" t="str">
        <f t="shared" si="2"/>
        <v>sam</v>
      </c>
      <c r="U9" s="108" t="str">
        <f t="shared" si="2"/>
        <v>dim</v>
      </c>
      <c r="V9" s="108" t="str">
        <f t="shared" si="2"/>
        <v>lun</v>
      </c>
      <c r="W9" s="108" t="str">
        <f t="shared" si="2"/>
        <v>mar</v>
      </c>
      <c r="X9" s="108" t="str">
        <f t="shared" si="2"/>
        <v>mer</v>
      </c>
      <c r="Y9" s="108" t="str">
        <f t="shared" si="2"/>
        <v>jeu</v>
      </c>
      <c r="Z9" s="108" t="str">
        <f t="shared" si="2"/>
        <v>ven</v>
      </c>
      <c r="AA9" s="108" t="str">
        <f t="shared" si="2"/>
        <v>sam</v>
      </c>
      <c r="AB9" s="108" t="str">
        <f t="shared" si="2"/>
        <v>dim</v>
      </c>
      <c r="AC9" s="108" t="str">
        <f t="shared" si="2"/>
        <v>lun</v>
      </c>
      <c r="AD9" s="108" t="str">
        <f t="shared" si="2"/>
        <v>mar</v>
      </c>
      <c r="AE9" s="108" t="str">
        <f t="shared" si="2"/>
        <v>mer</v>
      </c>
      <c r="AF9" s="108" t="str">
        <f t="shared" si="2"/>
        <v>jeu</v>
      </c>
      <c r="AG9" s="108" t="str">
        <f t="shared" si="2"/>
        <v>ven</v>
      </c>
      <c r="AH9" s="108" t="str">
        <f>TEXT(AH10,"jjj")</f>
        <v>sam</v>
      </c>
      <c r="AI9" s="114" t="str">
        <f>TEXT(AI10,"jjj")</f>
        <v>dim</v>
      </c>
    </row>
    <row r="10" spans="1:44" ht="14.1" customHeight="1" x14ac:dyDescent="0.25">
      <c r="A10" s="224"/>
      <c r="B10" s="225"/>
      <c r="C10" s="226"/>
      <c r="D10" s="230"/>
      <c r="E10" s="181">
        <v>42370</v>
      </c>
      <c r="F10" s="109">
        <v>42371</v>
      </c>
      <c r="G10" s="109">
        <v>42372</v>
      </c>
      <c r="H10" s="109">
        <v>42373</v>
      </c>
      <c r="I10" s="109">
        <v>42374</v>
      </c>
      <c r="J10" s="109">
        <v>42375</v>
      </c>
      <c r="K10" s="109">
        <v>42376</v>
      </c>
      <c r="L10" s="109">
        <v>42377</v>
      </c>
      <c r="M10" s="109">
        <v>42378</v>
      </c>
      <c r="N10" s="109">
        <v>42379</v>
      </c>
      <c r="O10" s="109">
        <v>42380</v>
      </c>
      <c r="P10" s="109">
        <v>42381</v>
      </c>
      <c r="Q10" s="109">
        <v>42382</v>
      </c>
      <c r="R10" s="109">
        <v>42383</v>
      </c>
      <c r="S10" s="109">
        <v>42384</v>
      </c>
      <c r="T10" s="109">
        <v>42385</v>
      </c>
      <c r="U10" s="109">
        <v>42386</v>
      </c>
      <c r="V10" s="109">
        <v>42387</v>
      </c>
      <c r="W10" s="109">
        <v>42388</v>
      </c>
      <c r="X10" s="109">
        <v>42389</v>
      </c>
      <c r="Y10" s="109">
        <v>42390</v>
      </c>
      <c r="Z10" s="109">
        <v>42391</v>
      </c>
      <c r="AA10" s="109">
        <v>42392</v>
      </c>
      <c r="AB10" s="109">
        <v>42393</v>
      </c>
      <c r="AC10" s="109">
        <v>42394</v>
      </c>
      <c r="AD10" s="109">
        <v>42395</v>
      </c>
      <c r="AE10" s="109">
        <v>42396</v>
      </c>
      <c r="AF10" s="109">
        <v>42397</v>
      </c>
      <c r="AG10" s="109">
        <v>42398</v>
      </c>
      <c r="AH10" s="109">
        <v>42399</v>
      </c>
      <c r="AI10" s="115">
        <v>42400</v>
      </c>
      <c r="AK10" s="140"/>
      <c r="AL10" s="140"/>
      <c r="AR10" s="217" t="s">
        <v>253</v>
      </c>
    </row>
    <row r="11" spans="1:44" ht="15" customHeight="1" thickBot="1" x14ac:dyDescent="0.3">
      <c r="A11" s="227"/>
      <c r="B11" s="228"/>
      <c r="C11" s="229"/>
      <c r="D11" s="91" t="s">
        <v>181</v>
      </c>
      <c r="E11" s="110">
        <f>E10-DATE(2015,1,1)+1</f>
        <v>366</v>
      </c>
      <c r="F11" s="111">
        <f t="shared" ref="F11:AG11" si="3">F10-DATE(2015,1,1)+1</f>
        <v>367</v>
      </c>
      <c r="G11" s="111">
        <f t="shared" si="3"/>
        <v>368</v>
      </c>
      <c r="H11" s="111">
        <f>H10-DATE(2015,1,1)+1</f>
        <v>369</v>
      </c>
      <c r="I11" s="111">
        <f t="shared" si="3"/>
        <v>370</v>
      </c>
      <c r="J11" s="111">
        <f t="shared" si="3"/>
        <v>371</v>
      </c>
      <c r="K11" s="111">
        <f t="shared" si="3"/>
        <v>372</v>
      </c>
      <c r="L11" s="111">
        <f t="shared" si="3"/>
        <v>373</v>
      </c>
      <c r="M11" s="111">
        <f t="shared" si="3"/>
        <v>374</v>
      </c>
      <c r="N11" s="111">
        <f t="shared" si="3"/>
        <v>375</v>
      </c>
      <c r="O11" s="111">
        <f t="shared" si="3"/>
        <v>376</v>
      </c>
      <c r="P11" s="111">
        <f t="shared" si="3"/>
        <v>377</v>
      </c>
      <c r="Q11" s="111">
        <f t="shared" si="3"/>
        <v>378</v>
      </c>
      <c r="R11" s="111">
        <f t="shared" si="3"/>
        <v>379</v>
      </c>
      <c r="S11" s="111">
        <f t="shared" si="3"/>
        <v>380</v>
      </c>
      <c r="T11" s="111">
        <f t="shared" si="3"/>
        <v>381</v>
      </c>
      <c r="U11" s="111">
        <f t="shared" si="3"/>
        <v>382</v>
      </c>
      <c r="V11" s="111">
        <f t="shared" si="3"/>
        <v>383</v>
      </c>
      <c r="W11" s="111">
        <f t="shared" si="3"/>
        <v>384</v>
      </c>
      <c r="X11" s="111">
        <f t="shared" si="3"/>
        <v>385</v>
      </c>
      <c r="Y11" s="111">
        <f t="shared" si="3"/>
        <v>386</v>
      </c>
      <c r="Z11" s="111">
        <f t="shared" si="3"/>
        <v>387</v>
      </c>
      <c r="AA11" s="111">
        <f t="shared" si="3"/>
        <v>388</v>
      </c>
      <c r="AB11" s="111">
        <f t="shared" si="3"/>
        <v>389</v>
      </c>
      <c r="AC11" s="111">
        <f t="shared" si="3"/>
        <v>390</v>
      </c>
      <c r="AD11" s="111">
        <f t="shared" si="3"/>
        <v>391</v>
      </c>
      <c r="AE11" s="111">
        <f t="shared" si="3"/>
        <v>392</v>
      </c>
      <c r="AF11" s="111">
        <f t="shared" si="3"/>
        <v>393</v>
      </c>
      <c r="AG11" s="111">
        <f t="shared" si="3"/>
        <v>394</v>
      </c>
      <c r="AH11" s="111">
        <f>AH10-DATE(2015,1,1)+1</f>
        <v>395</v>
      </c>
      <c r="AI11" s="116">
        <f>AI10-DATE(2015,1,1)+1</f>
        <v>396</v>
      </c>
      <c r="AP11" s="58"/>
    </row>
    <row r="12" spans="1:44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">
        <v>178</v>
      </c>
      <c r="F12" s="84" t="str">
        <f>IF(COUNTIF('Liste jours feries'!$B2:$B23,'Janvier 2016'!F10)&lt;&gt;0,"F","")</f>
        <v/>
      </c>
      <c r="G12" s="84" t="str">
        <f>IF(COUNTIF('Liste jours feries'!$B2:$B23,'Janvier 2016'!G10)&lt;&gt;0,"F","")</f>
        <v/>
      </c>
      <c r="H12" s="84" t="str">
        <f>IF(COUNTIF('Liste jours feries'!$B2:$B23,'Janvier 2016'!H10)&lt;&gt;0,"F","")</f>
        <v/>
      </c>
      <c r="I12" s="84" t="str">
        <f>IF(COUNTIF('Liste jours feries'!$B2:$B23,'Janvier 2016'!I10)&lt;&gt;0,"F","")</f>
        <v/>
      </c>
      <c r="J12" s="84" t="str">
        <f>IF(COUNTIF('Liste jours feries'!$B2:$B23,'Janvier 2016'!J10)&lt;&gt;0,"F","")</f>
        <v/>
      </c>
      <c r="K12" s="84" t="str">
        <f>IF(COUNTIF('Liste jours feries'!$B2:$B23,'Janvier 2016'!K10)&lt;&gt;0,"F","")</f>
        <v/>
      </c>
      <c r="L12" s="84" t="str">
        <f>IF(COUNTIF('Liste jours feries'!$B2:$B23,'Janvier 2016'!L10)&lt;&gt;0,"F","")</f>
        <v/>
      </c>
      <c r="M12" s="84" t="str">
        <f>IF(COUNTIF('Liste jours feries'!$B2:$B23,'Janvier 2016'!M10)&lt;&gt;0,"F","")</f>
        <v/>
      </c>
      <c r="N12" s="84" t="str">
        <f>IF(COUNTIF('Liste jours feries'!$B2:$B23,'Janvier 2016'!N10)&lt;&gt;0,"F","")</f>
        <v/>
      </c>
      <c r="O12" s="84" t="str">
        <f>IF(COUNTIF('Liste jours feries'!$B2:$B23,'Janvier 2016'!O10)&lt;&gt;0,"F","")</f>
        <v/>
      </c>
      <c r="P12" s="84" t="str">
        <f>IF(COUNTIF('Liste jours feries'!$B2:$B23,'Janvier 2016'!P10)&lt;&gt;0,"F","")</f>
        <v/>
      </c>
      <c r="Q12" s="84" t="str">
        <f>IF(COUNTIF('Liste jours feries'!$B2:$B23,'Janvier 2016'!Q10)&lt;&gt;0,"F","")</f>
        <v/>
      </c>
      <c r="R12" s="84" t="str">
        <f>IF(COUNTIF('Liste jours feries'!$B2:$B23,'Janvier 2016'!R10)&lt;&gt;0,"F","")</f>
        <v/>
      </c>
      <c r="S12" s="84" t="str">
        <f>IF(COUNTIF('Liste jours feries'!$B2:$B23,'Janvier 2016'!S10)&lt;&gt;0,"F","")</f>
        <v/>
      </c>
      <c r="T12" s="84" t="str">
        <f>IF(COUNTIF('Liste jours feries'!$B2:$B23,'Janvier 2016'!T10)&lt;&gt;0,"F","")</f>
        <v/>
      </c>
      <c r="U12" s="84" t="str">
        <f>IF(COUNTIF('Liste jours feries'!$B2:$B23,'Janvier 2016'!U10)&lt;&gt;0,"F","")</f>
        <v/>
      </c>
      <c r="V12" s="84" t="str">
        <f>IF(COUNTIF('Liste jours feries'!$B2:$B23,'Janvier 2016'!V10)&lt;&gt;0,"F","")</f>
        <v/>
      </c>
      <c r="W12" s="84" t="str">
        <f>IF(COUNTIF('Liste jours feries'!$B2:$B23,'Janvier 2016'!W10)&lt;&gt;0,"F","")</f>
        <v/>
      </c>
      <c r="X12" s="84" t="str">
        <f>IF(COUNTIF('Liste jours feries'!$B2:$B23,'Janvier 2016'!X10)&lt;&gt;0,"F","")</f>
        <v/>
      </c>
      <c r="Y12" s="84" t="str">
        <f>IF(COUNTIF('Liste jours feries'!$B2:$B23,'Janvier 2016'!Y10)&lt;&gt;0,"F","")</f>
        <v/>
      </c>
      <c r="Z12" s="84" t="str">
        <f>IF(COUNTIF('Liste jours feries'!$B2:$B23,'Janvier 2016'!Z10)&lt;&gt;0,"F","")</f>
        <v/>
      </c>
      <c r="AA12" s="84" t="str">
        <f>IF(COUNTIF('Liste jours feries'!$B2:$B23,'Janvier 2016'!AA10)&lt;&gt;0,"F","")</f>
        <v/>
      </c>
      <c r="AB12" s="84" t="str">
        <f>IF(COUNTIF('Liste jours feries'!$B2:$B23,'Janvier 2016'!AB10)&lt;&gt;0,"F","")</f>
        <v/>
      </c>
      <c r="AC12" s="84" t="str">
        <f>IF(COUNTIF('Liste jours feries'!$B2:$B23,'Janvier 2016'!AC10)&lt;&gt;0,"F","")</f>
        <v/>
      </c>
      <c r="AD12" s="84" t="str">
        <f>IF(COUNTIF('Liste jours feries'!$B2:$B23,'Janvier 2016'!AD10)&lt;&gt;0,"F","")</f>
        <v/>
      </c>
      <c r="AE12" s="84" t="str">
        <f>IF(COUNTIF('Liste jours feries'!$B2:$B23,'Janvier 2016'!AE10)&lt;&gt;0,"F","")</f>
        <v/>
      </c>
      <c r="AF12" s="84" t="str">
        <f>IF(COUNTIF('Liste jours feries'!$B2:$B23,'Janvier 2016'!AF10)&lt;&gt;0,"F","")</f>
        <v/>
      </c>
      <c r="AG12" s="84" t="str">
        <f>IF(COUNTIF('Liste jours feries'!$B2:$B23,'Janvier 2016'!AG10)&lt;&gt;0,"F","")</f>
        <v/>
      </c>
      <c r="AH12" s="84"/>
      <c r="AI12" s="84" t="str">
        <f>IF(COUNTIF('Liste jours feries'!$B2:$B23,'Janvier 2016'!AH10)&lt;&gt;0,"F","")</f>
        <v/>
      </c>
      <c r="AJ12" s="74" t="s">
        <v>154</v>
      </c>
      <c r="AK12" s="74" t="s">
        <v>73</v>
      </c>
      <c r="AL12" s="41" t="s">
        <v>180</v>
      </c>
      <c r="AM12" s="41" t="s">
        <v>66</v>
      </c>
    </row>
    <row r="13" spans="1:44" ht="15" x14ac:dyDescent="0.25">
      <c r="A13" s="67" t="s">
        <v>195</v>
      </c>
      <c r="B13" s="70" t="s">
        <v>14</v>
      </c>
      <c r="C13" s="70" t="s">
        <v>102</v>
      </c>
      <c r="D13" s="174" t="e">
        <f>VLOOKUP(A13,'Listes deroulantes'!$A$10:$C$17,3,FALSE)</f>
        <v>#N/A</v>
      </c>
      <c r="E13" s="172"/>
      <c r="F13" s="163"/>
      <c r="G13" s="163"/>
      <c r="H13" s="163"/>
      <c r="I13" s="163"/>
      <c r="J13" s="163"/>
      <c r="K13" s="163"/>
      <c r="L13" s="163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78">
        <f>SUMIFS(E13:AI13,E$9:AI$9,"&lt;&gt;sam",E$9:AI$9,"&lt;&gt;dim",E$12:AI$12,"&lt;&gt;F")</f>
        <v>0</v>
      </c>
      <c r="AK13" s="75">
        <f>VLOOKUP(C13,'Listes deroulantes'!$B$82:$C$140,2,FALSE)</f>
        <v>1</v>
      </c>
      <c r="AL13" s="66">
        <f>AJ13*AK13</f>
        <v>0</v>
      </c>
      <c r="AM13" s="81">
        <f>IF(A13="Absences",0,AJ13)</f>
        <v>0</v>
      </c>
    </row>
    <row r="14" spans="1:44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>
        <v>0.5</v>
      </c>
      <c r="I14" s="164">
        <v>0.5</v>
      </c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76">
        <f t="shared" ref="AJ14:AJ37" si="4">SUMIFS(E14:AI14,E$9:AI$9,"&lt;&gt;sam",E$9:AI$9,"&lt;&gt;dim",E$12:AI$12,"&lt;&gt;F")</f>
        <v>1</v>
      </c>
      <c r="AK14" s="177">
        <f>VLOOKUP(C14,'Listes deroulantes'!$B$82:$C$140,2,FALSE)</f>
        <v>1</v>
      </c>
      <c r="AL14" s="178">
        <f t="shared" ref="AL14:AL37" si="5">AJ14*AK14</f>
        <v>1</v>
      </c>
      <c r="AM14" s="82">
        <f t="shared" ref="AM14:AM37" si="6">IF(A14="Absences",0,AJ14)</f>
        <v>1</v>
      </c>
    </row>
    <row r="15" spans="1:44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79">
        <f t="shared" si="4"/>
        <v>0</v>
      </c>
      <c r="AK15" s="76">
        <f>VLOOKUP(C15,'Listes deroulantes'!$B$82:$C$140,2,FALSE)</f>
        <v>1</v>
      </c>
      <c r="AL15" s="60">
        <f t="shared" si="5"/>
        <v>0</v>
      </c>
      <c r="AM15" s="82">
        <f t="shared" si="6"/>
        <v>0</v>
      </c>
    </row>
    <row r="16" spans="1:44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>
        <v>0.5</v>
      </c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79">
        <f t="shared" si="4"/>
        <v>0.5</v>
      </c>
      <c r="AK16" s="76">
        <f>VLOOKUP(C16,'Listes deroulantes'!$B$82:$C$140,2,FALSE)</f>
        <v>0</v>
      </c>
      <c r="AL16" s="60">
        <f t="shared" si="5"/>
        <v>0</v>
      </c>
      <c r="AM16" s="82">
        <f t="shared" si="6"/>
        <v>0.5</v>
      </c>
    </row>
    <row r="17" spans="1:39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/>
      <c r="H17" s="165"/>
      <c r="I17" s="165"/>
      <c r="J17" s="165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>
        <v>0.5</v>
      </c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79">
        <f t="shared" si="4"/>
        <v>0.5</v>
      </c>
      <c r="AK17" s="76">
        <f>VLOOKUP(C17,'Listes deroulantes'!$B$82:$C$140,2,FALSE)</f>
        <v>0</v>
      </c>
      <c r="AL17" s="60">
        <f t="shared" si="5"/>
        <v>0</v>
      </c>
      <c r="AM17" s="82">
        <f t="shared" si="6"/>
        <v>0.5</v>
      </c>
    </row>
    <row r="18" spans="1:39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79">
        <f t="shared" si="4"/>
        <v>0</v>
      </c>
      <c r="AK18" s="76">
        <f>VLOOKUP(C18,'Listes deroulantes'!$B$82:$C$140,2,FALSE)</f>
        <v>0</v>
      </c>
      <c r="AL18" s="60">
        <f t="shared" si="5"/>
        <v>0</v>
      </c>
      <c r="AM18" s="82">
        <f t="shared" si="6"/>
        <v>0</v>
      </c>
    </row>
    <row r="19" spans="1:39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79">
        <f t="shared" si="4"/>
        <v>0</v>
      </c>
      <c r="AK19" s="76">
        <f>VLOOKUP(C19,'Listes deroulantes'!$B$82:$C$140,2,FALSE)</f>
        <v>0</v>
      </c>
      <c r="AL19" s="60">
        <f t="shared" si="5"/>
        <v>0</v>
      </c>
      <c r="AM19" s="82">
        <f t="shared" si="6"/>
        <v>0</v>
      </c>
    </row>
    <row r="20" spans="1:39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169"/>
      <c r="AI20" s="169"/>
      <c r="AJ20" s="79">
        <f t="shared" si="4"/>
        <v>0</v>
      </c>
      <c r="AK20" s="76">
        <f>VLOOKUP(C20,'Listes deroulantes'!$B$82:$C$140,2,FALSE)</f>
        <v>0</v>
      </c>
      <c r="AL20" s="60">
        <f t="shared" si="5"/>
        <v>0</v>
      </c>
      <c r="AM20" s="82">
        <f t="shared" si="6"/>
        <v>0</v>
      </c>
    </row>
    <row r="21" spans="1:39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79">
        <f t="shared" si="4"/>
        <v>0</v>
      </c>
      <c r="AK21" s="76">
        <f>VLOOKUP(C21,'Listes deroulantes'!$B$82:$C$140,2,FALSE)</f>
        <v>1</v>
      </c>
      <c r="AL21" s="60">
        <f t="shared" si="5"/>
        <v>0</v>
      </c>
      <c r="AM21" s="82">
        <f t="shared" si="6"/>
        <v>0</v>
      </c>
    </row>
    <row r="22" spans="1:39" ht="15" x14ac:dyDescent="0.25">
      <c r="A22" s="67" t="s">
        <v>75</v>
      </c>
      <c r="B22" s="68" t="s">
        <v>14</v>
      </c>
      <c r="C22" s="68" t="s">
        <v>105</v>
      </c>
      <c r="D22" s="174" t="str">
        <f>VLOOKUP(A22,'Listes deroulantes'!$A$10:$C$17,3,FALSE)</f>
        <v>OUI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79">
        <f t="shared" si="4"/>
        <v>0</v>
      </c>
      <c r="AK22" s="76">
        <f>VLOOKUP(C22,'Listes deroulantes'!$B$82:$C$140,2,FALSE)</f>
        <v>1</v>
      </c>
      <c r="AL22" s="60">
        <f t="shared" si="5"/>
        <v>0</v>
      </c>
      <c r="AM22" s="82">
        <f t="shared" si="6"/>
        <v>0</v>
      </c>
    </row>
    <row r="23" spans="1:39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79">
        <f t="shared" si="4"/>
        <v>0</v>
      </c>
      <c r="AK23" s="76">
        <f>VLOOKUP(C23,'Listes deroulantes'!$B$82:$C$140,2,FALSE)</f>
        <v>1</v>
      </c>
      <c r="AL23" s="60">
        <f t="shared" si="5"/>
        <v>0</v>
      </c>
      <c r="AM23" s="82">
        <f t="shared" si="6"/>
        <v>0</v>
      </c>
    </row>
    <row r="24" spans="1:39" ht="15" x14ac:dyDescent="0.25">
      <c r="A24" s="192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79">
        <f t="shared" si="4"/>
        <v>0</v>
      </c>
      <c r="AK24" s="76">
        <f>VLOOKUP(C24,'Listes deroulantes'!$B$82:$C$140,2,FALSE)</f>
        <v>0</v>
      </c>
      <c r="AL24" s="60">
        <f t="shared" si="5"/>
        <v>0</v>
      </c>
      <c r="AM24" s="82">
        <f t="shared" si="6"/>
        <v>0</v>
      </c>
    </row>
    <row r="25" spans="1:39" ht="15" x14ac:dyDescent="0.25">
      <c r="A25" s="193" t="s">
        <v>78</v>
      </c>
      <c r="B25" s="69"/>
      <c r="C25" s="69"/>
      <c r="D25" s="174" t="str">
        <f>VLOOKUP(A25,'Listes deroulantes'!$A$10:$C$17,3,FALSE)</f>
        <v>OUI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  <c r="AJ25" s="79">
        <f t="shared" si="4"/>
        <v>0</v>
      </c>
      <c r="AK25" s="76" t="e">
        <f>VLOOKUP(C25,'Listes deroulantes'!$B$82:$C$140,2,FALSE)</f>
        <v>#N/A</v>
      </c>
      <c r="AL25" s="60" t="e">
        <f t="shared" si="5"/>
        <v>#N/A</v>
      </c>
      <c r="AM25" s="82">
        <f t="shared" si="6"/>
        <v>0</v>
      </c>
    </row>
    <row r="26" spans="1:39" ht="15" x14ac:dyDescent="0.25">
      <c r="A26" s="193" t="s">
        <v>78</v>
      </c>
      <c r="B26" s="69"/>
      <c r="C26" s="69"/>
      <c r="D26" s="174" t="str">
        <f>VLOOKUP(A26,'Listes deroulantes'!$A$10:$C$17,3,FALSE)</f>
        <v>OUI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79">
        <f t="shared" si="4"/>
        <v>0</v>
      </c>
      <c r="AK26" s="76" t="e">
        <f>VLOOKUP(C26,'Listes deroulantes'!$B$82:$C$140,2,FALSE)</f>
        <v>#N/A</v>
      </c>
      <c r="AL26" s="60" t="e">
        <f t="shared" si="5"/>
        <v>#N/A</v>
      </c>
      <c r="AM26" s="82">
        <f t="shared" si="6"/>
        <v>0</v>
      </c>
    </row>
    <row r="27" spans="1:39" ht="15" x14ac:dyDescent="0.25">
      <c r="A27" s="193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79">
        <f t="shared" si="4"/>
        <v>0</v>
      </c>
      <c r="AK27" s="76" t="e">
        <f>VLOOKUP(C27,'Listes deroulantes'!$B$82:$C$140,2,FALSE)</f>
        <v>#N/A</v>
      </c>
      <c r="AL27" s="60" t="e">
        <f t="shared" si="5"/>
        <v>#N/A</v>
      </c>
      <c r="AM27" s="82">
        <f t="shared" si="6"/>
        <v>0</v>
      </c>
    </row>
    <row r="28" spans="1:39" ht="15" x14ac:dyDescent="0.25">
      <c r="A28" s="193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>
        <v>0.5</v>
      </c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79">
        <f t="shared" si="4"/>
        <v>0.5</v>
      </c>
      <c r="AK28" s="76" t="e">
        <f>VLOOKUP(C28,'Listes deroulantes'!$B$82:$C$140,2,FALSE)</f>
        <v>#N/A</v>
      </c>
      <c r="AL28" s="60" t="e">
        <f t="shared" si="5"/>
        <v>#N/A</v>
      </c>
      <c r="AM28" s="82">
        <f t="shared" si="6"/>
        <v>0.5</v>
      </c>
    </row>
    <row r="29" spans="1:39" ht="15" x14ac:dyDescent="0.25">
      <c r="A29" s="193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/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79">
        <f t="shared" si="4"/>
        <v>0</v>
      </c>
      <c r="AK29" s="76" t="e">
        <f>VLOOKUP(C29,'Listes deroulantes'!$B$82:$C$140,2,FALSE)</f>
        <v>#N/A</v>
      </c>
      <c r="AL29" s="60" t="e">
        <f t="shared" si="5"/>
        <v>#N/A</v>
      </c>
      <c r="AM29" s="82">
        <f t="shared" si="6"/>
        <v>0</v>
      </c>
    </row>
    <row r="30" spans="1:39" ht="15" x14ac:dyDescent="0.25">
      <c r="A30" s="193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79">
        <f t="shared" si="4"/>
        <v>0</v>
      </c>
      <c r="AK30" s="76" t="e">
        <f>VLOOKUP(C30,'Listes deroulantes'!$B$82:$C$140,2,FALSE)</f>
        <v>#N/A</v>
      </c>
      <c r="AL30" s="60" t="e">
        <f t="shared" si="5"/>
        <v>#N/A</v>
      </c>
      <c r="AM30" s="82">
        <f t="shared" si="6"/>
        <v>0</v>
      </c>
    </row>
    <row r="31" spans="1:39" ht="15" x14ac:dyDescent="0.25">
      <c r="A31" s="193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/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79">
        <f t="shared" si="4"/>
        <v>0</v>
      </c>
      <c r="AK31" s="76" t="e">
        <f>VLOOKUP(C31,'Listes deroulantes'!$B$82:$C$140,2,FALSE)</f>
        <v>#N/A</v>
      </c>
      <c r="AL31" s="60" t="e">
        <f t="shared" si="5"/>
        <v>#N/A</v>
      </c>
      <c r="AM31" s="82">
        <f t="shared" si="6"/>
        <v>0</v>
      </c>
    </row>
    <row r="32" spans="1:39" ht="15" x14ac:dyDescent="0.25">
      <c r="A32" s="193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79">
        <f t="shared" si="4"/>
        <v>0</v>
      </c>
      <c r="AK32" s="76" t="e">
        <f>VLOOKUP(C32,'Listes deroulantes'!$B$82:$C$140,2,FALSE)</f>
        <v>#N/A</v>
      </c>
      <c r="AL32" s="60" t="e">
        <f t="shared" si="5"/>
        <v>#N/A</v>
      </c>
      <c r="AM32" s="82">
        <f t="shared" si="6"/>
        <v>0</v>
      </c>
    </row>
    <row r="33" spans="1:39" ht="15" x14ac:dyDescent="0.25">
      <c r="A33" s="193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/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79">
        <f t="shared" si="4"/>
        <v>0</v>
      </c>
      <c r="AK33" s="76" t="e">
        <f>VLOOKUP(C33,'Listes deroulantes'!$B$82:$C$140,2,FALSE)</f>
        <v>#N/A</v>
      </c>
      <c r="AL33" s="60" t="e">
        <f t="shared" si="5"/>
        <v>#N/A</v>
      </c>
      <c r="AM33" s="82">
        <f t="shared" si="6"/>
        <v>0</v>
      </c>
    </row>
    <row r="34" spans="1:39" ht="15" x14ac:dyDescent="0.25">
      <c r="A34" s="193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79">
        <f t="shared" si="4"/>
        <v>0</v>
      </c>
      <c r="AK34" s="76" t="e">
        <f>VLOOKUP(C34,'Listes deroulantes'!$B$82:$C$140,2,FALSE)</f>
        <v>#N/A</v>
      </c>
      <c r="AL34" s="60" t="e">
        <f t="shared" si="5"/>
        <v>#N/A</v>
      </c>
      <c r="AM34" s="82">
        <f t="shared" si="6"/>
        <v>0</v>
      </c>
    </row>
    <row r="35" spans="1:39" ht="15" x14ac:dyDescent="0.25">
      <c r="A35" s="193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79">
        <f t="shared" si="4"/>
        <v>0</v>
      </c>
      <c r="AK35" s="76" t="e">
        <f>VLOOKUP(C35,'Listes deroulantes'!$B$82:$C$140,2,FALSE)</f>
        <v>#N/A</v>
      </c>
      <c r="AL35" s="60" t="e">
        <f t="shared" si="5"/>
        <v>#N/A</v>
      </c>
      <c r="AM35" s="82">
        <f t="shared" si="6"/>
        <v>0</v>
      </c>
    </row>
    <row r="36" spans="1:39" ht="15" x14ac:dyDescent="0.25">
      <c r="A36" s="193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79">
        <f t="shared" si="4"/>
        <v>0</v>
      </c>
      <c r="AK36" s="76" t="e">
        <f>VLOOKUP(C36,'Listes deroulantes'!$B$82:$C$140,2,FALSE)</f>
        <v>#N/A</v>
      </c>
      <c r="AL36" s="60" t="e">
        <f t="shared" si="5"/>
        <v>#N/A</v>
      </c>
      <c r="AM36" s="82">
        <f t="shared" si="6"/>
        <v>0</v>
      </c>
    </row>
    <row r="37" spans="1:39" ht="15.75" thickBot="1" x14ac:dyDescent="0.3">
      <c r="A37" s="194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80">
        <f t="shared" si="4"/>
        <v>0</v>
      </c>
      <c r="AK37" s="77" t="e">
        <f>VLOOKUP(C37,'Listes deroulantes'!$B$82:$C$140,2,FALSE)</f>
        <v>#N/A</v>
      </c>
      <c r="AL37" s="62" t="e">
        <f t="shared" si="5"/>
        <v>#N/A</v>
      </c>
      <c r="AM37" s="83">
        <f t="shared" si="6"/>
        <v>0</v>
      </c>
    </row>
    <row r="38" spans="1:39" x14ac:dyDescent="0.25">
      <c r="D38" s="195" t="s">
        <v>241</v>
      </c>
      <c r="E38" s="101" t="str">
        <f>IF(E12="F","",IF(E9="sam","",IF(E9="dim","",SUM(E13:E37))))</f>
        <v/>
      </c>
      <c r="F38" s="101" t="str">
        <f t="shared" ref="F38:AG38" si="7">IF(F12="F","",IF(F9="sam","",IF(F9="dim","",SUM(F13:F37))))</f>
        <v/>
      </c>
      <c r="G38" s="101" t="str">
        <f t="shared" si="7"/>
        <v/>
      </c>
      <c r="H38" s="101">
        <f t="shared" si="7"/>
        <v>1</v>
      </c>
      <c r="I38" s="101">
        <f t="shared" si="7"/>
        <v>1</v>
      </c>
      <c r="J38" s="101">
        <f t="shared" si="7"/>
        <v>0</v>
      </c>
      <c r="K38" s="101">
        <f t="shared" si="7"/>
        <v>0</v>
      </c>
      <c r="L38" s="101">
        <f>IF(L12="F","",IF(L9="sam","",IF(L9="dim","",SUM(L13:L37))))</f>
        <v>0</v>
      </c>
      <c r="M38" s="101" t="str">
        <f t="shared" si="7"/>
        <v/>
      </c>
      <c r="N38" s="101" t="str">
        <f t="shared" si="7"/>
        <v/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 t="str">
        <f t="shared" si="7"/>
        <v/>
      </c>
      <c r="U38" s="101" t="str">
        <f t="shared" si="7"/>
        <v/>
      </c>
      <c r="V38" s="101">
        <f t="shared" si="7"/>
        <v>0</v>
      </c>
      <c r="W38" s="101">
        <f t="shared" si="7"/>
        <v>0</v>
      </c>
      <c r="X38" s="101">
        <f t="shared" si="7"/>
        <v>0.5</v>
      </c>
      <c r="Y38" s="101">
        <f t="shared" si="7"/>
        <v>0</v>
      </c>
      <c r="Z38" s="101">
        <f t="shared" si="7"/>
        <v>0</v>
      </c>
      <c r="AA38" s="101" t="str">
        <f t="shared" si="7"/>
        <v/>
      </c>
      <c r="AB38" s="101" t="str">
        <f t="shared" si="7"/>
        <v/>
      </c>
      <c r="AC38" s="101">
        <f t="shared" si="7"/>
        <v>0</v>
      </c>
      <c r="AD38" s="101">
        <f t="shared" si="7"/>
        <v>0</v>
      </c>
      <c r="AE38" s="101">
        <f t="shared" si="7"/>
        <v>0</v>
      </c>
      <c r="AF38" s="101">
        <f t="shared" si="7"/>
        <v>0</v>
      </c>
      <c r="AG38" s="101">
        <f t="shared" si="7"/>
        <v>0</v>
      </c>
      <c r="AH38" s="101" t="str">
        <f t="shared" ref="AH38" si="8">IF(AH12="F","",IF(AH9="sam","",IF(AH9="dim","",SUM(AH13:AH37))))</f>
        <v/>
      </c>
      <c r="AI38" s="101" t="str">
        <f t="shared" ref="AI38" si="9">IF(AI12="F","",IF(AI9="sam","",IF(AI9="dim","",SUM(AI13:AI37))))</f>
        <v/>
      </c>
    </row>
    <row r="39" spans="1:39" x14ac:dyDescent="0.25">
      <c r="A39" s="61" t="s">
        <v>195</v>
      </c>
      <c r="D39" s="196" t="s">
        <v>179</v>
      </c>
      <c r="E39" s="198" t="str">
        <f>IF(AND(WEEKDAY(E10,2)=5,E12=""),SUMIF($E$8:$AH$8,E8,$E$38:$AI$38),IF(COUNTIF(Tables!$F$3:$F$14,$E$11)&lt;&gt;0,SUMIF($E$8:$AH$8,E8,$E$38:$AI$38),IF(AND(WEEKDAY(F10,2)=5,F12="F"),SUMIF($E$8:$AH$8,E8,$E$38:$AI$38),"")))</f>
        <v/>
      </c>
      <c r="F39" s="198" t="str">
        <f>IF(AND(WEEKDAY(F10,2)=5,F12=""),SUMIF($E$8:$AH$8,F8,$E$38:$AI$38),IF(COUNTIF(Tables!$F$3:$F$14,$E$11)&lt;&gt;0,SUMIF($E$8:$AH$8,F8,$E$38:$AI$38),IF(AND(WEEKDAY(G10,2)=5,G12="F"),SUMIF($E$8:$AH$8,F8,$E$38:$AI$38),"")))</f>
        <v/>
      </c>
      <c r="G39" s="198" t="str">
        <f>IF(AND(WEEKDAY(G10,2)=5,G12=""),SUMIF($E$8:$AH$8,G8,$E$38:$AI$38),IF(COUNTIF(Tables!$F$3:$F$14,$E$11)&lt;&gt;0,SUMIF($E$8:$AH$8,G8,$E$38:$AI$38),IF(AND(WEEKDAY(H10,2)=5,H12="F"),SUMIF($E$8:$AH$8,G8,$E$38:$AI$38),"")))</f>
        <v/>
      </c>
      <c r="H39" s="198" t="str">
        <f>IF(AND(WEEKDAY(H10,2)=5,H12=""),SUMIF($E$8:$AH$8,H8,$E$38:$AI$38),IF(COUNTIF(Tables!$F$3:$F$14,$E$11)&lt;&gt;0,SUMIF($E$8:$AH$8,H8,$E$38:$AI$38),IF(AND(WEEKDAY(I10,2)=5,I12="F"),SUMIF($E$8:$AH$8,H8,$E$38:$AI$38),"")))</f>
        <v/>
      </c>
      <c r="I39" s="198" t="str">
        <f>IF(AND(WEEKDAY(I10,2)=5,I12=""),SUMIF($E$8:$AH$8,I8,$E$38:$AI$38),IF(COUNTIF(Tables!$F$3:$F$14,$E$11)&lt;&gt;0,SUMIF($E$8:$AH$8,I8,$E$38:$AI$38),IF(AND(WEEKDAY(J10,2)=5,J12="F"),SUMIF($E$8:$AH$8,I8,$E$38:$AI$38),"")))</f>
        <v/>
      </c>
      <c r="J39" s="198" t="str">
        <f>IF(AND(WEEKDAY(J10,2)=5,J12=""),SUMIF($E$8:$AH$8,J8,$E$38:$AI$38),IF(COUNTIF(Tables!$F$3:$F$14,$E$11)&lt;&gt;0,SUMIF($E$8:$AH$8,J8,$E$38:$AI$38),IF(AND(WEEKDAY(K10,2)=5,K12="F"),SUMIF($E$8:$AH$8,J8,$E$38:$AI$38),"")))</f>
        <v/>
      </c>
      <c r="K39" s="198" t="str">
        <f>IF(AND(WEEKDAY(K10,2)=5,K12=""),SUMIF($E$8:$AH$8,K8,$E$38:$AI$38),IF(COUNTIF(Tables!$F$3:$F$14,$E$11)&lt;&gt;0,SUMIF($E$8:$AH$8,K8,$E$38:$AI$38),IF(AND(WEEKDAY(L10,2)=5,L12="F"),SUMIF($E$8:$AH$8,K8,$E$38:$AI$38),"")))</f>
        <v/>
      </c>
      <c r="L39" s="198">
        <f>IF(AND(WEEKDAY(L10,2)=5,L12=""),SUMIF($E$8:$AH$8,L8,$E$38:$AI$38),IF(COUNTIF(Tables!$F$3:$F$14,$E$11)&lt;&gt;0,SUMIF($E$8:$AH$8,L8,$E$38:$AI$38),IF(AND(WEEKDAY(M10,2)=5,M12="F"),SUMIF($E$8:$AH$8,L8,$E$38:$AI$38),"")))</f>
        <v>2</v>
      </c>
      <c r="M39" s="198" t="str">
        <f>IF(AND(WEEKDAY(M10,2)=5,M12=""),SUMIF($E$8:$AH$8,M8,$E$38:$AI$38),IF(COUNTIF(Tables!$F$3:$F$14,$E$11)&lt;&gt;0,SUMIF($E$8:$AH$8,M8,$E$38:$AI$38),""))</f>
        <v/>
      </c>
      <c r="N39" s="198" t="str">
        <f>IF(AND(WEEKDAY(N10,2)=5,N12=""),SUMIF($E$8:$AH$8,N8,$E$38:$AI$38),IF(COUNTIF(Tables!$F$3:$F$14,$E$11)&lt;&gt;0,SUMIF($E$8:$AH$8,N8,$E$38:$AI$38),""))</f>
        <v/>
      </c>
      <c r="O39" s="198" t="str">
        <f>IF(AND(WEEKDAY(O10,2)=5,O12=""),SUMIF($E$8:$AH$8,O8,$E$38:$AI$38),IF(COUNTIF(Tables!$F$3:$F$14,$E$11)&lt;&gt;0,SUMIF($E$8:$AH$8,O8,$E$38:$AI$38),""))</f>
        <v/>
      </c>
      <c r="P39" s="198" t="str">
        <f>IF(AND(WEEKDAY(P10,2)=5,P12=""),SUMIF($E$8:$AH$8,P8,$E$38:$AI$38),IF(COUNTIF(Tables!$F$3:$F$14,$E$11)&lt;&gt;0,SUMIF($E$8:$AH$8,P8,$E$38:$AI$38),""))</f>
        <v/>
      </c>
      <c r="Q39" s="198" t="str">
        <f>IF(AND(WEEKDAY(Q10,2)=5,Q12=""),SUMIF($E$8:$AH$8,Q8,$E$38:$AI$38),IF(COUNTIF(Tables!$F$3:$F$14,$E$11)&lt;&gt;0,SUMIF($E$8:$AH$8,Q8,$E$38:$AI$38),""))</f>
        <v/>
      </c>
      <c r="R39" s="198" t="str">
        <f>IF(AND(WEEKDAY(R10,2)=5,R12=""),SUMIF($E$8:$AH$8,R8,$E$38:$AI$38),IF(COUNTIF(Tables!$F$3:$F$14,$E$11)&lt;&gt;0,SUMIF($E$8:$AH$8,R8,$E$38:$AI$38),""))</f>
        <v/>
      </c>
      <c r="S39" s="198">
        <f>IF(AND(WEEKDAY(S10,2)=5,S12=""),SUMIF($E$8:$AH$8,S8,$E$38:$AI$38),IF(COUNTIF(Tables!$F$3:$F$14,$E$11)&lt;&gt;0,SUMIF($E$8:$AH$8,S8,$E$38:$AI$38),""))</f>
        <v>0</v>
      </c>
      <c r="T39" s="198" t="str">
        <f>IF(AND(WEEKDAY(T10,2)=5,T12=""),SUMIF($E$8:$AH$8,T8,$E$38:$AI$38),IF(COUNTIF(Tables!$F$3:$F$14,$E$11)&lt;&gt;0,SUMIF($E$8:$AH$8,T8,$E$38:$AI$38),""))</f>
        <v/>
      </c>
      <c r="U39" s="198" t="str">
        <f>IF(AND(WEEKDAY(U10,2)=5,U12=""),SUMIF($E$8:$AH$8,U8,$E$38:$AI$38),IF(COUNTIF(Tables!$F$3:$F$14,$E$11)&lt;&gt;0,SUMIF($E$8:$AH$8,U8,$E$38:$AI$38),""))</f>
        <v/>
      </c>
      <c r="V39" s="198" t="str">
        <f>IF(AND(WEEKDAY(V10,2)=5,V12=""),SUMIF($E$8:$AH$8,V8,$E$38:$AI$38),IF(COUNTIF(Tables!$F$3:$F$14,$E$11)&lt;&gt;0,SUMIF($E$8:$AH$8,V8,$E$38:$AI$38),""))</f>
        <v/>
      </c>
      <c r="W39" s="198" t="str">
        <f>IF(AND(WEEKDAY(W10,2)=5,W12=""),SUMIF($E$8:$AH$8,W8,$E$38:$AI$38),IF(COUNTIF(Tables!$F$3:$F$14,$E$11)&lt;&gt;0,SUMIF($E$8:$AH$8,W8,$E$38:$AI$38),""))</f>
        <v/>
      </c>
      <c r="X39" s="198" t="str">
        <f>IF(AND(WEEKDAY(X10,2)=5,X12=""),SUMIF($E$8:$AH$8,X8,$E$38:$AI$38),IF(COUNTIF(Tables!$F$3:$F$14,$E$11)&lt;&gt;0,SUMIF($E$8:$AH$8,X8,$E$38:$AI$38),""))</f>
        <v/>
      </c>
      <c r="Y39" s="198" t="str">
        <f>IF(AND(WEEKDAY(Y10,2)=5,Y12=""),SUMIF($E$8:$AH$8,Y8,$E$38:$AI$38),IF(COUNTIF(Tables!$F$3:$F$14,$E$11)&lt;&gt;0,SUMIF($E$8:$AH$8,Y8,$E$38:$AI$38),""))</f>
        <v/>
      </c>
      <c r="Z39" s="198">
        <f>IF(AND(WEEKDAY(Z10,2)=5,Z12=""),SUMIF($E$8:$AH$8,Z8,$E$38:$AI$38),IF(COUNTIF(Tables!$F$3:$F$14,$E$11)&lt;&gt;0,SUMIF($E$8:$AH$8,Z8,$E$38:$AI$38),""))</f>
        <v>0.5</v>
      </c>
      <c r="AA39" s="198" t="str">
        <f>IF(AND(WEEKDAY(AA10,2)=5,AA12=""),SUMIF($E$8:$AH$8,AA8,$E$38:$AI$38),IF(COUNTIF(Tables!$F$3:$F$14,$E$11)&lt;&gt;0,SUMIF($E$8:$AH$8,AA8,$E$38:$AI$38),""))</f>
        <v/>
      </c>
      <c r="AB39" s="198" t="str">
        <f>IF(AND(WEEKDAY(AB10,2)=5,AB12=""),SUMIF($E$8:$AH$8,AB8,$E$38:$AI$38),IF(COUNTIF(Tables!$F$3:$F$14,$E$11)&lt;&gt;0,SUMIF($E$8:$AH$8,AB8,$E$38:$AI$38),""))</f>
        <v/>
      </c>
      <c r="AC39" s="198" t="str">
        <f>IF(AND(WEEKDAY(AC10,2)=5,AC12=""),SUMIF($E$8:$AH$8,AC8,$E$38:$AI$38),IF(COUNTIF(Tables!$F$3:$F$14,$E$11)&lt;&gt;0,SUMIF($E$8:$AH$8,AC8,$E$38:$AI$38),""))</f>
        <v/>
      </c>
      <c r="AD39" s="198" t="str">
        <f>IF(AND(WEEKDAY(AD10,2)=5,AD12=""),SUMIF($E$8:$AH$8,AD8,$E$38:$AI$38),IF(COUNTIF(Tables!$F$3:$F$14,$E$11)&lt;&gt;0,SUMIF($E$8:$AH$8,AD8,$E$38:$AI$38),""))</f>
        <v/>
      </c>
      <c r="AE39" s="198" t="str">
        <f>IF(AND(WEEKDAY(AE10,2)=5,AE12=""),SUMIF($E$8:$AH$8,AE8,$E$38:$AI$38),IF(COUNTIF(Tables!$F$3:$F$14,$E$11)&lt;&gt;0,SUMIF($E$8:$AH$8,AE8,$E$38:$AI$38),""))</f>
        <v/>
      </c>
      <c r="AF39" s="198" t="str">
        <f>IF(AND(WEEKDAY(AF10,2)=5,AF12=""),SUMIF($E$8:$AH$8,AF8,$E$38:$AI$38),IF(COUNTIF(Tables!$F$3:$F$14,$E$11)&lt;&gt;0,SUMIF($E$8:$AH$8,AF8,$E$38:$AI$38),""))</f>
        <v/>
      </c>
      <c r="AG39" s="198">
        <f>IF(AND(WEEKDAY(AG10,2)=5,AG12=""),SUMIF($E$8:$AH$8,AG8,$E$38:$AI$38),IF(COUNTIF(Tables!$F$3:$F$14,$E$11)&lt;&gt;0,SUMIF($E$8:$AH$8,AG8,$E$38:$AI$38),""))</f>
        <v>0</v>
      </c>
      <c r="AH39" s="198" t="str">
        <f>IF(AND(WEEKDAY(AH10,2)=5,AH12=""),SUMIF($E$8:$AH$8,AH8,$E$38:$AI$38),IF(COUNTIF(Tables!$F$3:$F$14,$E$11)&lt;&gt;0,SUMIF($E$8:$AH$8,AH8,$E$38:$AI$38),""))</f>
        <v/>
      </c>
      <c r="AI39" s="198" t="str">
        <f>IF(AND(WEEKDAY(AI10,2)=5,AI12=""),SUMIF($E$8:$AH$8,AI8,$E$38:$AI$38),IF(COUNTIF(Tables!$F$3:$F$14,$E$11)&lt;&gt;0,SUMIF($E$8:$AH$8,AI8,$E$38:$AI$38),""))</f>
        <v/>
      </c>
      <c r="AJ39" s="198"/>
    </row>
    <row r="40" spans="1:39" s="63" customFormat="1" x14ac:dyDescent="0.25">
      <c r="D40" s="197" t="s">
        <v>242</v>
      </c>
    </row>
    <row r="41" spans="1:39" ht="15" x14ac:dyDescent="0.25">
      <c r="A41" s="161" t="s">
        <v>71</v>
      </c>
      <c r="B41" s="144"/>
      <c r="C41" s="144"/>
      <c r="D41" s="35"/>
    </row>
    <row r="42" spans="1:39" ht="15" x14ac:dyDescent="0.25">
      <c r="A42" s="144"/>
      <c r="B42" s="231" t="s">
        <v>65</v>
      </c>
      <c r="C42" s="232"/>
      <c r="D42" s="233"/>
      <c r="F42" s="101">
        <f>SUM(AJ13:AJ37)</f>
        <v>2.5</v>
      </c>
      <c r="G42" s="102"/>
      <c r="H42" s="102"/>
      <c r="I42" s="102"/>
      <c r="J42" s="102"/>
    </row>
    <row r="43" spans="1:39" ht="15" x14ac:dyDescent="0.25">
      <c r="A43" s="18"/>
      <c r="B43" s="234" t="s">
        <v>67</v>
      </c>
      <c r="C43" s="235"/>
      <c r="D43" s="236"/>
      <c r="F43" s="102">
        <f>SUM(AM13:AM37)</f>
        <v>2.5</v>
      </c>
      <c r="G43" s="102"/>
      <c r="H43" s="102"/>
      <c r="I43" s="102"/>
      <c r="J43" s="102"/>
    </row>
    <row r="44" spans="1:39" ht="15" x14ac:dyDescent="0.25">
      <c r="A44" s="18"/>
      <c r="B44" s="234" t="s">
        <v>70</v>
      </c>
      <c r="C44" s="235"/>
      <c r="D44" s="236"/>
      <c r="F44" s="102">
        <f>SUMIF(AK13:AK37,"100%",AM13:AM37)</f>
        <v>1</v>
      </c>
      <c r="G44" s="102"/>
      <c r="H44" s="102"/>
      <c r="I44" s="102"/>
      <c r="J44" s="102"/>
    </row>
    <row r="45" spans="1:39" ht="15" x14ac:dyDescent="0.25">
      <c r="A45" s="18"/>
      <c r="B45" s="218" t="s">
        <v>72</v>
      </c>
      <c r="C45" s="219"/>
      <c r="D45" s="220"/>
      <c r="F45" s="102"/>
      <c r="G45" s="102"/>
      <c r="H45" s="102"/>
      <c r="I45" s="102"/>
      <c r="J45" s="102"/>
    </row>
    <row r="46" spans="1:39" ht="15" x14ac:dyDescent="0.25">
      <c r="A46" s="18"/>
      <c r="B46" s="18"/>
      <c r="C46" s="18"/>
      <c r="D46" s="35"/>
    </row>
    <row r="47" spans="1:39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9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28" priority="34">
      <formula>OR(WEEKDAY(E$10,2)&gt;=6,E$12="F")</formula>
    </cfRule>
  </conditionalFormatting>
  <conditionalFormatting sqref="E38:AI38">
    <cfRule type="expression" dxfId="27" priority="27" stopIfTrue="1">
      <formula>E$10=""</formula>
    </cfRule>
    <cfRule type="expression" dxfId="26" priority="31" stopIfTrue="1">
      <formula>OR(WEEKDAY(E$10,2)&gt;=6,E$12="F")</formula>
    </cfRule>
    <cfRule type="expression" dxfId="25" priority="32" stopIfTrue="1">
      <formula>AND(TODAY()&gt;=E$10,E$38&lt;1)</formula>
    </cfRule>
    <cfRule type="expression" dxfId="24" priority="33">
      <formula>TRUE</formula>
    </cfRule>
  </conditionalFormatting>
  <conditionalFormatting sqref="E39:AI39">
    <cfRule type="expression" dxfId="23" priority="28" stopIfTrue="1">
      <formula>(E39="")</formula>
    </cfRule>
    <cfRule type="expression" dxfId="22" priority="29" stopIfTrue="1">
      <formula>E39&lt;COUNTIFS(A8:E8,E8,A12:E12,"&lt;&gt;"&amp;"F",A9:E9,"&lt;"&amp;TODAY())</formula>
    </cfRule>
    <cfRule type="expression" dxfId="21" priority="30">
      <formula>TRUE</formula>
    </cfRule>
  </conditionalFormatting>
  <conditionalFormatting sqref="E8:E37">
    <cfRule type="expression" dxfId="20" priority="7">
      <formula>IF($E$12="F",TRUE,FALSE)</formula>
    </cfRule>
  </conditionalFormatting>
  <conditionalFormatting sqref="AJ39">
    <cfRule type="expression" dxfId="19" priority="38" stopIfTrue="1">
      <formula>(AJ39="")</formula>
    </cfRule>
    <cfRule type="expression" dxfId="18" priority="39" stopIfTrue="1">
      <formula>AJ39&lt;COUNTIFS(AE8:AJ8,AJ8,AE12:AJ12,"&lt;&gt;"&amp;"F",AE9:AJ9,"&lt;"&amp;TODAY())</formula>
    </cfRule>
    <cfRule type="expression" dxfId="17" priority="40">
      <formula>TRUE</formula>
    </cfRule>
  </conditionalFormatting>
  <conditionalFormatting sqref="AI12:AI37">
    <cfRule type="expression" dxfId="16" priority="42">
      <formula>OR(WEEKDAY(AH$10,2)&gt;=6,AI$12="F")</formula>
    </cfRule>
  </conditionalFormatting>
  <conditionalFormatting sqref="AH12:AH37">
    <cfRule type="expression" dxfId="15" priority="43">
      <formula>OR(WEEKDAY($AH$10,2)&gt;=6,AH$12="F")</formula>
    </cfRule>
  </conditionalFormatting>
  <conditionalFormatting sqref="AH8:AI11">
    <cfRule type="expression" dxfId="14" priority="44">
      <formula>OR(WEEKDAY(AH$10,2)&gt;=6,AI$12="F")</formula>
    </cfRule>
  </conditionalFormatting>
  <dataValidations count="5">
    <dataValidation type="list" allowBlank="1" showInputMessage="1" showErrorMessage="1" sqref="A13:A37">
      <formula1>Code_Projet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E13:AI37">
      <formula1>$AK$1:$AK$3</formula1>
    </dataValidation>
    <dataValidation type="list" operator="lessThanOrEqual" allowBlank="1" showInputMessage="1" showErrorMessage="1" errorTitle="Erreur " error="Total jour supérieur à 1 !" sqref="E38:AI38">
      <formula1>$AK$1:$AK$3</formula1>
    </dataValidation>
  </dataValidations>
  <hyperlinks>
    <hyperlink ref="AR10" r:id="rId1"/>
  </hyperlinks>
  <pageMargins left="0.75" right="0.75" top="1" bottom="1" header="0.4921259845" footer="0.4921259845"/>
  <pageSetup paperSize="9" scale="59" orientation="landscape" horizontalDpi="4294967293" verticalDpi="4294967293" r:id="rId2"/>
  <ignoredErrors>
    <ignoredError sqref="E8:O8" unlockedFormula="1"/>
  </ignoredErrors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D917D80-B5A0-4DEB-A592-18F6B051E7C6}">
            <xm:f>RH!$D$7=$E$8=$E$12="F"</xm:f>
            <x14:dxf/>
          </x14:cfRule>
          <xm:sqref>D9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5B89C3"/>
  </sheetPr>
  <dimension ref="A1:AN53"/>
  <sheetViews>
    <sheetView showRuler="0" topLeftCell="A13" zoomScale="60" zoomScaleNormal="60" workbookViewId="0">
      <selection activeCell="I39" sqref="I39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2.28515625" style="61" customWidth="1"/>
    <col min="4" max="4" width="14" style="61" customWidth="1"/>
    <col min="5" max="33" width="6.7109375" style="61" customWidth="1"/>
    <col min="34" max="34" width="7.140625" style="61" customWidth="1"/>
    <col min="35" max="35" width="16.42578125" style="61" customWidth="1"/>
    <col min="36" max="36" width="16.140625" style="61" bestFit="1" customWidth="1"/>
    <col min="37" max="37" width="11" style="61" customWidth="1"/>
    <col min="38" max="39" width="3.7109375" style="61"/>
    <col min="40" max="40" width="7.7109375" style="61" bestFit="1" customWidth="1"/>
    <col min="41" max="16384" width="3.7109375" style="61"/>
  </cols>
  <sheetData>
    <row r="1" spans="1:40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/>
    </row>
    <row r="2" spans="1:40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0"/>
      <c r="AK2" s="120"/>
    </row>
    <row r="3" spans="1:40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0"/>
      <c r="AK3" s="120"/>
    </row>
    <row r="4" spans="1:40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0"/>
      <c r="AK4" s="120"/>
    </row>
    <row r="5" spans="1:40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</row>
    <row r="6" spans="1:40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</row>
    <row r="7" spans="1:40" s="35" customFormat="1" ht="15.75" thickBot="1" x14ac:dyDescent="0.3">
      <c r="A7" s="151" t="s">
        <v>182</v>
      </c>
      <c r="B7" s="157"/>
      <c r="C7" s="119" t="e">
        <f>NETWORKDAYS.INTL(E10,AG10,1,'Liste jours feries'!#REF!)</f>
        <v>#REF!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</row>
    <row r="8" spans="1:40" s="58" customFormat="1" ht="15" customHeight="1" x14ac:dyDescent="0.25">
      <c r="A8" s="221" t="s">
        <v>236</v>
      </c>
      <c r="B8" s="222"/>
      <c r="C8" s="223"/>
      <c r="D8" s="187" t="s">
        <v>139</v>
      </c>
      <c r="E8" s="179">
        <f>WEEKNUM(E10,2)</f>
        <v>6</v>
      </c>
      <c r="F8" s="162">
        <f>WEEKNUM(F10,2)</f>
        <v>6</v>
      </c>
      <c r="G8" s="162">
        <f t="shared" ref="G8:K8" si="0">WEEKNUM(G10,2)</f>
        <v>6</v>
      </c>
      <c r="H8" s="162">
        <f t="shared" si="0"/>
        <v>6</v>
      </c>
      <c r="I8" s="162">
        <f t="shared" si="0"/>
        <v>6</v>
      </c>
      <c r="J8" s="162">
        <f t="shared" si="0"/>
        <v>6</v>
      </c>
      <c r="K8" s="162">
        <f t="shared" si="0"/>
        <v>6</v>
      </c>
      <c r="L8" s="162">
        <f>WEEKNUM(L10,2)</f>
        <v>7</v>
      </c>
      <c r="M8" s="162">
        <f t="shared" ref="M8:AG8" si="1">WEEKNUM(M10,2)</f>
        <v>7</v>
      </c>
      <c r="N8" s="162">
        <f t="shared" si="1"/>
        <v>7</v>
      </c>
      <c r="O8" s="162">
        <f t="shared" si="1"/>
        <v>7</v>
      </c>
      <c r="P8" s="112">
        <f t="shared" si="1"/>
        <v>7</v>
      </c>
      <c r="Q8" s="112">
        <f t="shared" si="1"/>
        <v>7</v>
      </c>
      <c r="R8" s="112">
        <f t="shared" si="1"/>
        <v>7</v>
      </c>
      <c r="S8" s="112">
        <f t="shared" si="1"/>
        <v>8</v>
      </c>
      <c r="T8" s="112">
        <f t="shared" si="1"/>
        <v>8</v>
      </c>
      <c r="U8" s="112">
        <f t="shared" si="1"/>
        <v>8</v>
      </c>
      <c r="V8" s="112">
        <f t="shared" si="1"/>
        <v>8</v>
      </c>
      <c r="W8" s="112">
        <f t="shared" si="1"/>
        <v>8</v>
      </c>
      <c r="X8" s="112">
        <f t="shared" si="1"/>
        <v>8</v>
      </c>
      <c r="Y8" s="112">
        <f t="shared" si="1"/>
        <v>8</v>
      </c>
      <c r="Z8" s="112">
        <f t="shared" si="1"/>
        <v>9</v>
      </c>
      <c r="AA8" s="112">
        <f t="shared" si="1"/>
        <v>9</v>
      </c>
      <c r="AB8" s="112">
        <f t="shared" si="1"/>
        <v>9</v>
      </c>
      <c r="AC8" s="112">
        <f t="shared" si="1"/>
        <v>9</v>
      </c>
      <c r="AD8" s="112">
        <f t="shared" si="1"/>
        <v>9</v>
      </c>
      <c r="AE8" s="112">
        <f t="shared" si="1"/>
        <v>9</v>
      </c>
      <c r="AF8" s="112">
        <f t="shared" si="1"/>
        <v>9</v>
      </c>
      <c r="AG8" s="113">
        <f t="shared" si="1"/>
        <v>10</v>
      </c>
      <c r="AH8" s="135"/>
      <c r="AI8" s="135"/>
      <c r="AJ8" s="135"/>
      <c r="AK8" s="135"/>
    </row>
    <row r="9" spans="1:40" s="59" customFormat="1" ht="14.1" customHeight="1" x14ac:dyDescent="0.25">
      <c r="A9" s="224"/>
      <c r="B9" s="225"/>
      <c r="C9" s="226"/>
      <c r="D9" s="237" t="s">
        <v>140</v>
      </c>
      <c r="E9" s="180" t="str">
        <f>TEXT(E10,"jjj")</f>
        <v>lun</v>
      </c>
      <c r="F9" s="108" t="str">
        <f t="shared" ref="F9:AG9" si="2">TEXT(F10,"jjj")</f>
        <v>mar</v>
      </c>
      <c r="G9" s="108" t="str">
        <f t="shared" si="2"/>
        <v>mer</v>
      </c>
      <c r="H9" s="108" t="str">
        <f t="shared" si="2"/>
        <v>jeu</v>
      </c>
      <c r="I9" s="108" t="str">
        <f t="shared" si="2"/>
        <v>ven</v>
      </c>
      <c r="J9" s="108" t="str">
        <f t="shared" si="2"/>
        <v>sam</v>
      </c>
      <c r="K9" s="108" t="str">
        <f t="shared" si="2"/>
        <v>dim</v>
      </c>
      <c r="L9" s="108" t="str">
        <f t="shared" si="2"/>
        <v>lun</v>
      </c>
      <c r="M9" s="108" t="str">
        <f t="shared" si="2"/>
        <v>mar</v>
      </c>
      <c r="N9" s="108" t="str">
        <f t="shared" si="2"/>
        <v>mer</v>
      </c>
      <c r="O9" s="108" t="str">
        <f t="shared" si="2"/>
        <v>jeu</v>
      </c>
      <c r="P9" s="108" t="str">
        <f t="shared" si="2"/>
        <v>ven</v>
      </c>
      <c r="Q9" s="108" t="str">
        <f t="shared" si="2"/>
        <v>sam</v>
      </c>
      <c r="R9" s="108" t="str">
        <f t="shared" si="2"/>
        <v>dim</v>
      </c>
      <c r="S9" s="108" t="str">
        <f t="shared" si="2"/>
        <v>lun</v>
      </c>
      <c r="T9" s="108" t="str">
        <f t="shared" si="2"/>
        <v>mar</v>
      </c>
      <c r="U9" s="108" t="str">
        <f t="shared" si="2"/>
        <v>mer</v>
      </c>
      <c r="V9" s="108" t="str">
        <f t="shared" si="2"/>
        <v>jeu</v>
      </c>
      <c r="W9" s="108" t="str">
        <f t="shared" si="2"/>
        <v>ven</v>
      </c>
      <c r="X9" s="108" t="str">
        <f t="shared" si="2"/>
        <v>sam</v>
      </c>
      <c r="Y9" s="108" t="str">
        <f t="shared" si="2"/>
        <v>dim</v>
      </c>
      <c r="Z9" s="108" t="str">
        <f t="shared" si="2"/>
        <v>lun</v>
      </c>
      <c r="AA9" s="108" t="str">
        <f t="shared" si="2"/>
        <v>mar</v>
      </c>
      <c r="AB9" s="108" t="str">
        <f t="shared" si="2"/>
        <v>mer</v>
      </c>
      <c r="AC9" s="108" t="str">
        <f t="shared" si="2"/>
        <v>jeu</v>
      </c>
      <c r="AD9" s="108" t="str">
        <f t="shared" si="2"/>
        <v>ven</v>
      </c>
      <c r="AE9" s="108" t="str">
        <f t="shared" si="2"/>
        <v>sam</v>
      </c>
      <c r="AF9" s="108" t="str">
        <f t="shared" si="2"/>
        <v>dim</v>
      </c>
      <c r="AG9" s="114" t="str">
        <f t="shared" si="2"/>
        <v>lun</v>
      </c>
    </row>
    <row r="10" spans="1:40" ht="14.1" customHeight="1" x14ac:dyDescent="0.25">
      <c r="A10" s="224"/>
      <c r="B10" s="225"/>
      <c r="C10" s="226"/>
      <c r="D10" s="237"/>
      <c r="E10" s="181">
        <v>42401</v>
      </c>
      <c r="F10" s="109">
        <v>42402</v>
      </c>
      <c r="G10" s="109">
        <v>42403</v>
      </c>
      <c r="H10" s="109">
        <v>42404</v>
      </c>
      <c r="I10" s="109">
        <v>42405</v>
      </c>
      <c r="J10" s="109">
        <v>42406</v>
      </c>
      <c r="K10" s="109">
        <v>42407</v>
      </c>
      <c r="L10" s="109">
        <v>42408</v>
      </c>
      <c r="M10" s="109">
        <v>42409</v>
      </c>
      <c r="N10" s="109">
        <v>42410</v>
      </c>
      <c r="O10" s="109">
        <v>42411</v>
      </c>
      <c r="P10" s="109">
        <v>42412</v>
      </c>
      <c r="Q10" s="109">
        <v>42413</v>
      </c>
      <c r="R10" s="109">
        <v>42414</v>
      </c>
      <c r="S10" s="109">
        <v>42415</v>
      </c>
      <c r="T10" s="109">
        <v>42416</v>
      </c>
      <c r="U10" s="109">
        <v>42417</v>
      </c>
      <c r="V10" s="109">
        <v>42418</v>
      </c>
      <c r="W10" s="109">
        <v>42419</v>
      </c>
      <c r="X10" s="109">
        <v>42420</v>
      </c>
      <c r="Y10" s="109">
        <v>42421</v>
      </c>
      <c r="Z10" s="109">
        <v>42422</v>
      </c>
      <c r="AA10" s="109">
        <v>42423</v>
      </c>
      <c r="AB10" s="109">
        <v>42424</v>
      </c>
      <c r="AC10" s="109">
        <v>42425</v>
      </c>
      <c r="AD10" s="109">
        <v>42426</v>
      </c>
      <c r="AE10" s="109">
        <v>42427</v>
      </c>
      <c r="AF10" s="109">
        <v>42428</v>
      </c>
      <c r="AG10" s="115">
        <v>42429</v>
      </c>
      <c r="AI10" s="99" t="s">
        <v>196</v>
      </c>
      <c r="AJ10" s="99"/>
    </row>
    <row r="11" spans="1:40" ht="15" customHeight="1" thickBot="1" x14ac:dyDescent="0.3">
      <c r="A11" s="227"/>
      <c r="B11" s="228"/>
      <c r="C11" s="229"/>
      <c r="D11" s="171" t="s">
        <v>181</v>
      </c>
      <c r="E11" s="110">
        <f>E10-DATE(2015,1,1)+1</f>
        <v>397</v>
      </c>
      <c r="F11" s="111">
        <f t="shared" ref="F11:AG11" si="3">F10-DATE(2015,1,1)+1</f>
        <v>398</v>
      </c>
      <c r="G11" s="111">
        <f t="shared" si="3"/>
        <v>399</v>
      </c>
      <c r="H11" s="111">
        <f>H10-DATE(2015,1,1)+1</f>
        <v>400</v>
      </c>
      <c r="I11" s="111">
        <f t="shared" si="3"/>
        <v>401</v>
      </c>
      <c r="J11" s="111">
        <f t="shared" si="3"/>
        <v>402</v>
      </c>
      <c r="K11" s="111">
        <f t="shared" si="3"/>
        <v>403</v>
      </c>
      <c r="L11" s="111">
        <f t="shared" si="3"/>
        <v>404</v>
      </c>
      <c r="M11" s="111">
        <f t="shared" si="3"/>
        <v>405</v>
      </c>
      <c r="N11" s="111">
        <f t="shared" si="3"/>
        <v>406</v>
      </c>
      <c r="O11" s="111">
        <f t="shared" si="3"/>
        <v>407</v>
      </c>
      <c r="P11" s="111">
        <f t="shared" si="3"/>
        <v>408</v>
      </c>
      <c r="Q11" s="111">
        <f t="shared" si="3"/>
        <v>409</v>
      </c>
      <c r="R11" s="111">
        <f t="shared" si="3"/>
        <v>410</v>
      </c>
      <c r="S11" s="111">
        <f t="shared" si="3"/>
        <v>411</v>
      </c>
      <c r="T11" s="111">
        <f t="shared" si="3"/>
        <v>412</v>
      </c>
      <c r="U11" s="111">
        <f t="shared" si="3"/>
        <v>413</v>
      </c>
      <c r="V11" s="111">
        <f t="shared" si="3"/>
        <v>414</v>
      </c>
      <c r="W11" s="111">
        <f t="shared" si="3"/>
        <v>415</v>
      </c>
      <c r="X11" s="111">
        <f t="shared" si="3"/>
        <v>416</v>
      </c>
      <c r="Y11" s="111">
        <f t="shared" si="3"/>
        <v>417</v>
      </c>
      <c r="Z11" s="111">
        <f t="shared" si="3"/>
        <v>418</v>
      </c>
      <c r="AA11" s="111">
        <f t="shared" si="3"/>
        <v>419</v>
      </c>
      <c r="AB11" s="111">
        <f t="shared" si="3"/>
        <v>420</v>
      </c>
      <c r="AC11" s="111">
        <f t="shared" si="3"/>
        <v>421</v>
      </c>
      <c r="AD11" s="111">
        <f t="shared" si="3"/>
        <v>422</v>
      </c>
      <c r="AE11" s="111">
        <f t="shared" si="3"/>
        <v>423</v>
      </c>
      <c r="AF11" s="111">
        <f t="shared" si="3"/>
        <v>424</v>
      </c>
      <c r="AG11" s="116">
        <f t="shared" si="3"/>
        <v>425</v>
      </c>
      <c r="AN11" s="58">
        <v>30</v>
      </c>
    </row>
    <row r="12" spans="1:40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tr">
        <f>IF(COUNTIF('Liste jours feries'!$B2:$B23,'Fevrier 2016'!E10)&lt;&gt;0,"F","")</f>
        <v/>
      </c>
      <c r="F12" s="84" t="str">
        <f>IF(COUNTIF('Liste jours feries'!$B2:$B23,'Fevrier 2016'!F10)&lt;&gt;0,"F","")</f>
        <v/>
      </c>
      <c r="G12" s="84" t="str">
        <f>IF(COUNTIF('Liste jours feries'!$B2:$B23,'Fevrier 2016'!G10)&lt;&gt;0,"F","")</f>
        <v/>
      </c>
      <c r="H12" s="84" t="str">
        <f>IF(COUNTIF('Liste jours feries'!$B2:$B23,'Fevrier 2016'!H10)&lt;&gt;0,"F","")</f>
        <v/>
      </c>
      <c r="I12" s="84" t="str">
        <f>IF(COUNTIF('Liste jours feries'!$B2:$B23,'Fevrier 2016'!I10)&lt;&gt;0,"F","")</f>
        <v/>
      </c>
      <c r="J12" s="84" t="str">
        <f>IF(COUNTIF('Liste jours feries'!$B2:$B23,'Fevrier 2016'!J10)&lt;&gt;0,"F","")</f>
        <v/>
      </c>
      <c r="K12" s="84" t="str">
        <f>IF(COUNTIF('Liste jours feries'!$B2:$B23,'Fevrier 2016'!K10)&lt;&gt;0,"F","")</f>
        <v/>
      </c>
      <c r="L12" s="84" t="str">
        <f>IF(COUNTIF('Liste jours feries'!$B2:$B23,'Fevrier 2016'!L10)&lt;&gt;0,"F","")</f>
        <v/>
      </c>
      <c r="M12" s="84" t="str">
        <f>IF(COUNTIF('Liste jours feries'!$B2:$B23,'Fevrier 2016'!M10)&lt;&gt;0,"F","")</f>
        <v/>
      </c>
      <c r="N12" s="84" t="str">
        <f>IF(COUNTIF('Liste jours feries'!$B2:$B23,'Fevrier 2016'!N10)&lt;&gt;0,"F","")</f>
        <v/>
      </c>
      <c r="O12" s="84" t="str">
        <f>IF(COUNTIF('Liste jours feries'!$B2:$B23,'Fevrier 2016'!O10)&lt;&gt;0,"F","")</f>
        <v/>
      </c>
      <c r="P12" s="84" t="str">
        <f>IF(COUNTIF('Liste jours feries'!$B2:$B23,'Fevrier 2016'!P10)&lt;&gt;0,"F","")</f>
        <v/>
      </c>
      <c r="Q12" s="84" t="str">
        <f>IF(COUNTIF('Liste jours feries'!$B2:$B23,'Fevrier 2016'!Q10)&lt;&gt;0,"F","")</f>
        <v/>
      </c>
      <c r="R12" s="84" t="str">
        <f>IF(COUNTIF('Liste jours feries'!$B2:$B23,'Fevrier 2016'!R10)&lt;&gt;0,"F","")</f>
        <v/>
      </c>
      <c r="S12" s="84" t="str">
        <f>IF(COUNTIF('Liste jours feries'!$B2:$B23,'Fevrier 2016'!S10)&lt;&gt;0,"F","")</f>
        <v/>
      </c>
      <c r="T12" s="84" t="str">
        <f>IF(COUNTIF('Liste jours feries'!$B2:$B23,'Fevrier 2016'!T10)&lt;&gt;0,"F","")</f>
        <v/>
      </c>
      <c r="U12" s="84" t="str">
        <f>IF(COUNTIF('Liste jours feries'!$B2:$B23,'Fevrier 2016'!U10)&lt;&gt;0,"F","")</f>
        <v/>
      </c>
      <c r="V12" s="84" t="str">
        <f>IF(COUNTIF('Liste jours feries'!$B2:$B23,'Fevrier 2016'!V10)&lt;&gt;0,"F","")</f>
        <v/>
      </c>
      <c r="W12" s="84" t="str">
        <f>IF(COUNTIF('Liste jours feries'!$B2:$B23,'Fevrier 2016'!W10)&lt;&gt;0,"F","")</f>
        <v/>
      </c>
      <c r="X12" s="84" t="str">
        <f>IF(COUNTIF('Liste jours feries'!$B2:$B23,'Fevrier 2016'!X10)&lt;&gt;0,"F","")</f>
        <v/>
      </c>
      <c r="Y12" s="84" t="str">
        <f>IF(COUNTIF('Liste jours feries'!$B2:$B23,'Fevrier 2016'!Y10)&lt;&gt;0,"F","")</f>
        <v/>
      </c>
      <c r="Z12" s="84" t="str">
        <f>IF(COUNTIF('Liste jours feries'!$B2:$B23,'Fevrier 2016'!Z10)&lt;&gt;0,"F","")</f>
        <v/>
      </c>
      <c r="AA12" s="84" t="str">
        <f>IF(COUNTIF('Liste jours feries'!$B2:$B23,'Fevrier 2016'!AA10)&lt;&gt;0,"F","")</f>
        <v/>
      </c>
      <c r="AB12" s="84" t="str">
        <f>IF(COUNTIF('Liste jours feries'!$B2:$B23,'Fevrier 2016'!AB10)&lt;&gt;0,"F","")</f>
        <v/>
      </c>
      <c r="AC12" s="84" t="str">
        <f>IF(COUNTIF('Liste jours feries'!$B2:$B23,'Fevrier 2016'!AC10)&lt;&gt;0,"F","")</f>
        <v/>
      </c>
      <c r="AD12" s="84" t="str">
        <f>IF(COUNTIF('Liste jours feries'!$B2:$B23,'Fevrier 2016'!AD10)&lt;&gt;0,"F","")</f>
        <v/>
      </c>
      <c r="AE12" s="84" t="str">
        <f>IF(COUNTIF('Liste jours feries'!$B2:$B23,'Fevrier 2016'!AE10)&lt;&gt;0,"F","")</f>
        <v/>
      </c>
      <c r="AF12" s="84" t="str">
        <f>IF(COUNTIF('Liste jours feries'!$B2:$B23,'Fevrier 2016'!AF10)&lt;&gt;0,"F","")</f>
        <v/>
      </c>
      <c r="AG12" s="84" t="str">
        <f>IF(COUNTIF('Liste jours feries'!$B2:$B23,'Fevrier 2016'!AG10)&lt;&gt;0,"F","")</f>
        <v/>
      </c>
      <c r="AH12" s="74" t="s">
        <v>154</v>
      </c>
      <c r="AI12" s="74" t="s">
        <v>73</v>
      </c>
      <c r="AJ12" s="41" t="s">
        <v>180</v>
      </c>
      <c r="AK12" s="41" t="s">
        <v>66</v>
      </c>
    </row>
    <row r="13" spans="1:40" ht="15" x14ac:dyDescent="0.25">
      <c r="A13" s="67" t="s">
        <v>78</v>
      </c>
      <c r="B13" s="70" t="s">
        <v>15</v>
      </c>
      <c r="C13" s="70" t="s">
        <v>119</v>
      </c>
      <c r="D13" s="174" t="str">
        <f>VLOOKUP(A13,'Listes deroulantes'!$A$10:$C$17,3,FALSE)</f>
        <v>OUI</v>
      </c>
      <c r="E13" s="172"/>
      <c r="F13" s="163"/>
      <c r="G13" s="163"/>
      <c r="H13" s="163"/>
      <c r="I13" s="163"/>
      <c r="J13" s="163"/>
      <c r="K13" s="190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>
        <v>1</v>
      </c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78">
        <f t="shared" ref="AH13:AH37" si="4">SUMIFS(E13:AG13,E$9:AG$9,"&lt;&gt;sam",E$9:AG$9,"&lt;&gt;dim",E$12:AG$12,"&lt;&gt;F")</f>
        <v>1</v>
      </c>
      <c r="AI13" s="75">
        <f>VLOOKUP(C13,'Listes deroulantes'!$B$82:$C$140,2,FALSE)</f>
        <v>0</v>
      </c>
      <c r="AJ13" s="66">
        <f>AH13*AI13</f>
        <v>0</v>
      </c>
      <c r="AK13" s="81">
        <f t="shared" ref="AK13:AK37" si="5">IF(A13="Absences",0,AH13)</f>
        <v>1</v>
      </c>
    </row>
    <row r="14" spans="1:40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/>
      <c r="I14" s="164"/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76">
        <f t="shared" si="4"/>
        <v>0</v>
      </c>
      <c r="AI14" s="177">
        <f>VLOOKUP(C14,'Listes deroulantes'!$B$82:$C$140,2,FALSE)</f>
        <v>1</v>
      </c>
      <c r="AJ14" s="178">
        <f t="shared" ref="AJ14:AJ37" si="6">AH14*AI14</f>
        <v>0</v>
      </c>
      <c r="AK14" s="82">
        <f t="shared" si="5"/>
        <v>0</v>
      </c>
    </row>
    <row r="15" spans="1:40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79">
        <f t="shared" si="4"/>
        <v>0</v>
      </c>
      <c r="AI15" s="76">
        <f>VLOOKUP(C15,'Listes deroulantes'!$B$82:$C$140,2,FALSE)</f>
        <v>1</v>
      </c>
      <c r="AJ15" s="60">
        <f t="shared" si="6"/>
        <v>0</v>
      </c>
      <c r="AK15" s="82">
        <f t="shared" si="5"/>
        <v>0</v>
      </c>
    </row>
    <row r="16" spans="1:40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/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>
        <v>1</v>
      </c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79">
        <f t="shared" si="4"/>
        <v>1</v>
      </c>
      <c r="AI16" s="76">
        <f>VLOOKUP(C16,'Listes deroulantes'!$B$82:$C$140,2,FALSE)</f>
        <v>0</v>
      </c>
      <c r="AJ16" s="60">
        <f t="shared" si="6"/>
        <v>0</v>
      </c>
      <c r="AK16" s="82">
        <f t="shared" si="5"/>
        <v>1</v>
      </c>
    </row>
    <row r="17" spans="1:37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>
        <v>0.5</v>
      </c>
      <c r="H17" s="165"/>
      <c r="I17" s="165"/>
      <c r="J17" s="165"/>
      <c r="K17" s="169"/>
      <c r="L17" s="169"/>
      <c r="M17" s="169"/>
      <c r="N17" s="169">
        <v>0.5</v>
      </c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79">
        <f t="shared" si="4"/>
        <v>1</v>
      </c>
      <c r="AI17" s="76">
        <f>VLOOKUP(C17,'Listes deroulantes'!$B$82:$C$140,2,FALSE)</f>
        <v>0</v>
      </c>
      <c r="AJ17" s="60">
        <f t="shared" si="6"/>
        <v>0</v>
      </c>
      <c r="AK17" s="82">
        <f t="shared" si="5"/>
        <v>1</v>
      </c>
    </row>
    <row r="18" spans="1:37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79">
        <f t="shared" si="4"/>
        <v>0</v>
      </c>
      <c r="AI18" s="76">
        <f>VLOOKUP(C18,'Listes deroulantes'!$B$82:$C$140,2,FALSE)</f>
        <v>0</v>
      </c>
      <c r="AJ18" s="60">
        <f t="shared" si="6"/>
        <v>0</v>
      </c>
      <c r="AK18" s="82">
        <f t="shared" si="5"/>
        <v>0</v>
      </c>
    </row>
    <row r="19" spans="1:37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79">
        <f t="shared" si="4"/>
        <v>0</v>
      </c>
      <c r="AI19" s="76">
        <f>VLOOKUP(C19,'Listes deroulantes'!$B$82:$C$140,2,FALSE)</f>
        <v>0</v>
      </c>
      <c r="AJ19" s="60">
        <f t="shared" si="6"/>
        <v>0</v>
      </c>
      <c r="AK19" s="82">
        <f t="shared" si="5"/>
        <v>0</v>
      </c>
    </row>
    <row r="20" spans="1:37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79">
        <f t="shared" si="4"/>
        <v>0</v>
      </c>
      <c r="AI20" s="76">
        <f>VLOOKUP(C20,'Listes deroulantes'!$B$82:$C$140,2,FALSE)</f>
        <v>0</v>
      </c>
      <c r="AJ20" s="60">
        <f t="shared" si="6"/>
        <v>0</v>
      </c>
      <c r="AK20" s="82">
        <f t="shared" si="5"/>
        <v>0</v>
      </c>
    </row>
    <row r="21" spans="1:37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79">
        <f t="shared" si="4"/>
        <v>0</v>
      </c>
      <c r="AI21" s="76">
        <f>VLOOKUP(C21,'Listes deroulantes'!$B$82:$C$140,2,FALSE)</f>
        <v>1</v>
      </c>
      <c r="AJ21" s="60">
        <f t="shared" si="6"/>
        <v>0</v>
      </c>
      <c r="AK21" s="82">
        <f t="shared" si="5"/>
        <v>0</v>
      </c>
    </row>
    <row r="22" spans="1:37" ht="15" x14ac:dyDescent="0.25">
      <c r="A22" s="67" t="s">
        <v>195</v>
      </c>
      <c r="B22" s="185" t="s">
        <v>224</v>
      </c>
      <c r="C22" s="68"/>
      <c r="D22" s="174" t="e">
        <f>VLOOKUP(A22,'Listes deroulantes'!$A$10:$C$17,3,FALSE)</f>
        <v>#N/A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79">
        <f t="shared" si="4"/>
        <v>0</v>
      </c>
      <c r="AI22" s="76" t="e">
        <f>VLOOKUP(C22,'Listes deroulantes'!$B$82:$C$140,2,FALSE)</f>
        <v>#N/A</v>
      </c>
      <c r="AJ22" s="60" t="e">
        <f t="shared" si="6"/>
        <v>#N/A</v>
      </c>
      <c r="AK22" s="82">
        <f t="shared" si="5"/>
        <v>0</v>
      </c>
    </row>
    <row r="23" spans="1:37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79">
        <f t="shared" si="4"/>
        <v>0</v>
      </c>
      <c r="AI23" s="76">
        <f>VLOOKUP(C23,'Listes deroulantes'!$B$82:$C$140,2,FALSE)</f>
        <v>1</v>
      </c>
      <c r="AJ23" s="60">
        <f t="shared" si="6"/>
        <v>0</v>
      </c>
      <c r="AK23" s="82">
        <f t="shared" si="5"/>
        <v>0</v>
      </c>
    </row>
    <row r="24" spans="1:37" ht="15" x14ac:dyDescent="0.25">
      <c r="A24" s="67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79">
        <f t="shared" si="4"/>
        <v>0</v>
      </c>
      <c r="AI24" s="76">
        <f>VLOOKUP(C24,'Listes deroulantes'!$B$82:$C$140,2,FALSE)</f>
        <v>0</v>
      </c>
      <c r="AJ24" s="60">
        <f t="shared" si="6"/>
        <v>0</v>
      </c>
      <c r="AK24" s="82">
        <f t="shared" si="5"/>
        <v>0</v>
      </c>
    </row>
    <row r="25" spans="1:37" x14ac:dyDescent="0.25">
      <c r="A25" s="71"/>
      <c r="B25" s="69"/>
      <c r="C25" s="69"/>
      <c r="D25" s="174" t="e">
        <f>VLOOKUP(A25,'Listes deroulantes'!$A$10:$C$17,3,FALSE)</f>
        <v>#N/A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79">
        <f t="shared" si="4"/>
        <v>0</v>
      </c>
      <c r="AI25" s="76" t="e">
        <f>VLOOKUP(C25,'Listes deroulantes'!$B$82:$C$140,2,FALSE)</f>
        <v>#N/A</v>
      </c>
      <c r="AJ25" s="60" t="e">
        <f t="shared" si="6"/>
        <v>#N/A</v>
      </c>
      <c r="AK25" s="82">
        <f t="shared" si="5"/>
        <v>0</v>
      </c>
    </row>
    <row r="26" spans="1:37" x14ac:dyDescent="0.25">
      <c r="A26" s="71"/>
      <c r="B26" s="69"/>
      <c r="C26" s="69"/>
      <c r="D26" s="174" t="e">
        <f>VLOOKUP(A26,'Listes deroulantes'!$A$10:$C$17,3,FALSE)</f>
        <v>#N/A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79">
        <f t="shared" si="4"/>
        <v>0</v>
      </c>
      <c r="AI26" s="76" t="e">
        <f>VLOOKUP(C26,'Listes deroulantes'!$B$82:$C$140,2,FALSE)</f>
        <v>#N/A</v>
      </c>
      <c r="AJ26" s="60" t="e">
        <f t="shared" si="6"/>
        <v>#N/A</v>
      </c>
      <c r="AK26" s="82">
        <f t="shared" si="5"/>
        <v>0</v>
      </c>
    </row>
    <row r="27" spans="1:37" x14ac:dyDescent="0.25">
      <c r="A27" s="71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79">
        <f t="shared" si="4"/>
        <v>0</v>
      </c>
      <c r="AI27" s="76" t="e">
        <f>VLOOKUP(C27,'Listes deroulantes'!$B$82:$C$140,2,FALSE)</f>
        <v>#N/A</v>
      </c>
      <c r="AJ27" s="60" t="e">
        <f t="shared" si="6"/>
        <v>#N/A</v>
      </c>
      <c r="AK27" s="82">
        <f t="shared" si="5"/>
        <v>0</v>
      </c>
    </row>
    <row r="28" spans="1:37" x14ac:dyDescent="0.25">
      <c r="A28" s="71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/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79">
        <f t="shared" si="4"/>
        <v>0</v>
      </c>
      <c r="AI28" s="76" t="e">
        <f>VLOOKUP(C28,'Listes deroulantes'!$B$82:$C$140,2,FALSE)</f>
        <v>#N/A</v>
      </c>
      <c r="AJ28" s="60" t="e">
        <f t="shared" si="6"/>
        <v>#N/A</v>
      </c>
      <c r="AK28" s="82">
        <f t="shared" si="5"/>
        <v>0</v>
      </c>
    </row>
    <row r="29" spans="1:37" x14ac:dyDescent="0.25">
      <c r="A29" s="71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/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79">
        <f t="shared" si="4"/>
        <v>0</v>
      </c>
      <c r="AI29" s="76" t="e">
        <f>VLOOKUP(C29,'Listes deroulantes'!$B$82:$C$140,2,FALSE)</f>
        <v>#N/A</v>
      </c>
      <c r="AJ29" s="60" t="e">
        <f t="shared" si="6"/>
        <v>#N/A</v>
      </c>
      <c r="AK29" s="82">
        <f t="shared" si="5"/>
        <v>0</v>
      </c>
    </row>
    <row r="30" spans="1:37" x14ac:dyDescent="0.25">
      <c r="A30" s="71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79">
        <f t="shared" si="4"/>
        <v>0</v>
      </c>
      <c r="AI30" s="76" t="e">
        <f>VLOOKUP(C30,'Listes deroulantes'!$B$82:$C$140,2,FALSE)</f>
        <v>#N/A</v>
      </c>
      <c r="AJ30" s="60" t="e">
        <f t="shared" si="6"/>
        <v>#N/A</v>
      </c>
      <c r="AK30" s="82">
        <f t="shared" si="5"/>
        <v>0</v>
      </c>
    </row>
    <row r="31" spans="1:37" x14ac:dyDescent="0.25">
      <c r="A31" s="71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/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79">
        <f t="shared" si="4"/>
        <v>0</v>
      </c>
      <c r="AI31" s="76" t="e">
        <f>VLOOKUP(C31,'Listes deroulantes'!$B$82:$C$140,2,FALSE)</f>
        <v>#N/A</v>
      </c>
      <c r="AJ31" s="60" t="e">
        <f t="shared" si="6"/>
        <v>#N/A</v>
      </c>
      <c r="AK31" s="82">
        <f t="shared" si="5"/>
        <v>0</v>
      </c>
    </row>
    <row r="32" spans="1:37" x14ac:dyDescent="0.25">
      <c r="A32" s="71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79">
        <f t="shared" si="4"/>
        <v>0</v>
      </c>
      <c r="AI32" s="76" t="e">
        <f>VLOOKUP(C32,'Listes deroulantes'!$B$82:$C$140,2,FALSE)</f>
        <v>#N/A</v>
      </c>
      <c r="AJ32" s="60" t="e">
        <f t="shared" si="6"/>
        <v>#N/A</v>
      </c>
      <c r="AK32" s="82">
        <f t="shared" si="5"/>
        <v>0</v>
      </c>
    </row>
    <row r="33" spans="1:37" x14ac:dyDescent="0.25">
      <c r="A33" s="71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/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79">
        <f t="shared" si="4"/>
        <v>0</v>
      </c>
      <c r="AI33" s="76" t="e">
        <f>VLOOKUP(C33,'Listes deroulantes'!$B$82:$C$140,2,FALSE)</f>
        <v>#N/A</v>
      </c>
      <c r="AJ33" s="60" t="e">
        <f t="shared" si="6"/>
        <v>#N/A</v>
      </c>
      <c r="AK33" s="82">
        <f t="shared" si="5"/>
        <v>0</v>
      </c>
    </row>
    <row r="34" spans="1:37" x14ac:dyDescent="0.25">
      <c r="A34" s="71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79">
        <f t="shared" si="4"/>
        <v>0</v>
      </c>
      <c r="AI34" s="76" t="e">
        <f>VLOOKUP(C34,'Listes deroulantes'!$B$82:$C$140,2,FALSE)</f>
        <v>#N/A</v>
      </c>
      <c r="AJ34" s="60" t="e">
        <f t="shared" si="6"/>
        <v>#N/A</v>
      </c>
      <c r="AK34" s="82">
        <f t="shared" si="5"/>
        <v>0</v>
      </c>
    </row>
    <row r="35" spans="1:37" x14ac:dyDescent="0.25">
      <c r="A35" s="71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79">
        <f t="shared" si="4"/>
        <v>0</v>
      </c>
      <c r="AI35" s="76" t="e">
        <f>VLOOKUP(C35,'Listes deroulantes'!$B$82:$C$140,2,FALSE)</f>
        <v>#N/A</v>
      </c>
      <c r="AJ35" s="60" t="e">
        <f t="shared" si="6"/>
        <v>#N/A</v>
      </c>
      <c r="AK35" s="82">
        <f t="shared" si="5"/>
        <v>0</v>
      </c>
    </row>
    <row r="36" spans="1:37" x14ac:dyDescent="0.25">
      <c r="A36" s="71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79">
        <f t="shared" si="4"/>
        <v>0</v>
      </c>
      <c r="AI36" s="76" t="e">
        <f>VLOOKUP(C36,'Listes deroulantes'!$B$82:$C$140,2,FALSE)</f>
        <v>#N/A</v>
      </c>
      <c r="AJ36" s="60" t="e">
        <f t="shared" si="6"/>
        <v>#N/A</v>
      </c>
      <c r="AK36" s="82">
        <f t="shared" si="5"/>
        <v>0</v>
      </c>
    </row>
    <row r="37" spans="1:37" ht="13.5" thickBot="1" x14ac:dyDescent="0.3">
      <c r="A37" s="72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80">
        <f t="shared" si="4"/>
        <v>0</v>
      </c>
      <c r="AI37" s="77" t="e">
        <f>VLOOKUP(C37,'Listes deroulantes'!$B$82:$C$140,2,FALSE)</f>
        <v>#N/A</v>
      </c>
      <c r="AJ37" s="62" t="e">
        <f t="shared" si="6"/>
        <v>#N/A</v>
      </c>
      <c r="AK37" s="83">
        <f t="shared" si="5"/>
        <v>0</v>
      </c>
    </row>
    <row r="38" spans="1:37" x14ac:dyDescent="0.25">
      <c r="D38" s="138"/>
      <c r="E38" s="101" t="s">
        <v>183</v>
      </c>
      <c r="F38" s="101">
        <f t="shared" ref="F38:AB38" si="7">SUM(F13:F37)</f>
        <v>0</v>
      </c>
      <c r="G38" s="101">
        <f t="shared" si="7"/>
        <v>0.5</v>
      </c>
      <c r="H38" s="101">
        <f t="shared" si="7"/>
        <v>0</v>
      </c>
      <c r="I38" s="101">
        <f t="shared" si="7"/>
        <v>0</v>
      </c>
      <c r="J38" s="101">
        <f t="shared" si="7"/>
        <v>0</v>
      </c>
      <c r="K38" s="101">
        <f t="shared" si="7"/>
        <v>0</v>
      </c>
      <c r="L38" s="101">
        <f t="shared" si="7"/>
        <v>0</v>
      </c>
      <c r="M38" s="101">
        <f t="shared" si="7"/>
        <v>0</v>
      </c>
      <c r="N38" s="101">
        <f t="shared" si="7"/>
        <v>0.5</v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>
        <f t="shared" si="7"/>
        <v>0</v>
      </c>
      <c r="U38" s="101">
        <f t="shared" si="7"/>
        <v>0</v>
      </c>
      <c r="V38" s="101">
        <f t="shared" si="7"/>
        <v>1</v>
      </c>
      <c r="W38" s="101">
        <f t="shared" si="7"/>
        <v>1</v>
      </c>
      <c r="X38" s="101">
        <f t="shared" si="7"/>
        <v>0</v>
      </c>
      <c r="Y38" s="101">
        <f t="shared" si="7"/>
        <v>0</v>
      </c>
      <c r="Z38" s="101">
        <f t="shared" si="7"/>
        <v>0</v>
      </c>
      <c r="AA38" s="101">
        <f t="shared" si="7"/>
        <v>0</v>
      </c>
      <c r="AB38" s="101">
        <f t="shared" si="7"/>
        <v>0</v>
      </c>
      <c r="AC38" s="101">
        <f>SUM(AC13:AC37)</f>
        <v>0</v>
      </c>
      <c r="AD38" s="101">
        <f t="shared" ref="AD38:AG38" si="8">SUM(AD13:AD37)</f>
        <v>0</v>
      </c>
      <c r="AE38" s="101">
        <f t="shared" si="8"/>
        <v>0</v>
      </c>
      <c r="AF38" s="101">
        <f t="shared" si="8"/>
        <v>0</v>
      </c>
      <c r="AG38" s="101">
        <f t="shared" si="8"/>
        <v>0</v>
      </c>
    </row>
    <row r="39" spans="1:37" x14ac:dyDescent="0.25">
      <c r="D39" s="85" t="s">
        <v>179</v>
      </c>
      <c r="E39" s="102" t="str">
        <f t="shared" ref="E39:AG39" si="9">IF(WEEKDAY(E10)=6,SUMIF($E$8:$AG$8,E8,$E$38:$AG$38),"")</f>
        <v/>
      </c>
      <c r="F39" s="102" t="str">
        <f t="shared" si="9"/>
        <v/>
      </c>
      <c r="G39" s="102" t="str">
        <f t="shared" si="9"/>
        <v/>
      </c>
      <c r="H39" s="102" t="str">
        <f t="shared" si="9"/>
        <v/>
      </c>
      <c r="I39" s="102">
        <f t="shared" si="9"/>
        <v>0.5</v>
      </c>
      <c r="J39" s="102" t="str">
        <f t="shared" si="9"/>
        <v/>
      </c>
      <c r="K39" s="102" t="str">
        <f t="shared" si="9"/>
        <v/>
      </c>
      <c r="L39" s="102" t="str">
        <f t="shared" si="9"/>
        <v/>
      </c>
      <c r="M39" s="102" t="str">
        <f t="shared" si="9"/>
        <v/>
      </c>
      <c r="N39" s="102" t="str">
        <f t="shared" si="9"/>
        <v/>
      </c>
      <c r="O39" s="102" t="str">
        <f t="shared" si="9"/>
        <v/>
      </c>
      <c r="P39" s="102">
        <f t="shared" si="9"/>
        <v>0.5</v>
      </c>
      <c r="Q39" s="102" t="str">
        <f t="shared" si="9"/>
        <v/>
      </c>
      <c r="R39" s="102" t="str">
        <f t="shared" si="9"/>
        <v/>
      </c>
      <c r="S39" s="102" t="str">
        <f t="shared" si="9"/>
        <v/>
      </c>
      <c r="T39" s="102" t="str">
        <f t="shared" si="9"/>
        <v/>
      </c>
      <c r="U39" s="102" t="str">
        <f t="shared" si="9"/>
        <v/>
      </c>
      <c r="V39" s="102" t="str">
        <f t="shared" si="9"/>
        <v/>
      </c>
      <c r="W39" s="102">
        <f t="shared" si="9"/>
        <v>2</v>
      </c>
      <c r="X39" s="102" t="str">
        <f t="shared" si="9"/>
        <v/>
      </c>
      <c r="Y39" s="102" t="str">
        <f t="shared" si="9"/>
        <v/>
      </c>
      <c r="Z39" s="102" t="str">
        <f t="shared" si="9"/>
        <v/>
      </c>
      <c r="AA39" s="102" t="str">
        <f t="shared" si="9"/>
        <v/>
      </c>
      <c r="AB39" s="102" t="str">
        <f t="shared" si="9"/>
        <v/>
      </c>
      <c r="AC39" s="102" t="str">
        <f t="shared" si="9"/>
        <v/>
      </c>
      <c r="AD39" s="102">
        <f t="shared" si="9"/>
        <v>0</v>
      </c>
      <c r="AE39" s="102" t="str">
        <f t="shared" si="9"/>
        <v/>
      </c>
      <c r="AF39" s="102" t="str">
        <f t="shared" si="9"/>
        <v/>
      </c>
      <c r="AG39" s="102" t="str">
        <f t="shared" si="9"/>
        <v/>
      </c>
    </row>
    <row r="40" spans="1:37" s="63" customFormat="1" x14ac:dyDescent="0.25"/>
    <row r="41" spans="1:37" ht="15" x14ac:dyDescent="0.25">
      <c r="A41" s="161" t="s">
        <v>71</v>
      </c>
      <c r="B41" s="144"/>
      <c r="C41" s="144"/>
      <c r="D41" s="35"/>
    </row>
    <row r="42" spans="1:37" ht="15" x14ac:dyDescent="0.25">
      <c r="A42" s="144"/>
      <c r="B42" s="231" t="s">
        <v>65</v>
      </c>
      <c r="C42" s="232"/>
      <c r="D42" s="233"/>
      <c r="F42" s="101">
        <f>SUM(AH13:AH37)</f>
        <v>3</v>
      </c>
      <c r="G42" s="102"/>
      <c r="H42" s="102"/>
      <c r="I42" s="102"/>
      <c r="J42" s="102"/>
    </row>
    <row r="43" spans="1:37" ht="15" x14ac:dyDescent="0.25">
      <c r="A43" s="18"/>
      <c r="B43" s="234" t="s">
        <v>67</v>
      </c>
      <c r="C43" s="235"/>
      <c r="D43" s="236"/>
      <c r="F43" s="102">
        <f>SUM(AK13:AK37)</f>
        <v>3</v>
      </c>
      <c r="G43" s="102"/>
      <c r="H43" s="102"/>
      <c r="I43" s="102"/>
      <c r="J43" s="102"/>
    </row>
    <row r="44" spans="1:37" ht="15" x14ac:dyDescent="0.25">
      <c r="A44" s="18"/>
      <c r="B44" s="234" t="s">
        <v>70</v>
      </c>
      <c r="C44" s="235"/>
      <c r="D44" s="236"/>
      <c r="F44" s="102">
        <f>SUMIF(AI13:AI37,"100%",AK13:AK37)</f>
        <v>0</v>
      </c>
      <c r="G44" s="102"/>
      <c r="H44" s="102"/>
      <c r="I44" s="102"/>
      <c r="J44" s="102"/>
    </row>
    <row r="45" spans="1:37" ht="15" x14ac:dyDescent="0.25">
      <c r="A45" s="18"/>
      <c r="B45" s="218" t="s">
        <v>72</v>
      </c>
      <c r="C45" s="219"/>
      <c r="D45" s="220"/>
      <c r="F45" s="102"/>
      <c r="G45" s="102"/>
      <c r="H45" s="102"/>
      <c r="I45" s="102"/>
      <c r="J45" s="102"/>
    </row>
    <row r="46" spans="1:37" ht="15" x14ac:dyDescent="0.25">
      <c r="A46" s="18"/>
      <c r="B46" s="18"/>
      <c r="C46" s="18"/>
      <c r="D46" s="35"/>
    </row>
    <row r="47" spans="1:37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7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13" priority="13">
      <formula>OR(WEEKDAY(E$10,2)&gt;=6,E$12="F")</formula>
    </cfRule>
  </conditionalFormatting>
  <conditionalFormatting sqref="E38:AG38">
    <cfRule type="expression" dxfId="12" priority="6" stopIfTrue="1">
      <formula>E$10=""</formula>
    </cfRule>
    <cfRule type="expression" dxfId="11" priority="10" stopIfTrue="1">
      <formula>OR(WEEKDAY(E$10,2)&gt;=6,E$12="F")</formula>
    </cfRule>
    <cfRule type="expression" dxfId="10" priority="11" stopIfTrue="1">
      <formula>AND(TODAY()&gt;=E$10,E$38&lt;1)</formula>
    </cfRule>
    <cfRule type="expression" dxfId="9" priority="12">
      <formula>TRUE</formula>
    </cfRule>
  </conditionalFormatting>
  <conditionalFormatting sqref="E39:AG39">
    <cfRule type="expression" dxfId="8" priority="7" stopIfTrue="1">
      <formula>(E39="")</formula>
    </cfRule>
    <cfRule type="expression" dxfId="7" priority="8" stopIfTrue="1">
      <formula>E39&lt;COUNTIFS(A8:E8,E8,A12:E12,"&lt;&gt;"&amp;"F",A9:E9,"&lt;"&amp;TODAY())</formula>
    </cfRule>
    <cfRule type="expression" dxfId="6" priority="9">
      <formula>TRUE</formula>
    </cfRule>
  </conditionalFormatting>
  <conditionalFormatting sqref="E8:E37 F9:AG10">
    <cfRule type="expression" dxfId="5" priority="1">
      <formula>COUNTIF(Fériés,A5)=1</formula>
    </cfRule>
  </conditionalFormatting>
  <dataValidations count="5">
    <dataValidation type="whole" operator="equal" allowBlank="1" showInputMessage="1" showErrorMessage="1" sqref="F38:AG38">
      <formula1>1</formula1>
    </dataValidation>
    <dataValidation type="list" allowBlank="1" showInputMessage="1" showErrorMessage="1" sqref="E13:AG37">
      <formula1>$AI$1:$AI$3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A13:A37">
      <formula1>Code_Projet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5B89C3"/>
  </sheetPr>
  <dimension ref="B4:AK22"/>
  <sheetViews>
    <sheetView topLeftCell="A2" zoomScale="80" zoomScaleNormal="80" workbookViewId="0">
      <selection activeCell="F9" sqref="F9"/>
    </sheetView>
  </sheetViews>
  <sheetFormatPr baseColWidth="10" defaultColWidth="9.140625" defaultRowHeight="15" x14ac:dyDescent="0.25"/>
  <cols>
    <col min="1" max="1" width="4.85546875" customWidth="1"/>
    <col min="2" max="3" width="12.5703125" customWidth="1"/>
    <col min="4" max="4" width="9.42578125" customWidth="1"/>
    <col min="5" max="5" width="6.5703125" customWidth="1"/>
    <col min="6" max="33" width="5.140625" customWidth="1"/>
    <col min="34" max="34" width="5.28515625" customWidth="1"/>
    <col min="36" max="36" width="5.140625" bestFit="1" customWidth="1"/>
    <col min="37" max="37" width="32.140625" customWidth="1"/>
  </cols>
  <sheetData>
    <row r="4" spans="2:37" ht="15.75" thickBot="1" x14ac:dyDescent="0.3"/>
    <row r="5" spans="2:37" ht="30.75" customHeight="1" thickBot="1" x14ac:dyDescent="0.55000000000000004">
      <c r="B5" s="240" t="s">
        <v>195</v>
      </c>
      <c r="C5" s="241"/>
      <c r="D5" s="241"/>
      <c r="E5" s="241"/>
      <c r="F5" s="241"/>
      <c r="G5" s="241"/>
      <c r="H5" s="241"/>
      <c r="I5" s="241"/>
      <c r="J5" s="241"/>
      <c r="K5" s="241"/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  <c r="AH5" s="242"/>
    </row>
    <row r="6" spans="2:37" x14ac:dyDescent="0.25">
      <c r="D6" s="186"/>
      <c r="AJ6" s="238" t="s">
        <v>243</v>
      </c>
      <c r="AK6" s="238"/>
    </row>
    <row r="7" spans="2:37" x14ac:dyDescent="0.25">
      <c r="B7" s="239" t="s">
        <v>233</v>
      </c>
      <c r="C7" s="239"/>
      <c r="D7" s="211">
        <v>42370</v>
      </c>
      <c r="E7" s="212">
        <f>+D7+1</f>
        <v>42371</v>
      </c>
      <c r="F7" s="212">
        <f t="shared" ref="F7:AG7" si="0">+E7+1</f>
        <v>42372</v>
      </c>
      <c r="G7" s="212">
        <f t="shared" si="0"/>
        <v>42373</v>
      </c>
      <c r="H7" s="212">
        <f t="shared" si="0"/>
        <v>42374</v>
      </c>
      <c r="I7" s="212">
        <f t="shared" si="0"/>
        <v>42375</v>
      </c>
      <c r="J7" s="212">
        <f t="shared" si="0"/>
        <v>42376</v>
      </c>
      <c r="K7" s="212">
        <f t="shared" si="0"/>
        <v>42377</v>
      </c>
      <c r="L7" s="212">
        <f t="shared" si="0"/>
        <v>42378</v>
      </c>
      <c r="M7" s="212">
        <f t="shared" si="0"/>
        <v>42379</v>
      </c>
      <c r="N7" s="212">
        <f t="shared" si="0"/>
        <v>42380</v>
      </c>
      <c r="O7" s="212">
        <f t="shared" si="0"/>
        <v>42381</v>
      </c>
      <c r="P7" s="212">
        <f t="shared" si="0"/>
        <v>42382</v>
      </c>
      <c r="Q7" s="212">
        <f t="shared" si="0"/>
        <v>42383</v>
      </c>
      <c r="R7" s="212">
        <f t="shared" si="0"/>
        <v>42384</v>
      </c>
      <c r="S7" s="212">
        <f>+R7+1</f>
        <v>42385</v>
      </c>
      <c r="T7" s="212">
        <f t="shared" si="0"/>
        <v>42386</v>
      </c>
      <c r="U7" s="212">
        <f t="shared" si="0"/>
        <v>42387</v>
      </c>
      <c r="V7" s="212">
        <f t="shared" si="0"/>
        <v>42388</v>
      </c>
      <c r="W7" s="212">
        <f t="shared" si="0"/>
        <v>42389</v>
      </c>
      <c r="X7" s="212">
        <f t="shared" si="0"/>
        <v>42390</v>
      </c>
      <c r="Y7" s="212">
        <f t="shared" si="0"/>
        <v>42391</v>
      </c>
      <c r="Z7" s="212">
        <f t="shared" si="0"/>
        <v>42392</v>
      </c>
      <c r="AA7" s="212">
        <f t="shared" si="0"/>
        <v>42393</v>
      </c>
      <c r="AB7" s="212">
        <f t="shared" si="0"/>
        <v>42394</v>
      </c>
      <c r="AC7" s="212">
        <f>+AB7+1</f>
        <v>42395</v>
      </c>
      <c r="AD7" s="212">
        <f t="shared" si="0"/>
        <v>42396</v>
      </c>
      <c r="AE7" s="212">
        <f t="shared" si="0"/>
        <v>42397</v>
      </c>
      <c r="AF7" s="212">
        <f t="shared" si="0"/>
        <v>42398</v>
      </c>
      <c r="AG7" s="212">
        <f t="shared" si="0"/>
        <v>42399</v>
      </c>
      <c r="AH7" s="213">
        <f>+AG7+1</f>
        <v>42400</v>
      </c>
      <c r="AJ7" s="1" t="s">
        <v>225</v>
      </c>
      <c r="AK7" s="1" t="s">
        <v>248</v>
      </c>
    </row>
    <row r="8" spans="2:37" x14ac:dyDescent="0.25">
      <c r="B8" s="243">
        <v>42370</v>
      </c>
      <c r="C8" s="200" t="s">
        <v>232</v>
      </c>
      <c r="D8" s="202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4"/>
      <c r="AJ8" s="1" t="s">
        <v>223</v>
      </c>
      <c r="AK8" s="1" t="s">
        <v>244</v>
      </c>
    </row>
    <row r="9" spans="2:37" x14ac:dyDescent="0.25">
      <c r="B9" s="244"/>
      <c r="C9" s="200" t="s">
        <v>234</v>
      </c>
      <c r="D9" s="205" t="str">
        <f>IF(AND(DAY('Janvier 2016'!E10)=DAY(D7),WEEKDAY('Janvier 2016'!E10,2)&lt;6,'Janvier 2016'!E12=""),VLOOKUP(RH!$B$5,'Janvier 2016'!$A13:$AI37,COLUMN('Janvier 2016'!D13)+1,FALSE),"")</f>
        <v/>
      </c>
      <c r="E9" s="205" t="str">
        <f>IF(AND(DAY('Janvier 2016'!F10)=DAY(E7),WEEKDAY('Janvier 2016'!F10,2)&lt;6,'Janvier 2016'!F12=""),VLOOKUP(RH!$B$5,'Janvier 2016'!$A13:$AI37,COLUMN('Janvier 2016'!E13)+1,FALSE),"")</f>
        <v/>
      </c>
      <c r="F9" s="205" t="str">
        <f>IF(AND(DAY('Janvier 2016'!G10)=DAY(F7),WEEKDAY('Janvier 2016'!G10,2)&lt;6,'Janvier 2016'!G12=""),VLOOKUP(RH!$B$5,'Janvier 2016'!$A13:$AI37,COLUMN('Janvier 2016'!F13)+1,FALSE),"")</f>
        <v/>
      </c>
      <c r="G9" s="205">
        <f>IF(AND(DAY('Janvier 2016'!H10)=DAY(G7),WEEKDAY('Janvier 2016'!H10,2)&lt;6,'Janvier 2016'!H12=""),VLOOKUP(RH!$B$5,'Janvier 2016'!$A13:$AI37,COLUMN('Janvier 2016'!G13)+1,FALSE),"")</f>
        <v>0</v>
      </c>
      <c r="H9" s="205">
        <f>IF(AND(DAY('Janvier 2016'!I10)=DAY(H7),WEEKDAY('Janvier 2016'!I10,2)&lt;6,'Janvier 2016'!I12=""),VLOOKUP(RH!$B$5,'Janvier 2016'!$A13:$AI37,COLUMN('Janvier 2016'!H13)+1,FALSE),"")</f>
        <v>0</v>
      </c>
      <c r="I9" s="205">
        <f>IF(AND(DAY('Janvier 2016'!J10)=DAY(I7),WEEKDAY('Janvier 2016'!J10,2)&lt;6,'Janvier 2016'!J12=""),VLOOKUP(RH!$B$5,'Janvier 2016'!$A13:$AI37,COLUMN('Janvier 2016'!I13)+1,FALSE),"")</f>
        <v>0</v>
      </c>
      <c r="J9" s="205">
        <f>IF(AND(DAY('Janvier 2016'!K10)=DAY(J7),WEEKDAY('Janvier 2016'!K10,2)&lt;6,'Janvier 2016'!K12=""),VLOOKUP(RH!$B$5,'Janvier 2016'!$A13:$AI37,COLUMN('Janvier 2016'!J13)+1,FALSE),"")</f>
        <v>0</v>
      </c>
      <c r="K9" s="205">
        <f>IF(AND(DAY('Janvier 2016'!L10)=DAY(K7),WEEKDAY('Janvier 2016'!L10,2)&lt;6,'Janvier 2016'!L12=""),VLOOKUP(RH!$B$5,'Janvier 2016'!$A13:$AI37,COLUMN('Janvier 2016'!K13)+1,FALSE),"")</f>
        <v>0</v>
      </c>
      <c r="L9" s="205" t="str">
        <f>IF(AND(DAY('Janvier 2016'!M10)=DAY(L7),WEEKDAY('Janvier 2016'!M10,2)&lt;6,'Janvier 2016'!M12=""),VLOOKUP(RH!$B$5,'Janvier 2016'!$A13:$AI37,COLUMN('Janvier 2016'!L13)+1,FALSE),"")</f>
        <v/>
      </c>
      <c r="M9" s="205" t="str">
        <f>IF(AND(DAY('Janvier 2016'!N10)=DAY(M7),WEEKDAY('Janvier 2016'!N10,2)&lt;6,'Janvier 2016'!N12=""),VLOOKUP(RH!$B$5,'Janvier 2016'!$A13:$AI37,COLUMN('Janvier 2016'!M13)+1,FALSE),"")</f>
        <v/>
      </c>
      <c r="N9" s="205">
        <f>IF(AND(DAY('Janvier 2016'!O10)=DAY(N7),WEEKDAY('Janvier 2016'!O10,2)&lt;6,'Janvier 2016'!O12=""),VLOOKUP(RH!$B$5,'Janvier 2016'!$A13:$AI37,COLUMN('Janvier 2016'!N13)+1,FALSE),"")</f>
        <v>0</v>
      </c>
      <c r="O9" s="205">
        <f>IF(AND(DAY('Janvier 2016'!P10)=DAY(O7),WEEKDAY('Janvier 2016'!P10,2)&lt;6,'Janvier 2016'!P12=""),VLOOKUP(RH!$B$5,'Janvier 2016'!$A13:$AI37,COLUMN('Janvier 2016'!O13)+1,FALSE),"")</f>
        <v>0</v>
      </c>
      <c r="P9" s="205">
        <f>IF(AND(DAY('Janvier 2016'!Q10)=DAY(P7),WEEKDAY('Janvier 2016'!Q10,2)&lt;6,'Janvier 2016'!Q12=""),VLOOKUP(RH!$B$5,'Janvier 2016'!$A13:$AI37,COLUMN('Janvier 2016'!P13)+1,FALSE),"")</f>
        <v>0</v>
      </c>
      <c r="Q9" s="205">
        <f>IF(AND(DAY('Janvier 2016'!R10)=DAY(Q7),WEEKDAY('Janvier 2016'!R10,2)&lt;6,'Janvier 2016'!R12=""),VLOOKUP(RH!$B$5,'Janvier 2016'!$A13:$AI37,COLUMN('Janvier 2016'!Q13)+1,FALSE),"")</f>
        <v>0</v>
      </c>
      <c r="R9" s="205">
        <f>IF(AND(DAY('Janvier 2016'!S10)=DAY(R7),WEEKDAY('Janvier 2016'!S10,2)&lt;6,'Janvier 2016'!S12=""),VLOOKUP(RH!$B$5,'Janvier 2016'!$A13:$AI37,COLUMN('Janvier 2016'!R13)+1,FALSE),"")</f>
        <v>0</v>
      </c>
      <c r="S9" s="205" t="str">
        <f>IF(AND(DAY('Janvier 2016'!T10)=DAY(S7),WEEKDAY('Janvier 2016'!T10,2)&lt;6,'Janvier 2016'!T12=""),VLOOKUP(RH!$B$5,'Janvier 2016'!$A13:$AI37,COLUMN('Janvier 2016'!S13)+1,FALSE),"")</f>
        <v/>
      </c>
      <c r="T9" s="205" t="str">
        <f>IF(AND(DAY('Janvier 2016'!U10)=DAY(T7),WEEKDAY('Janvier 2016'!U10,2)&lt;6,'Janvier 2016'!U12=""),VLOOKUP(RH!$B$5,'Janvier 2016'!$A13:$AI37,COLUMN('Janvier 2016'!T13)+1,FALSE),"")</f>
        <v/>
      </c>
      <c r="U9" s="205">
        <f>IF(AND(DAY('Janvier 2016'!V10)=DAY(U7),WEEKDAY('Janvier 2016'!V10,2)&lt;6,'Janvier 2016'!V12=""),VLOOKUP(RH!$B$5,'Janvier 2016'!$A13:$AI37,COLUMN('Janvier 2016'!U13)+1,FALSE),"")</f>
        <v>0</v>
      </c>
      <c r="V9" s="205">
        <f>IF(AND(DAY('Janvier 2016'!W10)=DAY(V7),WEEKDAY('Janvier 2016'!W10,2)&lt;6,'Janvier 2016'!W12=""),VLOOKUP(RH!$B$5,'Janvier 2016'!$A13:$AI37,COLUMN('Janvier 2016'!V13)+1,FALSE),"")</f>
        <v>0</v>
      </c>
      <c r="W9" s="205">
        <f>IF(AND(DAY('Janvier 2016'!X10)=DAY(W7),WEEKDAY('Janvier 2016'!X10,2)&lt;6,'Janvier 2016'!X12=""),VLOOKUP(RH!$B$5,'Janvier 2016'!$A13:$AI37,COLUMN('Janvier 2016'!W13)+1,FALSE),"")</f>
        <v>0</v>
      </c>
      <c r="X9" s="205">
        <f>IF(AND(DAY('Janvier 2016'!Y10)=DAY(X7),WEEKDAY('Janvier 2016'!Y10,2)&lt;6,'Janvier 2016'!Y12=""),VLOOKUP(RH!$B$5,'Janvier 2016'!$A13:$AI37,COLUMN('Janvier 2016'!X13)+1,FALSE),"")</f>
        <v>0</v>
      </c>
      <c r="Y9" s="205">
        <f>IF(AND(DAY('Janvier 2016'!Z10)=DAY(Y7),WEEKDAY('Janvier 2016'!Z10,2)&lt;6,'Janvier 2016'!Z12=""),VLOOKUP(RH!$B$5,'Janvier 2016'!$A13:$AI37,COLUMN('Janvier 2016'!Y13)+1,FALSE),"")</f>
        <v>0</v>
      </c>
      <c r="Z9" s="205" t="str">
        <f>IF(AND(DAY('Janvier 2016'!AA10)=DAY(Z7),WEEKDAY('Janvier 2016'!AA10,2)&lt;6,'Janvier 2016'!AA12=""),VLOOKUP(RH!$B$5,'Janvier 2016'!$A13:$AI37,COLUMN('Janvier 2016'!Z13)+1,FALSE),"")</f>
        <v/>
      </c>
      <c r="AA9" s="205" t="str">
        <f>IF(AND(DAY('Janvier 2016'!AB10)=DAY(AA7),WEEKDAY('Janvier 2016'!AB10,2)&lt;6,'Janvier 2016'!AB12=""),VLOOKUP(RH!$B$5,'Janvier 2016'!$A13:$AI37,COLUMN('Janvier 2016'!AA13)+1,FALSE),"")</f>
        <v/>
      </c>
      <c r="AB9" s="205">
        <f>IF(AND(DAY('Janvier 2016'!AC10)=DAY(AB7),WEEKDAY('Janvier 2016'!AC10,2)&lt;6,'Janvier 2016'!AC12=""),VLOOKUP(RH!$B$5,'Janvier 2016'!$A13:$AI37,COLUMN('Janvier 2016'!AB13)+1,FALSE),"")</f>
        <v>0</v>
      </c>
      <c r="AC9" s="205">
        <f>IF(AND(DAY('Janvier 2016'!AD10)=DAY(AC7),WEEKDAY('Janvier 2016'!AD10,2)&lt;6,'Janvier 2016'!AD12=""),VLOOKUP(RH!$B$5,'Janvier 2016'!$A13:$AI37,COLUMN('Janvier 2016'!AC13)+1,FALSE),"")</f>
        <v>0</v>
      </c>
      <c r="AD9" s="205">
        <f>IF(AND(DAY('Janvier 2016'!AE10)=DAY(AD7),WEEKDAY('Janvier 2016'!AE10,2)&lt;6,'Janvier 2016'!AE12=""),VLOOKUP(RH!$B$5,'Janvier 2016'!$A13:$AI37,COLUMN('Janvier 2016'!AD13)+1,FALSE),"")</f>
        <v>0</v>
      </c>
      <c r="AE9" s="205">
        <f>IF(AND(DAY('Janvier 2016'!AF10)=DAY(AE7),WEEKDAY('Janvier 2016'!AF10,2)&lt;6,'Janvier 2016'!AF12=""),VLOOKUP(RH!$B$5,'Janvier 2016'!$A13:$AI37,COLUMN('Janvier 2016'!AE13)+1,FALSE),"")</f>
        <v>0</v>
      </c>
      <c r="AF9" s="205">
        <f>IF(AND(DAY('Janvier 2016'!AG10)=DAY(AF7),WEEKDAY('Janvier 2016'!AG10,2)&lt;6,'Janvier 2016'!AG12=""),VLOOKUP(RH!$B$5,'Janvier 2016'!$A13:$AI37,COLUMN('Janvier 2016'!AF13)+1,FALSE),"")</f>
        <v>0</v>
      </c>
      <c r="AG9" s="205" t="str">
        <f>IF(AND(DAY('Janvier 2016'!AH10)=DAY(AG7),WEEKDAY('Janvier 2016'!AH10,2)&lt;6,'Janvier 2016'!AI12=""),VLOOKUP(RH!$B$5,'Janvier 2016'!$A13:$AI37,COLUMN('Janvier 2016'!AG13)+1,FALSE),"")</f>
        <v/>
      </c>
      <c r="AH9" s="206" t="str">
        <f>IF(AND(DAY('Janvier 2016'!AJ10)=DAY(AH7),WEEKDAY('Janvier 2016'!AJ10,2)&lt;6,'Janvier 2016'!AJ12=""),VLOOKUP(RH!$B$5,'Janvier 2016'!$A13:$AI37,COLUMN('Janvier 2016'!AI13)+1,FALSE),"")</f>
        <v/>
      </c>
      <c r="AJ9" s="1" t="s">
        <v>224</v>
      </c>
      <c r="AK9" s="1" t="s">
        <v>245</v>
      </c>
    </row>
    <row r="10" spans="2:37" x14ac:dyDescent="0.25">
      <c r="B10" s="210"/>
      <c r="C10" s="200"/>
      <c r="D10" s="211">
        <v>42401</v>
      </c>
      <c r="E10" s="212">
        <v>42402</v>
      </c>
      <c r="F10" s="212">
        <v>42403</v>
      </c>
      <c r="G10" s="212">
        <v>42404</v>
      </c>
      <c r="H10" s="212">
        <v>42405</v>
      </c>
      <c r="I10" s="212">
        <v>42406</v>
      </c>
      <c r="J10" s="212">
        <v>42407</v>
      </c>
      <c r="K10" s="212">
        <v>42408</v>
      </c>
      <c r="L10" s="212">
        <v>42409</v>
      </c>
      <c r="M10" s="212">
        <v>42410</v>
      </c>
      <c r="N10" s="212">
        <v>42411</v>
      </c>
      <c r="O10" s="212">
        <v>42412</v>
      </c>
      <c r="P10" s="212">
        <v>42413</v>
      </c>
      <c r="Q10" s="212">
        <v>42414</v>
      </c>
      <c r="R10" s="212">
        <v>42415</v>
      </c>
      <c r="S10" s="212">
        <v>42416</v>
      </c>
      <c r="T10" s="212">
        <v>42417</v>
      </c>
      <c r="U10" s="212">
        <v>42418</v>
      </c>
      <c r="V10" s="212">
        <v>42419</v>
      </c>
      <c r="W10" s="212">
        <v>42420</v>
      </c>
      <c r="X10" s="212">
        <v>42421</v>
      </c>
      <c r="Y10" s="212">
        <v>42422</v>
      </c>
      <c r="Z10" s="212">
        <v>42423</v>
      </c>
      <c r="AA10" s="212">
        <v>42424</v>
      </c>
      <c r="AB10" s="212">
        <v>42425</v>
      </c>
      <c r="AC10" s="212">
        <v>42426</v>
      </c>
      <c r="AD10" s="212">
        <v>42427</v>
      </c>
      <c r="AE10" s="212">
        <v>42428</v>
      </c>
      <c r="AF10" s="212">
        <v>42429</v>
      </c>
      <c r="AG10" s="212">
        <v>42430</v>
      </c>
      <c r="AH10" s="213">
        <v>42431</v>
      </c>
      <c r="AJ10" s="1" t="s">
        <v>228</v>
      </c>
      <c r="AK10" s="1" t="s">
        <v>246</v>
      </c>
    </row>
    <row r="11" spans="2:37" x14ac:dyDescent="0.25">
      <c r="B11" s="243">
        <v>42401</v>
      </c>
      <c r="C11" s="200" t="s">
        <v>232</v>
      </c>
      <c r="D11" s="20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4"/>
      <c r="AJ11" s="201" t="s">
        <v>222</v>
      </c>
      <c r="AK11" s="1" t="s">
        <v>249</v>
      </c>
    </row>
    <row r="12" spans="2:37" x14ac:dyDescent="0.25">
      <c r="B12" s="244"/>
      <c r="C12" s="200" t="s">
        <v>234</v>
      </c>
      <c r="D12" s="207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209"/>
      <c r="AJ12" s="201" t="s">
        <v>226</v>
      </c>
      <c r="AK12" s="1" t="s">
        <v>247</v>
      </c>
    </row>
    <row r="13" spans="2:37" x14ac:dyDescent="0.25">
      <c r="AJ13" s="201" t="s">
        <v>227</v>
      </c>
      <c r="AK13" s="1" t="s">
        <v>250</v>
      </c>
    </row>
    <row r="14" spans="2:37" x14ac:dyDescent="0.25">
      <c r="AJ14" s="201" t="s">
        <v>221</v>
      </c>
      <c r="AK14" s="1" t="s">
        <v>251</v>
      </c>
    </row>
    <row r="21" spans="36:36" x14ac:dyDescent="0.25">
      <c r="AJ21" s="4"/>
    </row>
    <row r="22" spans="36:36" x14ac:dyDescent="0.25">
      <c r="AJ22" s="4"/>
    </row>
  </sheetData>
  <mergeCells count="5">
    <mergeCell ref="AJ6:AK6"/>
    <mergeCell ref="B7:C7"/>
    <mergeCell ref="B5:AH5"/>
    <mergeCell ref="B8:B9"/>
    <mergeCell ref="B11:B12"/>
  </mergeCells>
  <conditionalFormatting sqref="D8:D9 E9:AH9">
    <cfRule type="expression" dxfId="4" priority="3">
      <formula>WEEKDAY(D$7,2)&gt;=6</formula>
    </cfRule>
  </conditionalFormatting>
  <dataValidations disablePrompts="1" count="1">
    <dataValidation type="list" allowBlank="1" showInputMessage="1" showErrorMessage="1" sqref="D8:AH8 D11:AH11">
      <formula1>Absences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DF783"/>
  </sheetPr>
  <dimension ref="A1:AL162"/>
  <sheetViews>
    <sheetView showRuler="0" topLeftCell="A22" zoomScale="85" zoomScaleNormal="85" zoomScalePageLayoutView="85" workbookViewId="0">
      <selection activeCell="D68" sqref="D68"/>
    </sheetView>
  </sheetViews>
  <sheetFormatPr baseColWidth="10" defaultColWidth="11.42578125" defaultRowHeight="15" x14ac:dyDescent="0.25"/>
  <cols>
    <col min="1" max="1" width="31.7109375" bestFit="1" customWidth="1"/>
    <col min="2" max="2" width="12.7109375" customWidth="1"/>
    <col min="3" max="3" width="19.28515625" customWidth="1"/>
    <col min="4" max="5" width="21.85546875" customWidth="1"/>
    <col min="6" max="6" width="13.28515625" bestFit="1" customWidth="1"/>
    <col min="7" max="7" width="19" style="8" customWidth="1"/>
    <col min="8" max="8" width="10.85546875" style="8"/>
  </cols>
  <sheetData>
    <row r="1" spans="1:38" ht="19.5" thickBot="1" x14ac:dyDescent="0.35">
      <c r="A1" s="123" t="s">
        <v>17</v>
      </c>
      <c r="B1" s="120"/>
      <c r="C1" s="120"/>
      <c r="D1" s="120"/>
      <c r="E1" s="120"/>
      <c r="F1" s="120"/>
      <c r="G1" s="121"/>
      <c r="H1" s="121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ht="18.75" x14ac:dyDescent="0.3">
      <c r="A2" s="42" t="s">
        <v>33</v>
      </c>
      <c r="B2" s="123"/>
      <c r="C2" s="123"/>
      <c r="D2" s="120"/>
      <c r="E2" s="120"/>
      <c r="F2" s="120"/>
      <c r="G2" s="121"/>
      <c r="H2" s="121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ht="17.25" customHeight="1" x14ac:dyDescent="0.3">
      <c r="A3" s="124">
        <v>1</v>
      </c>
      <c r="B3" s="123"/>
      <c r="C3" s="123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5">
        <v>0.5</v>
      </c>
      <c r="B4" s="120"/>
      <c r="C4" s="120"/>
      <c r="D4" s="120"/>
      <c r="E4" s="126"/>
      <c r="F4" s="120"/>
      <c r="G4" s="121"/>
      <c r="H4" s="121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4">
        <v>0</v>
      </c>
      <c r="B5" s="120"/>
      <c r="C5" s="120"/>
      <c r="D5" s="120"/>
      <c r="E5" s="126"/>
      <c r="F5" s="120"/>
      <c r="G5" s="121"/>
      <c r="H5" s="121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6"/>
      <c r="F6" s="120"/>
      <c r="G6" s="121"/>
      <c r="H6" s="121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ht="18.75" x14ac:dyDescent="0.3">
      <c r="A7" s="32" t="s">
        <v>36</v>
      </c>
      <c r="B7" s="6"/>
      <c r="C7" s="6"/>
      <c r="D7" s="6"/>
      <c r="E7" s="126"/>
      <c r="F7" s="120"/>
      <c r="G7" s="121"/>
      <c r="H7" s="121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ht="15.75" thickBot="1" x14ac:dyDescent="0.3">
      <c r="A8" s="120"/>
      <c r="B8" s="126"/>
      <c r="C8" s="126"/>
      <c r="D8" s="126"/>
      <c r="E8" s="126"/>
      <c r="F8" s="120"/>
      <c r="G8" s="121"/>
      <c r="H8" s="121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ht="15.75" thickBot="1" x14ac:dyDescent="0.3">
      <c r="A9" s="3" t="s">
        <v>0</v>
      </c>
      <c r="B9" s="3" t="s">
        <v>31</v>
      </c>
      <c r="C9" s="3" t="s">
        <v>9</v>
      </c>
      <c r="D9" s="127"/>
      <c r="E9" s="127"/>
      <c r="F9" s="120"/>
      <c r="G9" s="121"/>
      <c r="H9" s="121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8" t="s">
        <v>75</v>
      </c>
      <c r="B10" s="129" t="s">
        <v>197</v>
      </c>
      <c r="C10" s="129" t="s">
        <v>155</v>
      </c>
      <c r="D10" s="120"/>
      <c r="E10" s="130"/>
      <c r="F10" s="120"/>
      <c r="G10" s="121"/>
      <c r="H10" s="121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9" t="s">
        <v>76</v>
      </c>
      <c r="B11" s="129" t="s">
        <v>137</v>
      </c>
      <c r="C11" s="129" t="s">
        <v>155</v>
      </c>
      <c r="D11" s="120"/>
      <c r="E11" s="131"/>
      <c r="F11" s="120"/>
      <c r="G11" s="121"/>
      <c r="H11" s="121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9" t="s">
        <v>77</v>
      </c>
      <c r="B12" s="132" t="s">
        <v>197</v>
      </c>
      <c r="C12" s="132" t="s">
        <v>155</v>
      </c>
      <c r="D12" s="120"/>
      <c r="E12" s="131"/>
      <c r="F12" s="120"/>
      <c r="G12" s="121"/>
      <c r="H12" s="121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9" t="s">
        <v>78</v>
      </c>
      <c r="B13" s="132" t="s">
        <v>138</v>
      </c>
      <c r="C13" s="132" t="s">
        <v>155</v>
      </c>
      <c r="D13" s="120"/>
      <c r="E13" s="131"/>
      <c r="F13" s="120"/>
      <c r="G13" s="121"/>
      <c r="H13" s="121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9" t="s">
        <v>79</v>
      </c>
      <c r="B14" s="132" t="s">
        <v>74</v>
      </c>
      <c r="C14" s="132" t="s">
        <v>155</v>
      </c>
      <c r="D14" s="120"/>
      <c r="E14" s="120"/>
      <c r="F14" s="120"/>
      <c r="G14" s="121"/>
      <c r="H14" s="121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33" t="s">
        <v>80</v>
      </c>
      <c r="B15" s="132" t="s">
        <v>34</v>
      </c>
      <c r="C15" s="132" t="s">
        <v>156</v>
      </c>
      <c r="D15" s="120"/>
      <c r="E15" s="120"/>
      <c r="F15" s="120"/>
      <c r="G15" s="121"/>
      <c r="H15" s="121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9" t="s">
        <v>81</v>
      </c>
      <c r="B16" s="132" t="s">
        <v>34</v>
      </c>
      <c r="C16" s="132" t="s">
        <v>156</v>
      </c>
      <c r="D16" s="120"/>
      <c r="E16" s="120"/>
      <c r="F16" s="120"/>
      <c r="G16" s="121"/>
      <c r="H16" s="121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ht="15.75" customHeight="1" x14ac:dyDescent="0.25">
      <c r="A17" s="129" t="s">
        <v>12</v>
      </c>
      <c r="B17" s="132" t="s">
        <v>34</v>
      </c>
      <c r="C17" s="132" t="s">
        <v>156</v>
      </c>
      <c r="D17" s="120"/>
      <c r="E17" s="120"/>
      <c r="F17" s="120"/>
      <c r="G17" s="121"/>
      <c r="H17" s="121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ht="15.75" customHeight="1" x14ac:dyDescent="0.25">
      <c r="A18" s="129" t="s">
        <v>195</v>
      </c>
      <c r="B18" s="130"/>
      <c r="C18" s="130"/>
      <c r="D18" s="120"/>
      <c r="E18" s="120"/>
      <c r="F18" s="120"/>
      <c r="G18" s="121"/>
      <c r="H18" s="121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1"/>
      <c r="H19" s="121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ht="18.75" x14ac:dyDescent="0.3">
      <c r="A20" s="32" t="s">
        <v>37</v>
      </c>
      <c r="B20" s="6"/>
      <c r="C20" s="6"/>
      <c r="D20" s="6"/>
      <c r="E20" s="120"/>
      <c r="F20" s="120"/>
      <c r="G20" s="121"/>
      <c r="H20" s="121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ht="15.75" thickBot="1" x14ac:dyDescent="0.3">
      <c r="A21" s="120"/>
      <c r="B21" s="120"/>
      <c r="C21" s="120"/>
      <c r="D21" s="120"/>
      <c r="E21" s="120"/>
      <c r="F21" s="120"/>
      <c r="G21" s="121"/>
      <c r="H21" s="121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ht="15.75" thickBot="1" x14ac:dyDescent="0.3">
      <c r="A22" s="3" t="s">
        <v>0</v>
      </c>
      <c r="B22" s="3" t="s">
        <v>3</v>
      </c>
      <c r="C22" s="120"/>
      <c r="D22" s="120"/>
      <c r="E22" s="120"/>
      <c r="F22" s="120"/>
      <c r="G22" s="121"/>
      <c r="H22" s="121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43" t="s">
        <v>75</v>
      </c>
      <c r="B23" s="128" t="s">
        <v>13</v>
      </c>
      <c r="C23" s="120"/>
      <c r="D23" s="120"/>
      <c r="E23" s="120"/>
      <c r="F23" s="120"/>
      <c r="G23" s="121"/>
      <c r="H23" s="121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43" t="s">
        <v>75</v>
      </c>
      <c r="B24" s="129" t="s">
        <v>14</v>
      </c>
      <c r="C24" s="120"/>
      <c r="D24" s="120"/>
      <c r="E24" s="120"/>
      <c r="F24" s="120"/>
      <c r="G24" s="121"/>
      <c r="H24" s="121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43" t="s">
        <v>75</v>
      </c>
      <c r="B25" s="129" t="s">
        <v>15</v>
      </c>
      <c r="C25" s="120"/>
      <c r="D25" s="120"/>
      <c r="E25" s="120"/>
      <c r="F25" s="120"/>
      <c r="G25" s="121"/>
      <c r="H25" s="121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43" t="s">
        <v>75</v>
      </c>
      <c r="B26" s="129" t="s">
        <v>16</v>
      </c>
      <c r="C26" s="120"/>
      <c r="D26" s="120"/>
      <c r="E26" s="120"/>
      <c r="F26" s="120"/>
      <c r="G26" s="121"/>
      <c r="H26" s="121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43" t="s">
        <v>75</v>
      </c>
      <c r="B27" s="129" t="s">
        <v>22</v>
      </c>
      <c r="C27" s="120"/>
      <c r="D27" s="120"/>
      <c r="E27" s="120"/>
      <c r="F27" s="120"/>
      <c r="G27" s="121"/>
      <c r="H27" s="121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43" t="s">
        <v>75</v>
      </c>
      <c r="B28" s="129" t="s">
        <v>23</v>
      </c>
      <c r="C28" s="120"/>
      <c r="D28" s="120"/>
      <c r="E28" s="120"/>
      <c r="F28" s="120"/>
      <c r="G28" s="121"/>
      <c r="H28" s="121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18" t="s">
        <v>76</v>
      </c>
      <c r="B29" s="129" t="s">
        <v>13</v>
      </c>
      <c r="C29" s="120"/>
      <c r="D29" s="120"/>
      <c r="E29" s="120"/>
      <c r="F29" s="120"/>
      <c r="G29" s="121"/>
      <c r="H29" s="121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18" t="s">
        <v>76</v>
      </c>
      <c r="B30" s="129" t="s">
        <v>14</v>
      </c>
      <c r="C30" s="120"/>
      <c r="D30" s="120"/>
      <c r="E30" s="120"/>
      <c r="F30" s="120"/>
      <c r="G30" s="121"/>
      <c r="H30" s="121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18" t="s">
        <v>76</v>
      </c>
      <c r="B31" s="129" t="s">
        <v>15</v>
      </c>
      <c r="C31" s="120"/>
      <c r="D31" s="120"/>
      <c r="E31" s="120"/>
      <c r="F31" s="120"/>
      <c r="G31" s="121"/>
      <c r="H31" s="121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18" t="s">
        <v>76</v>
      </c>
      <c r="B32" s="129" t="s">
        <v>16</v>
      </c>
      <c r="C32" s="120"/>
      <c r="D32" s="120"/>
      <c r="E32" s="120"/>
      <c r="F32" s="120"/>
      <c r="G32" s="121"/>
      <c r="H32" s="121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18" t="s">
        <v>76</v>
      </c>
      <c r="B33" s="129" t="s">
        <v>22</v>
      </c>
      <c r="C33" s="120"/>
      <c r="D33" s="120"/>
      <c r="E33" s="120"/>
      <c r="F33" s="120"/>
      <c r="G33" s="121"/>
      <c r="H33" s="121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18" t="s">
        <v>76</v>
      </c>
      <c r="B34" s="129" t="s">
        <v>23</v>
      </c>
      <c r="C34" s="120"/>
      <c r="D34" s="120"/>
      <c r="E34" s="120"/>
      <c r="F34" s="120"/>
      <c r="G34" s="121"/>
      <c r="H34" s="121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18" t="s">
        <v>77</v>
      </c>
      <c r="B35" s="129" t="s">
        <v>13</v>
      </c>
      <c r="C35" s="120"/>
      <c r="D35" s="120"/>
      <c r="E35" s="120"/>
      <c r="F35" s="120"/>
      <c r="G35" s="121"/>
      <c r="H35" s="121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18" t="s">
        <v>77</v>
      </c>
      <c r="B36" s="129" t="s">
        <v>14</v>
      </c>
      <c r="C36" s="120"/>
      <c r="D36" s="120"/>
      <c r="E36" s="120"/>
      <c r="F36" s="120"/>
      <c r="G36" s="121"/>
      <c r="H36" s="121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18" t="s">
        <v>77</v>
      </c>
      <c r="B37" s="129" t="s">
        <v>15</v>
      </c>
      <c r="C37" s="120"/>
      <c r="D37" s="120"/>
      <c r="E37" s="120"/>
      <c r="F37" s="120"/>
      <c r="G37" s="121"/>
      <c r="H37" s="121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  <row r="38" spans="1:38" x14ac:dyDescent="0.25">
      <c r="A38" s="118" t="s">
        <v>77</v>
      </c>
      <c r="B38" s="129" t="s">
        <v>16</v>
      </c>
      <c r="C38" s="120"/>
      <c r="D38" s="120"/>
      <c r="E38" s="120"/>
      <c r="F38" s="120"/>
      <c r="G38" s="121"/>
      <c r="H38" s="121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</row>
    <row r="39" spans="1:38" x14ac:dyDescent="0.25">
      <c r="A39" s="7" t="s">
        <v>77</v>
      </c>
      <c r="B39" s="1" t="s">
        <v>22</v>
      </c>
    </row>
    <row r="40" spans="1:38" x14ac:dyDescent="0.25">
      <c r="A40" s="7" t="s">
        <v>77</v>
      </c>
      <c r="B40" s="1" t="s">
        <v>23</v>
      </c>
    </row>
    <row r="41" spans="1:38" x14ac:dyDescent="0.25">
      <c r="A41" s="7" t="s">
        <v>78</v>
      </c>
      <c r="B41" s="1" t="s">
        <v>13</v>
      </c>
    </row>
    <row r="42" spans="1:38" x14ac:dyDescent="0.25">
      <c r="A42" s="7" t="s">
        <v>78</v>
      </c>
      <c r="B42" s="1" t="s">
        <v>14</v>
      </c>
    </row>
    <row r="43" spans="1:38" x14ac:dyDescent="0.25">
      <c r="A43" s="7" t="s">
        <v>78</v>
      </c>
      <c r="B43" s="1" t="s">
        <v>15</v>
      </c>
    </row>
    <row r="44" spans="1:38" x14ac:dyDescent="0.25">
      <c r="A44" s="7" t="s">
        <v>78</v>
      </c>
      <c r="B44" s="1" t="s">
        <v>16</v>
      </c>
    </row>
    <row r="45" spans="1:38" x14ac:dyDescent="0.25">
      <c r="A45" s="7" t="s">
        <v>78</v>
      </c>
      <c r="B45" s="1" t="s">
        <v>22</v>
      </c>
    </row>
    <row r="46" spans="1:38" x14ac:dyDescent="0.25">
      <c r="A46" s="7" t="s">
        <v>78</v>
      </c>
      <c r="B46" s="1" t="s">
        <v>23</v>
      </c>
    </row>
    <row r="47" spans="1:38" x14ac:dyDescent="0.25">
      <c r="A47" s="21" t="s">
        <v>79</v>
      </c>
      <c r="B47" s="1" t="s">
        <v>24</v>
      </c>
    </row>
    <row r="48" spans="1:38" x14ac:dyDescent="0.25">
      <c r="A48" s="21" t="s">
        <v>79</v>
      </c>
      <c r="B48" s="1" t="s">
        <v>25</v>
      </c>
    </row>
    <row r="49" spans="1:2" x14ac:dyDescent="0.25">
      <c r="A49" s="21" t="s">
        <v>79</v>
      </c>
      <c r="B49" s="1" t="s">
        <v>26</v>
      </c>
    </row>
    <row r="50" spans="1:2" x14ac:dyDescent="0.25">
      <c r="A50" s="21" t="s">
        <v>79</v>
      </c>
      <c r="B50" s="1" t="s">
        <v>27</v>
      </c>
    </row>
    <row r="51" spans="1:2" x14ac:dyDescent="0.25">
      <c r="A51" s="21" t="s">
        <v>79</v>
      </c>
      <c r="B51" s="1" t="s">
        <v>28</v>
      </c>
    </row>
    <row r="52" spans="1:2" x14ac:dyDescent="0.25">
      <c r="A52" s="26" t="s">
        <v>80</v>
      </c>
      <c r="B52" s="1" t="s">
        <v>29</v>
      </c>
    </row>
    <row r="53" spans="1:2" x14ac:dyDescent="0.25">
      <c r="A53" s="26" t="s">
        <v>80</v>
      </c>
      <c r="B53" s="1" t="s">
        <v>18</v>
      </c>
    </row>
    <row r="54" spans="1:2" x14ac:dyDescent="0.25">
      <c r="A54" s="26" t="s">
        <v>80</v>
      </c>
      <c r="B54" s="1" t="s">
        <v>19</v>
      </c>
    </row>
    <row r="55" spans="1:2" x14ac:dyDescent="0.25">
      <c r="A55" s="26" t="s">
        <v>80</v>
      </c>
      <c r="B55" s="1" t="s">
        <v>20</v>
      </c>
    </row>
    <row r="56" spans="1:2" x14ac:dyDescent="0.25">
      <c r="A56" s="26" t="s">
        <v>80</v>
      </c>
      <c r="B56" s="1" t="s">
        <v>21</v>
      </c>
    </row>
    <row r="57" spans="1:2" x14ac:dyDescent="0.25">
      <c r="A57" s="25" t="s">
        <v>81</v>
      </c>
      <c r="B57" s="1" t="s">
        <v>83</v>
      </c>
    </row>
    <row r="58" spans="1:2" x14ac:dyDescent="0.25">
      <c r="A58" s="25" t="s">
        <v>81</v>
      </c>
      <c r="B58" s="1" t="s">
        <v>84</v>
      </c>
    </row>
    <row r="59" spans="1:2" x14ac:dyDescent="0.25">
      <c r="A59" s="25" t="s">
        <v>81</v>
      </c>
      <c r="B59" s="1" t="s">
        <v>85</v>
      </c>
    </row>
    <row r="60" spans="1:2" x14ac:dyDescent="0.25">
      <c r="A60" s="25" t="s">
        <v>81</v>
      </c>
      <c r="B60" s="1" t="s">
        <v>86</v>
      </c>
    </row>
    <row r="61" spans="1:2" x14ac:dyDescent="0.25">
      <c r="A61" s="25" t="s">
        <v>81</v>
      </c>
      <c r="B61" s="1" t="s">
        <v>87</v>
      </c>
    </row>
    <row r="62" spans="1:2" x14ac:dyDescent="0.25">
      <c r="A62" s="25" t="s">
        <v>81</v>
      </c>
      <c r="B62" s="1" t="s">
        <v>88</v>
      </c>
    </row>
    <row r="63" spans="1:2" x14ac:dyDescent="0.25">
      <c r="A63" s="25" t="s">
        <v>81</v>
      </c>
      <c r="B63" s="1" t="s">
        <v>89</v>
      </c>
    </row>
    <row r="64" spans="1:2" x14ac:dyDescent="0.25">
      <c r="A64" s="33" t="s">
        <v>12</v>
      </c>
      <c r="B64" s="1" t="s">
        <v>90</v>
      </c>
    </row>
    <row r="65" spans="1:4" x14ac:dyDescent="0.25">
      <c r="A65" s="33" t="s">
        <v>12</v>
      </c>
      <c r="B65" s="1" t="s">
        <v>91</v>
      </c>
    </row>
    <row r="66" spans="1:4" x14ac:dyDescent="0.25">
      <c r="A66" s="33" t="s">
        <v>12</v>
      </c>
      <c r="B66" s="1" t="s">
        <v>92</v>
      </c>
    </row>
    <row r="67" spans="1:4" x14ac:dyDescent="0.25">
      <c r="A67" s="33" t="s">
        <v>12</v>
      </c>
      <c r="B67" s="1" t="s">
        <v>93</v>
      </c>
    </row>
    <row r="68" spans="1:4" x14ac:dyDescent="0.25">
      <c r="A68" s="33" t="s">
        <v>12</v>
      </c>
      <c r="B68" s="1" t="s">
        <v>94</v>
      </c>
    </row>
    <row r="69" spans="1:4" x14ac:dyDescent="0.25">
      <c r="A69" s="20" t="s">
        <v>195</v>
      </c>
      <c r="B69" s="201" t="s">
        <v>225</v>
      </c>
    </row>
    <row r="70" spans="1:4" x14ac:dyDescent="0.25">
      <c r="A70" s="20" t="s">
        <v>195</v>
      </c>
      <c r="B70" s="1" t="s">
        <v>223</v>
      </c>
    </row>
    <row r="71" spans="1:4" x14ac:dyDescent="0.25">
      <c r="A71" s="20" t="s">
        <v>195</v>
      </c>
      <c r="B71" s="1" t="s">
        <v>224</v>
      </c>
    </row>
    <row r="72" spans="1:4" x14ac:dyDescent="0.25">
      <c r="A72" s="20" t="s">
        <v>195</v>
      </c>
      <c r="B72" s="201" t="s">
        <v>228</v>
      </c>
    </row>
    <row r="73" spans="1:4" x14ac:dyDescent="0.25">
      <c r="A73" s="20" t="s">
        <v>195</v>
      </c>
      <c r="B73" s="1" t="s">
        <v>222</v>
      </c>
    </row>
    <row r="74" spans="1:4" x14ac:dyDescent="0.25">
      <c r="A74" s="20" t="s">
        <v>195</v>
      </c>
      <c r="B74" s="201" t="s">
        <v>226</v>
      </c>
    </row>
    <row r="75" spans="1:4" x14ac:dyDescent="0.25">
      <c r="A75" s="20" t="s">
        <v>195</v>
      </c>
      <c r="B75" s="201" t="s">
        <v>227</v>
      </c>
    </row>
    <row r="76" spans="1:4" x14ac:dyDescent="0.25">
      <c r="A76" s="117" t="s">
        <v>195</v>
      </c>
      <c r="B76" s="1" t="s">
        <v>221</v>
      </c>
    </row>
    <row r="77" spans="1:4" x14ac:dyDescent="0.25">
      <c r="B77" s="4"/>
    </row>
    <row r="79" spans="1:4" ht="18.75" x14ac:dyDescent="0.3">
      <c r="A79" s="32" t="s">
        <v>38</v>
      </c>
      <c r="B79" s="6"/>
      <c r="C79" s="6"/>
      <c r="D79" s="6"/>
    </row>
    <row r="80" spans="1:4" ht="15.75" thickBot="1" x14ac:dyDescent="0.3"/>
    <row r="81" spans="1:7" ht="15.75" thickBot="1" x14ac:dyDescent="0.3">
      <c r="B81" s="15" t="s">
        <v>10</v>
      </c>
      <c r="C81" s="3" t="s">
        <v>82</v>
      </c>
      <c r="E81" s="11" t="s">
        <v>32</v>
      </c>
    </row>
    <row r="82" spans="1:7" x14ac:dyDescent="0.25">
      <c r="A82" s="28" t="s">
        <v>13</v>
      </c>
      <c r="B82" s="9" t="s">
        <v>34</v>
      </c>
      <c r="C82" s="31">
        <v>0</v>
      </c>
      <c r="D82" t="s">
        <v>39</v>
      </c>
      <c r="E82" s="12">
        <v>0.1</v>
      </c>
    </row>
    <row r="83" spans="1:7" x14ac:dyDescent="0.25">
      <c r="A83" s="29" t="s">
        <v>13</v>
      </c>
      <c r="B83" s="2" t="s">
        <v>95</v>
      </c>
      <c r="C83" s="14">
        <v>0</v>
      </c>
      <c r="E83" s="12">
        <v>0.2</v>
      </c>
    </row>
    <row r="84" spans="1:7" x14ac:dyDescent="0.25">
      <c r="A84" s="29" t="s">
        <v>13</v>
      </c>
      <c r="B84" s="2" t="s">
        <v>96</v>
      </c>
      <c r="C84" s="14">
        <v>1</v>
      </c>
      <c r="E84" s="12">
        <v>0.3</v>
      </c>
    </row>
    <row r="85" spans="1:7" x14ac:dyDescent="0.25">
      <c r="A85" s="29" t="s">
        <v>13</v>
      </c>
      <c r="B85" s="2" t="s">
        <v>97</v>
      </c>
      <c r="C85" s="14">
        <v>0</v>
      </c>
      <c r="E85" s="12">
        <v>0.4</v>
      </c>
    </row>
    <row r="86" spans="1:7" x14ac:dyDescent="0.25">
      <c r="A86" s="29" t="s">
        <v>13</v>
      </c>
      <c r="B86" s="2" t="s">
        <v>98</v>
      </c>
      <c r="C86" s="14">
        <v>0</v>
      </c>
      <c r="E86" s="12">
        <v>0.5</v>
      </c>
    </row>
    <row r="87" spans="1:7" x14ac:dyDescent="0.25">
      <c r="A87" s="29" t="s">
        <v>13</v>
      </c>
      <c r="B87" s="2" t="s">
        <v>99</v>
      </c>
      <c r="C87" s="14">
        <v>1</v>
      </c>
      <c r="E87" s="12">
        <v>0.6</v>
      </c>
    </row>
    <row r="88" spans="1:7" x14ac:dyDescent="0.25">
      <c r="A88" s="29" t="s">
        <v>13</v>
      </c>
      <c r="B88" s="2" t="s">
        <v>100</v>
      </c>
      <c r="C88" s="14">
        <v>0</v>
      </c>
      <c r="E88" s="12">
        <v>0.7</v>
      </c>
      <c r="F88" s="8"/>
      <c r="G88" s="37"/>
    </row>
    <row r="89" spans="1:7" ht="15.75" thickBot="1" x14ac:dyDescent="0.3">
      <c r="A89" s="30" t="s">
        <v>13</v>
      </c>
      <c r="B89" s="1" t="s">
        <v>101</v>
      </c>
      <c r="C89" s="17">
        <v>0</v>
      </c>
      <c r="E89" s="12">
        <v>0.8</v>
      </c>
    </row>
    <row r="90" spans="1:7" x14ac:dyDescent="0.25">
      <c r="A90" s="28" t="s">
        <v>14</v>
      </c>
      <c r="B90" s="9" t="s">
        <v>34</v>
      </c>
      <c r="C90" s="16">
        <v>0</v>
      </c>
      <c r="D90" t="s">
        <v>40</v>
      </c>
      <c r="E90" s="12">
        <v>0.9</v>
      </c>
    </row>
    <row r="91" spans="1:7" x14ac:dyDescent="0.25">
      <c r="A91" s="29" t="s">
        <v>14</v>
      </c>
      <c r="B91" s="2" t="s">
        <v>102</v>
      </c>
      <c r="C91" s="14">
        <v>1</v>
      </c>
    </row>
    <row r="92" spans="1:7" x14ac:dyDescent="0.25">
      <c r="A92" s="29" t="s">
        <v>14</v>
      </c>
      <c r="B92" s="2" t="s">
        <v>103</v>
      </c>
      <c r="C92" s="14">
        <v>1</v>
      </c>
    </row>
    <row r="93" spans="1:7" x14ac:dyDescent="0.25">
      <c r="A93" s="29" t="s">
        <v>14</v>
      </c>
      <c r="B93" s="2" t="s">
        <v>104</v>
      </c>
      <c r="C93" s="14">
        <v>1</v>
      </c>
    </row>
    <row r="94" spans="1:7" x14ac:dyDescent="0.25">
      <c r="A94" s="29" t="s">
        <v>14</v>
      </c>
      <c r="B94" s="2" t="s">
        <v>105</v>
      </c>
      <c r="C94" s="14">
        <v>1</v>
      </c>
    </row>
    <row r="95" spans="1:7" x14ac:dyDescent="0.25">
      <c r="A95" s="29" t="s">
        <v>14</v>
      </c>
      <c r="B95" s="2" t="s">
        <v>106</v>
      </c>
      <c r="C95" s="14">
        <v>1</v>
      </c>
    </row>
    <row r="96" spans="1:7" x14ac:dyDescent="0.25">
      <c r="A96" s="29" t="s">
        <v>14</v>
      </c>
      <c r="B96" s="2" t="s">
        <v>107</v>
      </c>
      <c r="C96" s="14">
        <v>1</v>
      </c>
    </row>
    <row r="97" spans="1:5" x14ac:dyDescent="0.25">
      <c r="A97" s="29" t="s">
        <v>14</v>
      </c>
      <c r="B97" s="2" t="s">
        <v>108</v>
      </c>
      <c r="C97" s="14">
        <v>1</v>
      </c>
    </row>
    <row r="98" spans="1:5" x14ac:dyDescent="0.25">
      <c r="A98" s="29" t="s">
        <v>14</v>
      </c>
      <c r="B98" s="2" t="s">
        <v>109</v>
      </c>
      <c r="C98" s="14">
        <v>1</v>
      </c>
      <c r="E98" s="13"/>
    </row>
    <row r="99" spans="1:5" x14ac:dyDescent="0.25">
      <c r="A99" s="29" t="s">
        <v>14</v>
      </c>
      <c r="B99" s="2" t="s">
        <v>110</v>
      </c>
      <c r="C99" s="14">
        <v>1</v>
      </c>
      <c r="E99" s="13"/>
    </row>
    <row r="100" spans="1:5" ht="15.75" thickBot="1" x14ac:dyDescent="0.3">
      <c r="A100" s="30" t="s">
        <v>14</v>
      </c>
      <c r="B100" s="10" t="s">
        <v>111</v>
      </c>
      <c r="C100" s="17">
        <v>1</v>
      </c>
    </row>
    <row r="101" spans="1:5" x14ac:dyDescent="0.25">
      <c r="A101" s="28" t="s">
        <v>15</v>
      </c>
      <c r="B101" s="9" t="s">
        <v>34</v>
      </c>
      <c r="C101" s="16">
        <v>0</v>
      </c>
      <c r="D101" t="s">
        <v>41</v>
      </c>
    </row>
    <row r="102" spans="1:5" x14ac:dyDescent="0.25">
      <c r="A102" s="29" t="s">
        <v>15</v>
      </c>
      <c r="B102" s="2" t="s">
        <v>112</v>
      </c>
      <c r="C102" s="16">
        <v>1</v>
      </c>
    </row>
    <row r="103" spans="1:5" x14ac:dyDescent="0.25">
      <c r="A103" s="29" t="s">
        <v>15</v>
      </c>
      <c r="B103" s="1" t="s">
        <v>113</v>
      </c>
      <c r="C103" s="14">
        <v>1</v>
      </c>
    </row>
    <row r="104" spans="1:5" ht="15.75" thickBot="1" x14ac:dyDescent="0.3">
      <c r="A104" s="30" t="s">
        <v>15</v>
      </c>
      <c r="B104" s="10" t="s">
        <v>114</v>
      </c>
      <c r="C104" s="17">
        <v>1</v>
      </c>
    </row>
    <row r="105" spans="1:5" x14ac:dyDescent="0.25">
      <c r="A105" s="28" t="s">
        <v>16</v>
      </c>
      <c r="B105" s="9" t="s">
        <v>34</v>
      </c>
      <c r="C105" s="16">
        <v>0</v>
      </c>
      <c r="D105" t="s">
        <v>42</v>
      </c>
    </row>
    <row r="106" spans="1:5" x14ac:dyDescent="0.25">
      <c r="A106" s="29" t="s">
        <v>16</v>
      </c>
      <c r="B106" s="2" t="s">
        <v>115</v>
      </c>
      <c r="C106" s="16">
        <v>1</v>
      </c>
    </row>
    <row r="107" spans="1:5" x14ac:dyDescent="0.25">
      <c r="A107" s="29" t="s">
        <v>16</v>
      </c>
      <c r="B107" s="1" t="s">
        <v>118</v>
      </c>
      <c r="C107" s="14">
        <v>1</v>
      </c>
    </row>
    <row r="108" spans="1:5" x14ac:dyDescent="0.25">
      <c r="A108" s="29" t="s">
        <v>16</v>
      </c>
      <c r="B108" s="5" t="s">
        <v>116</v>
      </c>
      <c r="C108" s="14">
        <v>0</v>
      </c>
    </row>
    <row r="109" spans="1:5" ht="15.75" thickBot="1" x14ac:dyDescent="0.3">
      <c r="A109" s="30" t="s">
        <v>16</v>
      </c>
      <c r="B109" s="10" t="s">
        <v>117</v>
      </c>
      <c r="C109" s="17">
        <v>1</v>
      </c>
    </row>
    <row r="110" spans="1:5" x14ac:dyDescent="0.25">
      <c r="A110" s="22" t="s">
        <v>22</v>
      </c>
      <c r="B110" s="9" t="s">
        <v>34</v>
      </c>
      <c r="C110" s="31">
        <v>0</v>
      </c>
      <c r="D110" t="s">
        <v>43</v>
      </c>
    </row>
    <row r="111" spans="1:5" x14ac:dyDescent="0.25">
      <c r="A111" s="23" t="s">
        <v>22</v>
      </c>
      <c r="B111" s="1" t="s">
        <v>119</v>
      </c>
      <c r="C111" s="14">
        <v>0</v>
      </c>
    </row>
    <row r="112" spans="1:5" x14ac:dyDescent="0.25">
      <c r="A112" s="23" t="s">
        <v>22</v>
      </c>
      <c r="B112" s="1" t="s">
        <v>120</v>
      </c>
      <c r="C112" s="14">
        <v>0</v>
      </c>
    </row>
    <row r="113" spans="1:4" ht="15.75" thickBot="1" x14ac:dyDescent="0.3">
      <c r="A113" s="23" t="s">
        <v>22</v>
      </c>
      <c r="B113" s="10" t="s">
        <v>121</v>
      </c>
      <c r="C113" s="17">
        <v>0</v>
      </c>
    </row>
    <row r="114" spans="1:4" x14ac:dyDescent="0.25">
      <c r="A114" s="22" t="s">
        <v>23</v>
      </c>
      <c r="B114" s="9" t="s">
        <v>34</v>
      </c>
      <c r="C114" s="31">
        <v>0</v>
      </c>
      <c r="D114" t="s">
        <v>44</v>
      </c>
    </row>
    <row r="115" spans="1:4" x14ac:dyDescent="0.25">
      <c r="A115" s="23" t="s">
        <v>23</v>
      </c>
      <c r="B115" s="1" t="s">
        <v>122</v>
      </c>
      <c r="C115" s="14">
        <v>0</v>
      </c>
    </row>
    <row r="116" spans="1:4" x14ac:dyDescent="0.25">
      <c r="A116" s="23" t="s">
        <v>23</v>
      </c>
      <c r="B116" s="1" t="s">
        <v>123</v>
      </c>
      <c r="C116" s="14">
        <v>0</v>
      </c>
    </row>
    <row r="117" spans="1:4" ht="15.75" thickBot="1" x14ac:dyDescent="0.3">
      <c r="A117" s="23" t="s">
        <v>23</v>
      </c>
      <c r="B117" s="10" t="s">
        <v>124</v>
      </c>
      <c r="C117" s="17">
        <v>0</v>
      </c>
    </row>
    <row r="118" spans="1:4" x14ac:dyDescent="0.25">
      <c r="A118" s="24" t="s">
        <v>24</v>
      </c>
      <c r="B118" s="1" t="s">
        <v>34</v>
      </c>
      <c r="C118" s="36">
        <v>1</v>
      </c>
      <c r="D118" t="s">
        <v>45</v>
      </c>
    </row>
    <row r="119" spans="1:4" x14ac:dyDescent="0.25">
      <c r="A119" s="24" t="s">
        <v>25</v>
      </c>
      <c r="B119" s="1" t="s">
        <v>34</v>
      </c>
      <c r="C119" s="36">
        <v>1</v>
      </c>
      <c r="D119" t="s">
        <v>46</v>
      </c>
    </row>
    <row r="120" spans="1:4" x14ac:dyDescent="0.25">
      <c r="A120" s="24" t="s">
        <v>26</v>
      </c>
      <c r="B120" s="1" t="s">
        <v>34</v>
      </c>
      <c r="C120" s="36">
        <v>1</v>
      </c>
      <c r="D120" t="s">
        <v>47</v>
      </c>
    </row>
    <row r="121" spans="1:4" x14ac:dyDescent="0.25">
      <c r="A121" s="24" t="s">
        <v>27</v>
      </c>
      <c r="B121" s="1" t="s">
        <v>34</v>
      </c>
      <c r="C121" s="36">
        <v>1</v>
      </c>
      <c r="D121" t="s">
        <v>48</v>
      </c>
    </row>
    <row r="122" spans="1:4" x14ac:dyDescent="0.25">
      <c r="A122" s="24" t="s">
        <v>28</v>
      </c>
      <c r="B122" s="1" t="s">
        <v>34</v>
      </c>
      <c r="C122" s="36">
        <v>0</v>
      </c>
      <c r="D122" t="s">
        <v>49</v>
      </c>
    </row>
    <row r="123" spans="1:4" x14ac:dyDescent="0.25">
      <c r="A123" s="19" t="s">
        <v>29</v>
      </c>
      <c r="B123" s="1" t="s">
        <v>34</v>
      </c>
      <c r="C123" s="14">
        <v>0</v>
      </c>
      <c r="D123" t="s">
        <v>50</v>
      </c>
    </row>
    <row r="124" spans="1:4" x14ac:dyDescent="0.25">
      <c r="A124" s="19" t="s">
        <v>29</v>
      </c>
      <c r="B124" s="1" t="s">
        <v>125</v>
      </c>
      <c r="C124" s="14">
        <v>0</v>
      </c>
    </row>
    <row r="125" spans="1:4" x14ac:dyDescent="0.25">
      <c r="A125" s="19" t="s">
        <v>18</v>
      </c>
      <c r="B125" s="1" t="s">
        <v>34</v>
      </c>
      <c r="C125" s="14">
        <v>0</v>
      </c>
      <c r="D125" t="s">
        <v>51</v>
      </c>
    </row>
    <row r="126" spans="1:4" x14ac:dyDescent="0.25">
      <c r="A126" s="19" t="s">
        <v>19</v>
      </c>
      <c r="B126" s="1" t="s">
        <v>34</v>
      </c>
      <c r="C126" s="14">
        <v>0</v>
      </c>
      <c r="D126" t="s">
        <v>52</v>
      </c>
    </row>
    <row r="127" spans="1:4" x14ac:dyDescent="0.25">
      <c r="A127" s="19" t="s">
        <v>20</v>
      </c>
      <c r="B127" s="1" t="s">
        <v>34</v>
      </c>
      <c r="C127" s="14">
        <v>0</v>
      </c>
      <c r="D127" t="s">
        <v>53</v>
      </c>
    </row>
    <row r="128" spans="1:4" x14ac:dyDescent="0.25">
      <c r="A128" s="19" t="s">
        <v>21</v>
      </c>
      <c r="B128" s="1" t="s">
        <v>34</v>
      </c>
      <c r="C128" s="14">
        <v>0</v>
      </c>
      <c r="D128" t="s">
        <v>54</v>
      </c>
    </row>
    <row r="129" spans="1:4" x14ac:dyDescent="0.25">
      <c r="A129" s="27" t="s">
        <v>83</v>
      </c>
      <c r="B129" s="1" t="s">
        <v>34</v>
      </c>
      <c r="C129" s="14">
        <v>0</v>
      </c>
      <c r="D129" t="s">
        <v>55</v>
      </c>
    </row>
    <row r="130" spans="1:4" x14ac:dyDescent="0.25">
      <c r="A130" s="27" t="s">
        <v>84</v>
      </c>
      <c r="B130" s="1" t="s">
        <v>34</v>
      </c>
      <c r="C130" s="14">
        <v>0</v>
      </c>
      <c r="D130" t="s">
        <v>56</v>
      </c>
    </row>
    <row r="131" spans="1:4" x14ac:dyDescent="0.25">
      <c r="A131" s="27" t="s">
        <v>85</v>
      </c>
      <c r="B131" s="1" t="s">
        <v>34</v>
      </c>
      <c r="C131" s="14">
        <v>0</v>
      </c>
      <c r="D131" t="s">
        <v>57</v>
      </c>
    </row>
    <row r="132" spans="1:4" x14ac:dyDescent="0.25">
      <c r="A132" s="27" t="s">
        <v>86</v>
      </c>
      <c r="B132" s="1" t="s">
        <v>34</v>
      </c>
      <c r="C132" s="14">
        <v>0</v>
      </c>
      <c r="D132" t="s">
        <v>58</v>
      </c>
    </row>
    <row r="133" spans="1:4" x14ac:dyDescent="0.25">
      <c r="A133" s="27" t="s">
        <v>87</v>
      </c>
      <c r="B133" s="1" t="s">
        <v>34</v>
      </c>
      <c r="C133" s="14">
        <v>0</v>
      </c>
      <c r="D133" t="s">
        <v>59</v>
      </c>
    </row>
    <row r="134" spans="1:4" x14ac:dyDescent="0.25">
      <c r="A134" s="27" t="s">
        <v>88</v>
      </c>
      <c r="B134" s="1" t="s">
        <v>34</v>
      </c>
      <c r="C134" s="14">
        <v>0</v>
      </c>
      <c r="D134" t="s">
        <v>60</v>
      </c>
    </row>
    <row r="135" spans="1:4" x14ac:dyDescent="0.25">
      <c r="A135" s="27" t="s">
        <v>89</v>
      </c>
      <c r="B135" s="1" t="s">
        <v>34</v>
      </c>
      <c r="C135" s="14">
        <v>0</v>
      </c>
      <c r="D135" t="s">
        <v>61</v>
      </c>
    </row>
    <row r="136" spans="1:4" x14ac:dyDescent="0.25">
      <c r="A136" s="34" t="s">
        <v>90</v>
      </c>
      <c r="B136" s="1" t="s">
        <v>34</v>
      </c>
      <c r="C136" s="14">
        <v>0</v>
      </c>
      <c r="D136" t="s">
        <v>62</v>
      </c>
    </row>
    <row r="137" spans="1:4" x14ac:dyDescent="0.25">
      <c r="A137" s="34" t="s">
        <v>91</v>
      </c>
      <c r="B137" s="1" t="s">
        <v>34</v>
      </c>
      <c r="C137" s="14">
        <v>0</v>
      </c>
      <c r="D137" t="s">
        <v>63</v>
      </c>
    </row>
    <row r="138" spans="1:4" x14ac:dyDescent="0.25">
      <c r="A138" s="34" t="s">
        <v>92</v>
      </c>
      <c r="B138" s="1" t="s">
        <v>34</v>
      </c>
      <c r="C138" s="14">
        <v>0</v>
      </c>
      <c r="D138" t="s">
        <v>64</v>
      </c>
    </row>
    <row r="139" spans="1:4" x14ac:dyDescent="0.25">
      <c r="A139" s="34" t="s">
        <v>93</v>
      </c>
      <c r="B139" s="1" t="s">
        <v>34</v>
      </c>
      <c r="C139" s="14">
        <v>0</v>
      </c>
      <c r="D139" t="s">
        <v>68</v>
      </c>
    </row>
    <row r="140" spans="1:4" x14ac:dyDescent="0.25">
      <c r="A140" s="34" t="s">
        <v>94</v>
      </c>
      <c r="B140" s="1" t="s">
        <v>34</v>
      </c>
      <c r="C140" s="14">
        <v>0</v>
      </c>
      <c r="D140" t="s">
        <v>69</v>
      </c>
    </row>
    <row r="145" spans="1:4" ht="18.75" x14ac:dyDescent="0.3">
      <c r="A145" s="104" t="s">
        <v>177</v>
      </c>
      <c r="B145" s="6"/>
      <c r="C145" s="6"/>
      <c r="D145" s="6"/>
    </row>
    <row r="147" spans="1:4" x14ac:dyDescent="0.25">
      <c r="A147" s="107" t="s">
        <v>5</v>
      </c>
      <c r="B147" s="107" t="s">
        <v>6</v>
      </c>
    </row>
    <row r="148" spans="1:4" x14ac:dyDescent="0.25">
      <c r="A148" s="37" t="s">
        <v>129</v>
      </c>
      <c r="B148" s="37" t="s">
        <v>132</v>
      </c>
    </row>
    <row r="149" spans="1:4" x14ac:dyDescent="0.25">
      <c r="A149" s="37" t="s">
        <v>135</v>
      </c>
      <c r="B149" s="37" t="s">
        <v>126</v>
      </c>
    </row>
    <row r="150" spans="1:4" x14ac:dyDescent="0.25">
      <c r="A150" s="37" t="s">
        <v>157</v>
      </c>
      <c r="B150" s="37" t="s">
        <v>167</v>
      </c>
    </row>
    <row r="151" spans="1:4" x14ac:dyDescent="0.25">
      <c r="A151" s="8" t="s">
        <v>161</v>
      </c>
      <c r="B151" s="8" t="s">
        <v>168</v>
      </c>
    </row>
    <row r="152" spans="1:4" x14ac:dyDescent="0.25">
      <c r="A152" s="8" t="s">
        <v>162</v>
      </c>
      <c r="B152" s="8" t="s">
        <v>169</v>
      </c>
    </row>
    <row r="153" spans="1:4" x14ac:dyDescent="0.25">
      <c r="A153" s="8" t="s">
        <v>163</v>
      </c>
      <c r="B153" s="8" t="s">
        <v>170</v>
      </c>
    </row>
    <row r="154" spans="1:4" x14ac:dyDescent="0.25">
      <c r="A154" s="8" t="s">
        <v>134</v>
      </c>
      <c r="B154" s="8" t="s">
        <v>133</v>
      </c>
    </row>
    <row r="155" spans="1:4" x14ac:dyDescent="0.25">
      <c r="A155" s="8" t="s">
        <v>127</v>
      </c>
      <c r="B155" s="8" t="s">
        <v>128</v>
      </c>
    </row>
    <row r="156" spans="1:4" x14ac:dyDescent="0.25">
      <c r="A156" s="8" t="s">
        <v>158</v>
      </c>
      <c r="B156" s="8" t="s">
        <v>171</v>
      </c>
    </row>
    <row r="157" spans="1:4" x14ac:dyDescent="0.25">
      <c r="A157" s="8" t="s">
        <v>164</v>
      </c>
      <c r="B157" s="8" t="s">
        <v>172</v>
      </c>
    </row>
    <row r="158" spans="1:4" x14ac:dyDescent="0.25">
      <c r="A158" s="8" t="s">
        <v>165</v>
      </c>
      <c r="B158" s="8" t="s">
        <v>173</v>
      </c>
    </row>
    <row r="159" spans="1:4" x14ac:dyDescent="0.25">
      <c r="A159" s="8" t="s">
        <v>160</v>
      </c>
      <c r="B159" s="8" t="s">
        <v>174</v>
      </c>
    </row>
    <row r="160" spans="1:4" x14ac:dyDescent="0.25">
      <c r="A160" s="8" t="s">
        <v>130</v>
      </c>
      <c r="B160" s="8" t="s">
        <v>131</v>
      </c>
    </row>
    <row r="161" spans="1:2" x14ac:dyDescent="0.25">
      <c r="A161" s="8" t="s">
        <v>166</v>
      </c>
      <c r="B161" s="8" t="s">
        <v>175</v>
      </c>
    </row>
    <row r="162" spans="1:2" x14ac:dyDescent="0.25">
      <c r="A162" s="8" t="s">
        <v>159</v>
      </c>
      <c r="B162" s="8" t="s">
        <v>176</v>
      </c>
    </row>
  </sheetData>
  <protectedRanges>
    <protectedRange password="CB0B" sqref="E82:E90 C82:C112 C114:C116 C118:C140" name="Taux_facturation_previsionnels"/>
  </protectedRanges>
  <sortState ref="A143:B157">
    <sortCondition ref="A143:A157"/>
  </sortState>
  <dataValidations disablePrompts="1" count="1">
    <dataValidation type="list" allowBlank="1" showInputMessage="1" showErrorMessage="1" sqref="F27">
      <formula1>#REF!</formula1>
    </dataValidation>
  </dataValidations>
  <pageMargins left="0.7" right="0.7" top="0.17" bottom="0.17" header="0.17" footer="0.17"/>
  <pageSetup paperSize="9" scale="77" orientation="portrait" r:id="rId1"/>
  <rowBreaks count="2" manualBreakCount="2">
    <brk id="73" max="16383" man="1"/>
    <brk id="140" max="16383" man="1"/>
  </rowBreaks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6"/>
  <sheetViews>
    <sheetView showRuler="0" zoomScale="125" zoomScaleNormal="125" workbookViewId="0">
      <selection activeCell="F13" sqref="F13"/>
    </sheetView>
  </sheetViews>
  <sheetFormatPr baseColWidth="10" defaultColWidth="10.85546875" defaultRowHeight="12.75" x14ac:dyDescent="0.2"/>
  <cols>
    <col min="1" max="1" width="18.7109375" style="44" customWidth="1"/>
    <col min="2" max="2" width="9.42578125" style="44" customWidth="1"/>
    <col min="3" max="3" width="13" style="44" bestFit="1" customWidth="1"/>
    <col min="4" max="4" width="13.42578125" style="44" customWidth="1"/>
    <col min="5" max="5" width="9.85546875" style="44" customWidth="1"/>
    <col min="6" max="6" width="14.140625" style="44" bestFit="1" customWidth="1"/>
    <col min="7" max="7" width="6.140625" style="44" customWidth="1"/>
    <col min="8" max="8" width="8.28515625" style="44" customWidth="1"/>
    <col min="9" max="9" width="2" style="44" customWidth="1"/>
    <col min="10" max="10" width="2.42578125" style="44" customWidth="1"/>
    <col min="11" max="11" width="12.28515625" style="44" bestFit="1" customWidth="1"/>
    <col min="12" max="12" width="1.42578125" style="44" customWidth="1"/>
    <col min="13" max="13" width="19.42578125" style="44" bestFit="1" customWidth="1"/>
    <col min="14" max="14" width="10.85546875" style="44"/>
    <col min="15" max="15" width="15.5703125" style="44" customWidth="1"/>
    <col min="16" max="16384" width="10.85546875" style="44"/>
  </cols>
  <sheetData>
    <row r="1" spans="1:14" ht="18.75" thickBot="1" x14ac:dyDescent="0.3">
      <c r="C1" s="96">
        <v>42005</v>
      </c>
      <c r="D1" s="97"/>
      <c r="E1" s="97"/>
      <c r="F1" s="98"/>
    </row>
    <row r="2" spans="1:14" ht="13.5" thickBot="1" x14ac:dyDescent="0.25">
      <c r="C2" s="54" t="s">
        <v>141</v>
      </c>
      <c r="D2" s="55" t="s">
        <v>184</v>
      </c>
      <c r="E2" s="55" t="s">
        <v>142</v>
      </c>
      <c r="F2" s="56" t="s">
        <v>153</v>
      </c>
      <c r="M2" s="44" t="s">
        <v>143</v>
      </c>
    </row>
    <row r="3" spans="1:14" x14ac:dyDescent="0.2">
      <c r="C3" s="141">
        <v>1</v>
      </c>
      <c r="D3" s="86">
        <f>DATE(TEXT($C$1,"aaaa"),$C3,1)</f>
        <v>42005</v>
      </c>
      <c r="E3" s="87">
        <f>DAY(DATE(YEAR($C$1),MONTH(D3)+1,1)-1)</f>
        <v>31</v>
      </c>
      <c r="F3" s="142">
        <f>E3</f>
        <v>31</v>
      </c>
      <c r="M3" s="45" t="s">
        <v>144</v>
      </c>
    </row>
    <row r="4" spans="1:14" x14ac:dyDescent="0.2">
      <c r="C4" s="64">
        <v>2</v>
      </c>
      <c r="D4" s="86">
        <f>DATE(TEXT($C$1,"aaaa"),$C4,1)</f>
        <v>42036</v>
      </c>
      <c r="E4" s="88">
        <f t="shared" ref="E4:E14" si="0">DAY(DATE(YEAR($C$1),MONTH(D4)+1,1)-1)</f>
        <v>28</v>
      </c>
      <c r="F4" s="143">
        <f>F3+E4</f>
        <v>59</v>
      </c>
      <c r="M4" s="45" t="s">
        <v>145</v>
      </c>
    </row>
    <row r="5" spans="1:14" x14ac:dyDescent="0.2">
      <c r="C5" s="64">
        <v>3</v>
      </c>
      <c r="D5" s="86">
        <f t="shared" ref="D5:D14" si="1">DATE(TEXT($C$1,"aaaa"),$C5,1)</f>
        <v>42064</v>
      </c>
      <c r="E5" s="88">
        <f t="shared" si="0"/>
        <v>31</v>
      </c>
      <c r="F5" s="143">
        <f t="shared" ref="F5:F14" si="2">F4+E5</f>
        <v>90</v>
      </c>
    </row>
    <row r="6" spans="1:14" x14ac:dyDescent="0.2">
      <c r="C6" s="64">
        <v>4</v>
      </c>
      <c r="D6" s="86">
        <f t="shared" si="1"/>
        <v>42095</v>
      </c>
      <c r="E6" s="88">
        <f t="shared" si="0"/>
        <v>30</v>
      </c>
      <c r="F6" s="143">
        <f t="shared" si="2"/>
        <v>120</v>
      </c>
      <c r="M6" s="44" t="s">
        <v>146</v>
      </c>
    </row>
    <row r="7" spans="1:14" x14ac:dyDescent="0.2">
      <c r="C7" s="64">
        <v>5</v>
      </c>
      <c r="D7" s="86">
        <f t="shared" si="1"/>
        <v>42125</v>
      </c>
      <c r="E7" s="88">
        <f t="shared" si="0"/>
        <v>31</v>
      </c>
      <c r="F7" s="143">
        <f t="shared" si="2"/>
        <v>151</v>
      </c>
      <c r="M7" s="45" t="s">
        <v>147</v>
      </c>
    </row>
    <row r="8" spans="1:14" x14ac:dyDescent="0.2">
      <c r="C8" s="64">
        <v>6</v>
      </c>
      <c r="D8" s="86">
        <f t="shared" si="1"/>
        <v>42156</v>
      </c>
      <c r="E8" s="88">
        <f t="shared" si="0"/>
        <v>30</v>
      </c>
      <c r="F8" s="143">
        <f t="shared" si="2"/>
        <v>181</v>
      </c>
      <c r="M8" s="45" t="s">
        <v>148</v>
      </c>
    </row>
    <row r="9" spans="1:14" x14ac:dyDescent="0.2">
      <c r="C9" s="64">
        <v>7</v>
      </c>
      <c r="D9" s="86">
        <f t="shared" si="1"/>
        <v>42186</v>
      </c>
      <c r="E9" s="88">
        <f t="shared" si="0"/>
        <v>31</v>
      </c>
      <c r="F9" s="143">
        <f t="shared" si="2"/>
        <v>212</v>
      </c>
      <c r="M9" s="45"/>
    </row>
    <row r="10" spans="1:14" x14ac:dyDescent="0.2">
      <c r="C10" s="64">
        <v>8</v>
      </c>
      <c r="D10" s="86">
        <f t="shared" si="1"/>
        <v>42217</v>
      </c>
      <c r="E10" s="88">
        <f t="shared" si="0"/>
        <v>31</v>
      </c>
      <c r="F10" s="143">
        <f t="shared" si="2"/>
        <v>243</v>
      </c>
      <c r="M10" s="45"/>
    </row>
    <row r="11" spans="1:14" x14ac:dyDescent="0.2">
      <c r="C11" s="64">
        <v>9</v>
      </c>
      <c r="D11" s="86">
        <f t="shared" si="1"/>
        <v>42248</v>
      </c>
      <c r="E11" s="88">
        <f t="shared" si="0"/>
        <v>30</v>
      </c>
      <c r="F11" s="143">
        <f t="shared" si="2"/>
        <v>273</v>
      </c>
    </row>
    <row r="12" spans="1:14" x14ac:dyDescent="0.2">
      <c r="C12" s="64">
        <v>10</v>
      </c>
      <c r="D12" s="86">
        <f t="shared" si="1"/>
        <v>42278</v>
      </c>
      <c r="E12" s="88">
        <f t="shared" si="0"/>
        <v>31</v>
      </c>
      <c r="F12" s="143">
        <f t="shared" si="2"/>
        <v>304</v>
      </c>
      <c r="K12" s="44" t="s">
        <v>149</v>
      </c>
    </row>
    <row r="13" spans="1:14" x14ac:dyDescent="0.2">
      <c r="C13" s="64">
        <v>11</v>
      </c>
      <c r="D13" s="86">
        <f t="shared" si="1"/>
        <v>42309</v>
      </c>
      <c r="E13" s="88">
        <f t="shared" si="0"/>
        <v>30</v>
      </c>
      <c r="F13" s="143">
        <f t="shared" si="2"/>
        <v>334</v>
      </c>
      <c r="K13" s="44" t="s">
        <v>150</v>
      </c>
    </row>
    <row r="14" spans="1:14" ht="13.5" thickBot="1" x14ac:dyDescent="0.25">
      <c r="C14" s="65">
        <v>12</v>
      </c>
      <c r="D14" s="86">
        <f t="shared" si="1"/>
        <v>42339</v>
      </c>
      <c r="E14" s="89">
        <f t="shared" si="0"/>
        <v>31</v>
      </c>
      <c r="F14" s="143">
        <f t="shared" si="2"/>
        <v>365</v>
      </c>
      <c r="K14" s="46">
        <v>39935</v>
      </c>
      <c r="L14" s="46">
        <v>39935</v>
      </c>
      <c r="M14" s="44" t="s">
        <v>151</v>
      </c>
      <c r="N14" s="44" t="s">
        <v>152</v>
      </c>
    </row>
    <row r="15" spans="1:14" ht="13.5" thickBot="1" x14ac:dyDescent="0.25">
      <c r="K15" s="47">
        <v>39935</v>
      </c>
      <c r="L15" s="47">
        <v>39935</v>
      </c>
      <c r="M15" s="44" t="s">
        <v>185</v>
      </c>
      <c r="N15" s="44" t="s">
        <v>186</v>
      </c>
    </row>
    <row r="16" spans="1:14" ht="13.5" thickBot="1" x14ac:dyDescent="0.25">
      <c r="A16" s="57" t="s">
        <v>229</v>
      </c>
      <c r="B16" s="92" t="str">
        <f>IF(MOD(YEAR(C1),4)=0,"Vrai","Faux")</f>
        <v>Faux</v>
      </c>
      <c r="C16" s="93"/>
      <c r="D16" s="93"/>
      <c r="E16" s="94"/>
      <c r="K16" s="48">
        <v>39935</v>
      </c>
      <c r="L16" s="48">
        <v>39935</v>
      </c>
      <c r="M16" s="44" t="s">
        <v>185</v>
      </c>
      <c r="N16" s="44" t="s">
        <v>187</v>
      </c>
    </row>
    <row r="17" spans="2:14" x14ac:dyDescent="0.2">
      <c r="B17" s="95"/>
      <c r="C17" s="95"/>
      <c r="D17" s="95"/>
      <c r="E17" s="95"/>
      <c r="K17" s="49">
        <v>39935</v>
      </c>
      <c r="L17" s="49">
        <v>39935</v>
      </c>
      <c r="M17" s="44" t="s">
        <v>185</v>
      </c>
      <c r="N17" s="44" t="s">
        <v>188</v>
      </c>
    </row>
    <row r="18" spans="2:14" x14ac:dyDescent="0.2">
      <c r="K18" s="50">
        <v>39935</v>
      </c>
      <c r="L18" s="50">
        <v>39935</v>
      </c>
      <c r="M18" s="44" t="s">
        <v>189</v>
      </c>
      <c r="N18" s="44" t="s">
        <v>190</v>
      </c>
    </row>
    <row r="19" spans="2:14" x14ac:dyDescent="0.2">
      <c r="K19" s="51">
        <v>39935</v>
      </c>
      <c r="L19" s="51">
        <v>39935</v>
      </c>
      <c r="M19" s="44" t="s">
        <v>189</v>
      </c>
      <c r="N19" s="44" t="s">
        <v>191</v>
      </c>
    </row>
    <row r="20" spans="2:14" x14ac:dyDescent="0.2">
      <c r="K20" s="52">
        <v>39935</v>
      </c>
      <c r="L20" s="52">
        <v>39935</v>
      </c>
      <c r="M20" s="44" t="s">
        <v>192</v>
      </c>
      <c r="N20" s="44" t="s">
        <v>193</v>
      </c>
    </row>
    <row r="21" spans="2:14" x14ac:dyDescent="0.2">
      <c r="K21" s="53">
        <v>39935</v>
      </c>
      <c r="L21" s="53">
        <v>39935</v>
      </c>
      <c r="M21" s="44" t="s">
        <v>192</v>
      </c>
      <c r="N21" s="44" t="s">
        <v>194</v>
      </c>
    </row>
    <row r="22" spans="2:14" x14ac:dyDescent="0.2">
      <c r="K22" s="46"/>
      <c r="L22" s="50"/>
    </row>
    <row r="23" spans="2:14" x14ac:dyDescent="0.2">
      <c r="K23" s="46"/>
      <c r="L23" s="47"/>
    </row>
    <row r="26" spans="2:14" x14ac:dyDescent="0.2">
      <c r="M26" s="90" t="b">
        <v>1</v>
      </c>
    </row>
  </sheetData>
  <pageMargins left="0.75" right="0.75" top="1" bottom="1" header="0.4921259845" footer="0.4921259845"/>
  <pageSetup paperSize="9" scale="87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B89C3"/>
  </sheetPr>
  <dimension ref="A1:E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3" customWidth="1"/>
  </cols>
  <sheetData>
    <row r="1" spans="1:5" x14ac:dyDescent="0.25">
      <c r="A1" s="214" t="s">
        <v>208</v>
      </c>
      <c r="B1" s="214" t="s">
        <v>209</v>
      </c>
      <c r="C1" s="214" t="s">
        <v>141</v>
      </c>
      <c r="D1" s="214" t="s">
        <v>181</v>
      </c>
      <c r="E1" s="214" t="s">
        <v>252</v>
      </c>
    </row>
    <row r="2" spans="1:5" x14ac:dyDescent="0.25">
      <c r="A2" s="8" t="s">
        <v>210</v>
      </c>
      <c r="B2" s="215">
        <v>42370</v>
      </c>
      <c r="C2" s="216">
        <f t="shared" ref="C2:C23" si="0">MONTH(B2)</f>
        <v>1</v>
      </c>
      <c r="D2" s="8">
        <v>2016</v>
      </c>
      <c r="E2" s="8" t="s">
        <v>178</v>
      </c>
    </row>
    <row r="3" spans="1:5" x14ac:dyDescent="0.25">
      <c r="A3" s="8" t="s">
        <v>211</v>
      </c>
      <c r="B3" s="215">
        <v>42457</v>
      </c>
      <c r="C3" s="216">
        <f t="shared" si="0"/>
        <v>3</v>
      </c>
      <c r="D3" s="8">
        <v>2016</v>
      </c>
      <c r="E3" s="8" t="s">
        <v>178</v>
      </c>
    </row>
    <row r="4" spans="1:5" x14ac:dyDescent="0.25">
      <c r="A4" s="8" t="s">
        <v>212</v>
      </c>
      <c r="B4" s="215">
        <v>42491</v>
      </c>
      <c r="C4" s="216">
        <f t="shared" si="0"/>
        <v>5</v>
      </c>
      <c r="D4" s="8">
        <v>2016</v>
      </c>
      <c r="E4" s="8" t="s">
        <v>178</v>
      </c>
    </row>
    <row r="5" spans="1:5" x14ac:dyDescent="0.25">
      <c r="A5" s="8" t="s">
        <v>214</v>
      </c>
      <c r="B5" s="215">
        <v>42495</v>
      </c>
      <c r="C5" s="216">
        <f t="shared" si="0"/>
        <v>5</v>
      </c>
      <c r="D5" s="8">
        <v>2016</v>
      </c>
      <c r="E5" s="8" t="s">
        <v>178</v>
      </c>
    </row>
    <row r="6" spans="1:5" x14ac:dyDescent="0.25">
      <c r="A6" s="8" t="s">
        <v>213</v>
      </c>
      <c r="B6" s="215">
        <v>42498</v>
      </c>
      <c r="C6" s="216">
        <f t="shared" si="0"/>
        <v>5</v>
      </c>
      <c r="D6" s="8">
        <v>2016</v>
      </c>
      <c r="E6" s="8" t="s">
        <v>178</v>
      </c>
    </row>
    <row r="7" spans="1:5" x14ac:dyDescent="0.25">
      <c r="A7" s="8" t="s">
        <v>220</v>
      </c>
      <c r="B7" s="215">
        <v>42506</v>
      </c>
      <c r="C7" s="216">
        <f t="shared" si="0"/>
        <v>5</v>
      </c>
      <c r="D7" s="8">
        <v>2016</v>
      </c>
      <c r="E7" s="8" t="s">
        <v>178</v>
      </c>
    </row>
    <row r="8" spans="1:5" x14ac:dyDescent="0.25">
      <c r="A8" s="8" t="s">
        <v>215</v>
      </c>
      <c r="B8" s="215">
        <v>42565</v>
      </c>
      <c r="C8" s="216">
        <f t="shared" si="0"/>
        <v>7</v>
      </c>
      <c r="D8" s="8">
        <v>2016</v>
      </c>
      <c r="E8" s="8" t="s">
        <v>178</v>
      </c>
    </row>
    <row r="9" spans="1:5" x14ac:dyDescent="0.25">
      <c r="A9" s="8" t="s">
        <v>216</v>
      </c>
      <c r="B9" s="215">
        <v>42597</v>
      </c>
      <c r="C9" s="216">
        <f t="shared" si="0"/>
        <v>8</v>
      </c>
      <c r="D9" s="8">
        <v>2016</v>
      </c>
      <c r="E9" s="8" t="s">
        <v>178</v>
      </c>
    </row>
    <row r="10" spans="1:5" x14ac:dyDescent="0.25">
      <c r="A10" s="8" t="s">
        <v>217</v>
      </c>
      <c r="B10" s="215">
        <v>42675</v>
      </c>
      <c r="C10" s="216">
        <f t="shared" si="0"/>
        <v>11</v>
      </c>
      <c r="D10" s="8">
        <v>2016</v>
      </c>
      <c r="E10" s="8" t="s">
        <v>178</v>
      </c>
    </row>
    <row r="11" spans="1:5" x14ac:dyDescent="0.25">
      <c r="A11" s="8" t="s">
        <v>218</v>
      </c>
      <c r="B11" s="215">
        <v>42685</v>
      </c>
      <c r="C11" s="216">
        <f t="shared" si="0"/>
        <v>11</v>
      </c>
      <c r="D11" s="8">
        <v>2016</v>
      </c>
      <c r="E11" s="8" t="s">
        <v>178</v>
      </c>
    </row>
    <row r="12" spans="1:5" x14ac:dyDescent="0.25">
      <c r="A12" s="8" t="s">
        <v>219</v>
      </c>
      <c r="B12" s="215">
        <v>42729</v>
      </c>
      <c r="C12" s="216">
        <f t="shared" si="0"/>
        <v>12</v>
      </c>
      <c r="D12" s="8">
        <v>2016</v>
      </c>
      <c r="E12" s="8" t="s">
        <v>178</v>
      </c>
    </row>
    <row r="13" spans="1:5" x14ac:dyDescent="0.25">
      <c r="A13" s="8" t="s">
        <v>210</v>
      </c>
      <c r="B13" s="215">
        <v>42736</v>
      </c>
      <c r="C13" s="216">
        <f t="shared" si="0"/>
        <v>1</v>
      </c>
      <c r="D13" s="8">
        <v>2017</v>
      </c>
      <c r="E13" s="8" t="s">
        <v>178</v>
      </c>
    </row>
    <row r="14" spans="1:5" x14ac:dyDescent="0.25">
      <c r="A14" s="8" t="s">
        <v>211</v>
      </c>
      <c r="B14" s="215">
        <v>42842</v>
      </c>
      <c r="C14" s="216">
        <f t="shared" si="0"/>
        <v>4</v>
      </c>
      <c r="D14" s="8">
        <v>2017</v>
      </c>
      <c r="E14" s="8" t="s">
        <v>178</v>
      </c>
    </row>
    <row r="15" spans="1:5" x14ac:dyDescent="0.25">
      <c r="A15" s="8" t="s">
        <v>212</v>
      </c>
      <c r="B15" s="215">
        <v>42856</v>
      </c>
      <c r="C15" s="216">
        <f t="shared" si="0"/>
        <v>5</v>
      </c>
      <c r="D15" s="8">
        <v>2017</v>
      </c>
      <c r="E15" s="8" t="s">
        <v>178</v>
      </c>
    </row>
    <row r="16" spans="1:5" x14ac:dyDescent="0.25">
      <c r="A16" s="8" t="s">
        <v>213</v>
      </c>
      <c r="B16" s="215">
        <v>42863</v>
      </c>
      <c r="C16" s="216">
        <f t="shared" si="0"/>
        <v>5</v>
      </c>
      <c r="D16" s="8">
        <v>2017</v>
      </c>
      <c r="E16" s="8" t="s">
        <v>178</v>
      </c>
    </row>
    <row r="17" spans="1:5" x14ac:dyDescent="0.25">
      <c r="A17" s="8" t="s">
        <v>214</v>
      </c>
      <c r="B17" s="215">
        <v>42880</v>
      </c>
      <c r="C17" s="216">
        <f t="shared" si="0"/>
        <v>5</v>
      </c>
      <c r="D17" s="8">
        <v>2017</v>
      </c>
      <c r="E17" s="8" t="s">
        <v>178</v>
      </c>
    </row>
    <row r="18" spans="1:5" x14ac:dyDescent="0.25">
      <c r="A18" s="8" t="s">
        <v>220</v>
      </c>
      <c r="B18" s="215">
        <v>42891</v>
      </c>
      <c r="C18" s="216">
        <f t="shared" si="0"/>
        <v>6</v>
      </c>
      <c r="D18" s="8">
        <v>2017</v>
      </c>
      <c r="E18" s="8" t="s">
        <v>178</v>
      </c>
    </row>
    <row r="19" spans="1:5" x14ac:dyDescent="0.25">
      <c r="A19" s="8" t="s">
        <v>215</v>
      </c>
      <c r="B19" s="215">
        <v>42930</v>
      </c>
      <c r="C19" s="216">
        <f t="shared" si="0"/>
        <v>7</v>
      </c>
      <c r="D19" s="8">
        <v>2017</v>
      </c>
      <c r="E19" s="8" t="s">
        <v>178</v>
      </c>
    </row>
    <row r="20" spans="1:5" x14ac:dyDescent="0.25">
      <c r="A20" s="8" t="s">
        <v>216</v>
      </c>
      <c r="B20" s="215">
        <v>42962</v>
      </c>
      <c r="C20" s="216">
        <f t="shared" si="0"/>
        <v>8</v>
      </c>
      <c r="D20" s="8">
        <v>2017</v>
      </c>
      <c r="E20" s="8" t="s">
        <v>178</v>
      </c>
    </row>
    <row r="21" spans="1:5" x14ac:dyDescent="0.25">
      <c r="A21" s="8" t="s">
        <v>217</v>
      </c>
      <c r="B21" s="215">
        <v>43040</v>
      </c>
      <c r="C21" s="216">
        <f t="shared" si="0"/>
        <v>11</v>
      </c>
      <c r="D21" s="8">
        <v>2017</v>
      </c>
      <c r="E21" s="8" t="s">
        <v>178</v>
      </c>
    </row>
    <row r="22" spans="1:5" x14ac:dyDescent="0.25">
      <c r="A22" s="8" t="s">
        <v>218</v>
      </c>
      <c r="B22" s="215">
        <v>43050</v>
      </c>
      <c r="C22" s="216">
        <f t="shared" si="0"/>
        <v>11</v>
      </c>
      <c r="D22" s="8">
        <v>2017</v>
      </c>
      <c r="E22" s="8" t="s">
        <v>178</v>
      </c>
    </row>
    <row r="23" spans="1:5" x14ac:dyDescent="0.25">
      <c r="A23" s="8" t="s">
        <v>219</v>
      </c>
      <c r="B23" s="215">
        <v>43094</v>
      </c>
      <c r="C23" s="216">
        <f t="shared" si="0"/>
        <v>12</v>
      </c>
      <c r="D23" s="8">
        <v>2017</v>
      </c>
      <c r="E23" s="8" t="s">
        <v>178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G10"/>
  <sheetViews>
    <sheetView zoomScale="80" zoomScaleNormal="80" workbookViewId="0">
      <selection activeCell="F15" sqref="F15"/>
    </sheetView>
  </sheetViews>
  <sheetFormatPr baseColWidth="10" defaultColWidth="11.42578125" defaultRowHeight="15" x14ac:dyDescent="0.25"/>
  <sheetData>
    <row r="1" spans="1:7" s="105" customFormat="1" ht="37.5" x14ac:dyDescent="0.25">
      <c r="A1" s="106" t="s">
        <v>181</v>
      </c>
      <c r="B1" s="105" t="s">
        <v>141</v>
      </c>
      <c r="C1" s="105" t="s">
        <v>199</v>
      </c>
      <c r="D1" s="105" t="s">
        <v>200</v>
      </c>
      <c r="E1" s="105" t="s">
        <v>230</v>
      </c>
      <c r="F1" s="105" t="s">
        <v>198</v>
      </c>
      <c r="G1" s="105" t="s">
        <v>66</v>
      </c>
    </row>
    <row r="2" spans="1:7" x14ac:dyDescent="0.25">
      <c r="A2" s="188">
        <f>+'Janvier 2016'!E10</f>
        <v>42370</v>
      </c>
      <c r="B2" s="189">
        <f>+'Janvier 2016'!E10</f>
        <v>42370</v>
      </c>
      <c r="C2" t="str">
        <f>+'Janvier 2016'!$B$3</f>
        <v>AMEG</v>
      </c>
      <c r="D2" t="str">
        <f>+'Janvier 2016'!$B$4</f>
        <v>VALERIE</v>
      </c>
      <c r="E2" s="184" t="str">
        <f>+'Listes deroulantes'!A10</f>
        <v>Projet_1</v>
      </c>
      <c r="F2" s="183">
        <f>SUMIF('Janvier 2016'!$A$13:$A$37,E2,'Janvier 2016'!$AJ$13:$AJ$37)</f>
        <v>0</v>
      </c>
      <c r="G2" s="183">
        <f>SUMIF('Janvier 2016'!$A$13:$A$37,E2,'Janvier 2016'!$AM$13:$AM$37)</f>
        <v>0</v>
      </c>
    </row>
    <row r="3" spans="1:7" x14ac:dyDescent="0.25">
      <c r="C3" t="str">
        <f>+'Janvier 2016'!$B$3</f>
        <v>AMEG</v>
      </c>
      <c r="D3" t="str">
        <f>+'Janvier 2016'!$B$4</f>
        <v>VALERIE</v>
      </c>
      <c r="E3" s="184" t="str">
        <f>+'Listes deroulantes'!A11</f>
        <v>Projet_2</v>
      </c>
      <c r="F3" s="183">
        <f>SUMIF('Janvier 2016'!$A$13:$A$37,E3,'Janvier 2016'!$AJ$13:$AJ$37)</f>
        <v>1</v>
      </c>
      <c r="G3" s="183">
        <f>SUMIF('Janvier 2016'!$A$13:$A$37,E3,'Janvier 2016'!$AM$13:$AM$37)</f>
        <v>1</v>
      </c>
    </row>
    <row r="4" spans="1:7" x14ac:dyDescent="0.25">
      <c r="C4" t="str">
        <f>+'Janvier 2016'!$B$3</f>
        <v>AMEG</v>
      </c>
      <c r="D4" t="str">
        <f>+'Janvier 2016'!$B$4</f>
        <v>VALERIE</v>
      </c>
      <c r="E4" s="184" t="str">
        <f>+'Listes deroulantes'!A12</f>
        <v>Projet_3</v>
      </c>
      <c r="F4" s="183">
        <f>SUMIF('Janvier 2016'!$A$13:$A$37,E4,'Janvier 2016'!$AJ$13:$AJ$37)</f>
        <v>0</v>
      </c>
      <c r="G4" s="183">
        <f>SUMIF('Janvier 2016'!$A$13:$A$37,E4,'Janvier 2016'!$AM$13:$AM$37)</f>
        <v>0</v>
      </c>
    </row>
    <row r="5" spans="1:7" x14ac:dyDescent="0.25">
      <c r="C5" t="str">
        <f>+'Janvier 2016'!$B$3</f>
        <v>AMEG</v>
      </c>
      <c r="D5" t="str">
        <f>+'Janvier 2016'!$B$4</f>
        <v>VALERIE</v>
      </c>
      <c r="E5" s="184" t="str">
        <f>+'Listes deroulantes'!A13</f>
        <v>Projet_4</v>
      </c>
      <c r="F5" s="183">
        <f>SUMIF('Janvier 2016'!$A$13:$A$37,E5,'Janvier 2016'!$AJ$13:$AJ$37)</f>
        <v>0.5</v>
      </c>
      <c r="G5" s="183">
        <f>SUMIF('Janvier 2016'!$A$13:$A$37,E5,'Janvier 2016'!$AM$13:$AM$37)</f>
        <v>0.5</v>
      </c>
    </row>
    <row r="6" spans="1:7" x14ac:dyDescent="0.25">
      <c r="C6" t="str">
        <f>+'Janvier 2016'!$B$3</f>
        <v>AMEG</v>
      </c>
      <c r="D6" t="str">
        <f>+'Janvier 2016'!$B$4</f>
        <v>VALERIE</v>
      </c>
      <c r="E6" s="184" t="str">
        <f>+'Listes deroulantes'!A14</f>
        <v>Projet_5</v>
      </c>
      <c r="F6" s="183">
        <f>SUMIF('Janvier 2016'!$A$13:$A$37,E6,'Janvier 2016'!$AJ$13:$AJ$37)</f>
        <v>0.5</v>
      </c>
      <c r="G6" s="183">
        <f>SUMIF('Janvier 2016'!$A$13:$A$37,E6,'Janvier 2016'!$AM$13:$AM$37)</f>
        <v>0.5</v>
      </c>
    </row>
    <row r="7" spans="1:7" x14ac:dyDescent="0.25">
      <c r="C7" t="str">
        <f>+'Janvier 2016'!$B$3</f>
        <v>AMEG</v>
      </c>
      <c r="D7" t="str">
        <f>+'Janvier 2016'!$B$4</f>
        <v>VALERIE</v>
      </c>
      <c r="E7" s="184" t="str">
        <f>+'Listes deroulantes'!A15</f>
        <v>Projet_6</v>
      </c>
      <c r="F7" s="183">
        <f>SUMIF('Janvier 2016'!$A$13:$A$37,E7,'Janvier 2016'!$AJ$13:$AJ$37)</f>
        <v>0</v>
      </c>
      <c r="G7" s="183">
        <f>SUMIF('Janvier 2016'!$A$13:$A$37,E7,'Janvier 2016'!$AM$13:$AM$37)</f>
        <v>0</v>
      </c>
    </row>
    <row r="8" spans="1:7" x14ac:dyDescent="0.25">
      <c r="C8" t="str">
        <f>+'Janvier 2016'!$B$3</f>
        <v>AMEG</v>
      </c>
      <c r="D8" t="str">
        <f>+'Janvier 2016'!$B$4</f>
        <v>VALERIE</v>
      </c>
      <c r="E8" s="184" t="str">
        <f>+'Listes deroulantes'!A16</f>
        <v>Projet_7</v>
      </c>
      <c r="F8" s="183">
        <f>SUMIF('Janvier 2016'!$A$13:$A$37,E8,'Janvier 2016'!$AJ$13:$AJ$37)</f>
        <v>0</v>
      </c>
      <c r="G8" s="183">
        <f>SUMIF('Janvier 2016'!$A$13:$A$37,E8,'Janvier 2016'!$AM$13:$AM$37)</f>
        <v>0</v>
      </c>
    </row>
    <row r="9" spans="1:7" x14ac:dyDescent="0.25">
      <c r="C9" t="str">
        <f>+'Janvier 2016'!$B$3</f>
        <v>AMEG</v>
      </c>
      <c r="D9" t="str">
        <f>+'Janvier 2016'!$B$4</f>
        <v>VALERIE</v>
      </c>
      <c r="E9" s="184" t="str">
        <f>+'Listes deroulantes'!A17</f>
        <v>Projet_8</v>
      </c>
      <c r="F9" s="183">
        <f>SUMIF('Janvier 2016'!$A$13:$A$37,E9,'Janvier 2016'!$AJ$13:$AJ$37)</f>
        <v>0</v>
      </c>
      <c r="G9" s="183">
        <f>SUMIF('Janvier 2016'!$A$13:$A$37,E9,'Janvier 2016'!$AM$13:$AM$37)</f>
        <v>0</v>
      </c>
    </row>
    <row r="10" spans="1:7" x14ac:dyDescent="0.25">
      <c r="C10" t="str">
        <f>+'Janvier 2016'!$B$3</f>
        <v>AMEG</v>
      </c>
      <c r="D10" t="str">
        <f>+'Janvier 2016'!$B$4</f>
        <v>VALERIE</v>
      </c>
      <c r="E10" t="str">
        <f>+'Listes deroulantes'!A69</f>
        <v>Absences</v>
      </c>
      <c r="F10" s="183">
        <f>SUMIF('Janvier 2016'!$A$13:$A$37,E10,'Janvier 2016'!$AJ$13:$AJ$37)</f>
        <v>0</v>
      </c>
      <c r="G10" s="183">
        <f>SUMIF('Janvier 2016'!$A$13:$A$37,E10,'Janvier 2016'!$AM$13:$AM$37)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41</vt:i4>
      </vt:variant>
    </vt:vector>
  </HeadingPairs>
  <TitlesOfParts>
    <vt:vector size="50" baseType="lpstr">
      <vt:lpstr>Bienvenue</vt:lpstr>
      <vt:lpstr>parametrage</vt:lpstr>
      <vt:lpstr>Janvier 2016</vt:lpstr>
      <vt:lpstr>Fevrier 2016</vt:lpstr>
      <vt:lpstr>RH</vt:lpstr>
      <vt:lpstr>Listes deroulantes</vt:lpstr>
      <vt:lpstr>Tables</vt:lpstr>
      <vt:lpstr>Liste jours feries</vt:lpstr>
      <vt:lpstr>Synthèse</vt:lpstr>
      <vt:lpstr>Absences</vt:lpstr>
      <vt:lpstr>Code_Projet</vt:lpstr>
      <vt:lpstr>Nom_Collaborateur</vt:lpstr>
      <vt:lpstr>Phase_1</vt:lpstr>
      <vt:lpstr>Phase_10</vt:lpstr>
      <vt:lpstr>Phase_11</vt:lpstr>
      <vt:lpstr>Phase_12</vt:lpstr>
      <vt:lpstr>Phase_13</vt:lpstr>
      <vt:lpstr>Phase_14</vt:lpstr>
      <vt:lpstr>Phase_15</vt:lpstr>
      <vt:lpstr>Phase_16</vt:lpstr>
      <vt:lpstr>Phase_17</vt:lpstr>
      <vt:lpstr>Phase_18</vt:lpstr>
      <vt:lpstr>Phase_19</vt:lpstr>
      <vt:lpstr>Phase_2</vt:lpstr>
      <vt:lpstr>Phase_20</vt:lpstr>
      <vt:lpstr>Phase_21</vt:lpstr>
      <vt:lpstr>Phase_22</vt:lpstr>
      <vt:lpstr>Phase_23</vt:lpstr>
      <vt:lpstr>Phase_24</vt:lpstr>
      <vt:lpstr>Phase_25</vt:lpstr>
      <vt:lpstr>Phase_26</vt:lpstr>
      <vt:lpstr>Phase_27</vt:lpstr>
      <vt:lpstr>Phase_28</vt:lpstr>
      <vt:lpstr>Phase_3</vt:lpstr>
      <vt:lpstr>Phase_4</vt:lpstr>
      <vt:lpstr>Phase_5</vt:lpstr>
      <vt:lpstr>Phase_6</vt:lpstr>
      <vt:lpstr>Phase_7</vt:lpstr>
      <vt:lpstr>Phase_8</vt:lpstr>
      <vt:lpstr>Phase_9</vt:lpstr>
      <vt:lpstr>Phase_Projet</vt:lpstr>
      <vt:lpstr>Prenom_Collaborateur</vt:lpstr>
      <vt:lpstr>Projet_1</vt:lpstr>
      <vt:lpstr>Projet_2</vt:lpstr>
      <vt:lpstr>Projet_3</vt:lpstr>
      <vt:lpstr>Projet_4</vt:lpstr>
      <vt:lpstr>Projet_5</vt:lpstr>
      <vt:lpstr>Projet_6</vt:lpstr>
      <vt:lpstr>Projet_7</vt:lpstr>
      <vt:lpstr>Projet_8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Lépine Bachelard</dc:creator>
  <cp:lastModifiedBy>Michel Zombaï</cp:lastModifiedBy>
  <cp:lastPrinted>2014-11-03T10:51:56Z</cp:lastPrinted>
  <dcterms:created xsi:type="dcterms:W3CDTF">2011-11-18T09:55:36Z</dcterms:created>
  <dcterms:modified xsi:type="dcterms:W3CDTF">2015-12-12T22:54:33Z</dcterms:modified>
</cp:coreProperties>
</file>