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60" windowWidth="15195" windowHeight="12120" tabRatio="643"/>
  </bookViews>
  <sheets>
    <sheet name="Equipes" sheetId="162" r:id="rId1"/>
    <sheet name="Tirage Groupes" sheetId="2" r:id="rId2"/>
    <sheet name="Gr.de 4" sheetId="152" state="hidden" r:id="rId3"/>
    <sheet name="Gr.de 5" sheetId="159" state="hidden" r:id="rId4"/>
    <sheet name="Gr.de 6" sheetId="160" state="hidden" r:id="rId5"/>
    <sheet name="Gr.de 7" sheetId="161" state="hidden" r:id="rId6"/>
    <sheet name="Gr.de 8" sheetId="46" state="hidden" r:id="rId7"/>
    <sheet name="Gr.de 9" sheetId="3" state="hidden" r:id="rId8"/>
    <sheet name="Gr.de 10" sheetId="51" state="hidden" r:id="rId9"/>
    <sheet name="Gr.de 12" sheetId="52" state="hidden" r:id="rId10"/>
    <sheet name="Gr.A" sheetId="170" r:id="rId11"/>
    <sheet name="Gr.B" sheetId="171" r:id="rId12"/>
    <sheet name="Gr.C" sheetId="172" r:id="rId13"/>
    <sheet name="Gr.D" sheetId="173" r:id="rId14"/>
    <sheet name="Gr.E" sheetId="174" r:id="rId15"/>
    <sheet name="Gr.F" sheetId="175" r:id="rId16"/>
  </sheets>
  <functionGroups builtInGroupCount="17"/>
  <definedNames>
    <definedName name="NOMBRE_D_EQUIPES">'Tirage Groupes'!$B$2</definedName>
    <definedName name="NOMBRE_DE_GROUPES">'Tirage Groupes'!$C$2</definedName>
    <definedName name="NOMBRE_EQUIPES_PAR_GROUPES">'Tirage Groupes'!$D$2</definedName>
  </definedNames>
  <calcPr calcId="145621"/>
</workbook>
</file>

<file path=xl/calcChain.xml><?xml version="1.0" encoding="utf-8"?>
<calcChain xmlns="http://schemas.openxmlformats.org/spreadsheetml/2006/main">
  <c r="AN30" i="175" l="1"/>
  <c r="AF19" i="175"/>
  <c r="AF18" i="175" s="1"/>
  <c r="AC19" i="175"/>
  <c r="Z19" i="175"/>
  <c r="Z18" i="175" s="1"/>
  <c r="W19" i="175"/>
  <c r="W18" i="175" s="1"/>
  <c r="T19" i="175"/>
  <c r="T18" i="175" s="1"/>
  <c r="Q19" i="175"/>
  <c r="N19" i="175"/>
  <c r="AC18" i="175"/>
  <c r="Q18" i="175"/>
  <c r="AF17" i="175"/>
  <c r="AF16" i="175" s="1"/>
  <c r="AC17" i="175"/>
  <c r="AC16" i="175" s="1"/>
  <c r="Z17" i="175"/>
  <c r="Z16" i="175" s="1"/>
  <c r="W17" i="175"/>
  <c r="W16" i="175" s="1"/>
  <c r="T17" i="175"/>
  <c r="T16" i="175" s="1"/>
  <c r="Q17" i="175"/>
  <c r="N17" i="175"/>
  <c r="Q16" i="175"/>
  <c r="AF15" i="175"/>
  <c r="AF14" i="175" s="1"/>
  <c r="AC15" i="175"/>
  <c r="AC14" i="175" s="1"/>
  <c r="Z15" i="175"/>
  <c r="Z14" i="175" s="1"/>
  <c r="W15" i="175"/>
  <c r="T15" i="175"/>
  <c r="T14" i="175" s="1"/>
  <c r="Q15" i="175"/>
  <c r="Q14" i="175" s="1"/>
  <c r="N15" i="175"/>
  <c r="W14" i="175"/>
  <c r="AF13" i="175"/>
  <c r="AF12" i="175" s="1"/>
  <c r="AC13" i="175"/>
  <c r="AC12" i="175" s="1"/>
  <c r="Z13" i="175"/>
  <c r="Z12" i="175" s="1"/>
  <c r="W13" i="175"/>
  <c r="W12" i="175" s="1"/>
  <c r="T13" i="175"/>
  <c r="T12" i="175" s="1"/>
  <c r="Q13" i="175"/>
  <c r="N13" i="175"/>
  <c r="Q12" i="175"/>
  <c r="AF11" i="175"/>
  <c r="AF10" i="175" s="1"/>
  <c r="AC11" i="175"/>
  <c r="AC10" i="175" s="1"/>
  <c r="Z11" i="175"/>
  <c r="Z10" i="175" s="1"/>
  <c r="W11" i="175"/>
  <c r="T11" i="175"/>
  <c r="T10" i="175" s="1"/>
  <c r="Q11" i="175"/>
  <c r="N11" i="175"/>
  <c r="W10" i="175"/>
  <c r="Q10" i="175"/>
  <c r="AF9" i="175"/>
  <c r="AF8" i="175" s="1"/>
  <c r="AC9" i="175"/>
  <c r="Z9" i="175"/>
  <c r="Z8" i="175" s="1"/>
  <c r="W9" i="175"/>
  <c r="W8" i="175" s="1"/>
  <c r="T9" i="175"/>
  <c r="T8" i="175" s="1"/>
  <c r="Q9" i="175"/>
  <c r="Q8" i="175" s="1"/>
  <c r="N9" i="175"/>
  <c r="AC8" i="175"/>
  <c r="AF7" i="175"/>
  <c r="AF6" i="175" s="1"/>
  <c r="AC7" i="175"/>
  <c r="Z7" i="175"/>
  <c r="Z6" i="175" s="1"/>
  <c r="W7" i="175"/>
  <c r="W6" i="175" s="1"/>
  <c r="T7" i="175"/>
  <c r="T6" i="175" s="1"/>
  <c r="Q7" i="175"/>
  <c r="N7" i="175"/>
  <c r="AC6" i="175"/>
  <c r="Q6" i="175"/>
  <c r="AF5" i="175"/>
  <c r="AF4" i="175" s="1"/>
  <c r="AC5" i="175"/>
  <c r="AC4" i="175" s="1"/>
  <c r="Z5" i="175"/>
  <c r="Z4" i="175" s="1"/>
  <c r="W5" i="175"/>
  <c r="W4" i="175" s="1"/>
  <c r="T5" i="175"/>
  <c r="T4" i="175" s="1"/>
  <c r="Q5" i="175"/>
  <c r="N5" i="175"/>
  <c r="Q4" i="175"/>
  <c r="AN30" i="174"/>
  <c r="AF19" i="174"/>
  <c r="AF18" i="174" s="1"/>
  <c r="AC19" i="174"/>
  <c r="AC18" i="174" s="1"/>
  <c r="Z19" i="174"/>
  <c r="Z18" i="174" s="1"/>
  <c r="W19" i="174"/>
  <c r="W18" i="174" s="1"/>
  <c r="T19" i="174"/>
  <c r="Q19" i="174"/>
  <c r="Q18" i="174" s="1"/>
  <c r="N19" i="174"/>
  <c r="N18" i="174"/>
  <c r="AF17" i="174"/>
  <c r="AC17" i="174"/>
  <c r="AC16" i="174" s="1"/>
  <c r="Z17" i="174"/>
  <c r="Z16" i="174" s="1"/>
  <c r="W17" i="174"/>
  <c r="T17" i="174"/>
  <c r="T16" i="174" s="1"/>
  <c r="Q17" i="174"/>
  <c r="Q16" i="174" s="1"/>
  <c r="N17" i="174"/>
  <c r="AF16" i="174"/>
  <c r="W16" i="174"/>
  <c r="AF15" i="174"/>
  <c r="AF14" i="174" s="1"/>
  <c r="AC15" i="174"/>
  <c r="AC14" i="174" s="1"/>
  <c r="Z15" i="174"/>
  <c r="Z14" i="174" s="1"/>
  <c r="W15" i="174"/>
  <c r="T15" i="174"/>
  <c r="Q15" i="174"/>
  <c r="Q14" i="174" s="1"/>
  <c r="N15" i="174"/>
  <c r="N14" i="174" s="1"/>
  <c r="W14" i="174"/>
  <c r="AF13" i="174"/>
  <c r="AF12" i="174" s="1"/>
  <c r="AC13" i="174"/>
  <c r="AC12" i="174" s="1"/>
  <c r="Z13" i="174"/>
  <c r="Z12" i="174" s="1"/>
  <c r="W13" i="174"/>
  <c r="T13" i="174"/>
  <c r="T12" i="174" s="1"/>
  <c r="Q13" i="174"/>
  <c r="N13" i="174"/>
  <c r="W12" i="174"/>
  <c r="Q12" i="174"/>
  <c r="AF11" i="174"/>
  <c r="AF10" i="174" s="1"/>
  <c r="AC11" i="174"/>
  <c r="Z11" i="174"/>
  <c r="W11" i="174"/>
  <c r="T11" i="174"/>
  <c r="Q11" i="174"/>
  <c r="Q10" i="174" s="1"/>
  <c r="N11" i="174"/>
  <c r="AC10" i="174"/>
  <c r="Z10" i="174"/>
  <c r="W10" i="174"/>
  <c r="N10" i="174"/>
  <c r="AF9" i="174"/>
  <c r="AF8" i="174" s="1"/>
  <c r="AC9" i="174"/>
  <c r="Z9" i="174"/>
  <c r="Z8" i="174" s="1"/>
  <c r="W9" i="174"/>
  <c r="W8" i="174" s="1"/>
  <c r="T9" i="174"/>
  <c r="T8" i="174" s="1"/>
  <c r="Q9" i="174"/>
  <c r="N9" i="174"/>
  <c r="AC8" i="174"/>
  <c r="Q8" i="174"/>
  <c r="AF7" i="174"/>
  <c r="AF6" i="174" s="1"/>
  <c r="AC7" i="174"/>
  <c r="Z7" i="174"/>
  <c r="W7" i="174"/>
  <c r="W6" i="174" s="1"/>
  <c r="T7" i="174"/>
  <c r="Q7" i="174"/>
  <c r="Q6" i="174" s="1"/>
  <c r="N7" i="174"/>
  <c r="AC6" i="174"/>
  <c r="Z6" i="174"/>
  <c r="N6" i="174"/>
  <c r="AF5" i="174"/>
  <c r="AC5" i="174"/>
  <c r="AC4" i="174" s="1"/>
  <c r="Z5" i="174"/>
  <c r="Z4" i="174" s="1"/>
  <c r="W5" i="174"/>
  <c r="W4" i="174" s="1"/>
  <c r="T5" i="174"/>
  <c r="Q5" i="174"/>
  <c r="Q4" i="174" s="1"/>
  <c r="N5" i="174"/>
  <c r="AF4" i="174"/>
  <c r="T4" i="174"/>
  <c r="AN30" i="173"/>
  <c r="AF19" i="173"/>
  <c r="AF18" i="173" s="1"/>
  <c r="AC19" i="173"/>
  <c r="AC18" i="173" s="1"/>
  <c r="Z19" i="173"/>
  <c r="W19" i="173"/>
  <c r="W18" i="173" s="1"/>
  <c r="T19" i="173"/>
  <c r="Q19" i="173"/>
  <c r="Q18" i="173" s="1"/>
  <c r="N19" i="173"/>
  <c r="Z18" i="173"/>
  <c r="T18" i="173"/>
  <c r="N18" i="173"/>
  <c r="AF17" i="173"/>
  <c r="AF16" i="173" s="1"/>
  <c r="AC17" i="173"/>
  <c r="AC16" i="173" s="1"/>
  <c r="Z17" i="173"/>
  <c r="W17" i="173"/>
  <c r="W16" i="173" s="1"/>
  <c r="T17" i="173"/>
  <c r="T16" i="173" s="1"/>
  <c r="Q17" i="173"/>
  <c r="Q16" i="173" s="1"/>
  <c r="N17" i="173"/>
  <c r="Z16" i="173"/>
  <c r="AF15" i="173"/>
  <c r="AF14" i="173" s="1"/>
  <c r="AC15" i="173"/>
  <c r="AC14" i="173" s="1"/>
  <c r="Z15" i="173"/>
  <c r="W15" i="173"/>
  <c r="W14" i="173" s="1"/>
  <c r="T15" i="173"/>
  <c r="Q15" i="173"/>
  <c r="Q14" i="173" s="1"/>
  <c r="N15" i="173"/>
  <c r="Z14" i="173"/>
  <c r="T14" i="173"/>
  <c r="N14" i="173"/>
  <c r="AF13" i="173"/>
  <c r="AC13" i="173"/>
  <c r="AC12" i="173" s="1"/>
  <c r="Z13" i="173"/>
  <c r="W13" i="173"/>
  <c r="W12" i="173" s="1"/>
  <c r="T13" i="173"/>
  <c r="Q13" i="173"/>
  <c r="Q12" i="173" s="1"/>
  <c r="N13" i="173"/>
  <c r="AF12" i="173"/>
  <c r="Z12" i="173"/>
  <c r="T12" i="173"/>
  <c r="AF11" i="173"/>
  <c r="AF10" i="173" s="1"/>
  <c r="AC11" i="173"/>
  <c r="AC10" i="173" s="1"/>
  <c r="Z11" i="173"/>
  <c r="Z10" i="173" s="1"/>
  <c r="W11" i="173"/>
  <c r="W10" i="173" s="1"/>
  <c r="T11" i="173"/>
  <c r="Q11" i="173"/>
  <c r="Q10" i="173" s="1"/>
  <c r="N11" i="173"/>
  <c r="T10" i="173"/>
  <c r="N10" i="173"/>
  <c r="AF9" i="173"/>
  <c r="AF8" i="173" s="1"/>
  <c r="AC9" i="173"/>
  <c r="AC8" i="173" s="1"/>
  <c r="Z9" i="173"/>
  <c r="W9" i="173"/>
  <c r="W8" i="173" s="1"/>
  <c r="T9" i="173"/>
  <c r="T8" i="173" s="1"/>
  <c r="Q9" i="173"/>
  <c r="Q8" i="173" s="1"/>
  <c r="N9" i="173"/>
  <c r="Z8" i="173"/>
  <c r="N8" i="173"/>
  <c r="AF7" i="173"/>
  <c r="AC7" i="173"/>
  <c r="AC6" i="173" s="1"/>
  <c r="Z7" i="173"/>
  <c r="Z6" i="173" s="1"/>
  <c r="W7" i="173"/>
  <c r="W6" i="173" s="1"/>
  <c r="T7" i="173"/>
  <c r="T6" i="173" s="1"/>
  <c r="Q7" i="173"/>
  <c r="Q6" i="173" s="1"/>
  <c r="N7" i="173"/>
  <c r="AF6" i="173"/>
  <c r="N6" i="173"/>
  <c r="AF5" i="173"/>
  <c r="AF4" i="173" s="1"/>
  <c r="AC5" i="173"/>
  <c r="AC4" i="173" s="1"/>
  <c r="Z5" i="173"/>
  <c r="Z4" i="173" s="1"/>
  <c r="W5" i="173"/>
  <c r="W4" i="173" s="1"/>
  <c r="T5" i="173"/>
  <c r="T4" i="173" s="1"/>
  <c r="Q5" i="173"/>
  <c r="Q4" i="173" s="1"/>
  <c r="N5" i="173"/>
  <c r="N4" i="173" s="1"/>
  <c r="AN30" i="172"/>
  <c r="AF19" i="172"/>
  <c r="AF18" i="172" s="1"/>
  <c r="AC19" i="172"/>
  <c r="Z19" i="172"/>
  <c r="W19" i="172"/>
  <c r="W18" i="172" s="1"/>
  <c r="T19" i="172"/>
  <c r="Q19" i="172"/>
  <c r="Q18" i="172" s="1"/>
  <c r="N19" i="172"/>
  <c r="AC18" i="172"/>
  <c r="Z18" i="172"/>
  <c r="N18" i="172"/>
  <c r="AF17" i="172"/>
  <c r="AC17" i="172"/>
  <c r="AC16" i="172" s="1"/>
  <c r="Z17" i="172"/>
  <c r="Z16" i="172" s="1"/>
  <c r="W17" i="172"/>
  <c r="W16" i="172" s="1"/>
  <c r="T17" i="172"/>
  <c r="T16" i="172" s="1"/>
  <c r="Q17" i="172"/>
  <c r="N17" i="172"/>
  <c r="AF16" i="172"/>
  <c r="Q16" i="172"/>
  <c r="AF15" i="172"/>
  <c r="AF14" i="172" s="1"/>
  <c r="AC15" i="172"/>
  <c r="Z15" i="172"/>
  <c r="W15" i="172"/>
  <c r="T15" i="172"/>
  <c r="Q15" i="172"/>
  <c r="Q14" i="172" s="1"/>
  <c r="N15" i="172"/>
  <c r="AC14" i="172"/>
  <c r="Z14" i="172"/>
  <c r="W14" i="172"/>
  <c r="N14" i="172"/>
  <c r="AF13" i="172"/>
  <c r="AF12" i="172" s="1"/>
  <c r="AC13" i="172"/>
  <c r="Z13" i="172"/>
  <c r="Z12" i="172" s="1"/>
  <c r="W13" i="172"/>
  <c r="W12" i="172" s="1"/>
  <c r="T13" i="172"/>
  <c r="Q13" i="172"/>
  <c r="Q12" i="172" s="1"/>
  <c r="N13" i="172"/>
  <c r="AC12" i="172"/>
  <c r="T12" i="172"/>
  <c r="AF11" i="172"/>
  <c r="AF10" i="172" s="1"/>
  <c r="AC11" i="172"/>
  <c r="AC10" i="172" s="1"/>
  <c r="Z11" i="172"/>
  <c r="Z10" i="172" s="1"/>
  <c r="W11" i="172"/>
  <c r="W10" i="172" s="1"/>
  <c r="T11" i="172"/>
  <c r="Q11" i="172"/>
  <c r="Q10" i="172" s="1"/>
  <c r="N11" i="172"/>
  <c r="N10" i="172"/>
  <c r="AF9" i="172"/>
  <c r="AC9" i="172"/>
  <c r="AC8" i="172" s="1"/>
  <c r="Z9" i="172"/>
  <c r="Z8" i="172" s="1"/>
  <c r="W9" i="172"/>
  <c r="T9" i="172"/>
  <c r="Q9" i="172"/>
  <c r="N9" i="172"/>
  <c r="AF8" i="172"/>
  <c r="W8" i="172"/>
  <c r="T8" i="172"/>
  <c r="Q8" i="172"/>
  <c r="AF7" i="172"/>
  <c r="AF6" i="172" s="1"/>
  <c r="AC7" i="172"/>
  <c r="Z7" i="172"/>
  <c r="Z6" i="172" s="1"/>
  <c r="W7" i="172"/>
  <c r="W6" i="172" s="1"/>
  <c r="T7" i="172"/>
  <c r="Q7" i="172"/>
  <c r="Q6" i="172" s="1"/>
  <c r="N7" i="172"/>
  <c r="AC6" i="172"/>
  <c r="N6" i="172"/>
  <c r="AF5" i="172"/>
  <c r="AC5" i="172"/>
  <c r="AC4" i="172" s="1"/>
  <c r="Z5" i="172"/>
  <c r="Z4" i="172" s="1"/>
  <c r="W5" i="172"/>
  <c r="T5" i="172"/>
  <c r="T4" i="172" s="1"/>
  <c r="Q5" i="172"/>
  <c r="Q4" i="172" s="1"/>
  <c r="N5" i="172"/>
  <c r="AF4" i="172"/>
  <c r="W4" i="172"/>
  <c r="AN30" i="171"/>
  <c r="AF19" i="171"/>
  <c r="AC19" i="171"/>
  <c r="AC18" i="171" s="1"/>
  <c r="Z19" i="171"/>
  <c r="W19" i="171"/>
  <c r="W18" i="171" s="1"/>
  <c r="T19" i="171"/>
  <c r="Q19" i="171"/>
  <c r="Q18" i="171" s="1"/>
  <c r="N19" i="171"/>
  <c r="N18" i="171" s="1"/>
  <c r="AF18" i="171"/>
  <c r="Z18" i="171"/>
  <c r="T18" i="171"/>
  <c r="AF17" i="171"/>
  <c r="AF16" i="171" s="1"/>
  <c r="AC17" i="171"/>
  <c r="AC16" i="171" s="1"/>
  <c r="Z17" i="171"/>
  <c r="Z16" i="171" s="1"/>
  <c r="W17" i="171"/>
  <c r="T17" i="171"/>
  <c r="T16" i="171" s="1"/>
  <c r="Q17" i="171"/>
  <c r="Q16" i="171" s="1"/>
  <c r="N17" i="171"/>
  <c r="AJ16" i="171" s="1"/>
  <c r="W16" i="171"/>
  <c r="N16" i="171"/>
  <c r="AF15" i="171"/>
  <c r="AC15" i="171"/>
  <c r="AC14" i="171" s="1"/>
  <c r="Z15" i="171"/>
  <c r="W15" i="171"/>
  <c r="W14" i="171" s="1"/>
  <c r="T15" i="171"/>
  <c r="Q15" i="171"/>
  <c r="Q14" i="171" s="1"/>
  <c r="N15" i="171"/>
  <c r="AF14" i="171"/>
  <c r="Z14" i="171"/>
  <c r="T14" i="171"/>
  <c r="N14" i="171"/>
  <c r="AF13" i="171"/>
  <c r="AF12" i="171" s="1"/>
  <c r="AC13" i="171"/>
  <c r="AC12" i="171" s="1"/>
  <c r="Z13" i="171"/>
  <c r="Z12" i="171" s="1"/>
  <c r="W13" i="171"/>
  <c r="T13" i="171"/>
  <c r="T12" i="171" s="1"/>
  <c r="Q13" i="171"/>
  <c r="Q12" i="171" s="1"/>
  <c r="N13" i="171"/>
  <c r="W12" i="171"/>
  <c r="N12" i="171"/>
  <c r="AF11" i="171"/>
  <c r="AF10" i="171" s="1"/>
  <c r="AC11" i="171"/>
  <c r="AC10" i="171" s="1"/>
  <c r="Z11" i="171"/>
  <c r="W11" i="171"/>
  <c r="W10" i="171" s="1"/>
  <c r="T11" i="171"/>
  <c r="T10" i="171" s="1"/>
  <c r="Q11" i="171"/>
  <c r="Q10" i="171" s="1"/>
  <c r="N11" i="171"/>
  <c r="N10" i="171" s="1"/>
  <c r="Z10" i="171"/>
  <c r="AF9" i="171"/>
  <c r="AF8" i="171" s="1"/>
  <c r="AC9" i="171"/>
  <c r="AC8" i="171" s="1"/>
  <c r="Z9" i="171"/>
  <c r="Z8" i="171" s="1"/>
  <c r="W9" i="171"/>
  <c r="W8" i="171" s="1"/>
  <c r="T9" i="171"/>
  <c r="Q9" i="171"/>
  <c r="Q8" i="171" s="1"/>
  <c r="N9" i="171"/>
  <c r="N8" i="171" s="1"/>
  <c r="T8" i="171"/>
  <c r="AF7" i="171"/>
  <c r="AC7" i="171"/>
  <c r="AC6" i="171" s="1"/>
  <c r="Z7" i="171"/>
  <c r="Z6" i="171" s="1"/>
  <c r="W7" i="171"/>
  <c r="W6" i="171" s="1"/>
  <c r="T7" i="171"/>
  <c r="Q7" i="171"/>
  <c r="Q6" i="171" s="1"/>
  <c r="N7" i="171"/>
  <c r="AF6" i="171"/>
  <c r="N6" i="171"/>
  <c r="AF5" i="171"/>
  <c r="AC5" i="171"/>
  <c r="AC4" i="171" s="1"/>
  <c r="Z5" i="171"/>
  <c r="Z4" i="171" s="1"/>
  <c r="W5" i="171"/>
  <c r="W4" i="171" s="1"/>
  <c r="T5" i="171"/>
  <c r="Q5" i="171"/>
  <c r="Q4" i="171" s="1"/>
  <c r="N5" i="171"/>
  <c r="AF4" i="171"/>
  <c r="N4" i="171"/>
  <c r="AN30" i="170"/>
  <c r="AF19" i="170"/>
  <c r="AC19" i="170"/>
  <c r="AC18" i="170" s="1"/>
  <c r="Z19" i="170"/>
  <c r="W19" i="170"/>
  <c r="W18" i="170" s="1"/>
  <c r="T19" i="170"/>
  <c r="Q19" i="170"/>
  <c r="N19" i="170"/>
  <c r="AF18" i="170"/>
  <c r="Z18" i="170"/>
  <c r="T18" i="170"/>
  <c r="Q18" i="170"/>
  <c r="N18" i="170"/>
  <c r="AF17" i="170"/>
  <c r="AC17" i="170"/>
  <c r="AC16" i="170" s="1"/>
  <c r="Z17" i="170"/>
  <c r="Z16" i="170" s="1"/>
  <c r="W17" i="170"/>
  <c r="T17" i="170"/>
  <c r="T16" i="170" s="1"/>
  <c r="Q17" i="170"/>
  <c r="Q16" i="170" s="1"/>
  <c r="N17" i="170"/>
  <c r="AJ16" i="170" s="1"/>
  <c r="AF16" i="170"/>
  <c r="W16" i="170"/>
  <c r="N16" i="170"/>
  <c r="AF15" i="170"/>
  <c r="AC15" i="170"/>
  <c r="AC14" i="170" s="1"/>
  <c r="Z15" i="170"/>
  <c r="W15" i="170"/>
  <c r="W14" i="170" s="1"/>
  <c r="T15" i="170"/>
  <c r="Q15" i="170"/>
  <c r="N15" i="170"/>
  <c r="AF14" i="170"/>
  <c r="Z14" i="170"/>
  <c r="T14" i="170"/>
  <c r="Q14" i="170"/>
  <c r="N14" i="170"/>
  <c r="AF13" i="170"/>
  <c r="AC13" i="170"/>
  <c r="AC12" i="170" s="1"/>
  <c r="Z13" i="170"/>
  <c r="Z12" i="170" s="1"/>
  <c r="W13" i="170"/>
  <c r="T13" i="170"/>
  <c r="T12" i="170" s="1"/>
  <c r="Q13" i="170"/>
  <c r="Q12" i="170" s="1"/>
  <c r="N13" i="170"/>
  <c r="AJ12" i="170" s="1"/>
  <c r="AF12" i="170"/>
  <c r="W12" i="170"/>
  <c r="N12" i="170"/>
  <c r="AF11" i="170"/>
  <c r="AC11" i="170"/>
  <c r="AC10" i="170" s="1"/>
  <c r="Z11" i="170"/>
  <c r="W11" i="170"/>
  <c r="W10" i="170" s="1"/>
  <c r="T11" i="170"/>
  <c r="Q11" i="170"/>
  <c r="N11" i="170"/>
  <c r="AF10" i="170"/>
  <c r="Z10" i="170"/>
  <c r="T10" i="170"/>
  <c r="Q10" i="170"/>
  <c r="N10" i="170"/>
  <c r="AF9" i="170"/>
  <c r="AC9" i="170"/>
  <c r="AC8" i="170" s="1"/>
  <c r="Z9" i="170"/>
  <c r="Z8" i="170" s="1"/>
  <c r="W9" i="170"/>
  <c r="T9" i="170"/>
  <c r="T8" i="170" s="1"/>
  <c r="Q9" i="170"/>
  <c r="Q8" i="170" s="1"/>
  <c r="N9" i="170"/>
  <c r="AJ8" i="170" s="1"/>
  <c r="AF8" i="170"/>
  <c r="W8" i="170"/>
  <c r="N8" i="170"/>
  <c r="AF7" i="170"/>
  <c r="AC7" i="170"/>
  <c r="AC6" i="170" s="1"/>
  <c r="Z7" i="170"/>
  <c r="W7" i="170"/>
  <c r="W6" i="170" s="1"/>
  <c r="T7" i="170"/>
  <c r="Q7" i="170"/>
  <c r="N7" i="170"/>
  <c r="AF6" i="170"/>
  <c r="Z6" i="170"/>
  <c r="T6" i="170"/>
  <c r="Q6" i="170"/>
  <c r="N6" i="170"/>
  <c r="AF5" i="170"/>
  <c r="AC5" i="170"/>
  <c r="AC4" i="170" s="1"/>
  <c r="Z5" i="170"/>
  <c r="Z4" i="170" s="1"/>
  <c r="W5" i="170"/>
  <c r="T5" i="170"/>
  <c r="T4" i="170" s="1"/>
  <c r="Q5" i="170"/>
  <c r="Q4" i="170" s="1"/>
  <c r="N5" i="170"/>
  <c r="AJ4" i="170" s="1"/>
  <c r="AF4" i="170"/>
  <c r="W4" i="170"/>
  <c r="N4" i="170"/>
  <c r="AQ32" i="52"/>
  <c r="AI21" i="52"/>
  <c r="AF21" i="52"/>
  <c r="AC21" i="52"/>
  <c r="Z21" i="52"/>
  <c r="W21" i="52"/>
  <c r="T21" i="52"/>
  <c r="Q21" i="52"/>
  <c r="N21" i="52"/>
  <c r="AI20" i="52"/>
  <c r="AF20" i="52"/>
  <c r="AC20" i="52"/>
  <c r="Z20" i="52"/>
  <c r="W20" i="52"/>
  <c r="T20" i="52"/>
  <c r="Q20" i="52"/>
  <c r="N20" i="52"/>
  <c r="AI19" i="52"/>
  <c r="AF19" i="52"/>
  <c r="AC19" i="52"/>
  <c r="Z19" i="52"/>
  <c r="W19" i="52"/>
  <c r="T19" i="52"/>
  <c r="Q19" i="52"/>
  <c r="N19" i="52"/>
  <c r="AI18" i="52"/>
  <c r="AF18" i="52"/>
  <c r="AC18" i="52"/>
  <c r="Z18" i="52"/>
  <c r="W18" i="52"/>
  <c r="T18" i="52"/>
  <c r="Q18" i="52"/>
  <c r="N18" i="52"/>
  <c r="AI17" i="52"/>
  <c r="AF17" i="52"/>
  <c r="AC17" i="52"/>
  <c r="Z17" i="52"/>
  <c r="W17" i="52"/>
  <c r="T17" i="52"/>
  <c r="Q17" i="52"/>
  <c r="N17" i="52"/>
  <c r="AI16" i="52"/>
  <c r="AF16" i="52"/>
  <c r="AC16" i="52"/>
  <c r="Z16" i="52"/>
  <c r="W16" i="52"/>
  <c r="T16" i="52"/>
  <c r="Q16" i="52"/>
  <c r="N16" i="52"/>
  <c r="AI15" i="52"/>
  <c r="AF15" i="52"/>
  <c r="AC15" i="52"/>
  <c r="Z15" i="52"/>
  <c r="W15" i="52"/>
  <c r="T15" i="52"/>
  <c r="Q15" i="52"/>
  <c r="N15" i="52"/>
  <c r="AI14" i="52"/>
  <c r="AF14" i="52"/>
  <c r="AC14" i="52"/>
  <c r="Z14" i="52"/>
  <c r="W14" i="52"/>
  <c r="T14" i="52"/>
  <c r="Q14" i="52"/>
  <c r="N14" i="52"/>
  <c r="AI13" i="52"/>
  <c r="AF13" i="52"/>
  <c r="AC13" i="52"/>
  <c r="Z13" i="52"/>
  <c r="W13" i="52"/>
  <c r="T13" i="52"/>
  <c r="Q13" i="52"/>
  <c r="N13" i="52"/>
  <c r="AI12" i="52"/>
  <c r="AF12" i="52"/>
  <c r="AC12" i="52"/>
  <c r="Z12" i="52"/>
  <c r="W12" i="52"/>
  <c r="T12" i="52"/>
  <c r="Q12" i="52"/>
  <c r="N12" i="52"/>
  <c r="AI11" i="52"/>
  <c r="AF11" i="52"/>
  <c r="AC11" i="52"/>
  <c r="Z11" i="52"/>
  <c r="W11" i="52"/>
  <c r="T11" i="52"/>
  <c r="Q11" i="52"/>
  <c r="N11" i="52"/>
  <c r="AI10" i="52"/>
  <c r="AF10" i="52"/>
  <c r="AC10" i="52"/>
  <c r="Z10" i="52"/>
  <c r="W10" i="52"/>
  <c r="T10" i="52"/>
  <c r="Q10" i="52"/>
  <c r="N10" i="52"/>
  <c r="AI9" i="52"/>
  <c r="AF9" i="52"/>
  <c r="AC9" i="52"/>
  <c r="Z9" i="52"/>
  <c r="W9" i="52"/>
  <c r="T9" i="52"/>
  <c r="Q9" i="52"/>
  <c r="N9" i="52"/>
  <c r="AI8" i="52"/>
  <c r="AF8" i="52"/>
  <c r="AC8" i="52"/>
  <c r="Z8" i="52"/>
  <c r="W8" i="52"/>
  <c r="T8" i="52"/>
  <c r="Q8" i="52"/>
  <c r="N8" i="52"/>
  <c r="AI7" i="52"/>
  <c r="AF7" i="52"/>
  <c r="AC7" i="52"/>
  <c r="Z7" i="52"/>
  <c r="W7" i="52"/>
  <c r="T7" i="52"/>
  <c r="Q7" i="52"/>
  <c r="N7" i="52"/>
  <c r="AI6" i="52"/>
  <c r="AF6" i="52"/>
  <c r="AC6" i="52"/>
  <c r="Z6" i="52"/>
  <c r="W6" i="52"/>
  <c r="T6" i="52"/>
  <c r="Q6" i="52"/>
  <c r="N6" i="52"/>
  <c r="AI5" i="52"/>
  <c r="AF5" i="52"/>
  <c r="AC5" i="52"/>
  <c r="Z5" i="52"/>
  <c r="W5" i="52"/>
  <c r="T5" i="52"/>
  <c r="Q5" i="52"/>
  <c r="N5" i="52"/>
  <c r="AI4" i="52"/>
  <c r="AF4" i="52"/>
  <c r="AC4" i="52"/>
  <c r="Z4" i="52"/>
  <c r="W4" i="52"/>
  <c r="T4" i="52"/>
  <c r="Q4" i="52"/>
  <c r="N4" i="52"/>
  <c r="AQ32" i="51"/>
  <c r="AI21" i="51"/>
  <c r="AF21" i="51"/>
  <c r="AF20" i="51" s="1"/>
  <c r="AC21" i="51"/>
  <c r="Z21" i="51"/>
  <c r="Z20" i="51" s="1"/>
  <c r="W21" i="51"/>
  <c r="T21" i="51"/>
  <c r="T20" i="51" s="1"/>
  <c r="Q21" i="51"/>
  <c r="N21" i="51"/>
  <c r="AI20" i="51"/>
  <c r="AC20" i="51"/>
  <c r="W20" i="51"/>
  <c r="Q20" i="51"/>
  <c r="AI19" i="51"/>
  <c r="AI18" i="51" s="1"/>
  <c r="AF19" i="51"/>
  <c r="AC19" i="51"/>
  <c r="AC18" i="51" s="1"/>
  <c r="Z19" i="51"/>
  <c r="W19" i="51"/>
  <c r="W18" i="51" s="1"/>
  <c r="T19" i="51"/>
  <c r="Q19" i="51"/>
  <c r="Q18" i="51" s="1"/>
  <c r="N19" i="51"/>
  <c r="AM18" i="51"/>
  <c r="AF18" i="51"/>
  <c r="Z18" i="51"/>
  <c r="T18" i="51"/>
  <c r="N18" i="51"/>
  <c r="AI17" i="51"/>
  <c r="AF17" i="51"/>
  <c r="AF16" i="51" s="1"/>
  <c r="AC17" i="51"/>
  <c r="Z17" i="51"/>
  <c r="Z16" i="51" s="1"/>
  <c r="W17" i="51"/>
  <c r="T17" i="51"/>
  <c r="T16" i="51" s="1"/>
  <c r="Q17" i="51"/>
  <c r="N17" i="51"/>
  <c r="AI16" i="51"/>
  <c r="AC16" i="51"/>
  <c r="W16" i="51"/>
  <c r="Q16" i="51"/>
  <c r="AI15" i="51"/>
  <c r="AI14" i="51" s="1"/>
  <c r="AF15" i="51"/>
  <c r="AC15" i="51"/>
  <c r="AC14" i="51" s="1"/>
  <c r="Z15" i="51"/>
  <c r="W15" i="51"/>
  <c r="W14" i="51" s="1"/>
  <c r="T15" i="51"/>
  <c r="Q15" i="51"/>
  <c r="Q14" i="51" s="1"/>
  <c r="N15" i="51"/>
  <c r="AM14" i="51"/>
  <c r="AF14" i="51"/>
  <c r="Z14" i="51"/>
  <c r="T14" i="51"/>
  <c r="N14" i="51"/>
  <c r="AL14" i="51" s="1"/>
  <c r="AN14" i="51" s="1"/>
  <c r="AI13" i="51"/>
  <c r="AF13" i="51"/>
  <c r="AF12" i="51" s="1"/>
  <c r="AC13" i="51"/>
  <c r="Z13" i="51"/>
  <c r="Z12" i="51" s="1"/>
  <c r="W13" i="51"/>
  <c r="T13" i="51"/>
  <c r="T12" i="51" s="1"/>
  <c r="Q13" i="51"/>
  <c r="N13" i="51"/>
  <c r="AM12" i="51" s="1"/>
  <c r="AI12" i="51"/>
  <c r="AC12" i="51"/>
  <c r="W12" i="51"/>
  <c r="Q12" i="51"/>
  <c r="AI11" i="51"/>
  <c r="AI10" i="51" s="1"/>
  <c r="AF11" i="51"/>
  <c r="AC11" i="51"/>
  <c r="AC10" i="51" s="1"/>
  <c r="Z11" i="51"/>
  <c r="W11" i="51"/>
  <c r="W10" i="51" s="1"/>
  <c r="T11" i="51"/>
  <c r="Q11" i="51"/>
  <c r="Q10" i="51" s="1"/>
  <c r="N11" i="51"/>
  <c r="AM10" i="51"/>
  <c r="AF10" i="51"/>
  <c r="Z10" i="51"/>
  <c r="T10" i="51"/>
  <c r="N10" i="51"/>
  <c r="AI9" i="51"/>
  <c r="AF9" i="51"/>
  <c r="AF8" i="51" s="1"/>
  <c r="AC9" i="51"/>
  <c r="Z9" i="51"/>
  <c r="Z8" i="51" s="1"/>
  <c r="W9" i="51"/>
  <c r="T9" i="51"/>
  <c r="T8" i="51" s="1"/>
  <c r="Q9" i="51"/>
  <c r="N9" i="51"/>
  <c r="AM8" i="51" s="1"/>
  <c r="AI8" i="51"/>
  <c r="AC8" i="51"/>
  <c r="W8" i="51"/>
  <c r="Q8" i="51"/>
  <c r="AI7" i="51"/>
  <c r="AI6" i="51" s="1"/>
  <c r="AF7" i="51"/>
  <c r="AC7" i="51"/>
  <c r="AC6" i="51" s="1"/>
  <c r="Z7" i="51"/>
  <c r="W7" i="51"/>
  <c r="W6" i="51" s="1"/>
  <c r="T7" i="51"/>
  <c r="Q7" i="51"/>
  <c r="Q6" i="51" s="1"/>
  <c r="N7" i="51"/>
  <c r="AM6" i="51"/>
  <c r="AF6" i="51"/>
  <c r="Z6" i="51"/>
  <c r="T6" i="51"/>
  <c r="N6" i="51"/>
  <c r="AI5" i="51"/>
  <c r="AF5" i="51"/>
  <c r="AF4" i="51" s="1"/>
  <c r="AC5" i="51"/>
  <c r="Z5" i="51"/>
  <c r="Z4" i="51" s="1"/>
  <c r="W5" i="51"/>
  <c r="T5" i="51"/>
  <c r="T4" i="51" s="1"/>
  <c r="Q5" i="51"/>
  <c r="N5" i="51"/>
  <c r="AM4" i="51" s="1"/>
  <c r="AI4" i="51"/>
  <c r="AC4" i="51"/>
  <c r="W4" i="51"/>
  <c r="Q4" i="51"/>
  <c r="AK28" i="161"/>
  <c r="AC17" i="161"/>
  <c r="AC16" i="161" s="1"/>
  <c r="Z17" i="161"/>
  <c r="Z16" i="161" s="1"/>
  <c r="W17" i="161"/>
  <c r="W16" i="161" s="1"/>
  <c r="T17" i="161"/>
  <c r="T16" i="161" s="1"/>
  <c r="Q17" i="161"/>
  <c r="Q16" i="161" s="1"/>
  <c r="N17" i="161"/>
  <c r="AC15" i="161"/>
  <c r="AC14" i="161" s="1"/>
  <c r="Z15" i="161"/>
  <c r="Z14" i="161" s="1"/>
  <c r="W15" i="161"/>
  <c r="W14" i="161" s="1"/>
  <c r="T15" i="161"/>
  <c r="T14" i="161" s="1"/>
  <c r="Q15" i="161"/>
  <c r="Q14" i="161" s="1"/>
  <c r="N15" i="161"/>
  <c r="N14" i="161" s="1"/>
  <c r="AC13" i="161"/>
  <c r="AC12" i="161" s="1"/>
  <c r="Z13" i="161"/>
  <c r="Z12" i="161" s="1"/>
  <c r="W13" i="161"/>
  <c r="W12" i="161" s="1"/>
  <c r="T13" i="161"/>
  <c r="T12" i="161" s="1"/>
  <c r="Q13" i="161"/>
  <c r="N13" i="161"/>
  <c r="Q12" i="161"/>
  <c r="AC11" i="161"/>
  <c r="AC10" i="161" s="1"/>
  <c r="Z11" i="161"/>
  <c r="Z10" i="161" s="1"/>
  <c r="W11" i="161"/>
  <c r="W10" i="161" s="1"/>
  <c r="T11" i="161"/>
  <c r="T10" i="161" s="1"/>
  <c r="Q11" i="161"/>
  <c r="Q10" i="161" s="1"/>
  <c r="N11" i="161"/>
  <c r="N10" i="161" s="1"/>
  <c r="AC9" i="161"/>
  <c r="AC8" i="161" s="1"/>
  <c r="Z9" i="161"/>
  <c r="Z8" i="161" s="1"/>
  <c r="W9" i="161"/>
  <c r="W8" i="161" s="1"/>
  <c r="T9" i="161"/>
  <c r="T8" i="161" s="1"/>
  <c r="Q9" i="161"/>
  <c r="N9" i="161"/>
  <c r="Q8" i="161"/>
  <c r="AC7" i="161"/>
  <c r="AC6" i="161" s="1"/>
  <c r="Z7" i="161"/>
  <c r="Z6" i="161" s="1"/>
  <c r="W7" i="161"/>
  <c r="W6" i="161" s="1"/>
  <c r="T7" i="161"/>
  <c r="Q7" i="161"/>
  <c r="Q6" i="161" s="1"/>
  <c r="N7" i="161"/>
  <c r="N6" i="161" s="1"/>
  <c r="AC5" i="161"/>
  <c r="AC4" i="161" s="1"/>
  <c r="Z5" i="161"/>
  <c r="Z4" i="161" s="1"/>
  <c r="W5" i="161"/>
  <c r="W4" i="161" s="1"/>
  <c r="T5" i="161"/>
  <c r="Q5" i="161"/>
  <c r="Q4" i="161" s="1"/>
  <c r="N5" i="161"/>
  <c r="T4" i="161"/>
  <c r="Z15" i="160"/>
  <c r="Z13" i="160"/>
  <c r="Z11" i="160"/>
  <c r="Z9" i="160"/>
  <c r="Z7" i="160"/>
  <c r="Z5" i="160"/>
  <c r="W15" i="160"/>
  <c r="W13" i="160"/>
  <c r="W11" i="160"/>
  <c r="W9" i="160"/>
  <c r="W7" i="160"/>
  <c r="W5" i="160"/>
  <c r="T15" i="160"/>
  <c r="T13" i="160"/>
  <c r="T11" i="160"/>
  <c r="T9" i="160"/>
  <c r="T7" i="160"/>
  <c r="T5" i="160"/>
  <c r="Q15" i="160"/>
  <c r="Q13" i="160"/>
  <c r="Q11" i="160"/>
  <c r="Q9" i="160"/>
  <c r="Q7" i="160"/>
  <c r="Q5" i="160"/>
  <c r="N15" i="160"/>
  <c r="N13" i="160"/>
  <c r="N11" i="160"/>
  <c r="N9" i="160"/>
  <c r="N7" i="160"/>
  <c r="N5" i="160"/>
  <c r="Q14" i="160"/>
  <c r="T14" i="160"/>
  <c r="W12" i="160"/>
  <c r="T12" i="160"/>
  <c r="N12" i="160"/>
  <c r="Z10" i="160"/>
  <c r="W10" i="160"/>
  <c r="W8" i="160"/>
  <c r="Q8" i="160"/>
  <c r="N8" i="160"/>
  <c r="Z6" i="160"/>
  <c r="Q6" i="160"/>
  <c r="T4" i="160"/>
  <c r="N14" i="160"/>
  <c r="W14" i="160"/>
  <c r="Z14" i="160"/>
  <c r="Q12" i="160"/>
  <c r="Z12" i="160"/>
  <c r="N10" i="160"/>
  <c r="Q10" i="160"/>
  <c r="T10" i="160"/>
  <c r="T8" i="160"/>
  <c r="Z8" i="160"/>
  <c r="W6" i="160"/>
  <c r="T6" i="160"/>
  <c r="N6" i="160"/>
  <c r="W4" i="160"/>
  <c r="Q4" i="160"/>
  <c r="N4" i="160"/>
  <c r="Z4" i="160"/>
  <c r="N4" i="159"/>
  <c r="W11" i="159"/>
  <c r="W9" i="159"/>
  <c r="W7" i="159"/>
  <c r="W5" i="159"/>
  <c r="T13" i="159"/>
  <c r="T11" i="159"/>
  <c r="T9" i="159"/>
  <c r="T7" i="159"/>
  <c r="Q13" i="159"/>
  <c r="Q11" i="159"/>
  <c r="Q9" i="159"/>
  <c r="Q7" i="159"/>
  <c r="Q5" i="159"/>
  <c r="N13" i="159"/>
  <c r="N11" i="159"/>
  <c r="N9" i="159"/>
  <c r="N7" i="159"/>
  <c r="N5" i="159"/>
  <c r="W6" i="159"/>
  <c r="W10" i="159"/>
  <c r="T10" i="159"/>
  <c r="W12" i="159"/>
  <c r="W8" i="159"/>
  <c r="W4" i="159"/>
  <c r="T5" i="159"/>
  <c r="T4" i="159"/>
  <c r="T12" i="159"/>
  <c r="T8" i="159"/>
  <c r="T6" i="159"/>
  <c r="Q6" i="159"/>
  <c r="Q8" i="159"/>
  <c r="Q12" i="159"/>
  <c r="Q10" i="159"/>
  <c r="Q4" i="159"/>
  <c r="N10" i="159"/>
  <c r="N12" i="159"/>
  <c r="N6" i="159"/>
  <c r="N8" i="159"/>
  <c r="N4" i="152"/>
  <c r="W13" i="159"/>
  <c r="T10" i="152"/>
  <c r="N10" i="152"/>
  <c r="Q8" i="152"/>
  <c r="N6" i="152"/>
  <c r="Q10" i="152"/>
  <c r="T8" i="152"/>
  <c r="N8" i="152"/>
  <c r="T6" i="152"/>
  <c r="Q6" i="152"/>
  <c r="Q7" i="152"/>
  <c r="T11" i="152"/>
  <c r="T9" i="152"/>
  <c r="T7" i="152"/>
  <c r="T5" i="152"/>
  <c r="Q11" i="152"/>
  <c r="Q9" i="152"/>
  <c r="Q5" i="152"/>
  <c r="N11" i="152"/>
  <c r="N9" i="152"/>
  <c r="N7" i="152"/>
  <c r="N5" i="152"/>
  <c r="T4" i="152"/>
  <c r="Q4" i="152"/>
  <c r="N4" i="51" l="1"/>
  <c r="AL4" i="51" s="1"/>
  <c r="AN4" i="51" s="1"/>
  <c r="N8" i="51"/>
  <c r="AL8" i="51" s="1"/>
  <c r="AN8" i="51" s="1"/>
  <c r="N12" i="51"/>
  <c r="AL12" i="51" s="1"/>
  <c r="AN12" i="51" s="1"/>
  <c r="AM16" i="51"/>
  <c r="N16" i="51"/>
  <c r="AL16" i="51" s="1"/>
  <c r="AN16" i="51" s="1"/>
  <c r="AL18" i="51"/>
  <c r="AN18" i="51" s="1"/>
  <c r="AL6" i="51"/>
  <c r="AN6" i="51" s="1"/>
  <c r="AL10" i="51"/>
  <c r="AN10" i="51" s="1"/>
  <c r="AM20" i="51"/>
  <c r="N20" i="51"/>
  <c r="AL20" i="51" s="1"/>
  <c r="AN20" i="51" s="1"/>
  <c r="AM4" i="52"/>
  <c r="AM6" i="52"/>
  <c r="AM8" i="52"/>
  <c r="AM10" i="52"/>
  <c r="AM12" i="52"/>
  <c r="AM14" i="52"/>
  <c r="AM16" i="52"/>
  <c r="AL18" i="52"/>
  <c r="AM18" i="52"/>
  <c r="AL20" i="52"/>
  <c r="AM20" i="52"/>
  <c r="AJ6" i="170"/>
  <c r="AJ10" i="170"/>
  <c r="AJ14" i="170"/>
  <c r="AJ18" i="170"/>
  <c r="AJ14" i="172"/>
  <c r="AJ18" i="172"/>
  <c r="AJ6" i="174"/>
  <c r="AJ16" i="175"/>
  <c r="AI4" i="170"/>
  <c r="AK4" i="170" s="1"/>
  <c r="AI8" i="170"/>
  <c r="AK8" i="170" s="1"/>
  <c r="AI12" i="170"/>
  <c r="AK12" i="170" s="1"/>
  <c r="AI16" i="170"/>
  <c r="AK16" i="170" s="1"/>
  <c r="AJ8" i="173"/>
  <c r="AJ18" i="174"/>
  <c r="AJ8" i="175"/>
  <c r="AJ12" i="175"/>
  <c r="AJ4" i="175"/>
  <c r="AJ18" i="175"/>
  <c r="AJ14" i="175"/>
  <c r="AJ10" i="175"/>
  <c r="AJ6" i="175"/>
  <c r="N4" i="175"/>
  <c r="AI4" i="175" s="1"/>
  <c r="N8" i="175"/>
  <c r="AI8" i="175" s="1"/>
  <c r="AK8" i="175" s="1"/>
  <c r="N12" i="175"/>
  <c r="AI12" i="175" s="1"/>
  <c r="AK12" i="175" s="1"/>
  <c r="N16" i="175"/>
  <c r="AI16" i="175" s="1"/>
  <c r="AK16" i="175" s="1"/>
  <c r="N6" i="175"/>
  <c r="AI6" i="175" s="1"/>
  <c r="N10" i="175"/>
  <c r="AI10" i="175" s="1"/>
  <c r="N14" i="175"/>
  <c r="AI14" i="175" s="1"/>
  <c r="N18" i="175"/>
  <c r="AI18" i="175" s="1"/>
  <c r="AJ14" i="174"/>
  <c r="AJ10" i="174"/>
  <c r="AJ16" i="174"/>
  <c r="AJ12" i="174"/>
  <c r="AJ8" i="174"/>
  <c r="AJ4" i="174"/>
  <c r="N4" i="174"/>
  <c r="AI4" i="174" s="1"/>
  <c r="T6" i="174"/>
  <c r="AI6" i="174" s="1"/>
  <c r="AK6" i="174" s="1"/>
  <c r="N8" i="174"/>
  <c r="AI8" i="174" s="1"/>
  <c r="T10" i="174"/>
  <c r="AI10" i="174" s="1"/>
  <c r="AK10" i="174" s="1"/>
  <c r="N12" i="174"/>
  <c r="AI12" i="174" s="1"/>
  <c r="T14" i="174"/>
  <c r="AI14" i="174" s="1"/>
  <c r="N16" i="174"/>
  <c r="AI16" i="174" s="1"/>
  <c r="T18" i="174"/>
  <c r="AI18" i="174" s="1"/>
  <c r="AK18" i="174" s="1"/>
  <c r="AI8" i="173"/>
  <c r="AK8" i="173" s="1"/>
  <c r="AI6" i="173"/>
  <c r="AJ16" i="173"/>
  <c r="AJ12" i="173"/>
  <c r="AI4" i="173"/>
  <c r="AJ4" i="173"/>
  <c r="N16" i="173"/>
  <c r="N12" i="173"/>
  <c r="AI12" i="173" s="1"/>
  <c r="AK12" i="173" s="1"/>
  <c r="AI10" i="173"/>
  <c r="AI14" i="173"/>
  <c r="AK14" i="173" s="1"/>
  <c r="AI16" i="173"/>
  <c r="AK16" i="173" s="1"/>
  <c r="AI18" i="173"/>
  <c r="AJ6" i="173"/>
  <c r="AJ10" i="173"/>
  <c r="AJ14" i="173"/>
  <c r="AJ18" i="173"/>
  <c r="AJ4" i="172"/>
  <c r="AJ16" i="172"/>
  <c r="AJ12" i="172"/>
  <c r="AJ10" i="172"/>
  <c r="AJ8" i="172"/>
  <c r="AJ6" i="172"/>
  <c r="N4" i="172"/>
  <c r="AI4" i="172" s="1"/>
  <c r="T6" i="172"/>
  <c r="AI6" i="172" s="1"/>
  <c r="N8" i="172"/>
  <c r="AI8" i="172" s="1"/>
  <c r="T10" i="172"/>
  <c r="AI10" i="172" s="1"/>
  <c r="N12" i="172"/>
  <c r="AI12" i="172" s="1"/>
  <c r="AK12" i="172" s="1"/>
  <c r="T14" i="172"/>
  <c r="AI14" i="172" s="1"/>
  <c r="AK14" i="172" s="1"/>
  <c r="N16" i="172"/>
  <c r="AI16" i="172" s="1"/>
  <c r="T18" i="172"/>
  <c r="AI18" i="172" s="1"/>
  <c r="AK18" i="172" s="1"/>
  <c r="AJ6" i="171"/>
  <c r="AI12" i="171"/>
  <c r="AJ4" i="171"/>
  <c r="T6" i="171"/>
  <c r="T4" i="171"/>
  <c r="AI4" i="171" s="1"/>
  <c r="AI14" i="171"/>
  <c r="AJ14" i="171"/>
  <c r="AJ12" i="171"/>
  <c r="AI6" i="171"/>
  <c r="AJ18" i="171"/>
  <c r="AJ10" i="171"/>
  <c r="AJ8" i="171"/>
  <c r="AI10" i="171"/>
  <c r="AI18" i="171"/>
  <c r="AI8" i="171"/>
  <c r="AI16" i="171"/>
  <c r="AK16" i="171" s="1"/>
  <c r="AI6" i="170"/>
  <c r="AK6" i="170" s="1"/>
  <c r="AI14" i="170"/>
  <c r="AK14" i="170" s="1"/>
  <c r="AI10" i="170"/>
  <c r="AK10" i="170" s="1"/>
  <c r="AI18" i="170"/>
  <c r="AK18" i="170" s="1"/>
  <c r="AL18" i="170" s="1"/>
  <c r="AL4" i="52"/>
  <c r="AL6" i="52"/>
  <c r="AN6" i="52" s="1"/>
  <c r="AL8" i="52"/>
  <c r="AL10" i="52"/>
  <c r="AL12" i="52"/>
  <c r="AL14" i="52"/>
  <c r="AN14" i="52" s="1"/>
  <c r="AL16" i="52"/>
  <c r="AN4" i="52"/>
  <c r="AN8" i="52"/>
  <c r="AN10" i="52"/>
  <c r="AN12" i="52"/>
  <c r="AN16" i="52"/>
  <c r="AN18" i="52"/>
  <c r="AN20" i="52"/>
  <c r="AG8" i="161"/>
  <c r="AG4" i="161"/>
  <c r="AG16" i="161"/>
  <c r="AG12" i="161"/>
  <c r="AG6" i="161"/>
  <c r="AF10" i="161"/>
  <c r="AF14" i="161"/>
  <c r="AG10" i="161"/>
  <c r="AG14" i="161"/>
  <c r="N4" i="161"/>
  <c r="AF4" i="161" s="1"/>
  <c r="AH4" i="161" s="1"/>
  <c r="T6" i="161"/>
  <c r="AF6" i="161" s="1"/>
  <c r="AH6" i="161" s="1"/>
  <c r="N8" i="161"/>
  <c r="AF8" i="161" s="1"/>
  <c r="N12" i="161"/>
  <c r="AF12" i="161" s="1"/>
  <c r="N16" i="161"/>
  <c r="AF16" i="161" s="1"/>
  <c r="AD8" i="160"/>
  <c r="AD10" i="160"/>
  <c r="AD4" i="160"/>
  <c r="AD12" i="160"/>
  <c r="AD6" i="160"/>
  <c r="AD14" i="160"/>
  <c r="AC8" i="160"/>
  <c r="AC4" i="160"/>
  <c r="AC12" i="160"/>
  <c r="AC6" i="160"/>
  <c r="AC10" i="160"/>
  <c r="AC14" i="160"/>
  <c r="AA4" i="159"/>
  <c r="AA10" i="159"/>
  <c r="AA12" i="159"/>
  <c r="Z12" i="159"/>
  <c r="Z10" i="159"/>
  <c r="Z4" i="159"/>
  <c r="AA6" i="159"/>
  <c r="AA8" i="159"/>
  <c r="Z8" i="159"/>
  <c r="Z6" i="159"/>
  <c r="X6" i="152"/>
  <c r="W10" i="152"/>
  <c r="X4" i="152"/>
  <c r="X8" i="152"/>
  <c r="X10" i="152"/>
  <c r="W4" i="152"/>
  <c r="W6" i="152"/>
  <c r="W8" i="152"/>
  <c r="AO16" i="51" l="1"/>
  <c r="AO6" i="51"/>
  <c r="AO20" i="51"/>
  <c r="AO12" i="51"/>
  <c r="AO18" i="51"/>
  <c r="AO14" i="51"/>
  <c r="AO4" i="51"/>
  <c r="AO10" i="51"/>
  <c r="AB6" i="159"/>
  <c r="AH16" i="161"/>
  <c r="AH8" i="161"/>
  <c r="AK12" i="171"/>
  <c r="AK16" i="172"/>
  <c r="AK12" i="174"/>
  <c r="AK6" i="175"/>
  <c r="AO8" i="51"/>
  <c r="AK4" i="175"/>
  <c r="AK14" i="175"/>
  <c r="AK18" i="175"/>
  <c r="AK10" i="175"/>
  <c r="AK14" i="174"/>
  <c r="AK16" i="174"/>
  <c r="AK8" i="174"/>
  <c r="AL18" i="174" s="1"/>
  <c r="AK4" i="174"/>
  <c r="AK4" i="173"/>
  <c r="AK6" i="173"/>
  <c r="AK10" i="173"/>
  <c r="AK18" i="173"/>
  <c r="AK4" i="172"/>
  <c r="AK10" i="172"/>
  <c r="AK8" i="172"/>
  <c r="AK6" i="172"/>
  <c r="AK8" i="171"/>
  <c r="AK6" i="171"/>
  <c r="AK4" i="171"/>
  <c r="AK14" i="171"/>
  <c r="AK10" i="171"/>
  <c r="AK18" i="171"/>
  <c r="AL14" i="170"/>
  <c r="AL4" i="170"/>
  <c r="AL8" i="170"/>
  <c r="AL12" i="170"/>
  <c r="AL16" i="170"/>
  <c r="AL10" i="170"/>
  <c r="AL6" i="170"/>
  <c r="AO10" i="52"/>
  <c r="AO18" i="52"/>
  <c r="AO20" i="52"/>
  <c r="AO12" i="52"/>
  <c r="AO4" i="52"/>
  <c r="AO14" i="52"/>
  <c r="AO6" i="52"/>
  <c r="AO16" i="52"/>
  <c r="AO8" i="52"/>
  <c r="AE38" i="51"/>
  <c r="AG38" i="51" s="1"/>
  <c r="AR34" i="51"/>
  <c r="AE28" i="51"/>
  <c r="AG28" i="51" s="1"/>
  <c r="AR24" i="51"/>
  <c r="AE32" i="51"/>
  <c r="AG32" i="51" s="1"/>
  <c r="AE40" i="51"/>
  <c r="AG40" i="51" s="1"/>
  <c r="AE30" i="51"/>
  <c r="AG30" i="51" s="1"/>
  <c r="AR26" i="51"/>
  <c r="AR40" i="51"/>
  <c r="AE36" i="51"/>
  <c r="AG36" i="51" s="1"/>
  <c r="AR32" i="51"/>
  <c r="AR30" i="51"/>
  <c r="AE26" i="51"/>
  <c r="AG26" i="51" s="1"/>
  <c r="AR38" i="51"/>
  <c r="AE34" i="51"/>
  <c r="AG34" i="51" s="1"/>
  <c r="AR28" i="51"/>
  <c r="AE24" i="51"/>
  <c r="AG24" i="51" s="1"/>
  <c r="AR36" i="51"/>
  <c r="AH12" i="161"/>
  <c r="AH10" i="161"/>
  <c r="AH14" i="161"/>
  <c r="AE4" i="160"/>
  <c r="AE12" i="160"/>
  <c r="AE6" i="160"/>
  <c r="AE10" i="160"/>
  <c r="AE8" i="160"/>
  <c r="AE14" i="160"/>
  <c r="AB10" i="159"/>
  <c r="AB12" i="159"/>
  <c r="AB8" i="159"/>
  <c r="AB4" i="159"/>
  <c r="Y6" i="152"/>
  <c r="Y10" i="152"/>
  <c r="Y4" i="152"/>
  <c r="Y8" i="152"/>
  <c r="AL18" i="172" l="1"/>
  <c r="AL8" i="175"/>
  <c r="AL4" i="175"/>
  <c r="AL14" i="175"/>
  <c r="AL10" i="175"/>
  <c r="AL12" i="175"/>
  <c r="AL6" i="175"/>
  <c r="AL16" i="175"/>
  <c r="AL18" i="175"/>
  <c r="AL12" i="174"/>
  <c r="AL10" i="174"/>
  <c r="AL4" i="174"/>
  <c r="AO28" i="174" s="1"/>
  <c r="AL16" i="174"/>
  <c r="AL14" i="174"/>
  <c r="AL6" i="174"/>
  <c r="AL8" i="174"/>
  <c r="AL16" i="173"/>
  <c r="AL6" i="173"/>
  <c r="AL10" i="173"/>
  <c r="AL8" i="173"/>
  <c r="AL18" i="173"/>
  <c r="AL4" i="173"/>
  <c r="AL12" i="173"/>
  <c r="AL14" i="173"/>
  <c r="AL12" i="172"/>
  <c r="AL16" i="172"/>
  <c r="AL14" i="172"/>
  <c r="AL4" i="172"/>
  <c r="AO28" i="172" s="1"/>
  <c r="AL8" i="172"/>
  <c r="AL6" i="172"/>
  <c r="AL10" i="172"/>
  <c r="AE28" i="172"/>
  <c r="AG28" i="172" s="1"/>
  <c r="AL16" i="171"/>
  <c r="AL10" i="171"/>
  <c r="AL18" i="171"/>
  <c r="AL8" i="171"/>
  <c r="AL4" i="171"/>
  <c r="AE28" i="171" s="1"/>
  <c r="AG28" i="171" s="1"/>
  <c r="AL12" i="171"/>
  <c r="AL14" i="171"/>
  <c r="AL6" i="171"/>
  <c r="AO34" i="170"/>
  <c r="AE28" i="170"/>
  <c r="AG28" i="170" s="1"/>
  <c r="AO24" i="170"/>
  <c r="AE36" i="170"/>
  <c r="AG36" i="170" s="1"/>
  <c r="AO32" i="170"/>
  <c r="AE26" i="170"/>
  <c r="AG26" i="170" s="1"/>
  <c r="AO22" i="170"/>
  <c r="AE34" i="170"/>
  <c r="AG34" i="170" s="1"/>
  <c r="AO30" i="170"/>
  <c r="AO28" i="170"/>
  <c r="AE24" i="170"/>
  <c r="AG24" i="170" s="1"/>
  <c r="AO36" i="170"/>
  <c r="AE32" i="170"/>
  <c r="AG32" i="170" s="1"/>
  <c r="AE30" i="170"/>
  <c r="AG30" i="170" s="1"/>
  <c r="AO26" i="170"/>
  <c r="AE22" i="170"/>
  <c r="AG22" i="170" s="1"/>
  <c r="AR38" i="52"/>
  <c r="AE34" i="52"/>
  <c r="AG34" i="52" s="1"/>
  <c r="AE32" i="52"/>
  <c r="AG32" i="52" s="1"/>
  <c r="AR28" i="52"/>
  <c r="AE24" i="52"/>
  <c r="AG24" i="52" s="1"/>
  <c r="AR36" i="52"/>
  <c r="AE38" i="52"/>
  <c r="AG38" i="52" s="1"/>
  <c r="AE28" i="52"/>
  <c r="AG28" i="52" s="1"/>
  <c r="AR24" i="52"/>
  <c r="AR40" i="52"/>
  <c r="AE36" i="52"/>
  <c r="AG36" i="52" s="1"/>
  <c r="AR32" i="52"/>
  <c r="AR30" i="52"/>
  <c r="AE26" i="52"/>
  <c r="AG26" i="52" s="1"/>
  <c r="AE40" i="52"/>
  <c r="AG40" i="52" s="1"/>
  <c r="AE30" i="52"/>
  <c r="AG30" i="52" s="1"/>
  <c r="AR26" i="52"/>
  <c r="AR34" i="52"/>
  <c r="AI14" i="161"/>
  <c r="AI6" i="161"/>
  <c r="AI8" i="161"/>
  <c r="AI4" i="161"/>
  <c r="AI12" i="161"/>
  <c r="AI16" i="161"/>
  <c r="AI10" i="161"/>
  <c r="AF10" i="160"/>
  <c r="AF6" i="160"/>
  <c r="AF8" i="160"/>
  <c r="AF14" i="160"/>
  <c r="AF4" i="160"/>
  <c r="AF12" i="160"/>
  <c r="AC12" i="159"/>
  <c r="AC10" i="159"/>
  <c r="AC8" i="159"/>
  <c r="AC4" i="159"/>
  <c r="AC6" i="159"/>
  <c r="Z4" i="152"/>
  <c r="Z8" i="152"/>
  <c r="Z10" i="152"/>
  <c r="Z6" i="152"/>
  <c r="AN30" i="46"/>
  <c r="AF19" i="46"/>
  <c r="AC19" i="46"/>
  <c r="AC18" i="46" s="1"/>
  <c r="Z19" i="46"/>
  <c r="Z18" i="46" s="1"/>
  <c r="W19" i="46"/>
  <c r="T19" i="46"/>
  <c r="T18" i="46" s="1"/>
  <c r="Q19" i="46"/>
  <c r="Q18" i="46" s="1"/>
  <c r="N19" i="46"/>
  <c r="N18" i="46" s="1"/>
  <c r="AF18" i="46"/>
  <c r="W18" i="46"/>
  <c r="AF17" i="46"/>
  <c r="AC17" i="46"/>
  <c r="AC16" i="46" s="1"/>
  <c r="Z17" i="46"/>
  <c r="W17" i="46"/>
  <c r="T17" i="46"/>
  <c r="Q17" i="46"/>
  <c r="Q16" i="46" s="1"/>
  <c r="N17" i="46"/>
  <c r="AF16" i="46"/>
  <c r="Z16" i="46"/>
  <c r="W16" i="46"/>
  <c r="T16" i="46"/>
  <c r="N16" i="46"/>
  <c r="AF15" i="46"/>
  <c r="AC15" i="46"/>
  <c r="AC14" i="46" s="1"/>
  <c r="Z15" i="46"/>
  <c r="Z14" i="46" s="1"/>
  <c r="W15" i="46"/>
  <c r="T15" i="46"/>
  <c r="Q15" i="46"/>
  <c r="N15" i="46"/>
  <c r="N14" i="46" s="1"/>
  <c r="AF14" i="46"/>
  <c r="W14" i="46"/>
  <c r="T14" i="46"/>
  <c r="Q14" i="46"/>
  <c r="AF13" i="46"/>
  <c r="AC13" i="46"/>
  <c r="AC12" i="46" s="1"/>
  <c r="Z13" i="46"/>
  <c r="W13" i="46"/>
  <c r="W12" i="46" s="1"/>
  <c r="T13" i="46"/>
  <c r="Q13" i="46"/>
  <c r="N13" i="46"/>
  <c r="AF12" i="46"/>
  <c r="Z12" i="46"/>
  <c r="T12" i="46"/>
  <c r="Q12" i="46"/>
  <c r="N12" i="46"/>
  <c r="AF11" i="46"/>
  <c r="AF10" i="46" s="1"/>
  <c r="AC11" i="46"/>
  <c r="Z11" i="46"/>
  <c r="W11" i="46"/>
  <c r="T11" i="46"/>
  <c r="T10" i="46" s="1"/>
  <c r="Q11" i="46"/>
  <c r="N11" i="46"/>
  <c r="N10" i="46" s="1"/>
  <c r="AC10" i="46"/>
  <c r="Z10" i="46"/>
  <c r="W10" i="46"/>
  <c r="Q10" i="46"/>
  <c r="AF9" i="46"/>
  <c r="AF8" i="46" s="1"/>
  <c r="AC9" i="46"/>
  <c r="AC8" i="46" s="1"/>
  <c r="Z9" i="46"/>
  <c r="W9" i="46"/>
  <c r="T9" i="46"/>
  <c r="T8" i="46" s="1"/>
  <c r="Q9" i="46"/>
  <c r="Q8" i="46" s="1"/>
  <c r="N9" i="46"/>
  <c r="N8" i="46" s="1"/>
  <c r="Z8" i="46"/>
  <c r="W8" i="46"/>
  <c r="AF7" i="46"/>
  <c r="AF6" i="46" s="1"/>
  <c r="AC7" i="46"/>
  <c r="AC6" i="46" s="1"/>
  <c r="Z7" i="46"/>
  <c r="Z6" i="46" s="1"/>
  <c r="W7" i="46"/>
  <c r="W6" i="46" s="1"/>
  <c r="T7" i="46"/>
  <c r="T6" i="46" s="1"/>
  <c r="Q7" i="46"/>
  <c r="Q6" i="46" s="1"/>
  <c r="N7" i="46"/>
  <c r="AF5" i="46"/>
  <c r="AF4" i="46" s="1"/>
  <c r="AC5" i="46"/>
  <c r="Z5" i="46"/>
  <c r="Z4" i="46" s="1"/>
  <c r="W5" i="46"/>
  <c r="T5" i="46"/>
  <c r="Q5" i="46"/>
  <c r="N5" i="46"/>
  <c r="N4" i="46" s="1"/>
  <c r="AC4" i="46"/>
  <c r="W4" i="46"/>
  <c r="T4" i="46"/>
  <c r="Q4" i="46"/>
  <c r="AI26" i="160" l="1"/>
  <c r="AI22" i="160"/>
  <c r="AI18" i="160"/>
  <c r="Y26" i="160"/>
  <c r="AA26" i="160" s="1"/>
  <c r="Y22" i="160"/>
  <c r="AA22" i="160" s="1"/>
  <c r="Y18" i="160"/>
  <c r="AA18" i="160" s="1"/>
  <c r="AI28" i="160"/>
  <c r="AI24" i="160"/>
  <c r="AI20" i="160"/>
  <c r="Y28" i="160"/>
  <c r="AA28" i="160" s="1"/>
  <c r="Y24" i="160"/>
  <c r="AA24" i="160" s="1"/>
  <c r="Y20" i="160"/>
  <c r="AA20" i="160" s="1"/>
  <c r="AE30" i="161"/>
  <c r="S18" i="152"/>
  <c r="U18" i="152" s="1"/>
  <c r="AC18" i="152"/>
  <c r="AC14" i="152"/>
  <c r="S20" i="152"/>
  <c r="U20" i="152" s="1"/>
  <c r="S16" i="152"/>
  <c r="U16" i="152" s="1"/>
  <c r="AC20" i="152"/>
  <c r="AC16" i="152"/>
  <c r="S14" i="152"/>
  <c r="U14" i="152" s="1"/>
  <c r="AE34" i="175"/>
  <c r="AG34" i="175" s="1"/>
  <c r="AO36" i="175"/>
  <c r="AO34" i="175"/>
  <c r="AO26" i="175"/>
  <c r="AE36" i="175"/>
  <c r="AG36" i="175" s="1"/>
  <c r="AE28" i="175"/>
  <c r="AG28" i="175" s="1"/>
  <c r="AO28" i="175"/>
  <c r="AO22" i="175"/>
  <c r="AE22" i="175"/>
  <c r="AG22" i="175" s="1"/>
  <c r="AO30" i="175"/>
  <c r="AE30" i="175"/>
  <c r="AG30" i="175" s="1"/>
  <c r="AE26" i="175"/>
  <c r="AG26" i="175" s="1"/>
  <c r="AO24" i="175"/>
  <c r="AE24" i="175"/>
  <c r="AG24" i="175" s="1"/>
  <c r="AE32" i="175"/>
  <c r="AG32" i="175" s="1"/>
  <c r="AO32" i="175"/>
  <c r="AE28" i="174"/>
  <c r="AG28" i="174" s="1"/>
  <c r="AO34" i="174"/>
  <c r="AE34" i="174"/>
  <c r="AG34" i="174" s="1"/>
  <c r="AE26" i="174"/>
  <c r="AG26" i="174" s="1"/>
  <c r="AE32" i="174"/>
  <c r="AG32" i="174" s="1"/>
  <c r="AO30" i="174"/>
  <c r="AE36" i="174"/>
  <c r="AG36" i="174" s="1"/>
  <c r="AE22" i="174"/>
  <c r="AG22" i="174" s="1"/>
  <c r="AO36" i="174"/>
  <c r="AO22" i="174"/>
  <c r="AO24" i="174"/>
  <c r="AE30" i="174"/>
  <c r="AG30" i="174" s="1"/>
  <c r="AO32" i="174"/>
  <c r="AO26" i="174"/>
  <c r="AE24" i="174"/>
  <c r="AG24" i="174" s="1"/>
  <c r="AO34" i="173"/>
  <c r="AE28" i="173"/>
  <c r="AG28" i="173" s="1"/>
  <c r="AO24" i="173"/>
  <c r="AE32" i="173"/>
  <c r="AG32" i="173" s="1"/>
  <c r="AE36" i="173"/>
  <c r="AG36" i="173" s="1"/>
  <c r="AO32" i="173"/>
  <c r="AE26" i="173"/>
  <c r="AG26" i="173" s="1"/>
  <c r="AO22" i="173"/>
  <c r="AE30" i="173"/>
  <c r="AG30" i="173" s="1"/>
  <c r="AE34" i="173"/>
  <c r="AG34" i="173" s="1"/>
  <c r="AO30" i="173"/>
  <c r="AO28" i="173"/>
  <c r="AE24" i="173"/>
  <c r="AG24" i="173" s="1"/>
  <c r="AO36" i="173"/>
  <c r="AO26" i="173"/>
  <c r="AE22" i="173"/>
  <c r="AG22" i="173" s="1"/>
  <c r="AO34" i="172"/>
  <c r="AE34" i="172"/>
  <c r="AG34" i="172" s="1"/>
  <c r="AO22" i="172"/>
  <c r="AO32" i="172"/>
  <c r="AO36" i="172"/>
  <c r="AE32" i="172"/>
  <c r="AG32" i="172" s="1"/>
  <c r="AO30" i="172"/>
  <c r="AE22" i="172"/>
  <c r="AG22" i="172" s="1"/>
  <c r="AE26" i="172"/>
  <c r="AG26" i="172" s="1"/>
  <c r="AO24" i="172"/>
  <c r="AE30" i="172"/>
  <c r="AG30" i="172" s="1"/>
  <c r="AE36" i="172"/>
  <c r="AG36" i="172" s="1"/>
  <c r="AO26" i="172"/>
  <c r="AE24" i="172"/>
  <c r="AG24" i="172" s="1"/>
  <c r="AO28" i="171"/>
  <c r="AO34" i="171"/>
  <c r="AE34" i="171"/>
  <c r="AG34" i="171" s="1"/>
  <c r="AE22" i="171"/>
  <c r="AG22" i="171" s="1"/>
  <c r="AE26" i="171"/>
  <c r="AG26" i="171" s="1"/>
  <c r="AO24" i="171"/>
  <c r="AO26" i="171"/>
  <c r="AE36" i="171"/>
  <c r="AG36" i="171" s="1"/>
  <c r="AO30" i="171"/>
  <c r="AE24" i="171"/>
  <c r="AG24" i="171" s="1"/>
  <c r="AO32" i="171"/>
  <c r="AE32" i="171"/>
  <c r="AG32" i="171" s="1"/>
  <c r="AO36" i="171"/>
  <c r="AO22" i="171"/>
  <c r="AE30" i="171"/>
  <c r="AG30" i="171" s="1"/>
  <c r="AL32" i="161"/>
  <c r="AE26" i="161"/>
  <c r="AE20" i="161"/>
  <c r="AE32" i="161"/>
  <c r="AL26" i="161"/>
  <c r="AE22" i="161"/>
  <c r="AE24" i="161"/>
  <c r="AL20" i="161"/>
  <c r="AE34" i="161"/>
  <c r="AL28" i="161"/>
  <c r="AL34" i="161"/>
  <c r="AL24" i="161"/>
  <c r="AL22" i="161"/>
  <c r="AL30" i="161"/>
  <c r="AE28" i="161"/>
  <c r="V20" i="159"/>
  <c r="X20" i="159" s="1"/>
  <c r="AF22" i="159"/>
  <c r="V24" i="159"/>
  <c r="X24" i="159" s="1"/>
  <c r="V16" i="159"/>
  <c r="X16" i="159" s="1"/>
  <c r="AF16" i="159"/>
  <c r="V18" i="159"/>
  <c r="X18" i="159" s="1"/>
  <c r="AF20" i="159"/>
  <c r="AF18" i="159"/>
  <c r="V22" i="159"/>
  <c r="X22" i="159" s="1"/>
  <c r="AF24" i="159"/>
  <c r="AJ6" i="46"/>
  <c r="AJ12" i="46"/>
  <c r="AI8" i="46"/>
  <c r="AJ8" i="46"/>
  <c r="AJ14" i="46"/>
  <c r="AI16" i="46"/>
  <c r="AJ16" i="46"/>
  <c r="AJ4" i="46"/>
  <c r="AI14" i="46"/>
  <c r="AK14" i="46" s="1"/>
  <c r="N6" i="46"/>
  <c r="AI6" i="46" s="1"/>
  <c r="AI4" i="46"/>
  <c r="AK4" i="46" s="1"/>
  <c r="AI10" i="46"/>
  <c r="AJ10" i="46"/>
  <c r="AI18" i="46"/>
  <c r="AJ18" i="46"/>
  <c r="AI12" i="46"/>
  <c r="AQ32" i="3"/>
  <c r="AI21" i="3"/>
  <c r="AI20" i="3" s="1"/>
  <c r="AF21" i="3"/>
  <c r="AC21" i="3"/>
  <c r="AC20" i="3" s="1"/>
  <c r="Z21" i="3"/>
  <c r="W21" i="3"/>
  <c r="W20" i="3" s="1"/>
  <c r="T21" i="3"/>
  <c r="Q21" i="3"/>
  <c r="Q20" i="3" s="1"/>
  <c r="N21" i="3"/>
  <c r="AM20" i="3"/>
  <c r="AF20" i="3"/>
  <c r="Z20" i="3"/>
  <c r="T20" i="3"/>
  <c r="N20" i="3"/>
  <c r="AI19" i="3"/>
  <c r="AF19" i="3"/>
  <c r="AC19" i="3"/>
  <c r="Z19" i="3"/>
  <c r="W19" i="3"/>
  <c r="T19" i="3"/>
  <c r="AM18" i="3" s="1"/>
  <c r="Q19" i="3"/>
  <c r="N19" i="3"/>
  <c r="AI18" i="3"/>
  <c r="AF18" i="3"/>
  <c r="AC18" i="3"/>
  <c r="Z18" i="3"/>
  <c r="W18" i="3"/>
  <c r="T18" i="3"/>
  <c r="Q18" i="3"/>
  <c r="N18" i="3"/>
  <c r="AL18" i="3" s="1"/>
  <c r="AI17" i="3"/>
  <c r="AF17" i="3"/>
  <c r="AC17" i="3"/>
  <c r="Z17" i="3"/>
  <c r="W17" i="3"/>
  <c r="T17" i="3"/>
  <c r="Q17" i="3"/>
  <c r="N17" i="3"/>
  <c r="AM16" i="3" s="1"/>
  <c r="AI16" i="3"/>
  <c r="AF16" i="3"/>
  <c r="AC16" i="3"/>
  <c r="Z16" i="3"/>
  <c r="W16" i="3"/>
  <c r="T16" i="3"/>
  <c r="Q16" i="3"/>
  <c r="N16" i="3"/>
  <c r="AL16" i="3" s="1"/>
  <c r="AI15" i="3"/>
  <c r="AF15" i="3"/>
  <c r="AC15" i="3"/>
  <c r="Z15" i="3"/>
  <c r="W15" i="3"/>
  <c r="T15" i="3"/>
  <c r="Q15" i="3"/>
  <c r="N15" i="3"/>
  <c r="AM14" i="3" s="1"/>
  <c r="AI14" i="3"/>
  <c r="AF14" i="3"/>
  <c r="AC14" i="3"/>
  <c r="Z14" i="3"/>
  <c r="W14" i="3"/>
  <c r="T14" i="3"/>
  <c r="Q14" i="3"/>
  <c r="N14" i="3"/>
  <c r="AL14" i="3" s="1"/>
  <c r="AN14" i="3" s="1"/>
  <c r="AI13" i="3"/>
  <c r="AF13" i="3"/>
  <c r="AF12" i="3" s="1"/>
  <c r="AC13" i="3"/>
  <c r="Z13" i="3"/>
  <c r="Z12" i="3" s="1"/>
  <c r="W13" i="3"/>
  <c r="T13" i="3"/>
  <c r="T12" i="3" s="1"/>
  <c r="Q13" i="3"/>
  <c r="N13" i="3"/>
  <c r="AM12" i="3" s="1"/>
  <c r="AI12" i="3"/>
  <c r="AC12" i="3"/>
  <c r="W12" i="3"/>
  <c r="Q12" i="3"/>
  <c r="AI11" i="3"/>
  <c r="AF11" i="3"/>
  <c r="AC11" i="3"/>
  <c r="Z11" i="3"/>
  <c r="W11" i="3"/>
  <c r="T11" i="3"/>
  <c r="Q11" i="3"/>
  <c r="N11" i="3"/>
  <c r="AI10" i="3"/>
  <c r="AF10" i="3"/>
  <c r="AC10" i="3"/>
  <c r="Z10" i="3"/>
  <c r="W10" i="3"/>
  <c r="T10" i="3"/>
  <c r="Q10" i="3"/>
  <c r="N10" i="3"/>
  <c r="AI9" i="3"/>
  <c r="AF9" i="3"/>
  <c r="AC9" i="3"/>
  <c r="Z9" i="3"/>
  <c r="W9" i="3"/>
  <c r="T9" i="3"/>
  <c r="Q9" i="3"/>
  <c r="N9" i="3"/>
  <c r="AI8" i="3"/>
  <c r="AF8" i="3"/>
  <c r="AC8" i="3"/>
  <c r="Z8" i="3"/>
  <c r="W8" i="3"/>
  <c r="T8" i="3"/>
  <c r="Q8" i="3"/>
  <c r="N8" i="3"/>
  <c r="AI7" i="3"/>
  <c r="AF7" i="3"/>
  <c r="AC7" i="3"/>
  <c r="Z7" i="3"/>
  <c r="W7" i="3"/>
  <c r="T7" i="3"/>
  <c r="Q7" i="3"/>
  <c r="N7" i="3"/>
  <c r="AI6" i="3"/>
  <c r="AF6" i="3"/>
  <c r="AC6" i="3"/>
  <c r="Z6" i="3"/>
  <c r="W6" i="3"/>
  <c r="T6" i="3"/>
  <c r="Q6" i="3"/>
  <c r="N6" i="3"/>
  <c r="AI5" i="3"/>
  <c r="AI4" i="3" s="1"/>
  <c r="AF5" i="3"/>
  <c r="AC5" i="3"/>
  <c r="AC4" i="3" s="1"/>
  <c r="Z5" i="3"/>
  <c r="W5" i="3"/>
  <c r="W4" i="3" s="1"/>
  <c r="T5" i="3"/>
  <c r="Q5" i="3"/>
  <c r="Q4" i="3" s="1"/>
  <c r="N5" i="3"/>
  <c r="AF4" i="3"/>
  <c r="Z4" i="3"/>
  <c r="T4" i="3"/>
  <c r="N4" i="3"/>
  <c r="B2" i="2"/>
  <c r="AM4" i="3" l="1"/>
  <c r="AL20" i="3"/>
  <c r="AN20" i="3" s="1"/>
  <c r="AL6" i="3"/>
  <c r="AN6" i="3" s="1"/>
  <c r="AM6" i="3"/>
  <c r="AL8" i="3"/>
  <c r="AN8" i="3" s="1"/>
  <c r="AO8" i="3" s="1"/>
  <c r="AM8" i="3"/>
  <c r="AL10" i="3"/>
  <c r="AN10" i="3" s="1"/>
  <c r="AM10" i="3"/>
  <c r="N12" i="3"/>
  <c r="AL12" i="3" s="1"/>
  <c r="AN12" i="3" s="1"/>
  <c r="AK18" i="46"/>
  <c r="AK6" i="46"/>
  <c r="AK16" i="46"/>
  <c r="AL4" i="3"/>
  <c r="AN4" i="3" s="1"/>
  <c r="AK12" i="46"/>
  <c r="AK8" i="46"/>
  <c r="AL16" i="46" s="1"/>
  <c r="AK10" i="46"/>
  <c r="AN16" i="3"/>
  <c r="AO12" i="3"/>
  <c r="AN18" i="3"/>
  <c r="AO18" i="3" l="1"/>
  <c r="AL14" i="46"/>
  <c r="AL12" i="46"/>
  <c r="AL8" i="46"/>
  <c r="AL10" i="46"/>
  <c r="AL6" i="46"/>
  <c r="AL4" i="46"/>
  <c r="AE30" i="46" s="1"/>
  <c r="AG30" i="46" s="1"/>
  <c r="AL18" i="46"/>
  <c r="AO14" i="3"/>
  <c r="AO4" i="3"/>
  <c r="AO6" i="3"/>
  <c r="AO10" i="3"/>
  <c r="AO20" i="3"/>
  <c r="AO16" i="3"/>
  <c r="AE24" i="3" l="1"/>
  <c r="AG24" i="3" s="1"/>
  <c r="AO34" i="46"/>
  <c r="AO32" i="46"/>
  <c r="AE32" i="46"/>
  <c r="AG32" i="46" s="1"/>
  <c r="AO28" i="46"/>
  <c r="AE24" i="46"/>
  <c r="AG24" i="46" s="1"/>
  <c r="AE28" i="46"/>
  <c r="AG28" i="46" s="1"/>
  <c r="AO26" i="46"/>
  <c r="AE26" i="46"/>
  <c r="AG26" i="46" s="1"/>
  <c r="AE34" i="46"/>
  <c r="AG34" i="46" s="1"/>
  <c r="AO24" i="46"/>
  <c r="AE22" i="46"/>
  <c r="AG22" i="46" s="1"/>
  <c r="AO36" i="46"/>
  <c r="AO22" i="46"/>
  <c r="AO30" i="46"/>
  <c r="AE36" i="46"/>
  <c r="AG36" i="46" s="1"/>
  <c r="AE38" i="3"/>
  <c r="AG38" i="3" s="1"/>
  <c r="AR34" i="3"/>
  <c r="AE28" i="3"/>
  <c r="AG28" i="3" s="1"/>
  <c r="AR24" i="3"/>
  <c r="AE32" i="3"/>
  <c r="AG32" i="3" s="1"/>
  <c r="AE40" i="3"/>
  <c r="AG40" i="3" s="1"/>
  <c r="AR26" i="3"/>
  <c r="AR40" i="3"/>
  <c r="AE36" i="3"/>
  <c r="AG36" i="3" s="1"/>
  <c r="AR32" i="3"/>
  <c r="AR30" i="3"/>
  <c r="AE26" i="3"/>
  <c r="AG26" i="3" s="1"/>
  <c r="AR38" i="3"/>
  <c r="AE34" i="3"/>
  <c r="AG34" i="3" s="1"/>
  <c r="AR28" i="3"/>
  <c r="AR36" i="3"/>
  <c r="AE30" i="3"/>
  <c r="AG30" i="3" s="1"/>
</calcChain>
</file>

<file path=xl/sharedStrings.xml><?xml version="1.0" encoding="utf-8"?>
<sst xmlns="http://schemas.openxmlformats.org/spreadsheetml/2006/main" count="2170" uniqueCount="210">
  <si>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</si>
  <si>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</si>
  <si>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</si>
  <si>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</si>
  <si>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</si>
  <si>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</si>
  <si>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</si>
  <si>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</si>
  <si>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</si>
  <si>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</si>
  <si>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</si>
  <si>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</si>
  <si>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</si>
  <si>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</si>
  <si>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</si>
  <si>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</si>
  <si>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Equipe 17</t>
  </si>
  <si>
    <t>Equipe 18</t>
  </si>
  <si>
    <t>Equipe 19</t>
  </si>
  <si>
    <t>Equipe 20</t>
  </si>
  <si>
    <t>Equipe 21</t>
  </si>
  <si>
    <t>Equipe 22</t>
  </si>
  <si>
    <t>Equipe 23</t>
  </si>
  <si>
    <t>Equipe 24</t>
  </si>
  <si>
    <t>Equipe 25</t>
  </si>
  <si>
    <t>Equipe 26</t>
  </si>
  <si>
    <t>Equipe 27</t>
  </si>
  <si>
    <t>Equipe 28</t>
  </si>
  <si>
    <t>Equipe 29</t>
  </si>
  <si>
    <t>Equipe 30</t>
  </si>
  <si>
    <t>Equipe 31</t>
  </si>
  <si>
    <t>Equipe 32</t>
  </si>
  <si>
    <t>Equipe 33</t>
  </si>
  <si>
    <t>Equipe 34</t>
  </si>
  <si>
    <t>Equipe 35</t>
  </si>
  <si>
    <t>Equipe 36</t>
  </si>
  <si>
    <t>Equipe 37</t>
  </si>
  <si>
    <t>Equipe 39</t>
  </si>
  <si>
    <t>Equipe 40</t>
  </si>
  <si>
    <t>Equipe 43</t>
  </si>
  <si>
    <t>Equipe 58</t>
  </si>
  <si>
    <t>Equipe 62</t>
  </si>
  <si>
    <t>Equipe 63</t>
  </si>
  <si>
    <t>Equipe 72</t>
  </si>
  <si>
    <t>Equipe 85</t>
  </si>
  <si>
    <t>Equipe 97</t>
  </si>
  <si>
    <t>Equipe 101</t>
  </si>
  <si>
    <t>Equipe 103</t>
  </si>
  <si>
    <t>Equipe 122</t>
  </si>
  <si>
    <t>Gr.A</t>
  </si>
  <si>
    <t>Gr.B</t>
  </si>
  <si>
    <t>Gr.C</t>
  </si>
  <si>
    <t>Gr.D</t>
  </si>
  <si>
    <t>Gr.E</t>
  </si>
  <si>
    <t>Gr.F</t>
  </si>
  <si>
    <t>Gr.G</t>
  </si>
  <si>
    <t>Gr.H</t>
  </si>
  <si>
    <t>Gr.I</t>
  </si>
  <si>
    <t>Gr.J</t>
  </si>
  <si>
    <t>Gr.K</t>
  </si>
  <si>
    <t>Gr.L</t>
  </si>
  <si>
    <t>Gr.M</t>
  </si>
  <si>
    <t>Gr.N</t>
  </si>
  <si>
    <t>NOMBRE D'EQUIPES</t>
  </si>
  <si>
    <t>NOMBRE DE GROUPES</t>
  </si>
  <si>
    <t>NOMBRE EQUIPES PAR GROUPES</t>
  </si>
  <si>
    <t>Liste des Equipes</t>
  </si>
  <si>
    <t>Nom Equipe</t>
  </si>
  <si>
    <t>Match 1</t>
  </si>
  <si>
    <t>Match 2</t>
  </si>
  <si>
    <t>Match 3</t>
  </si>
  <si>
    <t>Match 4</t>
  </si>
  <si>
    <t>Match 5</t>
  </si>
  <si>
    <t>Match 6</t>
  </si>
  <si>
    <t>Match 7</t>
  </si>
  <si>
    <t>Match 8</t>
  </si>
  <si>
    <t>TOTAL</t>
  </si>
  <si>
    <t>Classement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</si>
  <si>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</si>
  <si>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</si>
  <si>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</si>
  <si>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</si>
  <si>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</si>
  <si>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</si>
  <si>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</si>
  <si>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</si>
  <si>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</si>
  <si>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Ter.</t>
  </si>
  <si>
    <t xml:space="preserve"> -</t>
  </si>
  <si>
    <t>1er</t>
  </si>
  <si>
    <t>2nd</t>
  </si>
  <si>
    <t>3ème</t>
  </si>
  <si>
    <t>4ème</t>
  </si>
  <si>
    <t>5ème</t>
  </si>
  <si>
    <t>6ème</t>
  </si>
  <si>
    <t>7ème</t>
  </si>
  <si>
    <t>8ème</t>
  </si>
  <si>
    <t>9ème</t>
  </si>
  <si>
    <t>GROUPE de 9</t>
  </si>
  <si>
    <t>GROUPE de 8</t>
  </si>
  <si>
    <t>2nd Match</t>
  </si>
  <si>
    <t>1er Match</t>
  </si>
  <si>
    <t>GROUPE de 6</t>
  </si>
  <si>
    <t>GROUPE de 5</t>
  </si>
  <si>
    <t>GROUPE de 7</t>
  </si>
  <si>
    <t>GROUPE de 10</t>
  </si>
  <si>
    <t>Groupe A</t>
  </si>
  <si>
    <t>Equipe 38</t>
  </si>
  <si>
    <t>Equipe 41</t>
  </si>
  <si>
    <t>Equipe 42</t>
  </si>
  <si>
    <t>Equipe 44</t>
  </si>
  <si>
    <t>Equipe 45</t>
  </si>
  <si>
    <t>Equipe 46</t>
  </si>
  <si>
    <t>Equipe 47</t>
  </si>
  <si>
    <t>Equipe 48</t>
  </si>
  <si>
    <t>GROUPE de 4</t>
  </si>
  <si>
    <t>Nom</t>
  </si>
  <si>
    <t>Prénom</t>
  </si>
  <si>
    <t>Adresse</t>
  </si>
  <si>
    <t>Ville</t>
  </si>
  <si>
    <t>Joueur 1</t>
  </si>
  <si>
    <t>Joueur 2</t>
  </si>
  <si>
    <t>Mail</t>
  </si>
  <si>
    <t>ESNAULT</t>
  </si>
  <si>
    <t>Téléphone</t>
  </si>
  <si>
    <t>LES BIDOCHONS</t>
  </si>
  <si>
    <t>Jérôme</t>
  </si>
  <si>
    <t>La Haie Saudrine</t>
  </si>
  <si>
    <t>LA NOUAYE</t>
  </si>
  <si>
    <t>Groupe B</t>
  </si>
  <si>
    <t>B1</t>
  </si>
  <si>
    <t>B2</t>
  </si>
  <si>
    <t>B3</t>
  </si>
  <si>
    <t>B4</t>
  </si>
  <si>
    <t>B5</t>
  </si>
  <si>
    <t>B6</t>
  </si>
  <si>
    <t>B7</t>
  </si>
  <si>
    <t>B8</t>
  </si>
  <si>
    <t>Groupe C</t>
  </si>
  <si>
    <t>C1</t>
  </si>
  <si>
    <t>C2</t>
  </si>
  <si>
    <t>C3</t>
  </si>
  <si>
    <t>C4</t>
  </si>
  <si>
    <t>C5</t>
  </si>
  <si>
    <t>C6</t>
  </si>
  <si>
    <t>C7</t>
  </si>
  <si>
    <t>C8</t>
  </si>
  <si>
    <t>Groupe D</t>
  </si>
  <si>
    <t>D1</t>
  </si>
  <si>
    <t>D2</t>
  </si>
  <si>
    <t>D3</t>
  </si>
  <si>
    <t>D4</t>
  </si>
  <si>
    <t>D5</t>
  </si>
  <si>
    <t>D6</t>
  </si>
  <si>
    <t>D7</t>
  </si>
  <si>
    <t>D8</t>
  </si>
  <si>
    <t>Groupe E</t>
  </si>
  <si>
    <t>E1</t>
  </si>
  <si>
    <t>E2</t>
  </si>
  <si>
    <t>E3</t>
  </si>
  <si>
    <t>E4</t>
  </si>
  <si>
    <t>E5</t>
  </si>
  <si>
    <t>E6</t>
  </si>
  <si>
    <t>E7</t>
  </si>
  <si>
    <t>E8</t>
  </si>
  <si>
    <t>Groupe F</t>
  </si>
  <si>
    <t>F1</t>
  </si>
  <si>
    <t>F2</t>
  </si>
  <si>
    <t>F3</t>
  </si>
  <si>
    <t>F4</t>
  </si>
  <si>
    <t>F5</t>
  </si>
  <si>
    <t>F6</t>
  </si>
  <si>
    <t>F7</t>
  </si>
  <si>
    <t>F8</t>
  </si>
  <si>
    <t>Joueur 4</t>
  </si>
  <si>
    <t>Joueur 3</t>
  </si>
  <si>
    <t>35123</t>
  </si>
  <si>
    <t>jerome@yahoo.fr</t>
  </si>
  <si>
    <t>SAIGET</t>
  </si>
  <si>
    <t>Steve</t>
  </si>
  <si>
    <t>LE VERGER</t>
  </si>
  <si>
    <t>02 99 07 69 84</t>
  </si>
  <si>
    <t>Equipe0001</t>
  </si>
  <si>
    <t>Equipe0000</t>
  </si>
  <si>
    <t>RENNES</t>
  </si>
  <si>
    <t>02 41 97 47 45</t>
  </si>
  <si>
    <t>Le Prébouhel</t>
  </si>
  <si>
    <t>35456</t>
  </si>
  <si>
    <t>steve@yahoo.fr</t>
  </si>
  <si>
    <t>DAHIOT</t>
  </si>
  <si>
    <t>Freddy</t>
  </si>
  <si>
    <t>Maison</t>
  </si>
  <si>
    <t>35000</t>
  </si>
  <si>
    <t>02 99 23 45 56</t>
  </si>
  <si>
    <t>freedy@yahoo.fr</t>
  </si>
  <si>
    <t>MISURA</t>
  </si>
  <si>
    <t>Ludovic</t>
  </si>
  <si>
    <t>Le Lavoir</t>
  </si>
  <si>
    <t>44000</t>
  </si>
  <si>
    <t>NANTES</t>
  </si>
  <si>
    <t>02 36 25 14 78</t>
  </si>
  <si>
    <t>ludo@free.fr</t>
  </si>
  <si>
    <t>CP</t>
  </si>
  <si>
    <t>Equipe0002</t>
  </si>
  <si>
    <t>LES AVIONS</t>
  </si>
  <si>
    <t>?</t>
  </si>
  <si>
    <t>MANS</t>
  </si>
  <si>
    <t>POLO</t>
  </si>
  <si>
    <t>MINV</t>
  </si>
  <si>
    <t>http://forum.excel-pratique.com/excel/lier-des-list-box-t38135.html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</si>
</sst>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0"/>
      <name val="Arial"/>
    </font>
    <font>
      <sz val="8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36"/>
      <color indexed="8"/>
      <name val="Calibri"/>
      <family val="2"/>
    </font>
    <font>
      <sz val="16"/>
      <color indexed="8"/>
      <name val="Calibri"/>
      <family val="2"/>
    </font>
    <font>
      <b/>
      <sz val="14"/>
      <color indexed="36"/>
      <name val="Calibri"/>
      <family val="2"/>
    </font>
    <font>
      <b/>
      <sz val="11"/>
      <color rgb="FFFF0000"/>
      <name val="Calibri"/>
      <family val="2"/>
    </font>
    <font>
      <b/>
      <sz val="20"/>
      <name val="Calibri"/>
      <family val="2"/>
    </font>
    <font>
      <sz val="11"/>
      <name val="Calibri"/>
      <family val="2"/>
    </font>
    <font>
      <b/>
      <sz val="20"/>
      <color rgb="FFFF0000"/>
      <name val="Calibri"/>
      <family val="2"/>
    </font>
    <font>
      <sz val="11"/>
      <name val="Calibri"/>
      <family val="2"/>
      <scheme val="minor"/>
    </font>
    <font>
      <b/>
      <sz val="11"/>
      <color rgb="FF3636F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indexed="22"/>
      <name val="Calibri"/>
      <family val="2"/>
    </font>
    <font>
      <b/>
      <sz val="11"/>
      <color indexed="10"/>
      <name val="Calibri"/>
      <family val="2"/>
    </font>
    <font>
      <b/>
      <sz val="11"/>
      <color indexed="48"/>
      <name val="Calibri"/>
      <family val="2"/>
    </font>
    <font>
      <sz val="10"/>
      <name val="Arial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sz val="20"/>
      <name val="Arial"/>
      <family val="2"/>
    </font>
    <font>
      <sz val="12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00B0F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20" fillId="0" borderId="0"/>
    <xf numFmtId="0" fontId="25" fillId="0" borderId="0" applyNumberFormat="0" applyFill="0" applyBorder="0" applyAlignment="0" applyProtection="0"/>
  </cellStyleXfs>
  <cellXfs count="155">
    <xf numFmtId="0" fontId="0" fillId="0" borderId="0" xfId="0"/>
    <xf numFmtId="0" fontId="0" fillId="0" borderId="0" xfId="0" applyAlignment="1" applyProtection="1">
      <alignment vertical="center"/>
    </xf>
    <xf numFmtId="0" fontId="0" fillId="0" borderId="0" xfId="0" applyFill="1" applyAlignment="1" applyProtection="1">
      <alignment vertical="center"/>
    </xf>
    <xf numFmtId="0" fontId="3" fillId="2" borderId="1" xfId="0" applyFont="1" applyFill="1" applyBorder="1" applyAlignment="1" applyProtection="1">
      <alignment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0" fillId="0" borderId="0" xfId="0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</xf>
    <xf numFmtId="0" fontId="0" fillId="0" borderId="2" xfId="0" applyBorder="1" applyAlignment="1" applyProtection="1">
      <alignment vertical="center"/>
    </xf>
    <xf numFmtId="0" fontId="4" fillId="3" borderId="3" xfId="0" applyFont="1" applyFill="1" applyBorder="1" applyAlignment="1" applyProtection="1">
      <alignment horizontal="center" vertical="center" wrapText="1"/>
    </xf>
    <xf numFmtId="0" fontId="4" fillId="4" borderId="3" xfId="0" applyFont="1" applyFill="1" applyBorder="1" applyAlignment="1" applyProtection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7" xfId="0" applyFill="1" applyBorder="1"/>
    <xf numFmtId="0" fontId="0" fillId="0" borderId="7" xfId="0" applyFill="1" applyBorder="1" applyAlignment="1">
      <alignment horizontal="center"/>
    </xf>
    <xf numFmtId="0" fontId="15" fillId="0" borderId="0" xfId="0" applyFont="1" applyFill="1"/>
    <xf numFmtId="0" fontId="0" fillId="0" borderId="0" xfId="0" applyFill="1" applyBorder="1"/>
    <xf numFmtId="0" fontId="15" fillId="0" borderId="0" xfId="0" applyFont="1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16" fillId="7" borderId="1" xfId="0" applyFont="1" applyFill="1" applyBorder="1" applyAlignment="1" applyProtection="1">
      <alignment horizontal="center"/>
      <protection locked="0"/>
    </xf>
    <xf numFmtId="0" fontId="16" fillId="0" borderId="0" xfId="0" applyFont="1" applyFill="1" applyAlignment="1">
      <alignment horizontal="center"/>
    </xf>
    <xf numFmtId="0" fontId="0" fillId="0" borderId="0" xfId="0" applyFill="1" applyBorder="1" applyAlignment="1" applyProtection="1"/>
    <xf numFmtId="0" fontId="0" fillId="0" borderId="0" xfId="0" applyFill="1" applyBorder="1" applyAlignment="1"/>
    <xf numFmtId="0" fontId="0" fillId="0" borderId="38" xfId="0" applyFill="1" applyBorder="1" applyAlignment="1"/>
    <xf numFmtId="0" fontId="10" fillId="7" borderId="3" xfId="0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/>
    <xf numFmtId="0" fontId="14" fillId="0" borderId="1" xfId="0" applyFont="1" applyFill="1" applyBorder="1" applyAlignment="1" applyProtection="1"/>
    <xf numFmtId="0" fontId="5" fillId="0" borderId="0" xfId="0" applyFont="1" applyFill="1" applyBorder="1" applyAlignment="1"/>
    <xf numFmtId="0" fontId="5" fillId="0" borderId="0" xfId="0" applyFont="1" applyFill="1" applyBorder="1"/>
    <xf numFmtId="0" fontId="6" fillId="0" borderId="0" xfId="0" applyFont="1" applyFill="1" applyBorder="1" applyAlignment="1"/>
    <xf numFmtId="0" fontId="14" fillId="0" borderId="0" xfId="0" applyFont="1" applyFill="1" applyBorder="1" applyAlignment="1"/>
    <xf numFmtId="0" fontId="17" fillId="0" borderId="0" xfId="0" applyFont="1" applyFill="1" applyBorder="1" applyAlignment="1" applyProtection="1">
      <alignment horizontal="center"/>
    </xf>
    <xf numFmtId="0" fontId="17" fillId="0" borderId="0" xfId="0" applyFont="1" applyFill="1" applyBorder="1" applyAlignment="1" applyProtection="1"/>
    <xf numFmtId="0" fontId="10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Border="1" applyAlignment="1">
      <alignment horizontal="center" vertical="center"/>
    </xf>
    <xf numFmtId="0" fontId="18" fillId="0" borderId="0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Border="1"/>
    <xf numFmtId="0" fontId="14" fillId="0" borderId="0" xfId="0" applyFont="1" applyFill="1" applyBorder="1"/>
    <xf numFmtId="0" fontId="10" fillId="0" borderId="3" xfId="0" applyFont="1" applyFill="1" applyBorder="1" applyAlignment="1" applyProtection="1">
      <alignment horizontal="center" vertical="center"/>
    </xf>
    <xf numFmtId="0" fontId="14" fillId="0" borderId="0" xfId="0" applyFont="1" applyFill="1" applyBorder="1" applyAlignment="1" applyProtection="1">
      <alignment horizontal="center"/>
    </xf>
    <xf numFmtId="0" fontId="0" fillId="0" borderId="0" xfId="0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8" fillId="0" borderId="0" xfId="0" applyFont="1" applyFill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18" fillId="0" borderId="0" xfId="0" applyFont="1" applyFill="1" applyBorder="1" applyAlignment="1" applyProtection="1">
      <protection locked="0"/>
    </xf>
    <xf numFmtId="0" fontId="6" fillId="0" borderId="0" xfId="0" applyFont="1" applyFill="1"/>
    <xf numFmtId="0" fontId="14" fillId="0" borderId="0" xfId="0" applyFont="1" applyFill="1"/>
    <xf numFmtId="0" fontId="14" fillId="0" borderId="1" xfId="0" applyFont="1" applyFill="1" applyBorder="1"/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 applyProtection="1">
      <alignment horizontal="center"/>
      <protection locked="0"/>
    </xf>
    <xf numFmtId="0" fontId="20" fillId="0" borderId="0" xfId="1" applyFill="1"/>
    <xf numFmtId="0" fontId="20" fillId="0" borderId="0" xfId="1" applyFill="1" applyAlignment="1">
      <alignment horizontal="center"/>
    </xf>
    <xf numFmtId="0" fontId="18" fillId="0" borderId="0" xfId="1" applyFont="1" applyFill="1" applyAlignment="1">
      <alignment horizontal="center"/>
    </xf>
    <xf numFmtId="0" fontId="20" fillId="0" borderId="0" xfId="1" applyFill="1" applyAlignment="1">
      <alignment horizontal="center" vertical="center"/>
    </xf>
    <xf numFmtId="0" fontId="20" fillId="0" borderId="0" xfId="1" applyFill="1" applyBorder="1" applyAlignment="1">
      <alignment horizontal="center" vertical="center"/>
    </xf>
    <xf numFmtId="0" fontId="19" fillId="0" borderId="0" xfId="1" applyFont="1" applyFill="1" applyAlignment="1">
      <alignment horizontal="center"/>
    </xf>
    <xf numFmtId="0" fontId="18" fillId="0" borderId="0" xfId="1" applyFont="1" applyFill="1" applyBorder="1" applyAlignment="1" applyProtection="1">
      <alignment horizontal="center"/>
      <protection locked="0"/>
    </xf>
    <xf numFmtId="0" fontId="19" fillId="0" borderId="0" xfId="1" applyFont="1" applyFill="1" applyBorder="1" applyAlignment="1">
      <alignment horizontal="center"/>
    </xf>
    <xf numFmtId="0" fontId="19" fillId="0" borderId="0" xfId="1" applyFont="1" applyFill="1"/>
    <xf numFmtId="0" fontId="20" fillId="0" borderId="0" xfId="1" applyFill="1" applyProtection="1"/>
    <xf numFmtId="0" fontId="20" fillId="0" borderId="0" xfId="1" applyFill="1" applyAlignment="1" applyProtection="1">
      <alignment horizontal="center"/>
    </xf>
    <xf numFmtId="0" fontId="19" fillId="0" borderId="0" xfId="1" applyFont="1" applyFill="1" applyProtection="1"/>
    <xf numFmtId="0" fontId="19" fillId="0" borderId="0" xfId="1" applyFont="1" applyFill="1" applyAlignment="1" applyProtection="1">
      <alignment horizontal="center"/>
    </xf>
    <xf numFmtId="0" fontId="20" fillId="0" borderId="0" xfId="1" applyFill="1" applyAlignment="1" applyProtection="1">
      <alignment horizontal="center" vertical="center"/>
    </xf>
    <xf numFmtId="0" fontId="18" fillId="0" borderId="0" xfId="1" applyFont="1" applyFill="1" applyAlignment="1" applyProtection="1">
      <alignment horizontal="center"/>
    </xf>
    <xf numFmtId="0" fontId="20" fillId="0" borderId="0" xfId="1" applyFill="1" applyBorder="1" applyAlignment="1" applyProtection="1">
      <alignment horizontal="center" vertical="center"/>
    </xf>
    <xf numFmtId="0" fontId="19" fillId="0" borderId="0" xfId="1" applyFont="1" applyFill="1" applyBorder="1" applyAlignment="1" applyProtection="1">
      <alignment horizontal="center"/>
    </xf>
    <xf numFmtId="0" fontId="18" fillId="7" borderId="1" xfId="1" applyFont="1" applyFill="1" applyBorder="1" applyAlignment="1" applyProtection="1">
      <alignment horizontal="center"/>
      <protection locked="0"/>
    </xf>
    <xf numFmtId="0" fontId="10" fillId="0" borderId="0" xfId="0" applyFont="1" applyFill="1" applyBorder="1" applyAlignment="1" applyProtection="1">
      <alignment horizontal="center" vertical="center"/>
    </xf>
    <xf numFmtId="0" fontId="14" fillId="0" borderId="0" xfId="0" applyFont="1" applyFill="1" applyBorder="1" applyAlignment="1" applyProtection="1"/>
    <xf numFmtId="0" fontId="18" fillId="0" borderId="0" xfId="1" applyFont="1" applyFill="1" applyBorder="1" applyAlignment="1">
      <alignment horizontal="center"/>
    </xf>
    <xf numFmtId="0" fontId="20" fillId="0" borderId="0" xfId="0" applyFont="1"/>
    <xf numFmtId="0" fontId="0" fillId="0" borderId="1" xfId="0" applyBorder="1"/>
    <xf numFmtId="0" fontId="0" fillId="9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24" fillId="12" borderId="1" xfId="0" applyFont="1" applyFill="1" applyBorder="1" applyAlignment="1">
      <alignment horizontal="center" vertical="center" wrapText="1"/>
    </xf>
    <xf numFmtId="0" fontId="24" fillId="13" borderId="2" xfId="0" applyFont="1" applyFill="1" applyBorder="1" applyAlignment="1">
      <alignment horizontal="center" vertical="center" wrapText="1"/>
    </xf>
    <xf numFmtId="0" fontId="24" fillId="8" borderId="2" xfId="0" applyFont="1" applyFill="1" applyBorder="1" applyAlignment="1">
      <alignment horizontal="center" vertical="center" wrapText="1"/>
    </xf>
    <xf numFmtId="0" fontId="25" fillId="0" borderId="0" xfId="2"/>
    <xf numFmtId="0" fontId="23" fillId="0" borderId="6" xfId="0" applyFont="1" applyBorder="1" applyAlignment="1">
      <alignment horizontal="center"/>
    </xf>
    <xf numFmtId="0" fontId="23" fillId="0" borderId="7" xfId="0" applyFont="1" applyBorder="1" applyAlignment="1">
      <alignment horizontal="center"/>
    </xf>
    <xf numFmtId="0" fontId="23" fillId="0" borderId="8" xfId="0" applyFont="1" applyBorder="1" applyAlignment="1">
      <alignment horizont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 vertical="center"/>
    </xf>
    <xf numFmtId="0" fontId="2" fillId="5" borderId="5" xfId="0" applyFont="1" applyFill="1" applyBorder="1" applyAlignment="1" applyProtection="1">
      <alignment horizontal="center" vertical="center"/>
    </xf>
    <xf numFmtId="0" fontId="7" fillId="0" borderId="0" xfId="0" applyFont="1" applyFill="1" applyAlignment="1" applyProtection="1">
      <alignment horizontal="center" vertical="center"/>
      <protection locked="0"/>
    </xf>
    <xf numFmtId="0" fontId="8" fillId="6" borderId="6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0" fillId="6" borderId="40" xfId="0" applyFill="1" applyBorder="1" applyAlignment="1">
      <alignment horizontal="center" vertical="center"/>
    </xf>
    <xf numFmtId="0" fontId="0" fillId="6" borderId="39" xfId="0" applyFill="1" applyBorder="1" applyAlignment="1">
      <alignment horizontal="center" vertical="center"/>
    </xf>
    <xf numFmtId="0" fontId="9" fillId="7" borderId="40" xfId="0" applyFont="1" applyFill="1" applyBorder="1" applyAlignment="1" applyProtection="1">
      <alignment horizontal="center" vertical="center" wrapText="1"/>
    </xf>
    <xf numFmtId="0" fontId="9" fillId="7" borderId="16" xfId="0" applyFont="1" applyFill="1" applyBorder="1" applyAlignment="1" applyProtection="1">
      <alignment horizontal="center" vertical="center" wrapText="1"/>
    </xf>
    <xf numFmtId="0" fontId="9" fillId="7" borderId="30" xfId="0" applyFont="1" applyFill="1" applyBorder="1" applyAlignment="1" applyProtection="1">
      <alignment horizontal="center" vertical="center" wrapText="1"/>
    </xf>
    <xf numFmtId="0" fontId="9" fillId="7" borderId="39" xfId="0" applyFont="1" applyFill="1" applyBorder="1" applyAlignment="1" applyProtection="1">
      <alignment horizontal="center" vertical="center" wrapText="1"/>
    </xf>
    <xf numFmtId="0" fontId="9" fillId="7" borderId="24" xfId="0" applyFont="1" applyFill="1" applyBorder="1" applyAlignment="1" applyProtection="1">
      <alignment horizontal="center" vertical="center" wrapText="1"/>
    </xf>
    <xf numFmtId="0" fontId="9" fillId="7" borderId="31" xfId="0" applyFont="1" applyFill="1" applyBorder="1" applyAlignment="1" applyProtection="1">
      <alignment horizontal="center" vertical="center" wrapText="1"/>
    </xf>
    <xf numFmtId="0" fontId="10" fillId="0" borderId="3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1" fillId="6" borderId="20" xfId="0" applyFont="1" applyFill="1" applyBorder="1" applyAlignment="1">
      <alignment horizontal="center" vertical="center"/>
    </xf>
    <xf numFmtId="0" fontId="11" fillId="6" borderId="28" xfId="0" applyFont="1" applyFill="1" applyBorder="1" applyAlignment="1">
      <alignment horizontal="center" vertical="center"/>
    </xf>
    <xf numFmtId="0" fontId="12" fillId="6" borderId="21" xfId="0" applyFont="1" applyFill="1" applyBorder="1" applyAlignment="1">
      <alignment horizontal="center"/>
    </xf>
    <xf numFmtId="0" fontId="12" fillId="6" borderId="29" xfId="0" applyFont="1" applyFill="1" applyBorder="1" applyAlignment="1">
      <alignment horizontal="center"/>
    </xf>
    <xf numFmtId="0" fontId="13" fillId="0" borderId="18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  <xf numFmtId="0" fontId="13" fillId="0" borderId="26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/>
    </xf>
    <xf numFmtId="0" fontId="12" fillId="0" borderId="34" xfId="0" applyFont="1" applyFill="1" applyBorder="1" applyAlignment="1">
      <alignment horizontal="center"/>
    </xf>
    <xf numFmtId="0" fontId="14" fillId="0" borderId="26" xfId="0" applyFont="1" applyFill="1" applyBorder="1" applyAlignment="1">
      <alignment horizontal="center"/>
    </xf>
    <xf numFmtId="0" fontId="16" fillId="0" borderId="0" xfId="0" applyFont="1" applyFill="1" applyBorder="1" applyAlignment="1" applyProtection="1">
      <alignment horizontal="center" vertical="center"/>
    </xf>
    <xf numFmtId="0" fontId="22" fillId="0" borderId="0" xfId="1" applyFont="1" applyFill="1" applyAlignment="1">
      <alignment horizontal="center"/>
    </xf>
    <xf numFmtId="0" fontId="21" fillId="0" borderId="0" xfId="1" applyFont="1" applyFill="1" applyBorder="1" applyAlignment="1">
      <alignment horizontal="center"/>
    </xf>
    <xf numFmtId="0" fontId="16" fillId="7" borderId="6" xfId="0" applyFont="1" applyFill="1" applyBorder="1" applyAlignment="1" applyProtection="1">
      <alignment horizontal="center" vertical="center"/>
    </xf>
    <xf numFmtId="0" fontId="16" fillId="7" borderId="7" xfId="0" applyFont="1" applyFill="1" applyBorder="1" applyAlignment="1" applyProtection="1">
      <alignment horizontal="center" vertical="center"/>
    </xf>
    <xf numFmtId="0" fontId="16" fillId="7" borderId="8" xfId="0" applyFont="1" applyFill="1" applyBorder="1" applyAlignment="1" applyProtection="1">
      <alignment horizontal="center" vertical="center"/>
    </xf>
    <xf numFmtId="0" fontId="16" fillId="0" borderId="6" xfId="0" applyFont="1" applyFill="1" applyBorder="1" applyAlignment="1" applyProtection="1">
      <alignment horizontal="center" vertical="center"/>
    </xf>
    <xf numFmtId="0" fontId="16" fillId="0" borderId="7" xfId="0" applyFont="1" applyFill="1" applyBorder="1" applyAlignment="1" applyProtection="1">
      <alignment horizontal="center" vertical="center"/>
    </xf>
    <xf numFmtId="0" fontId="16" fillId="0" borderId="8" xfId="0" applyFont="1" applyFill="1" applyBorder="1" applyAlignment="1" applyProtection="1">
      <alignment horizontal="center" vertical="center"/>
    </xf>
    <xf numFmtId="0" fontId="0" fillId="6" borderId="41" xfId="0" applyFill="1" applyBorder="1" applyAlignment="1">
      <alignment horizontal="center" vertical="center"/>
    </xf>
    <xf numFmtId="0" fontId="14" fillId="0" borderId="34" xfId="0" applyFont="1" applyFill="1" applyBorder="1" applyAlignment="1">
      <alignment horizontal="center"/>
    </xf>
    <xf numFmtId="0" fontId="22" fillId="0" borderId="0" xfId="1" applyFont="1" applyFill="1" applyAlignment="1" applyProtection="1">
      <alignment horizontal="center"/>
    </xf>
    <xf numFmtId="0" fontId="21" fillId="0" borderId="0" xfId="1" applyFont="1" applyFill="1" applyBorder="1" applyAlignment="1" applyProtection="1">
      <alignment horizontal="center"/>
    </xf>
    <xf numFmtId="0" fontId="14" fillId="0" borderId="35" xfId="0" applyFont="1" applyFill="1" applyBorder="1" applyAlignment="1">
      <alignment horizontal="center"/>
    </xf>
    <xf numFmtId="0" fontId="14" fillId="0" borderId="36" xfId="0" applyFont="1" applyFill="1" applyBorder="1" applyAlignment="1">
      <alignment horizontal="center"/>
    </xf>
    <xf numFmtId="0" fontId="0" fillId="6" borderId="14" xfId="0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9" fillId="7" borderId="15" xfId="0" applyFont="1" applyFill="1" applyBorder="1" applyAlignment="1" applyProtection="1">
      <alignment horizontal="center" vertical="center" wrapText="1"/>
    </xf>
    <xf numFmtId="0" fontId="9" fillId="7" borderId="23" xfId="0" applyFont="1" applyFill="1" applyBorder="1" applyAlignment="1" applyProtection="1">
      <alignment horizontal="center" vertical="center" wrapText="1"/>
    </xf>
    <xf numFmtId="0" fontId="10" fillId="0" borderId="17" xfId="0" applyFont="1" applyFill="1" applyBorder="1" applyAlignment="1">
      <alignment horizontal="center" vertical="center"/>
    </xf>
    <xf numFmtId="0" fontId="0" fillId="6" borderId="32" xfId="0" applyFill="1" applyBorder="1" applyAlignment="1">
      <alignment horizontal="center" vertical="center"/>
    </xf>
    <xf numFmtId="0" fontId="14" fillId="0" borderId="25" xfId="0" applyFont="1" applyFill="1" applyBorder="1" applyAlignment="1">
      <alignment horizontal="center"/>
    </xf>
    <xf numFmtId="0" fontId="12" fillId="0" borderId="25" xfId="0" applyFont="1" applyFill="1" applyBorder="1" applyAlignment="1">
      <alignment horizontal="center"/>
    </xf>
    <xf numFmtId="0" fontId="12" fillId="0" borderId="25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  <xf numFmtId="0" fontId="14" fillId="0" borderId="27" xfId="0" applyFont="1" applyFill="1" applyBorder="1" applyAlignment="1">
      <alignment horizontal="center"/>
    </xf>
    <xf numFmtId="0" fontId="10" fillId="0" borderId="19" xfId="0" applyFont="1" applyFill="1" applyBorder="1" applyAlignment="1">
      <alignment horizontal="center" vertical="center"/>
    </xf>
    <xf numFmtId="0" fontId="14" fillId="0" borderId="37" xfId="0" applyFont="1" applyFill="1" applyBorder="1" applyAlignment="1">
      <alignment horizontal="center"/>
    </xf>
    <xf numFmtId="0" fontId="12" fillId="0" borderId="27" xfId="0" applyFont="1" applyFill="1" applyBorder="1" applyAlignment="1">
      <alignment horizontal="center"/>
    </xf>
    <xf numFmtId="0" fontId="12" fillId="0" borderId="27" xfId="0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31"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colors>
    <mruColors>
      <color rgb="FFFFFF66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0</xdr:row>
          <xdr:rowOff>47625</xdr:rowOff>
        </xdr:from>
        <xdr:to>
          <xdr:col>2</xdr:col>
          <xdr:colOff>714375</xdr:colOff>
          <xdr:row>3</xdr:row>
          <xdr:rowOff>152400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Enregistrement Nouvelle Equipe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276225</xdr:colOff>
          <xdr:row>0</xdr:row>
          <xdr:rowOff>57150</xdr:rowOff>
        </xdr:from>
        <xdr:to>
          <xdr:col>5</xdr:col>
          <xdr:colOff>552450</xdr:colOff>
          <xdr:row>3</xdr:row>
          <xdr:rowOff>171450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Modifier une Equipe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19050</xdr:colOff>
          <xdr:row>2</xdr:row>
          <xdr:rowOff>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5</xdr:row>
          <xdr:rowOff>9525</xdr:rowOff>
        </xdr:from>
        <xdr:to>
          <xdr:col>3</xdr:col>
          <xdr:colOff>28575</xdr:colOff>
          <xdr:row>7</xdr:row>
          <xdr:rowOff>38100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Groupes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12</xdr:row>
          <xdr:rowOff>38100</xdr:rowOff>
        </xdr:from>
        <xdr:to>
          <xdr:col>3</xdr:col>
          <xdr:colOff>38100</xdr:colOff>
          <xdr:row>14</xdr:row>
          <xdr:rowOff>66675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8</xdr:row>
          <xdr:rowOff>9525</xdr:rowOff>
        </xdr:from>
        <xdr:to>
          <xdr:col>3</xdr:col>
          <xdr:colOff>28575</xdr:colOff>
          <xdr:row>10</xdr:row>
          <xdr:rowOff>38100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Equipes dans les groupes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lier-des-list-box-t38135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indexed="10"/>
  </sheetPr>
  <dimension ref="A1:AG9"/>
  <sheetViews>
    <sheetView tabSelected="1" workbookViewId="0">
      <pane ySplit="5" topLeftCell="A6" activePane="bottomLeft" state="frozen"/>
      <selection pane="bottomLeft" activeCell="B26" sqref="B26"/>
    </sheetView>
  </sheetViews>
  <sheetFormatPr baseColWidth="10" defaultRowHeight="12.75" x14ac:dyDescent="0.2"/>
  <cols>
    <col min="2" max="2" width="17.28515625" customWidth="1"/>
    <col min="6" max="6" width="6.28515625" customWidth="1"/>
    <col min="8" max="8" width="13.140625" customWidth="1"/>
    <col min="13" max="13" width="6.28515625" customWidth="1"/>
    <col min="15" max="15" width="13.140625" customWidth="1"/>
    <col min="20" max="20" width="6.28515625" customWidth="1"/>
    <col min="22" max="22" width="13.140625" customWidth="1"/>
    <col min="27" max="27" width="6.28515625" customWidth="1"/>
    <col min="29" max="29" width="13.140625" customWidth="1"/>
  </cols>
  <sheetData>
    <row r="1" spans="1:33" x14ac:dyDescent="0.2">
      <c r="K1" s="85" t="s">
        <v>209</v>
      </c>
    </row>
    <row r="4" spans="1:33" ht="30.75" customHeight="1" thickBot="1" x14ac:dyDescent="0.25"/>
    <row r="5" spans="1:33" ht="26.25" customHeight="1" thickBot="1" x14ac:dyDescent="0.4">
      <c r="C5" s="86" t="s">
        <v>120</v>
      </c>
      <c r="D5" s="87"/>
      <c r="E5" s="87"/>
      <c r="F5" s="87"/>
      <c r="G5" s="87"/>
      <c r="H5" s="87"/>
      <c r="I5" s="88"/>
      <c r="J5" s="86" t="s">
        <v>121</v>
      </c>
      <c r="K5" s="87"/>
      <c r="L5" s="87"/>
      <c r="M5" s="87"/>
      <c r="N5" s="87"/>
      <c r="O5" s="87"/>
      <c r="P5" s="88"/>
      <c r="Q5" s="86" t="s">
        <v>175</v>
      </c>
      <c r="R5" s="87"/>
      <c r="S5" s="87"/>
      <c r="T5" s="87"/>
      <c r="U5" s="87"/>
      <c r="V5" s="87"/>
      <c r="W5" s="88"/>
      <c r="X5" s="86" t="s">
        <v>174</v>
      </c>
      <c r="Y5" s="87"/>
      <c r="Z5" s="87"/>
      <c r="AA5" s="87"/>
      <c r="AB5" s="87"/>
      <c r="AC5" s="87"/>
      <c r="AD5" s="88"/>
    </row>
    <row r="6" spans="1:33" ht="37.5" customHeight="1" x14ac:dyDescent="0.2">
      <c r="A6" s="77" t="s">
        <v>183</v>
      </c>
      <c r="B6" s="82" t="s">
        <v>67</v>
      </c>
      <c r="C6" s="83" t="s">
        <v>116</v>
      </c>
      <c r="D6" s="83" t="s">
        <v>117</v>
      </c>
      <c r="E6" s="83" t="s">
        <v>118</v>
      </c>
      <c r="F6" s="83" t="s">
        <v>202</v>
      </c>
      <c r="G6" s="83" t="s">
        <v>119</v>
      </c>
      <c r="H6" s="83" t="s">
        <v>124</v>
      </c>
      <c r="I6" s="83" t="s">
        <v>122</v>
      </c>
      <c r="J6" s="84" t="s">
        <v>116</v>
      </c>
      <c r="K6" s="84" t="s">
        <v>117</v>
      </c>
      <c r="L6" s="84" t="s">
        <v>118</v>
      </c>
      <c r="M6" s="84" t="s">
        <v>202</v>
      </c>
      <c r="N6" s="84" t="s">
        <v>119</v>
      </c>
      <c r="O6" s="84" t="s">
        <v>124</v>
      </c>
      <c r="P6" s="84" t="s">
        <v>122</v>
      </c>
      <c r="Q6" s="83" t="s">
        <v>116</v>
      </c>
      <c r="R6" s="83" t="s">
        <v>117</v>
      </c>
      <c r="S6" s="83" t="s">
        <v>118</v>
      </c>
      <c r="T6" s="83" t="s">
        <v>202</v>
      </c>
      <c r="U6" s="83" t="s">
        <v>119</v>
      </c>
      <c r="V6" s="83" t="s">
        <v>124</v>
      </c>
      <c r="W6" s="83" t="s">
        <v>122</v>
      </c>
      <c r="X6" s="84" t="s">
        <v>116</v>
      </c>
      <c r="Y6" s="84" t="s">
        <v>117</v>
      </c>
      <c r="Z6" s="84" t="s">
        <v>118</v>
      </c>
      <c r="AA6" s="84" t="s">
        <v>202</v>
      </c>
      <c r="AB6" s="84" t="s">
        <v>119</v>
      </c>
      <c r="AC6" s="84" t="s">
        <v>124</v>
      </c>
      <c r="AD6" s="84" t="s">
        <v>122</v>
      </c>
    </row>
    <row r="7" spans="1:33" x14ac:dyDescent="0.2">
      <c r="A7" s="78" t="s">
        <v>182</v>
      </c>
      <c r="B7" s="80" t="s">
        <v>125</v>
      </c>
      <c r="C7" s="79" t="s">
        <v>123</v>
      </c>
      <c r="D7" s="79" t="s">
        <v>126</v>
      </c>
      <c r="E7" s="79" t="s">
        <v>127</v>
      </c>
      <c r="F7" s="79" t="s">
        <v>176</v>
      </c>
      <c r="G7" s="79" t="s">
        <v>128</v>
      </c>
      <c r="H7" s="79" t="s">
        <v>185</v>
      </c>
      <c r="I7" s="79" t="s">
        <v>177</v>
      </c>
      <c r="J7" s="81" t="s">
        <v>178</v>
      </c>
      <c r="K7" s="81" t="s">
        <v>179</v>
      </c>
      <c r="L7" s="81" t="s">
        <v>186</v>
      </c>
      <c r="M7" s="81" t="s">
        <v>187</v>
      </c>
      <c r="N7" s="81" t="s">
        <v>180</v>
      </c>
      <c r="O7" s="81" t="s">
        <v>181</v>
      </c>
      <c r="P7" s="81" t="s">
        <v>188</v>
      </c>
      <c r="Q7" s="79" t="s">
        <v>189</v>
      </c>
      <c r="R7" s="79" t="s">
        <v>190</v>
      </c>
      <c r="S7" s="79" t="s">
        <v>191</v>
      </c>
      <c r="T7" s="79" t="s">
        <v>192</v>
      </c>
      <c r="U7" s="79" t="s">
        <v>184</v>
      </c>
      <c r="V7" s="79" t="s">
        <v>193</v>
      </c>
      <c r="W7" s="79" t="s">
        <v>194</v>
      </c>
      <c r="X7" s="81" t="s">
        <v>195</v>
      </c>
      <c r="Y7" s="81" t="s">
        <v>196</v>
      </c>
      <c r="Z7" s="81" t="s">
        <v>197</v>
      </c>
      <c r="AA7" s="81" t="s">
        <v>198</v>
      </c>
      <c r="AB7" s="81" t="s">
        <v>199</v>
      </c>
      <c r="AC7" s="81" t="s">
        <v>200</v>
      </c>
      <c r="AD7" s="81" t="s">
        <v>201</v>
      </c>
    </row>
    <row r="8" spans="1:33" x14ac:dyDescent="0.2">
      <c r="A8" s="78" t="s">
        <v>203</v>
      </c>
      <c r="B8" s="80" t="s">
        <v>204</v>
      </c>
      <c r="C8" s="79" t="s">
        <v>205</v>
      </c>
      <c r="D8" s="79" t="s">
        <v>205</v>
      </c>
      <c r="E8" s="79" t="s">
        <v>205</v>
      </c>
      <c r="F8" s="79" t="s">
        <v>205</v>
      </c>
      <c r="G8" s="79" t="s">
        <v>184</v>
      </c>
      <c r="H8" s="79" t="s">
        <v>205</v>
      </c>
      <c r="I8" s="79" t="s">
        <v>205</v>
      </c>
      <c r="J8" s="81" t="s">
        <v>205</v>
      </c>
      <c r="K8" s="81" t="s">
        <v>205</v>
      </c>
      <c r="L8" s="81" t="s">
        <v>205</v>
      </c>
      <c r="M8" s="81" t="s">
        <v>205</v>
      </c>
      <c r="N8" s="81" t="s">
        <v>206</v>
      </c>
      <c r="O8" s="81" t="s">
        <v>205</v>
      </c>
      <c r="P8" s="81" t="s">
        <v>205</v>
      </c>
      <c r="Q8" s="79" t="s">
        <v>205</v>
      </c>
      <c r="R8" s="79" t="s">
        <v>205</v>
      </c>
      <c r="S8" s="79" t="s">
        <v>205</v>
      </c>
      <c r="T8" s="79" t="s">
        <v>205</v>
      </c>
      <c r="U8" s="79" t="s">
        <v>207</v>
      </c>
      <c r="V8" s="79" t="s">
        <v>205</v>
      </c>
      <c r="W8" s="79" t="s">
        <v>205</v>
      </c>
      <c r="X8" s="81" t="s">
        <v>205</v>
      </c>
      <c r="Y8" s="81" t="s">
        <v>205</v>
      </c>
      <c r="Z8" s="81" t="s">
        <v>205</v>
      </c>
      <c r="AA8" s="81" t="s">
        <v>205</v>
      </c>
      <c r="AB8" s="81" t="s">
        <v>208</v>
      </c>
      <c r="AC8" s="81" t="s">
        <v>205</v>
      </c>
      <c r="AD8" s="81" t="s">
        <v>205</v>
      </c>
      <c r="AG8" t="s">
        <v>184</v>
      </c>
    </row>
    <row r="9" spans="1:33" x14ac:dyDescent="0.2">
      <c r="AG9" t="s">
        <v>180</v>
      </c>
    </row>
  </sheetData>
  <mergeCells count="4">
    <mergeCell ref="C5:I5"/>
    <mergeCell ref="J5:P5"/>
    <mergeCell ref="Q5:W5"/>
    <mergeCell ref="X5:AD5"/>
  </mergeCells>
  <hyperlinks>
    <hyperlink ref="K1" r:id="rId1"/>
  </hyperlinks>
  <pageMargins left="0.7" right="0.7" top="0.75" bottom="0.75" header="0.3" footer="0.3"/>
  <pageSetup paperSize="9" orientation="portrait" horizontalDpi="4294967293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5" name="Button 1">
              <controlPr defaultSize="0" print="0" autoFill="0" autoPict="0" macro="[0]!Rectangle1_Cliquer">
                <anchor moveWithCells="1" sizeWithCells="1">
                  <from>
                    <xdr:col>0</xdr:col>
                    <xdr:colOff>752475</xdr:colOff>
                    <xdr:row>0</xdr:row>
                    <xdr:rowOff>47625</xdr:rowOff>
                  </from>
                  <to>
                    <xdr:col>2</xdr:col>
                    <xdr:colOff>714375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6" name="Button 2">
              <controlPr defaultSize="0" print="0" autoFill="0" autoPict="0" macro="[0]!Rectangle2_Cliquer">
                <anchor moveWithCells="1" sizeWithCells="1">
                  <from>
                    <xdr:col>3</xdr:col>
                    <xdr:colOff>276225</xdr:colOff>
                    <xdr:row>0</xdr:row>
                    <xdr:rowOff>57150</xdr:rowOff>
                  </from>
                  <to>
                    <xdr:col>5</xdr:col>
                    <xdr:colOff>552450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F205"/>
  <sheetViews>
    <sheetView workbookViewId="0">
      <selection activeCell="C2" sqref="C2:C3"/>
    </sheetView>
  </sheetViews>
  <sheetFormatPr baseColWidth="10" defaultRowHeight="12.75" x14ac:dyDescent="0.2"/>
  <cols>
    <col min="1" max="1" width="31.42578125" style="1" bestFit="1" customWidth="1"/>
    <col min="2" max="2" width="12.5703125" style="2" bestFit="1" customWidth="1"/>
    <col min="3" max="3" width="11.5703125" style="1" bestFit="1" customWidth="1"/>
    <col min="4" max="4" width="12.5703125" style="1" bestFit="1" customWidth="1"/>
    <col min="5" max="5" width="3.7109375" style="1" customWidth="1"/>
    <col min="6" max="6" width="11.42578125" style="1"/>
    <col min="7" max="7" width="3.7109375" style="1" customWidth="1"/>
    <col min="8" max="8" width="11.42578125" style="1"/>
    <col min="9" max="9" width="3.7109375" style="1" customWidth="1"/>
    <col min="10" max="10" width="11.42578125" style="1"/>
    <col min="11" max="11" width="3.7109375" style="1" customWidth="1"/>
    <col min="12" max="12" width="11.42578125" style="1"/>
    <col min="13" max="13" width="3.7109375" style="1" customWidth="1"/>
    <col min="14" max="14" width="11.42578125" style="1"/>
    <col min="15" max="15" width="3.7109375" style="1" customWidth="1"/>
    <col min="16" max="16" width="11.42578125" style="1"/>
    <col min="17" max="17" width="3.7109375" style="1" customWidth="1"/>
    <col min="18" max="18" width="11.42578125" style="1"/>
    <col min="19" max="19" width="3.7109375" style="1" customWidth="1"/>
    <col min="20" max="20" width="11.42578125" style="1"/>
    <col min="21" max="21" width="3.7109375" style="1" customWidth="1"/>
    <col min="22" max="22" width="11.42578125" style="1"/>
    <col min="23" max="23" width="3.7109375" style="1" customWidth="1"/>
    <col min="24" max="24" width="11.42578125" style="1"/>
    <col min="25" max="25" width="3.7109375" style="1" customWidth="1"/>
    <col min="26" max="26" width="11.42578125" style="1"/>
    <col min="27" max="27" width="3.7109375" style="1" customWidth="1"/>
    <col min="28" max="28" width="11.42578125" style="1"/>
    <col min="29" max="29" width="3.7109375" style="1" customWidth="1"/>
    <col min="30" max="30" width="11.42578125" style="1"/>
    <col min="31" max="31" width="3.7109375" style="1" customWidth="1"/>
    <col min="32" max="16384" width="11.42578125" style="1"/>
  </cols>
  <sheetData>
    <row r="1" spans="1:32" ht="77.25" customHeight="1" thickBot="1" x14ac:dyDescent="0.25">
      <c r="A1" s="1" t="s">
        <v>106</v>
      </c>
      <c r="B1" s="11" t="s">
        <v>63</v>
      </c>
      <c r="C1" s="12" t="s">
        <v>64</v>
      </c>
      <c r="D1" s="12" t="s">
        <v>65</v>
      </c>
      <c r="F1" s="89" t="s">
        <v>49</v>
      </c>
      <c r="H1" s="89" t="s">
        <v>50</v>
      </c>
      <c r="J1" s="89" t="s">
        <v>51</v>
      </c>
      <c r="L1" s="89" t="s">
        <v>52</v>
      </c>
      <c r="N1" s="89" t="s">
        <v>53</v>
      </c>
      <c r="P1" s="89" t="s">
        <v>54</v>
      </c>
      <c r="R1" s="89" t="s">
        <v>55</v>
      </c>
      <c r="T1" s="89" t="s">
        <v>56</v>
      </c>
      <c r="V1" s="89" t="s">
        <v>57</v>
      </c>
      <c r="X1" s="89" t="s">
        <v>58</v>
      </c>
      <c r="Z1" s="89" t="s">
        <v>59</v>
      </c>
      <c r="AB1" s="89" t="s">
        <v>60</v>
      </c>
      <c r="AD1" s="89" t="s">
        <v>61</v>
      </c>
      <c r="AF1" s="89" t="s">
        <v>62</v>
      </c>
    </row>
    <row r="2" spans="1:32" s="2" customFormat="1" ht="20.100000000000001" customHeight="1" x14ac:dyDescent="0.2">
      <c r="B2" s="92">
        <f>COUNTA($A$4:$A$205)</f>
        <v>48</v>
      </c>
      <c r="C2" s="90">
        <v>6</v>
      </c>
      <c r="D2" s="90">
        <v>8</v>
      </c>
      <c r="F2" s="89"/>
      <c r="H2" s="89"/>
      <c r="J2" s="89"/>
      <c r="L2" s="89"/>
      <c r="N2" s="89"/>
      <c r="P2" s="89"/>
      <c r="R2" s="89"/>
      <c r="T2" s="89"/>
      <c r="V2" s="89"/>
      <c r="X2" s="89"/>
      <c r="Z2" s="89"/>
      <c r="AB2" s="89"/>
      <c r="AD2" s="89"/>
      <c r="AF2" s="89"/>
    </row>
    <row r="3" spans="1:32" ht="20.100000000000001" customHeight="1" thickBot="1" x14ac:dyDescent="0.25">
      <c r="A3" s="3" t="s">
        <v>66</v>
      </c>
      <c r="B3" s="93"/>
      <c r="C3" s="91"/>
      <c r="D3" s="91"/>
      <c r="F3" s="89"/>
      <c r="H3" s="89"/>
      <c r="J3" s="89"/>
      <c r="L3" s="89"/>
      <c r="N3" s="89"/>
      <c r="P3" s="89"/>
      <c r="R3" s="89"/>
      <c r="T3" s="89"/>
      <c r="V3" s="89"/>
      <c r="X3" s="89"/>
      <c r="Z3" s="89"/>
      <c r="AB3" s="89"/>
      <c r="AD3" s="89"/>
      <c r="AF3" s="89"/>
    </row>
    <row r="4" spans="1:32" x14ac:dyDescent="0.2">
      <c r="A4" s="8" t="s">
        <v>0</v>
      </c>
      <c r="B4" s="5"/>
      <c r="C4" s="4"/>
      <c r="D4" s="4"/>
      <c r="F4" s="4" t="s">
        <v>6</v>
      </c>
      <c r="G4" s="4"/>
      <c r="H4" s="4" t="s">
        <v>109</v>
      </c>
      <c r="I4" s="4"/>
      <c r="J4" s="4" t="s">
        <v>10</v>
      </c>
      <c r="K4" s="4"/>
      <c r="L4" s="4" t="s">
        <v>35</v>
      </c>
      <c r="M4" s="4"/>
      <c r="N4" s="4" t="s">
        <v>27</v>
      </c>
      <c r="O4" s="4"/>
      <c r="P4" s="4" t="s">
        <v>25</v>
      </c>
      <c r="Q4" s="4"/>
      <c r="R4" s="4"/>
      <c r="S4" s="4"/>
      <c r="T4" s="4"/>
      <c r="U4" s="4"/>
      <c r="V4" s="4"/>
      <c r="X4" s="4"/>
      <c r="Z4" s="10"/>
      <c r="AB4" s="10" t="s">
        <v>37</v>
      </c>
      <c r="AD4" s="10" t="s">
        <v>20</v>
      </c>
      <c r="AF4" s="10" t="s">
        <v>23</v>
      </c>
    </row>
    <row r="5" spans="1:32" x14ac:dyDescent="0.2">
      <c r="A5" s="8" t="s">
        <v>1</v>
      </c>
      <c r="B5" s="5"/>
      <c r="C5" s="4"/>
      <c r="D5" s="4"/>
      <c r="F5" s="4" t="s">
        <v>112</v>
      </c>
      <c r="G5" s="4"/>
      <c r="H5" s="4" t="s">
        <v>30</v>
      </c>
      <c r="I5" s="4"/>
      <c r="J5" s="4" t="s">
        <v>34</v>
      </c>
      <c r="K5" s="4"/>
      <c r="L5" s="4" t="s">
        <v>33</v>
      </c>
      <c r="M5" s="4"/>
      <c r="N5" s="4" t="s">
        <v>23</v>
      </c>
      <c r="O5" s="4"/>
      <c r="P5" s="4" t="s">
        <v>24</v>
      </c>
      <c r="Q5" s="4"/>
      <c r="R5" s="4"/>
      <c r="S5" s="4"/>
      <c r="T5" s="4"/>
      <c r="U5" s="4"/>
      <c r="V5" s="4"/>
      <c r="X5" s="4"/>
      <c r="Z5" s="9"/>
      <c r="AB5" s="9" t="s">
        <v>38</v>
      </c>
      <c r="AD5" s="9" t="s">
        <v>14</v>
      </c>
      <c r="AF5" s="9" t="s">
        <v>22</v>
      </c>
    </row>
    <row r="6" spans="1:32" x14ac:dyDescent="0.2">
      <c r="A6" s="8" t="s">
        <v>2</v>
      </c>
      <c r="B6" s="5"/>
      <c r="C6" s="4"/>
      <c r="D6" s="4"/>
      <c r="F6" s="4" t="s">
        <v>20</v>
      </c>
      <c r="G6" s="4"/>
      <c r="H6" s="4" t="s">
        <v>3</v>
      </c>
      <c r="I6" s="4"/>
      <c r="J6" s="4" t="s">
        <v>4</v>
      </c>
      <c r="K6" s="4"/>
      <c r="L6" s="4" t="s">
        <v>31</v>
      </c>
      <c r="M6" s="4"/>
      <c r="N6" s="4" t="s">
        <v>110</v>
      </c>
      <c r="O6" s="4"/>
      <c r="P6" s="4" t="s">
        <v>13</v>
      </c>
      <c r="Q6" s="4"/>
      <c r="R6" s="4"/>
      <c r="S6" s="4"/>
      <c r="T6" s="4"/>
      <c r="U6" s="4"/>
      <c r="V6" s="4"/>
      <c r="X6" s="4"/>
      <c r="Z6" s="9"/>
      <c r="AB6" s="9" t="s">
        <v>13</v>
      </c>
      <c r="AD6" s="9" t="s">
        <v>109</v>
      </c>
      <c r="AF6" s="9" t="s">
        <v>107</v>
      </c>
    </row>
    <row r="7" spans="1:32" x14ac:dyDescent="0.2">
      <c r="A7" s="8" t="s">
        <v>3</v>
      </c>
      <c r="B7" s="5"/>
      <c r="C7" s="4"/>
      <c r="D7" s="4"/>
      <c r="F7" s="4" t="s">
        <v>29</v>
      </c>
      <c r="G7" s="4"/>
      <c r="H7" s="4" t="s">
        <v>11</v>
      </c>
      <c r="I7" s="4"/>
      <c r="J7" s="4" t="s">
        <v>37</v>
      </c>
      <c r="K7" s="4"/>
      <c r="L7" s="4" t="s">
        <v>36</v>
      </c>
      <c r="M7" s="4"/>
      <c r="N7" s="4" t="s">
        <v>17</v>
      </c>
      <c r="O7" s="4"/>
      <c r="P7" s="4" t="s">
        <v>111</v>
      </c>
      <c r="Q7" s="4"/>
      <c r="R7" s="4"/>
      <c r="S7" s="4"/>
      <c r="T7" s="4"/>
      <c r="U7" s="4"/>
      <c r="V7" s="4"/>
      <c r="X7" s="4"/>
      <c r="Z7" s="9"/>
      <c r="AB7" s="9" t="s">
        <v>40</v>
      </c>
      <c r="AD7" s="9" t="s">
        <v>42</v>
      </c>
      <c r="AF7" s="9" t="s">
        <v>44</v>
      </c>
    </row>
    <row r="8" spans="1:32" x14ac:dyDescent="0.2">
      <c r="A8" s="8" t="s">
        <v>4</v>
      </c>
      <c r="B8" s="5"/>
      <c r="C8" s="4"/>
      <c r="D8" s="4"/>
      <c r="F8" s="4" t="s">
        <v>39</v>
      </c>
      <c r="G8" s="4"/>
      <c r="H8" s="4" t="s">
        <v>1</v>
      </c>
      <c r="I8" s="4"/>
      <c r="J8" s="4" t="s">
        <v>38</v>
      </c>
      <c r="K8" s="4"/>
      <c r="L8" s="4" t="s">
        <v>2</v>
      </c>
      <c r="M8" s="4"/>
      <c r="N8" s="4" t="s">
        <v>16</v>
      </c>
      <c r="O8" s="4"/>
      <c r="P8" s="4" t="s">
        <v>18</v>
      </c>
      <c r="Q8" s="4"/>
      <c r="R8" s="4"/>
      <c r="S8" s="4"/>
      <c r="T8" s="4"/>
      <c r="U8" s="4"/>
      <c r="V8" s="4"/>
      <c r="X8" s="4"/>
      <c r="Z8" s="9"/>
      <c r="AB8" s="9" t="s">
        <v>1</v>
      </c>
      <c r="AD8" s="9" t="s">
        <v>41</v>
      </c>
      <c r="AF8" s="9" t="s">
        <v>45</v>
      </c>
    </row>
    <row r="9" spans="1:32" x14ac:dyDescent="0.2">
      <c r="A9" s="8" t="s">
        <v>5</v>
      </c>
      <c r="B9" s="5"/>
      <c r="C9" s="4"/>
      <c r="D9" s="4"/>
      <c r="F9" s="4" t="s">
        <v>32</v>
      </c>
      <c r="G9" s="4"/>
      <c r="H9" s="4" t="s">
        <v>19</v>
      </c>
      <c r="I9" s="4"/>
      <c r="J9" s="4" t="s">
        <v>26</v>
      </c>
      <c r="K9" s="4"/>
      <c r="L9" s="4" t="s">
        <v>0</v>
      </c>
      <c r="M9" s="4"/>
      <c r="N9" s="4" t="s">
        <v>9</v>
      </c>
      <c r="O9" s="4"/>
      <c r="P9" s="4" t="s">
        <v>114</v>
      </c>
      <c r="Q9" s="4"/>
      <c r="R9" s="4"/>
      <c r="S9" s="4"/>
      <c r="T9" s="4"/>
      <c r="U9" s="4"/>
      <c r="V9" s="4"/>
      <c r="X9" s="4"/>
      <c r="Z9" s="9"/>
      <c r="AB9" s="9" t="s">
        <v>27</v>
      </c>
      <c r="AD9" s="9" t="s">
        <v>43</v>
      </c>
      <c r="AF9" s="9" t="s">
        <v>48</v>
      </c>
    </row>
    <row r="10" spans="1:32" x14ac:dyDescent="0.2">
      <c r="A10" s="8" t="s">
        <v>6</v>
      </c>
      <c r="B10" s="5"/>
      <c r="C10" s="4"/>
      <c r="D10" s="4"/>
      <c r="F10" s="4" t="s">
        <v>7</v>
      </c>
      <c r="G10" s="4"/>
      <c r="H10" s="4" t="s">
        <v>5</v>
      </c>
      <c r="I10" s="4"/>
      <c r="J10" s="4" t="s">
        <v>28</v>
      </c>
      <c r="K10" s="4"/>
      <c r="L10" s="4" t="s">
        <v>8</v>
      </c>
      <c r="M10" s="4"/>
      <c r="N10" s="4" t="s">
        <v>108</v>
      </c>
      <c r="O10" s="4"/>
      <c r="P10" s="4" t="s">
        <v>12</v>
      </c>
      <c r="Q10" s="4"/>
      <c r="R10" s="4"/>
      <c r="S10" s="4"/>
      <c r="T10" s="4"/>
      <c r="U10" s="4"/>
      <c r="V10" s="4"/>
      <c r="X10" s="4"/>
      <c r="Z10" s="9"/>
      <c r="AB10" s="9" t="s">
        <v>7</v>
      </c>
      <c r="AD10" s="9" t="s">
        <v>21</v>
      </c>
      <c r="AF10" s="9" t="s">
        <v>5</v>
      </c>
    </row>
    <row r="11" spans="1:32" x14ac:dyDescent="0.2">
      <c r="A11" s="8" t="s">
        <v>7</v>
      </c>
      <c r="B11" s="5"/>
      <c r="C11" s="4"/>
      <c r="D11" s="4"/>
      <c r="F11" s="4" t="s">
        <v>113</v>
      </c>
      <c r="G11" s="4"/>
      <c r="H11" s="4" t="s">
        <v>22</v>
      </c>
      <c r="I11" s="4"/>
      <c r="J11" s="4" t="s">
        <v>107</v>
      </c>
      <c r="K11" s="4"/>
      <c r="L11" s="4" t="s">
        <v>15</v>
      </c>
      <c r="M11" s="4"/>
      <c r="N11" s="4" t="s">
        <v>14</v>
      </c>
      <c r="O11" s="4"/>
      <c r="P11" s="4" t="s">
        <v>21</v>
      </c>
      <c r="Q11" s="4"/>
      <c r="R11" s="4"/>
      <c r="S11" s="4"/>
      <c r="T11" s="4"/>
      <c r="U11" s="4"/>
      <c r="V11" s="4"/>
      <c r="X11" s="4"/>
      <c r="Z11" s="9"/>
      <c r="AB11" s="9" t="s">
        <v>16</v>
      </c>
      <c r="AD11" s="9" t="s">
        <v>47</v>
      </c>
      <c r="AF11" s="9" t="s">
        <v>46</v>
      </c>
    </row>
    <row r="12" spans="1:32" x14ac:dyDescent="0.2">
      <c r="A12" s="8" t="s">
        <v>8</v>
      </c>
      <c r="B12" s="5"/>
      <c r="C12" s="4"/>
      <c r="D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X12" s="4"/>
      <c r="Z12" s="9"/>
      <c r="AB12" s="9" t="s">
        <v>36</v>
      </c>
      <c r="AD12" s="9" t="s">
        <v>32</v>
      </c>
      <c r="AF12" s="9" t="s">
        <v>38</v>
      </c>
    </row>
    <row r="13" spans="1:32" x14ac:dyDescent="0.2">
      <c r="A13" s="8" t="s">
        <v>9</v>
      </c>
      <c r="B13" s="5"/>
      <c r="C13" s="4"/>
      <c r="D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X13" s="4"/>
    </row>
    <row r="14" spans="1:32" x14ac:dyDescent="0.2">
      <c r="A14" s="8" t="s">
        <v>10</v>
      </c>
      <c r="B14" s="5"/>
      <c r="C14" s="4"/>
      <c r="D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X14" s="4"/>
    </row>
    <row r="15" spans="1:32" x14ac:dyDescent="0.2">
      <c r="A15" s="8" t="s">
        <v>11</v>
      </c>
      <c r="B15" s="5"/>
      <c r="C15" s="4"/>
      <c r="D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X15" s="4"/>
    </row>
    <row r="16" spans="1:32" x14ac:dyDescent="0.2">
      <c r="A16" s="8" t="s">
        <v>12</v>
      </c>
      <c r="B16" s="5"/>
      <c r="C16" s="4"/>
      <c r="D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X16" s="4"/>
    </row>
    <row r="17" spans="1:24" x14ac:dyDescent="0.2">
      <c r="A17" s="8" t="s">
        <v>13</v>
      </c>
      <c r="B17" s="5"/>
      <c r="C17" s="4"/>
      <c r="D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X17" s="4"/>
    </row>
    <row r="18" spans="1:24" x14ac:dyDescent="0.2">
      <c r="A18" s="8" t="s">
        <v>14</v>
      </c>
      <c r="B18" s="5"/>
      <c r="C18" s="4"/>
      <c r="D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X18" s="4"/>
    </row>
    <row r="19" spans="1:24" x14ac:dyDescent="0.2">
      <c r="A19" s="8" t="s">
        <v>15</v>
      </c>
      <c r="B19" s="5"/>
      <c r="C19" s="4"/>
      <c r="D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X19" s="4"/>
    </row>
    <row r="20" spans="1:24" x14ac:dyDescent="0.2">
      <c r="A20" s="8" t="s">
        <v>16</v>
      </c>
      <c r="B20" s="5"/>
      <c r="C20" s="4"/>
      <c r="D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X20" s="4"/>
    </row>
    <row r="21" spans="1:24" x14ac:dyDescent="0.2">
      <c r="A21" s="8" t="s">
        <v>17</v>
      </c>
      <c r="B21" s="5"/>
      <c r="C21" s="4"/>
      <c r="D21" s="4"/>
    </row>
    <row r="22" spans="1:24" x14ac:dyDescent="0.2">
      <c r="A22" s="8" t="s">
        <v>18</v>
      </c>
      <c r="B22" s="5"/>
      <c r="C22" s="4"/>
      <c r="D22" s="4"/>
    </row>
    <row r="23" spans="1:24" x14ac:dyDescent="0.2">
      <c r="A23" s="8" t="s">
        <v>19</v>
      </c>
      <c r="B23" s="5"/>
      <c r="C23" s="4"/>
      <c r="D23" s="4"/>
    </row>
    <row r="24" spans="1:24" x14ac:dyDescent="0.2">
      <c r="A24" s="8" t="s">
        <v>20</v>
      </c>
      <c r="B24" s="5"/>
      <c r="C24" s="4"/>
      <c r="D24" s="4"/>
    </row>
    <row r="25" spans="1:24" x14ac:dyDescent="0.2">
      <c r="A25" s="8" t="s">
        <v>21</v>
      </c>
      <c r="B25" s="5"/>
      <c r="C25" s="4"/>
      <c r="D25" s="4"/>
    </row>
    <row r="26" spans="1:24" x14ac:dyDescent="0.2">
      <c r="A26" s="8" t="s">
        <v>22</v>
      </c>
      <c r="B26" s="5"/>
      <c r="C26" s="4"/>
      <c r="D26" s="4"/>
    </row>
    <row r="27" spans="1:24" x14ac:dyDescent="0.2">
      <c r="A27" s="8" t="s">
        <v>23</v>
      </c>
      <c r="B27" s="5"/>
      <c r="C27" s="4"/>
      <c r="D27" s="4"/>
    </row>
    <row r="28" spans="1:24" x14ac:dyDescent="0.2">
      <c r="A28" s="8" t="s">
        <v>24</v>
      </c>
      <c r="B28" s="5"/>
      <c r="C28" s="4"/>
      <c r="D28" s="4"/>
    </row>
    <row r="29" spans="1:24" x14ac:dyDescent="0.2">
      <c r="A29" s="8" t="s">
        <v>25</v>
      </c>
      <c r="B29" s="5"/>
      <c r="C29" s="4"/>
      <c r="D29" s="4"/>
    </row>
    <row r="30" spans="1:24" x14ac:dyDescent="0.2">
      <c r="A30" s="8" t="s">
        <v>26</v>
      </c>
      <c r="B30" s="5"/>
      <c r="C30" s="4"/>
      <c r="D30" s="4"/>
    </row>
    <row r="31" spans="1:24" x14ac:dyDescent="0.2">
      <c r="A31" s="8" t="s">
        <v>27</v>
      </c>
      <c r="B31" s="5"/>
      <c r="C31" s="4"/>
      <c r="D31" s="4"/>
    </row>
    <row r="32" spans="1:24" x14ac:dyDescent="0.2">
      <c r="A32" s="8" t="s">
        <v>28</v>
      </c>
      <c r="B32" s="5"/>
      <c r="C32" s="4"/>
      <c r="D32" s="4"/>
    </row>
    <row r="33" spans="1:4" x14ac:dyDescent="0.2">
      <c r="A33" s="8" t="s">
        <v>29</v>
      </c>
      <c r="B33" s="5"/>
      <c r="C33" s="4"/>
      <c r="D33" s="4"/>
    </row>
    <row r="34" spans="1:4" x14ac:dyDescent="0.2">
      <c r="A34" s="8" t="s">
        <v>30</v>
      </c>
      <c r="B34" s="5"/>
      <c r="C34" s="4"/>
      <c r="D34" s="4"/>
    </row>
    <row r="35" spans="1:4" x14ac:dyDescent="0.2">
      <c r="A35" s="8" t="s">
        <v>31</v>
      </c>
      <c r="B35" s="5"/>
      <c r="C35" s="4"/>
      <c r="D35" s="4"/>
    </row>
    <row r="36" spans="1:4" x14ac:dyDescent="0.2">
      <c r="A36" s="8" t="s">
        <v>32</v>
      </c>
      <c r="B36" s="5"/>
      <c r="C36" s="5"/>
      <c r="D36" s="5"/>
    </row>
    <row r="37" spans="1:4" x14ac:dyDescent="0.2">
      <c r="A37" s="8" t="s">
        <v>33</v>
      </c>
      <c r="B37" s="5"/>
      <c r="C37" s="5"/>
      <c r="D37" s="5"/>
    </row>
    <row r="38" spans="1:4" x14ac:dyDescent="0.2">
      <c r="A38" s="8" t="s">
        <v>34</v>
      </c>
      <c r="B38" s="5"/>
      <c r="C38" s="5"/>
      <c r="D38" s="5"/>
    </row>
    <row r="39" spans="1:4" x14ac:dyDescent="0.2">
      <c r="A39" s="8" t="s">
        <v>35</v>
      </c>
      <c r="B39" s="5"/>
      <c r="C39" s="5"/>
      <c r="D39" s="5"/>
    </row>
    <row r="40" spans="1:4" x14ac:dyDescent="0.2">
      <c r="A40" s="8" t="s">
        <v>36</v>
      </c>
      <c r="B40" s="5"/>
      <c r="C40" s="5"/>
      <c r="D40" s="5"/>
    </row>
    <row r="41" spans="1:4" x14ac:dyDescent="0.2">
      <c r="A41" s="8" t="s">
        <v>107</v>
      </c>
      <c r="B41" s="7"/>
      <c r="C41" s="6"/>
      <c r="D41" s="6"/>
    </row>
    <row r="42" spans="1:4" x14ac:dyDescent="0.2">
      <c r="A42" s="8" t="s">
        <v>37</v>
      </c>
      <c r="B42" s="7"/>
      <c r="C42" s="6"/>
      <c r="D42" s="6"/>
    </row>
    <row r="43" spans="1:4" x14ac:dyDescent="0.2">
      <c r="A43" s="8" t="s">
        <v>38</v>
      </c>
      <c r="B43" s="7"/>
      <c r="C43" s="6"/>
      <c r="D43" s="6"/>
    </row>
    <row r="44" spans="1:4" x14ac:dyDescent="0.2">
      <c r="A44" s="8" t="s">
        <v>108</v>
      </c>
      <c r="B44" s="7"/>
      <c r="C44" s="6"/>
      <c r="D44" s="6"/>
    </row>
    <row r="45" spans="1:4" x14ac:dyDescent="0.2">
      <c r="A45" s="8" t="s">
        <v>109</v>
      </c>
      <c r="B45" s="7"/>
      <c r="C45" s="6"/>
      <c r="D45" s="6"/>
    </row>
    <row r="46" spans="1:4" x14ac:dyDescent="0.2">
      <c r="A46" s="8" t="s">
        <v>39</v>
      </c>
      <c r="B46" s="7"/>
      <c r="C46" s="6"/>
      <c r="D46" s="6"/>
    </row>
    <row r="47" spans="1:4" x14ac:dyDescent="0.2">
      <c r="A47" s="8" t="s">
        <v>110</v>
      </c>
      <c r="B47" s="7"/>
      <c r="C47" s="6"/>
      <c r="D47" s="6"/>
    </row>
    <row r="48" spans="1:4" x14ac:dyDescent="0.2">
      <c r="A48" s="8" t="s">
        <v>111</v>
      </c>
      <c r="B48" s="7"/>
      <c r="C48" s="6"/>
      <c r="D48" s="6"/>
    </row>
    <row r="49" spans="1:4" x14ac:dyDescent="0.2">
      <c r="A49" s="8" t="s">
        <v>112</v>
      </c>
      <c r="B49" s="7"/>
      <c r="C49" s="6"/>
      <c r="D49" s="6"/>
    </row>
    <row r="50" spans="1:4" x14ac:dyDescent="0.2">
      <c r="A50" s="8" t="s">
        <v>113</v>
      </c>
      <c r="B50" s="7"/>
      <c r="C50" s="6"/>
      <c r="D50" s="6"/>
    </row>
    <row r="51" spans="1:4" x14ac:dyDescent="0.2">
      <c r="A51" s="8" t="s">
        <v>114</v>
      </c>
      <c r="B51" s="7"/>
      <c r="C51" s="6"/>
      <c r="D51" s="6"/>
    </row>
    <row r="52" spans="1:4" x14ac:dyDescent="0.2">
      <c r="A52" s="8"/>
      <c r="B52" s="7"/>
      <c r="C52" s="6"/>
      <c r="D52" s="6"/>
    </row>
    <row r="53" spans="1:4" x14ac:dyDescent="0.2">
      <c r="A53" s="8"/>
      <c r="B53" s="7"/>
      <c r="C53" s="6"/>
      <c r="D53" s="6"/>
    </row>
    <row r="54" spans="1:4" x14ac:dyDescent="0.2">
      <c r="A54" s="8"/>
      <c r="B54" s="7"/>
      <c r="C54" s="6"/>
      <c r="D54" s="6"/>
    </row>
    <row r="55" spans="1:4" x14ac:dyDescent="0.2">
      <c r="A55" s="8"/>
      <c r="B55" s="7"/>
      <c r="C55" s="6"/>
      <c r="D55" s="6"/>
    </row>
    <row r="56" spans="1:4" x14ac:dyDescent="0.2">
      <c r="A56" s="8"/>
      <c r="B56" s="7"/>
      <c r="C56" s="6"/>
      <c r="D56" s="6"/>
    </row>
    <row r="57" spans="1:4" x14ac:dyDescent="0.2">
      <c r="A57" s="8"/>
      <c r="B57" s="7"/>
      <c r="C57" s="6"/>
      <c r="D57" s="6"/>
    </row>
    <row r="58" spans="1:4" x14ac:dyDescent="0.2">
      <c r="A58" s="8"/>
      <c r="B58" s="7"/>
      <c r="C58" s="6"/>
      <c r="D58" s="6"/>
    </row>
    <row r="59" spans="1:4" x14ac:dyDescent="0.2">
      <c r="A59" s="8"/>
      <c r="B59" s="7"/>
      <c r="C59" s="6"/>
      <c r="D59" s="6"/>
    </row>
    <row r="60" spans="1:4" x14ac:dyDescent="0.2">
      <c r="A60" s="8"/>
      <c r="B60" s="7"/>
      <c r="C60" s="6"/>
      <c r="D60" s="6"/>
    </row>
    <row r="61" spans="1:4" x14ac:dyDescent="0.2">
      <c r="A61" s="8"/>
      <c r="B61" s="7"/>
      <c r="C61" s="6"/>
      <c r="D61" s="6"/>
    </row>
    <row r="62" spans="1:4" x14ac:dyDescent="0.2">
      <c r="A62" s="8"/>
      <c r="B62" s="7"/>
      <c r="C62" s="6"/>
      <c r="D62" s="6"/>
    </row>
    <row r="63" spans="1:4" x14ac:dyDescent="0.2">
      <c r="A63" s="8"/>
      <c r="B63" s="7"/>
      <c r="C63" s="6"/>
      <c r="D63" s="6"/>
    </row>
    <row r="64" spans="1:4" x14ac:dyDescent="0.2">
      <c r="A64" s="8"/>
      <c r="B64" s="7"/>
      <c r="C64" s="6"/>
      <c r="D64" s="6"/>
    </row>
    <row r="65" spans="1:4" x14ac:dyDescent="0.2">
      <c r="A65" s="8"/>
      <c r="B65" s="7"/>
      <c r="C65" s="6"/>
      <c r="D65" s="6"/>
    </row>
    <row r="66" spans="1:4" x14ac:dyDescent="0.2">
      <c r="A66" s="8"/>
      <c r="B66" s="7"/>
      <c r="C66" s="6"/>
      <c r="D66" s="6"/>
    </row>
    <row r="67" spans="1:4" x14ac:dyDescent="0.2">
      <c r="A67" s="8"/>
      <c r="B67" s="7"/>
      <c r="C67" s="6"/>
      <c r="D67" s="6"/>
    </row>
    <row r="68" spans="1:4" x14ac:dyDescent="0.2">
      <c r="A68" s="8"/>
      <c r="B68" s="7"/>
      <c r="C68" s="6"/>
      <c r="D68" s="6"/>
    </row>
    <row r="69" spans="1:4" x14ac:dyDescent="0.2">
      <c r="A69" s="8"/>
      <c r="B69" s="7"/>
      <c r="C69" s="6"/>
      <c r="D69" s="6"/>
    </row>
    <row r="70" spans="1:4" x14ac:dyDescent="0.2">
      <c r="A70" s="8"/>
      <c r="B70" s="7"/>
      <c r="C70" s="6"/>
      <c r="D70" s="6"/>
    </row>
    <row r="71" spans="1:4" x14ac:dyDescent="0.2">
      <c r="A71" s="8"/>
      <c r="B71" s="7"/>
      <c r="C71" s="6"/>
      <c r="D71" s="6"/>
    </row>
    <row r="72" spans="1:4" x14ac:dyDescent="0.2">
      <c r="A72" s="8"/>
      <c r="B72" s="7"/>
      <c r="C72" s="6"/>
      <c r="D72" s="6"/>
    </row>
    <row r="73" spans="1:4" x14ac:dyDescent="0.2">
      <c r="A73" s="8"/>
      <c r="B73" s="7"/>
      <c r="C73" s="6"/>
      <c r="D73" s="6"/>
    </row>
    <row r="74" spans="1:4" x14ac:dyDescent="0.2">
      <c r="A74" s="8"/>
      <c r="B74" s="7"/>
      <c r="C74" s="6"/>
      <c r="D74" s="6"/>
    </row>
    <row r="75" spans="1:4" x14ac:dyDescent="0.2">
      <c r="A75" s="8"/>
      <c r="B75" s="7"/>
      <c r="C75" s="6"/>
      <c r="D75" s="6"/>
    </row>
    <row r="76" spans="1:4" x14ac:dyDescent="0.2">
      <c r="A76" s="8"/>
      <c r="B76" s="7"/>
      <c r="C76" s="6"/>
      <c r="D76" s="6"/>
    </row>
    <row r="77" spans="1:4" x14ac:dyDescent="0.2">
      <c r="A77" s="8"/>
      <c r="B77" s="7"/>
      <c r="C77" s="6"/>
      <c r="D77" s="6"/>
    </row>
    <row r="78" spans="1:4" x14ac:dyDescent="0.2">
      <c r="A78" s="8"/>
      <c r="B78" s="7"/>
      <c r="C78" s="6"/>
      <c r="D78" s="6"/>
    </row>
    <row r="79" spans="1:4" x14ac:dyDescent="0.2">
      <c r="A79" s="8"/>
      <c r="B79" s="7"/>
      <c r="C79" s="6"/>
      <c r="D79" s="6"/>
    </row>
    <row r="80" spans="1:4" x14ac:dyDescent="0.2">
      <c r="A80" s="8"/>
      <c r="B80" s="7"/>
      <c r="C80" s="6"/>
      <c r="D80" s="6"/>
    </row>
    <row r="81" spans="1:4" x14ac:dyDescent="0.2">
      <c r="A81" s="8"/>
      <c r="B81" s="7"/>
      <c r="C81" s="6"/>
      <c r="D81" s="6"/>
    </row>
    <row r="82" spans="1:4" x14ac:dyDescent="0.2">
      <c r="A82" s="8"/>
      <c r="B82" s="7"/>
      <c r="C82" s="6"/>
      <c r="D82" s="6"/>
    </row>
    <row r="83" spans="1:4" x14ac:dyDescent="0.2">
      <c r="A83" s="8"/>
      <c r="B83" s="7"/>
      <c r="C83" s="6"/>
      <c r="D83" s="6"/>
    </row>
    <row r="84" spans="1:4" x14ac:dyDescent="0.2">
      <c r="A84" s="8"/>
      <c r="B84" s="7"/>
      <c r="C84" s="6"/>
      <c r="D84" s="6"/>
    </row>
    <row r="85" spans="1:4" x14ac:dyDescent="0.2">
      <c r="A85" s="8"/>
      <c r="B85" s="7"/>
      <c r="C85" s="6"/>
      <c r="D85" s="6"/>
    </row>
    <row r="86" spans="1:4" x14ac:dyDescent="0.2">
      <c r="A86" s="8"/>
      <c r="B86" s="7"/>
      <c r="C86" s="6"/>
      <c r="D86" s="6"/>
    </row>
    <row r="87" spans="1:4" x14ac:dyDescent="0.2">
      <c r="A87" s="8"/>
      <c r="B87" s="7"/>
      <c r="C87" s="6"/>
      <c r="D87" s="6"/>
    </row>
    <row r="88" spans="1:4" x14ac:dyDescent="0.2">
      <c r="A88" s="8"/>
      <c r="B88" s="7"/>
      <c r="C88" s="6"/>
      <c r="D88" s="6"/>
    </row>
    <row r="89" spans="1:4" x14ac:dyDescent="0.2">
      <c r="A89" s="8"/>
      <c r="B89" s="7"/>
      <c r="C89" s="6"/>
      <c r="D89" s="6"/>
    </row>
    <row r="90" spans="1:4" x14ac:dyDescent="0.2">
      <c r="A90" s="8"/>
      <c r="B90" s="7"/>
      <c r="C90" s="6"/>
      <c r="D90" s="6"/>
    </row>
    <row r="91" spans="1:4" x14ac:dyDescent="0.2">
      <c r="A91" s="8"/>
      <c r="B91" s="7"/>
      <c r="C91" s="6"/>
      <c r="D91" s="6"/>
    </row>
    <row r="92" spans="1:4" x14ac:dyDescent="0.2">
      <c r="A92" s="8"/>
      <c r="B92" s="7"/>
      <c r="C92" s="6"/>
      <c r="D92" s="6"/>
    </row>
    <row r="93" spans="1:4" x14ac:dyDescent="0.2">
      <c r="A93" s="8"/>
      <c r="B93" s="7"/>
      <c r="C93" s="6"/>
      <c r="D93" s="6"/>
    </row>
    <row r="94" spans="1:4" x14ac:dyDescent="0.2">
      <c r="A94" s="8"/>
      <c r="B94" s="7"/>
      <c r="C94" s="6"/>
      <c r="D94" s="6"/>
    </row>
    <row r="95" spans="1:4" x14ac:dyDescent="0.2">
      <c r="A95" s="8"/>
      <c r="B95" s="7"/>
      <c r="C95" s="6"/>
      <c r="D95" s="6"/>
    </row>
    <row r="96" spans="1:4" x14ac:dyDescent="0.2">
      <c r="A96" s="8"/>
      <c r="B96" s="7"/>
      <c r="C96" s="6"/>
      <c r="D96" s="6"/>
    </row>
    <row r="97" spans="1:4" x14ac:dyDescent="0.2">
      <c r="A97" s="8"/>
      <c r="B97" s="7"/>
      <c r="C97" s="6"/>
      <c r="D97" s="6"/>
    </row>
    <row r="98" spans="1:4" x14ac:dyDescent="0.2">
      <c r="A98" s="8"/>
      <c r="B98" s="7"/>
      <c r="C98" s="6"/>
      <c r="D98" s="6"/>
    </row>
    <row r="99" spans="1:4" x14ac:dyDescent="0.2">
      <c r="A99" s="8"/>
      <c r="B99" s="7"/>
      <c r="C99" s="6"/>
      <c r="D99" s="6"/>
    </row>
    <row r="100" spans="1:4" x14ac:dyDescent="0.2">
      <c r="A100" s="8"/>
      <c r="B100" s="7"/>
      <c r="C100" s="6"/>
      <c r="D100" s="6"/>
    </row>
    <row r="101" spans="1:4" x14ac:dyDescent="0.2">
      <c r="A101" s="8"/>
      <c r="B101" s="7"/>
      <c r="C101" s="6"/>
      <c r="D101" s="6"/>
    </row>
    <row r="102" spans="1:4" x14ac:dyDescent="0.2">
      <c r="A102" s="8"/>
      <c r="B102" s="7"/>
      <c r="C102" s="6"/>
      <c r="D102" s="6"/>
    </row>
    <row r="103" spans="1:4" x14ac:dyDescent="0.2">
      <c r="A103" s="8"/>
      <c r="B103" s="7"/>
      <c r="C103" s="6"/>
      <c r="D103" s="6"/>
    </row>
    <row r="104" spans="1:4" x14ac:dyDescent="0.2">
      <c r="A104" s="8"/>
      <c r="B104" s="7"/>
      <c r="C104" s="6"/>
      <c r="D104" s="6"/>
    </row>
    <row r="105" spans="1:4" x14ac:dyDescent="0.2">
      <c r="A105" s="8"/>
      <c r="B105" s="7"/>
      <c r="C105" s="6"/>
      <c r="D105" s="6"/>
    </row>
    <row r="106" spans="1:4" x14ac:dyDescent="0.2">
      <c r="A106" s="8"/>
      <c r="B106" s="7"/>
      <c r="C106" s="6"/>
      <c r="D106" s="6"/>
    </row>
    <row r="107" spans="1:4" x14ac:dyDescent="0.2">
      <c r="A107" s="8"/>
      <c r="B107" s="7"/>
      <c r="C107" s="6"/>
      <c r="D107" s="6"/>
    </row>
    <row r="108" spans="1:4" x14ac:dyDescent="0.2">
      <c r="A108" s="8"/>
      <c r="B108" s="7"/>
      <c r="C108" s="6"/>
      <c r="D108" s="6"/>
    </row>
    <row r="109" spans="1:4" x14ac:dyDescent="0.2">
      <c r="A109" s="8"/>
      <c r="B109" s="7"/>
      <c r="C109" s="6"/>
      <c r="D109" s="6"/>
    </row>
    <row r="110" spans="1:4" x14ac:dyDescent="0.2">
      <c r="A110" s="8"/>
      <c r="B110" s="7"/>
      <c r="C110" s="6"/>
      <c r="D110" s="6"/>
    </row>
    <row r="111" spans="1:4" x14ac:dyDescent="0.2">
      <c r="A111" s="8"/>
      <c r="B111" s="7"/>
      <c r="C111" s="6"/>
      <c r="D111" s="6"/>
    </row>
    <row r="112" spans="1:4" x14ac:dyDescent="0.2">
      <c r="A112" s="8"/>
      <c r="B112" s="7"/>
      <c r="C112" s="6"/>
      <c r="D112" s="6"/>
    </row>
    <row r="113" spans="1:4" x14ac:dyDescent="0.2">
      <c r="A113" s="8"/>
      <c r="B113" s="7"/>
      <c r="C113" s="6"/>
      <c r="D113" s="6"/>
    </row>
    <row r="114" spans="1:4" x14ac:dyDescent="0.2">
      <c r="A114" s="8"/>
      <c r="B114" s="7"/>
      <c r="C114" s="6"/>
      <c r="D114" s="6"/>
    </row>
    <row r="115" spans="1:4" x14ac:dyDescent="0.2">
      <c r="A115" s="8"/>
      <c r="B115" s="7"/>
      <c r="C115" s="6"/>
      <c r="D115" s="6"/>
    </row>
    <row r="116" spans="1:4" x14ac:dyDescent="0.2">
      <c r="A116" s="8"/>
      <c r="B116" s="7"/>
      <c r="C116" s="6"/>
      <c r="D116" s="6"/>
    </row>
    <row r="117" spans="1:4" x14ac:dyDescent="0.2">
      <c r="A117" s="8"/>
      <c r="B117" s="7"/>
      <c r="C117" s="6"/>
      <c r="D117" s="6"/>
    </row>
    <row r="118" spans="1:4" x14ac:dyDescent="0.2">
      <c r="A118" s="8"/>
      <c r="B118" s="7"/>
      <c r="C118" s="6"/>
      <c r="D118" s="6"/>
    </row>
    <row r="119" spans="1:4" x14ac:dyDescent="0.2">
      <c r="A119" s="8"/>
      <c r="B119" s="7"/>
      <c r="C119" s="6"/>
      <c r="D119" s="6"/>
    </row>
    <row r="120" spans="1:4" x14ac:dyDescent="0.2">
      <c r="A120" s="8"/>
      <c r="B120" s="7"/>
      <c r="C120" s="6"/>
      <c r="D120" s="6"/>
    </row>
    <row r="121" spans="1:4" x14ac:dyDescent="0.2">
      <c r="A121" s="8"/>
      <c r="B121" s="7"/>
      <c r="C121" s="6"/>
      <c r="D121" s="6"/>
    </row>
    <row r="122" spans="1:4" x14ac:dyDescent="0.2">
      <c r="A122" s="8"/>
      <c r="B122" s="7"/>
      <c r="C122" s="6"/>
      <c r="D122" s="6"/>
    </row>
    <row r="123" spans="1:4" x14ac:dyDescent="0.2">
      <c r="A123" s="8"/>
      <c r="B123" s="7"/>
      <c r="C123" s="6"/>
      <c r="D123" s="6"/>
    </row>
    <row r="124" spans="1:4" x14ac:dyDescent="0.2">
      <c r="A124" s="8"/>
      <c r="B124" s="7"/>
      <c r="C124" s="6"/>
      <c r="D124" s="6"/>
    </row>
    <row r="125" spans="1:4" x14ac:dyDescent="0.2">
      <c r="A125" s="8"/>
      <c r="B125" s="7"/>
      <c r="C125" s="6"/>
      <c r="D125" s="6"/>
    </row>
    <row r="126" spans="1:4" x14ac:dyDescent="0.2">
      <c r="A126" s="8"/>
      <c r="B126" s="7"/>
      <c r="C126" s="6"/>
      <c r="D126" s="6"/>
    </row>
    <row r="127" spans="1:4" x14ac:dyDescent="0.2">
      <c r="A127" s="8"/>
      <c r="B127" s="7"/>
      <c r="C127" s="6"/>
      <c r="D127" s="6"/>
    </row>
    <row r="128" spans="1:4" x14ac:dyDescent="0.2">
      <c r="A128" s="8"/>
      <c r="B128" s="7"/>
      <c r="C128" s="6"/>
      <c r="D128" s="6"/>
    </row>
    <row r="129" spans="1:4" x14ac:dyDescent="0.2">
      <c r="A129" s="8"/>
      <c r="B129" s="7"/>
      <c r="C129" s="6"/>
      <c r="D129" s="6"/>
    </row>
    <row r="130" spans="1:4" x14ac:dyDescent="0.2">
      <c r="A130" s="8"/>
      <c r="B130" s="7"/>
      <c r="C130" s="6"/>
      <c r="D130" s="6"/>
    </row>
    <row r="131" spans="1:4" x14ac:dyDescent="0.2">
      <c r="A131" s="8"/>
      <c r="B131" s="7"/>
      <c r="C131" s="6"/>
      <c r="D131" s="6"/>
    </row>
    <row r="132" spans="1:4" x14ac:dyDescent="0.2">
      <c r="A132" s="8"/>
      <c r="B132" s="7"/>
      <c r="C132" s="6"/>
      <c r="D132" s="6"/>
    </row>
    <row r="133" spans="1:4" x14ac:dyDescent="0.2">
      <c r="A133" s="8"/>
      <c r="B133" s="7"/>
      <c r="C133" s="6"/>
      <c r="D133" s="6"/>
    </row>
    <row r="134" spans="1:4" x14ac:dyDescent="0.2">
      <c r="A134" s="8"/>
      <c r="B134" s="7"/>
      <c r="C134" s="6"/>
      <c r="D134" s="6"/>
    </row>
    <row r="135" spans="1:4" x14ac:dyDescent="0.2">
      <c r="A135" s="8"/>
      <c r="B135" s="7"/>
      <c r="C135" s="6"/>
      <c r="D135" s="6"/>
    </row>
    <row r="136" spans="1:4" x14ac:dyDescent="0.2">
      <c r="A136" s="8"/>
      <c r="B136" s="7"/>
      <c r="C136" s="6"/>
      <c r="D136" s="6"/>
    </row>
    <row r="137" spans="1:4" x14ac:dyDescent="0.2">
      <c r="A137" s="8"/>
      <c r="B137" s="7"/>
      <c r="C137" s="6"/>
      <c r="D137" s="6"/>
    </row>
    <row r="138" spans="1:4" x14ac:dyDescent="0.2">
      <c r="A138" s="8"/>
      <c r="B138" s="7"/>
      <c r="C138" s="6"/>
      <c r="D138" s="6"/>
    </row>
    <row r="139" spans="1:4" x14ac:dyDescent="0.2">
      <c r="A139" s="8"/>
      <c r="B139" s="7"/>
      <c r="C139" s="6"/>
      <c r="D139" s="6"/>
    </row>
    <row r="140" spans="1:4" x14ac:dyDescent="0.2">
      <c r="A140" s="8"/>
      <c r="B140" s="7"/>
      <c r="C140" s="6"/>
      <c r="D140" s="6"/>
    </row>
    <row r="141" spans="1:4" x14ac:dyDescent="0.2">
      <c r="A141" s="8"/>
      <c r="B141" s="7"/>
      <c r="C141" s="6"/>
      <c r="D141" s="6"/>
    </row>
    <row r="142" spans="1:4" x14ac:dyDescent="0.2">
      <c r="A142" s="8"/>
      <c r="B142" s="7"/>
      <c r="C142" s="6"/>
      <c r="D142" s="6"/>
    </row>
    <row r="143" spans="1:4" x14ac:dyDescent="0.2">
      <c r="A143" s="8"/>
      <c r="B143" s="7"/>
      <c r="C143" s="6"/>
      <c r="D143" s="6"/>
    </row>
    <row r="144" spans="1:4" x14ac:dyDescent="0.2">
      <c r="A144" s="8"/>
      <c r="B144" s="7"/>
      <c r="C144" s="6"/>
      <c r="D144" s="6"/>
    </row>
    <row r="145" spans="1:4" x14ac:dyDescent="0.2">
      <c r="A145" s="8"/>
      <c r="B145" s="7"/>
      <c r="C145" s="6"/>
      <c r="D145" s="6"/>
    </row>
    <row r="146" spans="1:4" x14ac:dyDescent="0.2">
      <c r="A146" s="8"/>
      <c r="B146" s="7"/>
      <c r="C146" s="6"/>
      <c r="D146" s="6"/>
    </row>
    <row r="147" spans="1:4" x14ac:dyDescent="0.2">
      <c r="A147" s="8"/>
      <c r="B147" s="7"/>
      <c r="C147" s="6"/>
      <c r="D147" s="6"/>
    </row>
    <row r="148" spans="1:4" x14ac:dyDescent="0.2">
      <c r="A148" s="8"/>
      <c r="B148" s="7"/>
      <c r="C148" s="6"/>
      <c r="D148" s="6"/>
    </row>
    <row r="149" spans="1:4" x14ac:dyDescent="0.2">
      <c r="A149" s="8"/>
      <c r="B149" s="7"/>
      <c r="C149" s="6"/>
      <c r="D149" s="6"/>
    </row>
    <row r="150" spans="1:4" x14ac:dyDescent="0.2">
      <c r="A150" s="8"/>
      <c r="B150" s="7"/>
      <c r="C150" s="6"/>
      <c r="D150" s="6"/>
    </row>
    <row r="151" spans="1:4" x14ac:dyDescent="0.2">
      <c r="A151" s="8"/>
      <c r="B151" s="7"/>
      <c r="C151" s="6"/>
      <c r="D151" s="6"/>
    </row>
    <row r="152" spans="1:4" x14ac:dyDescent="0.2">
      <c r="A152" s="8"/>
      <c r="B152" s="7"/>
      <c r="C152" s="6"/>
      <c r="D152" s="6"/>
    </row>
    <row r="153" spans="1:4" x14ac:dyDescent="0.2">
      <c r="A153" s="8"/>
      <c r="B153" s="7"/>
      <c r="C153" s="6"/>
      <c r="D153" s="6"/>
    </row>
    <row r="154" spans="1:4" x14ac:dyDescent="0.2">
      <c r="A154" s="8"/>
      <c r="B154" s="7"/>
      <c r="C154" s="6"/>
      <c r="D154" s="6"/>
    </row>
    <row r="155" spans="1:4" x14ac:dyDescent="0.2">
      <c r="A155" s="8"/>
      <c r="B155" s="7"/>
      <c r="C155" s="6"/>
      <c r="D155" s="6"/>
    </row>
    <row r="156" spans="1:4" x14ac:dyDescent="0.2">
      <c r="A156" s="8"/>
      <c r="B156" s="7"/>
      <c r="C156" s="6"/>
      <c r="D156" s="6"/>
    </row>
    <row r="157" spans="1:4" x14ac:dyDescent="0.2">
      <c r="A157" s="8"/>
      <c r="B157" s="7"/>
      <c r="C157" s="6"/>
      <c r="D157" s="6"/>
    </row>
    <row r="158" spans="1:4" x14ac:dyDescent="0.2">
      <c r="A158" s="8"/>
      <c r="B158" s="7"/>
      <c r="C158" s="6"/>
      <c r="D158" s="6"/>
    </row>
    <row r="159" spans="1:4" x14ac:dyDescent="0.2">
      <c r="A159" s="8"/>
      <c r="B159" s="7"/>
      <c r="C159" s="6"/>
      <c r="D159" s="6"/>
    </row>
    <row r="160" spans="1:4" x14ac:dyDescent="0.2">
      <c r="A160" s="8"/>
      <c r="B160" s="7"/>
      <c r="C160" s="6"/>
      <c r="D160" s="6"/>
    </row>
    <row r="161" spans="1:4" x14ac:dyDescent="0.2">
      <c r="A161" s="8"/>
      <c r="B161" s="7"/>
      <c r="C161" s="6"/>
      <c r="D161" s="6"/>
    </row>
    <row r="162" spans="1:4" x14ac:dyDescent="0.2">
      <c r="A162" s="8"/>
      <c r="B162" s="7"/>
      <c r="C162" s="6"/>
      <c r="D162" s="6"/>
    </row>
    <row r="163" spans="1:4" x14ac:dyDescent="0.2">
      <c r="A163" s="8"/>
      <c r="B163" s="7"/>
      <c r="C163" s="6"/>
      <c r="D163" s="6"/>
    </row>
    <row r="164" spans="1:4" x14ac:dyDescent="0.2">
      <c r="A164" s="8"/>
      <c r="B164" s="7"/>
      <c r="C164" s="6"/>
      <c r="D164" s="6"/>
    </row>
    <row r="165" spans="1:4" x14ac:dyDescent="0.2">
      <c r="A165" s="8"/>
      <c r="B165" s="7"/>
      <c r="C165" s="6"/>
      <c r="D165" s="6"/>
    </row>
    <row r="166" spans="1:4" x14ac:dyDescent="0.2">
      <c r="A166" s="8"/>
      <c r="B166" s="7"/>
      <c r="C166" s="6"/>
      <c r="D166" s="6"/>
    </row>
    <row r="167" spans="1:4" x14ac:dyDescent="0.2">
      <c r="A167" s="8"/>
      <c r="B167" s="7"/>
      <c r="C167" s="6"/>
      <c r="D167" s="6"/>
    </row>
    <row r="168" spans="1:4" x14ac:dyDescent="0.2">
      <c r="A168" s="8"/>
      <c r="B168" s="7"/>
      <c r="C168" s="6"/>
      <c r="D168" s="6"/>
    </row>
    <row r="169" spans="1:4" x14ac:dyDescent="0.2">
      <c r="A169" s="8"/>
      <c r="B169" s="7"/>
      <c r="C169" s="6"/>
      <c r="D169" s="6"/>
    </row>
    <row r="170" spans="1:4" x14ac:dyDescent="0.2">
      <c r="A170" s="8"/>
      <c r="B170" s="7"/>
      <c r="C170" s="6"/>
      <c r="D170" s="6"/>
    </row>
    <row r="171" spans="1:4" x14ac:dyDescent="0.2">
      <c r="A171" s="8"/>
      <c r="B171" s="7"/>
      <c r="C171" s="6"/>
      <c r="D171" s="6"/>
    </row>
    <row r="172" spans="1:4" x14ac:dyDescent="0.2">
      <c r="A172" s="8"/>
      <c r="B172" s="7"/>
      <c r="C172" s="6"/>
      <c r="D172" s="6"/>
    </row>
    <row r="173" spans="1:4" x14ac:dyDescent="0.2">
      <c r="A173" s="8"/>
      <c r="B173" s="7"/>
      <c r="C173" s="6"/>
      <c r="D173" s="6"/>
    </row>
    <row r="174" spans="1:4" x14ac:dyDescent="0.2">
      <c r="A174" s="8"/>
      <c r="B174" s="7"/>
      <c r="C174" s="6"/>
      <c r="D174" s="6"/>
    </row>
    <row r="175" spans="1:4" x14ac:dyDescent="0.2">
      <c r="A175" s="8"/>
      <c r="B175" s="7"/>
      <c r="C175" s="6"/>
      <c r="D175" s="6"/>
    </row>
    <row r="176" spans="1:4" x14ac:dyDescent="0.2">
      <c r="A176" s="8"/>
      <c r="B176" s="7"/>
      <c r="C176" s="6"/>
      <c r="D176" s="6"/>
    </row>
    <row r="177" spans="1:4" x14ac:dyDescent="0.2">
      <c r="A177" s="8"/>
      <c r="B177" s="7"/>
      <c r="C177" s="6"/>
      <c r="D177" s="6"/>
    </row>
    <row r="178" spans="1:4" x14ac:dyDescent="0.2">
      <c r="A178" s="8"/>
      <c r="B178" s="7"/>
      <c r="C178" s="6"/>
      <c r="D178" s="6"/>
    </row>
    <row r="179" spans="1:4" x14ac:dyDescent="0.2">
      <c r="A179" s="8"/>
      <c r="B179" s="7"/>
      <c r="C179" s="6"/>
      <c r="D179" s="6"/>
    </row>
    <row r="180" spans="1:4" x14ac:dyDescent="0.2">
      <c r="A180" s="8"/>
      <c r="B180" s="7"/>
      <c r="C180" s="6"/>
      <c r="D180" s="6"/>
    </row>
    <row r="181" spans="1:4" x14ac:dyDescent="0.2">
      <c r="A181" s="8"/>
      <c r="B181" s="7"/>
      <c r="C181" s="6"/>
      <c r="D181" s="6"/>
    </row>
    <row r="182" spans="1:4" x14ac:dyDescent="0.2">
      <c r="A182" s="8"/>
      <c r="B182" s="7"/>
      <c r="C182" s="6"/>
      <c r="D182" s="6"/>
    </row>
    <row r="183" spans="1:4" x14ac:dyDescent="0.2">
      <c r="A183" s="8"/>
      <c r="B183" s="7"/>
      <c r="C183" s="6"/>
      <c r="D183" s="6"/>
    </row>
    <row r="184" spans="1:4" x14ac:dyDescent="0.2">
      <c r="A184" s="8"/>
      <c r="B184" s="7"/>
      <c r="C184" s="6"/>
      <c r="D184" s="6"/>
    </row>
    <row r="185" spans="1:4" x14ac:dyDescent="0.2">
      <c r="A185" s="8"/>
      <c r="B185" s="7"/>
      <c r="C185" s="6"/>
      <c r="D185" s="6"/>
    </row>
    <row r="186" spans="1:4" x14ac:dyDescent="0.2">
      <c r="A186" s="8"/>
      <c r="B186" s="7"/>
      <c r="C186" s="6"/>
      <c r="D186" s="6"/>
    </row>
    <row r="187" spans="1:4" x14ac:dyDescent="0.2">
      <c r="A187" s="8"/>
      <c r="B187" s="7"/>
      <c r="C187" s="6"/>
      <c r="D187" s="6"/>
    </row>
    <row r="188" spans="1:4" x14ac:dyDescent="0.2">
      <c r="A188" s="8"/>
      <c r="B188" s="7"/>
      <c r="C188" s="6"/>
      <c r="D188" s="6"/>
    </row>
    <row r="189" spans="1:4" x14ac:dyDescent="0.2">
      <c r="A189" s="8"/>
      <c r="B189" s="7"/>
      <c r="C189" s="6"/>
      <c r="D189" s="6"/>
    </row>
    <row r="190" spans="1:4" x14ac:dyDescent="0.2">
      <c r="A190" s="8"/>
      <c r="B190" s="7"/>
      <c r="C190" s="6"/>
      <c r="D190" s="6"/>
    </row>
    <row r="191" spans="1:4" x14ac:dyDescent="0.2">
      <c r="A191" s="8"/>
      <c r="B191" s="7"/>
      <c r="C191" s="6"/>
      <c r="D191" s="6"/>
    </row>
    <row r="192" spans="1:4" x14ac:dyDescent="0.2">
      <c r="A192" s="8"/>
      <c r="B192" s="7"/>
      <c r="C192" s="6"/>
      <c r="D192" s="6"/>
    </row>
    <row r="193" spans="1:4" x14ac:dyDescent="0.2">
      <c r="A193" s="8"/>
      <c r="B193" s="7"/>
      <c r="C193" s="6"/>
      <c r="D193" s="6"/>
    </row>
    <row r="194" spans="1:4" x14ac:dyDescent="0.2">
      <c r="A194" s="8"/>
      <c r="B194" s="7"/>
      <c r="C194" s="6"/>
      <c r="D194" s="6"/>
    </row>
    <row r="195" spans="1:4" x14ac:dyDescent="0.2">
      <c r="A195" s="8"/>
      <c r="B195" s="7"/>
      <c r="C195" s="6"/>
      <c r="D195" s="6"/>
    </row>
    <row r="196" spans="1:4" x14ac:dyDescent="0.2">
      <c r="A196" s="8"/>
      <c r="B196" s="7"/>
      <c r="C196" s="6"/>
      <c r="D196" s="6"/>
    </row>
    <row r="197" spans="1:4" x14ac:dyDescent="0.2">
      <c r="A197" s="8"/>
      <c r="B197" s="7"/>
      <c r="C197" s="6"/>
      <c r="D197" s="6"/>
    </row>
    <row r="198" spans="1:4" x14ac:dyDescent="0.2">
      <c r="A198" s="8"/>
      <c r="B198" s="7"/>
      <c r="C198" s="6"/>
      <c r="D198" s="6"/>
    </row>
    <row r="199" spans="1:4" x14ac:dyDescent="0.2">
      <c r="A199" s="8"/>
      <c r="B199" s="7"/>
      <c r="C199" s="6"/>
      <c r="D199" s="6"/>
    </row>
    <row r="200" spans="1:4" x14ac:dyDescent="0.2">
      <c r="A200" s="8"/>
      <c r="B200" s="7"/>
      <c r="C200" s="6"/>
      <c r="D200" s="6"/>
    </row>
    <row r="201" spans="1:4" x14ac:dyDescent="0.2">
      <c r="A201" s="8"/>
      <c r="B201" s="7"/>
      <c r="C201" s="6"/>
      <c r="D201" s="6"/>
    </row>
    <row r="202" spans="1:4" x14ac:dyDescent="0.2">
      <c r="A202" s="8"/>
      <c r="B202" s="7"/>
      <c r="C202" s="6"/>
      <c r="D202" s="6"/>
    </row>
    <row r="203" spans="1:4" x14ac:dyDescent="0.2">
      <c r="A203" s="8"/>
      <c r="B203" s="7"/>
      <c r="C203" s="6"/>
      <c r="D203" s="6"/>
    </row>
    <row r="204" spans="1:4" x14ac:dyDescent="0.2">
      <c r="A204" s="8"/>
      <c r="B204" s="7"/>
      <c r="C204" s="6"/>
      <c r="D204" s="6"/>
    </row>
    <row r="205" spans="1:4" x14ac:dyDescent="0.2">
      <c r="A205" s="8"/>
      <c r="B205" s="7"/>
      <c r="C205" s="6"/>
      <c r="D205" s="6"/>
    </row>
  </sheetData>
  <sheetProtection selectLockedCells="1"/>
  <mergeCells count="17">
    <mergeCell ref="Z1:Z3"/>
    <mergeCell ref="AB1:AB3"/>
    <mergeCell ref="AD1:AD3"/>
    <mergeCell ref="AF1:AF3"/>
    <mergeCell ref="L1:L3"/>
    <mergeCell ref="N1:N3"/>
    <mergeCell ref="X1:X3"/>
    <mergeCell ref="P1:P3"/>
    <mergeCell ref="R1:R3"/>
    <mergeCell ref="T1:T3"/>
    <mergeCell ref="V1:V3"/>
    <mergeCell ref="J1:J3"/>
    <mergeCell ref="C2:C3"/>
    <mergeCell ref="D2:D3"/>
    <mergeCell ref="B2:B3"/>
    <mergeCell ref="F1:F3"/>
    <mergeCell ref="H1:H3"/>
  </mergeCells>
  <phoneticPr fontId="1" type="noConversion"/>
  <conditionalFormatting sqref="J4:J20 F4:F20 H4:H20 N4:N20 T4:T20 R4:R20 P4:P20 V4:V20 X4:X20 L4:L20 A202:A205 A4:A200">
    <cfRule type="expression" dxfId="30" priority="1" stopIfTrue="1">
      <formula>A4&lt;&gt;""</formula>
    </cfRule>
  </conditionalFormatting>
  <conditionalFormatting sqref="A201">
    <cfRule type="expression" dxfId="29" priority="2" stopIfTrue="1">
      <formula>A201&lt;&gt;""</formula>
    </cfRule>
  </conditionalFormatting>
  <conditionalFormatting sqref="T1 X1 R1 P1 L1 N1 J1 H1 F1 AD1 AB1 V1 Z1 AF1">
    <cfRule type="expression" dxfId="28" priority="3" stopIfTrue="1">
      <formula>F4&lt;&gt;""</formula>
    </cfRule>
    <cfRule type="expression" dxfId="27" priority="4" stopIfTrue="1">
      <formula>F4=""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autoPict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19050</xdr:colOff>
                <xdr:row>2</xdr:row>
                <xdr:rowOff>0</xdr:rowOff>
              </to>
            </anchor>
          </controlPr>
        </control>
      </mc:Choice>
      <mc:Fallback>
        <control shapeId="2049" r:id="rId4" name="CommandButton1"/>
      </mc:Fallback>
    </mc:AlternateContent>
    <mc:AlternateContent xmlns:mc="http://schemas.openxmlformats.org/markup-compatibility/2006">
      <mc:Choice Requires="x14">
        <control shapeId="2050" r:id="rId6" name="Button 2">
          <controlPr defaultSize="0" print="0" autoFill="0" autoPict="0" macro="[0]!CreationPage">
            <anchor moveWithCells="1" sizeWithCells="1">
              <from>
                <xdr:col>2</xdr:col>
                <xdr:colOff>19050</xdr:colOff>
                <xdr:row>5</xdr:row>
                <xdr:rowOff>9525</xdr:rowOff>
              </from>
              <to>
                <xdr:col>3</xdr:col>
                <xdr:colOff>28575</xdr:colOff>
                <xdr:row>7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2" r:id="rId7" name="Button 4">
          <controlPr defaultSize="0" print="0" autoFill="0" autoPict="0" macro="[0]!Afficherfeuilles">
            <anchor moveWithCells="1" sizeWithCells="1">
              <from>
                <xdr:col>2</xdr:col>
                <xdr:colOff>28575</xdr:colOff>
                <xdr:row>12</xdr:row>
                <xdr:rowOff>38100</xdr:rowOff>
              </from>
              <to>
                <xdr:col>3</xdr:col>
                <xdr:colOff>38100</xdr:colOff>
                <xdr:row>14</xdr:row>
                <xdr:rowOff>66675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3" r:id="rId8" name="Button 5">
          <controlPr defaultSize="0" print="0" autoFill="0" autoPict="0" macro="[0]!CopierNomsequipesGroupes">
            <anchor moveWithCells="1" sizeWithCells="1">
              <from>
                <xdr:col>2</xdr:col>
                <xdr:colOff>19050</xdr:colOff>
                <xdr:row>8</xdr:row>
                <xdr:rowOff>9525</xdr:rowOff>
              </from>
              <to>
                <xdr:col>3</xdr:col>
                <xdr:colOff>28575</xdr:colOff>
                <xdr:row>10</xdr:row>
                <xdr:rowOff>38100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F29"/>
  <sheetViews>
    <sheetView showGridLines="0" workbookViewId="0">
      <selection activeCell="U24" sqref="U24:AA24"/>
    </sheetView>
  </sheetViews>
  <sheetFormatPr baseColWidth="10" defaultColWidth="11.42578125" defaultRowHeight="12.75" x14ac:dyDescent="0.2"/>
  <cols>
    <col min="1" max="4" width="3.5703125" style="13" customWidth="1"/>
    <col min="5" max="5" width="2.140625" style="13" customWidth="1"/>
    <col min="6" max="7" width="3.5703125" style="13" customWidth="1"/>
    <col min="8" max="14" width="3.5703125" style="14" customWidth="1"/>
    <col min="15" max="22" width="3.5703125" style="13" customWidth="1"/>
    <col min="23" max="23" width="11.7109375" style="13" customWidth="1"/>
    <col min="24" max="25" width="5.7109375" style="13" customWidth="1"/>
    <col min="26" max="26" width="10.7109375" style="13" customWidth="1"/>
    <col min="27" max="27" width="3.5703125" style="13" customWidth="1"/>
    <col min="28" max="28" width="11.85546875" style="13" customWidth="1"/>
    <col min="29" max="30" width="11.42578125" style="13" customWidth="1"/>
    <col min="31" max="16384" width="11.42578125" style="13"/>
  </cols>
  <sheetData>
    <row r="1" spans="1:32" ht="46.5" x14ac:dyDescent="0.2">
      <c r="A1" s="94" t="s">
        <v>115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</row>
    <row r="2" spans="1:32" ht="13.5" thickBot="1" x14ac:dyDescent="0.25"/>
    <row r="3" spans="1:32" ht="21.75" thickBot="1" x14ac:dyDescent="0.25">
      <c r="C3" s="95" t="s">
        <v>67</v>
      </c>
      <c r="D3" s="96"/>
      <c r="E3" s="96"/>
      <c r="F3" s="96"/>
      <c r="G3" s="96"/>
      <c r="H3" s="96"/>
      <c r="I3" s="96"/>
      <c r="J3" s="96"/>
      <c r="K3" s="96"/>
      <c r="L3" s="96"/>
      <c r="M3" s="97"/>
      <c r="N3" s="98" t="s">
        <v>68</v>
      </c>
      <c r="O3" s="98"/>
      <c r="P3" s="98"/>
      <c r="Q3" s="98" t="s">
        <v>70</v>
      </c>
      <c r="R3" s="98"/>
      <c r="S3" s="98"/>
      <c r="T3" s="98" t="s">
        <v>71</v>
      </c>
      <c r="U3" s="98"/>
      <c r="V3" s="98"/>
      <c r="W3" s="99" t="s">
        <v>76</v>
      </c>
      <c r="X3" s="96"/>
      <c r="Y3" s="100"/>
      <c r="Z3" s="98" t="s">
        <v>77</v>
      </c>
      <c r="AA3" s="101"/>
    </row>
    <row r="4" spans="1:32" ht="15" x14ac:dyDescent="0.2">
      <c r="B4" s="102" t="s">
        <v>78</v>
      </c>
      <c r="C4" s="104"/>
      <c r="D4" s="105"/>
      <c r="E4" s="105"/>
      <c r="F4" s="105"/>
      <c r="G4" s="105"/>
      <c r="H4" s="105"/>
      <c r="I4" s="105"/>
      <c r="J4" s="105"/>
      <c r="K4" s="105"/>
      <c r="L4" s="105"/>
      <c r="M4" s="106"/>
      <c r="N4" s="110" t="str">
        <f>IF(AND($F$14=50,$J$14=50),2,IF($F$14=50,1,(IF($J$14=50,1,""))))</f>
        <v/>
      </c>
      <c r="O4" s="111"/>
      <c r="P4" s="111"/>
      <c r="Q4" s="111" t="str">
        <f>IF(AND($H$17=50,$L$17=50),2,IF($H$17=50,1,(IF($L$17=50,1,""))))</f>
        <v/>
      </c>
      <c r="R4" s="111"/>
      <c r="S4" s="111"/>
      <c r="T4" s="111" t="str">
        <f>IF(AND($H$19=50,$L$19=50),2,IF($H$19=50,1,(IF($L$19=50,1,""))))</f>
        <v/>
      </c>
      <c r="U4" s="111"/>
      <c r="V4" s="111"/>
      <c r="W4" s="112">
        <f>SUM($N$4:$V$4)</f>
        <v>0</v>
      </c>
      <c r="X4" s="114">
        <f>SUM($N$5:$V$5)</f>
        <v>0</v>
      </c>
      <c r="Y4" s="114">
        <f>$W$4+$X$4/1000</f>
        <v>0</v>
      </c>
      <c r="Z4" s="116">
        <f>RANK($Y$4,$Y$4:$Y$11,0)</f>
        <v>1</v>
      </c>
      <c r="AA4" s="117"/>
    </row>
    <row r="5" spans="1:32" ht="15.75" thickBot="1" x14ac:dyDescent="0.25">
      <c r="B5" s="103"/>
      <c r="C5" s="107"/>
      <c r="D5" s="108"/>
      <c r="E5" s="108"/>
      <c r="F5" s="108"/>
      <c r="G5" s="108"/>
      <c r="H5" s="108"/>
      <c r="I5" s="108"/>
      <c r="J5" s="108"/>
      <c r="K5" s="108"/>
      <c r="L5" s="108"/>
      <c r="M5" s="109"/>
      <c r="N5" s="120">
        <f>$F$14+$J$14</f>
        <v>0</v>
      </c>
      <c r="O5" s="121"/>
      <c r="P5" s="121"/>
      <c r="Q5" s="121">
        <f>$H$17+$L$17</f>
        <v>0</v>
      </c>
      <c r="R5" s="121"/>
      <c r="S5" s="121"/>
      <c r="T5" s="121">
        <f>$H$19+$L$19</f>
        <v>0</v>
      </c>
      <c r="U5" s="121"/>
      <c r="V5" s="121"/>
      <c r="W5" s="113"/>
      <c r="X5" s="115"/>
      <c r="Y5" s="115"/>
      <c r="Z5" s="118"/>
      <c r="AA5" s="119"/>
    </row>
    <row r="6" spans="1:32" ht="15" x14ac:dyDescent="0.2">
      <c r="B6" s="102" t="s">
        <v>79</v>
      </c>
      <c r="C6" s="104"/>
      <c r="D6" s="105"/>
      <c r="E6" s="105"/>
      <c r="F6" s="105"/>
      <c r="G6" s="105"/>
      <c r="H6" s="105"/>
      <c r="I6" s="105"/>
      <c r="J6" s="105"/>
      <c r="K6" s="105"/>
      <c r="L6" s="105"/>
      <c r="M6" s="106"/>
      <c r="N6" s="111" t="str">
        <f>IF(AND($H$14=50,$L$14=50),2,IF($H$14=50,1,(IF($L$14=50,1,""))))</f>
        <v/>
      </c>
      <c r="O6" s="111"/>
      <c r="P6" s="111"/>
      <c r="Q6" s="111" t="str">
        <f>IF(AND($F$16=50,$J$16=50),2,IF($F$16=50,1,(IF($J$16=50,1,""))))</f>
        <v/>
      </c>
      <c r="R6" s="111"/>
      <c r="S6" s="111"/>
      <c r="T6" s="111" t="str">
        <f>IF(AND($F$18=50,$J$18=50),2,IF($F$18=50,1,(IF($J$18=50,1,""))))</f>
        <v/>
      </c>
      <c r="U6" s="111"/>
      <c r="V6" s="111"/>
      <c r="W6" s="112">
        <f>SUM($N$6:$V$6)</f>
        <v>0</v>
      </c>
      <c r="X6" s="114">
        <f>SUM($N$7:$V$7)</f>
        <v>0</v>
      </c>
      <c r="Y6" s="114">
        <f>$W$6+$X$6/1000</f>
        <v>0</v>
      </c>
      <c r="Z6" s="116">
        <f>RANK($Y$6,$Y$4:$Y$11,0)</f>
        <v>1</v>
      </c>
      <c r="AA6" s="117"/>
    </row>
    <row r="7" spans="1:32" ht="15.75" thickBot="1" x14ac:dyDescent="0.3">
      <c r="B7" s="103"/>
      <c r="C7" s="107"/>
      <c r="D7" s="108"/>
      <c r="E7" s="108"/>
      <c r="F7" s="108"/>
      <c r="G7" s="108"/>
      <c r="H7" s="108"/>
      <c r="I7" s="108"/>
      <c r="J7" s="108"/>
      <c r="K7" s="108"/>
      <c r="L7" s="108"/>
      <c r="M7" s="109"/>
      <c r="N7" s="122">
        <f>$H$14+$L$14</f>
        <v>0</v>
      </c>
      <c r="O7" s="122"/>
      <c r="P7" s="122"/>
      <c r="Q7" s="122">
        <f>$F$16+$J$16</f>
        <v>0</v>
      </c>
      <c r="R7" s="122"/>
      <c r="S7" s="122"/>
      <c r="T7" s="122">
        <f>$F$18+$J$18</f>
        <v>0</v>
      </c>
      <c r="U7" s="122"/>
      <c r="V7" s="122"/>
      <c r="W7" s="113"/>
      <c r="X7" s="115"/>
      <c r="Y7" s="115"/>
      <c r="Z7" s="118"/>
      <c r="AA7" s="119"/>
    </row>
    <row r="8" spans="1:32" ht="15" x14ac:dyDescent="0.2">
      <c r="B8" s="102" t="s">
        <v>80</v>
      </c>
      <c r="C8" s="104"/>
      <c r="D8" s="105"/>
      <c r="E8" s="105"/>
      <c r="F8" s="105"/>
      <c r="G8" s="105"/>
      <c r="H8" s="105"/>
      <c r="I8" s="105"/>
      <c r="J8" s="105"/>
      <c r="K8" s="105"/>
      <c r="L8" s="105"/>
      <c r="M8" s="106"/>
      <c r="N8" s="110" t="str">
        <f>IF(AND($F$15=50,$J$15=50),2,IF($F$15=50,1,(IF($J$15=50,1,""))))</f>
        <v/>
      </c>
      <c r="O8" s="111"/>
      <c r="P8" s="111"/>
      <c r="Q8" s="111" t="str">
        <f>IF(AND($H$16=50,$L$16=50),2,IF($H$16=50,1,(IF($L$16=50,1,""))))</f>
        <v/>
      </c>
      <c r="R8" s="111"/>
      <c r="S8" s="111"/>
      <c r="T8" s="111" t="str">
        <f>IF(AND($F$19=50,$J$19=50),2,IF($F$19=50,1,(IF($J$19=50,1,""))))</f>
        <v/>
      </c>
      <c r="U8" s="111"/>
      <c r="V8" s="111"/>
      <c r="W8" s="112">
        <f>SUM($N$8:$V$8)</f>
        <v>0</v>
      </c>
      <c r="X8" s="114">
        <f>SUM($N$9:$V$9)</f>
        <v>0</v>
      </c>
      <c r="Y8" s="114">
        <f>$W$8+$X$8/1000</f>
        <v>0</v>
      </c>
      <c r="Z8" s="116">
        <f>RANK($Y$8,$Y$4:$Y$11,0)</f>
        <v>1</v>
      </c>
      <c r="AA8" s="117"/>
    </row>
    <row r="9" spans="1:32" ht="15.75" thickBot="1" x14ac:dyDescent="0.3">
      <c r="B9" s="103"/>
      <c r="C9" s="107"/>
      <c r="D9" s="108"/>
      <c r="E9" s="108"/>
      <c r="F9" s="108"/>
      <c r="G9" s="108"/>
      <c r="H9" s="108"/>
      <c r="I9" s="108"/>
      <c r="J9" s="108"/>
      <c r="K9" s="108"/>
      <c r="L9" s="108"/>
      <c r="M9" s="109"/>
      <c r="N9" s="123">
        <f>$F$15+$J$15</f>
        <v>0</v>
      </c>
      <c r="O9" s="122"/>
      <c r="P9" s="122"/>
      <c r="Q9" s="122">
        <f>$H$16+$L$16</f>
        <v>0</v>
      </c>
      <c r="R9" s="122"/>
      <c r="S9" s="122"/>
      <c r="T9" s="122">
        <f>$F$19+$J$19</f>
        <v>0</v>
      </c>
      <c r="U9" s="122"/>
      <c r="V9" s="122"/>
      <c r="W9" s="113"/>
      <c r="X9" s="115"/>
      <c r="Y9" s="115"/>
      <c r="Z9" s="118"/>
      <c r="AA9" s="119"/>
    </row>
    <row r="10" spans="1:32" ht="15" x14ac:dyDescent="0.2">
      <c r="B10" s="102" t="s">
        <v>81</v>
      </c>
      <c r="C10" s="104"/>
      <c r="D10" s="105"/>
      <c r="E10" s="105"/>
      <c r="F10" s="105"/>
      <c r="G10" s="105"/>
      <c r="H10" s="105"/>
      <c r="I10" s="105"/>
      <c r="J10" s="105"/>
      <c r="K10" s="105"/>
      <c r="L10" s="105"/>
      <c r="M10" s="106"/>
      <c r="N10" s="111" t="str">
        <f>IF(AND($H$15=50,$L$15=50),2,IF($H$15=50,1,(IF($L$15=50,1,""))))</f>
        <v/>
      </c>
      <c r="O10" s="111"/>
      <c r="P10" s="111"/>
      <c r="Q10" s="111" t="str">
        <f>IF(AND($F$17=50,$J$17=50),2,IF($F$17=50,1,(IF($J$17=50,1,""))))</f>
        <v/>
      </c>
      <c r="R10" s="111"/>
      <c r="S10" s="111"/>
      <c r="T10" s="111" t="str">
        <f>IF(AND($H$18=50,$L$18=50),2,IF($H$18=50,1,(IF($L$18=50,1,""))))</f>
        <v/>
      </c>
      <c r="U10" s="111"/>
      <c r="V10" s="111"/>
      <c r="W10" s="112">
        <f>SUM($N$10:$V$10)</f>
        <v>0</v>
      </c>
      <c r="X10" s="114">
        <f>SUM($N$11:$V$11)</f>
        <v>0</v>
      </c>
      <c r="Y10" s="114">
        <f>$W$10+$X$10/1000</f>
        <v>0</v>
      </c>
      <c r="Z10" s="116">
        <f>RANK($Y$10,$Y$4:$Y$11,0)</f>
        <v>1</v>
      </c>
      <c r="AA10" s="117"/>
    </row>
    <row r="11" spans="1:32" ht="15.75" thickBot="1" x14ac:dyDescent="0.3">
      <c r="B11" s="103"/>
      <c r="C11" s="107"/>
      <c r="D11" s="108"/>
      <c r="E11" s="108"/>
      <c r="F11" s="108"/>
      <c r="G11" s="108"/>
      <c r="H11" s="108"/>
      <c r="I11" s="108"/>
      <c r="J11" s="108"/>
      <c r="K11" s="108"/>
      <c r="L11" s="108"/>
      <c r="M11" s="109"/>
      <c r="N11" s="124">
        <f>$H$15+$L$15</f>
        <v>0</v>
      </c>
      <c r="O11" s="124"/>
      <c r="P11" s="124"/>
      <c r="Q11" s="124">
        <f>$F$17+$J$17</f>
        <v>0</v>
      </c>
      <c r="R11" s="124"/>
      <c r="S11" s="124"/>
      <c r="T11" s="124">
        <f>$H$18+$L$18</f>
        <v>0</v>
      </c>
      <c r="U11" s="124"/>
      <c r="V11" s="124"/>
      <c r="W11" s="113"/>
      <c r="X11" s="115"/>
      <c r="Y11" s="115"/>
      <c r="Z11" s="118"/>
      <c r="AA11" s="119"/>
    </row>
    <row r="12" spans="1:32" ht="18.75" customHeight="1" thickBot="1" x14ac:dyDescent="0.25">
      <c r="B12" s="15"/>
      <c r="C12" s="15"/>
      <c r="D12" s="15"/>
      <c r="E12" s="15"/>
      <c r="F12" s="15"/>
      <c r="G12" s="15"/>
      <c r="H12" s="16"/>
      <c r="I12" s="16"/>
      <c r="J12" s="16"/>
      <c r="K12" s="16"/>
      <c r="L12" s="16"/>
      <c r="M12" s="16"/>
      <c r="N12" s="16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</row>
    <row r="13" spans="1:32" ht="15.75" thickBot="1" x14ac:dyDescent="0.3">
      <c r="A13" s="64" t="s">
        <v>87</v>
      </c>
      <c r="B13" s="56"/>
      <c r="C13" s="56"/>
      <c r="D13" s="56"/>
      <c r="E13" s="56"/>
      <c r="F13" s="126" t="s">
        <v>101</v>
      </c>
      <c r="G13" s="126"/>
      <c r="H13" s="126"/>
      <c r="I13" s="57"/>
      <c r="J13" s="127" t="s">
        <v>100</v>
      </c>
      <c r="K13" s="127"/>
      <c r="L13" s="127"/>
    </row>
    <row r="14" spans="1:32" ht="15.75" thickBot="1" x14ac:dyDescent="0.3">
      <c r="A14" s="61">
        <v>1</v>
      </c>
      <c r="B14" s="59" t="s">
        <v>78</v>
      </c>
      <c r="C14" s="59" t="s">
        <v>88</v>
      </c>
      <c r="D14" s="59" t="s">
        <v>79</v>
      </c>
      <c r="E14" s="59"/>
      <c r="F14" s="73"/>
      <c r="G14" s="59" t="s">
        <v>88</v>
      </c>
      <c r="H14" s="73"/>
      <c r="I14" s="58"/>
      <c r="J14" s="73"/>
      <c r="K14" s="59" t="s">
        <v>88</v>
      </c>
      <c r="L14" s="73"/>
      <c r="M14" s="20"/>
      <c r="N14" s="37"/>
      <c r="O14" s="55"/>
      <c r="P14" s="37"/>
      <c r="Q14" s="24" t="s">
        <v>89</v>
      </c>
      <c r="R14" s="25"/>
      <c r="S14" s="26" t="str">
        <f>IF($Z$4=1,$B$4,IF($Z$6=1,$B$6,IF($Z$8=1,$B$8,IF($Z$10=1,$B$10,""))))</f>
        <v>A1</v>
      </c>
      <c r="T14" s="27"/>
      <c r="U14" s="128">
        <f>CHOOSE(MID($S$14,2,LEN($S$14)-1),$C$4,$C$6,$C$8,$C$10)</f>
        <v>0</v>
      </c>
      <c r="V14" s="129"/>
      <c r="W14" s="129"/>
      <c r="X14" s="129"/>
      <c r="Y14" s="129"/>
      <c r="Z14" s="129"/>
      <c r="AA14" s="130"/>
      <c r="AB14" s="28"/>
      <c r="AC14" s="29">
        <f>IF($Z$4=1,$Y$4,IF($Z$6=1,$Y$6,IF($Z$8=1,$Y$8,IF($Z$10=1,$Y$10,0))))</f>
        <v>0</v>
      </c>
      <c r="AD14" s="23"/>
      <c r="AE14" s="23"/>
      <c r="AF14" s="23"/>
    </row>
    <row r="15" spans="1:32" ht="15.75" thickBot="1" x14ac:dyDescent="0.3">
      <c r="A15" s="61">
        <v>2</v>
      </c>
      <c r="B15" s="59" t="s">
        <v>80</v>
      </c>
      <c r="C15" s="59" t="s">
        <v>88</v>
      </c>
      <c r="D15" s="59" t="s">
        <v>81</v>
      </c>
      <c r="E15" s="59"/>
      <c r="F15" s="73"/>
      <c r="G15" s="59" t="s">
        <v>88</v>
      </c>
      <c r="H15" s="73"/>
      <c r="I15" s="58"/>
      <c r="J15" s="73"/>
      <c r="K15" s="59" t="s">
        <v>88</v>
      </c>
      <c r="L15" s="73"/>
      <c r="M15" s="20"/>
      <c r="N15" s="37"/>
      <c r="O15" s="55"/>
      <c r="P15" s="37"/>
      <c r="R15" s="24"/>
      <c r="S15" s="30"/>
      <c r="T15" s="30"/>
      <c r="U15" s="30"/>
      <c r="V15" s="30"/>
      <c r="W15" s="30"/>
      <c r="X15" s="30"/>
      <c r="Y15" s="30"/>
      <c r="Z15" s="30"/>
      <c r="AA15" s="30"/>
      <c r="AB15" s="32"/>
      <c r="AC15" s="33"/>
      <c r="AD15" s="34"/>
      <c r="AE15" s="35"/>
      <c r="AF15" s="35"/>
    </row>
    <row r="16" spans="1:32" ht="15.75" thickBot="1" x14ac:dyDescent="0.3">
      <c r="A16" s="61">
        <v>1</v>
      </c>
      <c r="B16" s="60" t="s">
        <v>79</v>
      </c>
      <c r="C16" s="59" t="s">
        <v>88</v>
      </c>
      <c r="D16" s="59" t="s">
        <v>80</v>
      </c>
      <c r="E16" s="59"/>
      <c r="F16" s="73"/>
      <c r="G16" s="59" t="s">
        <v>88</v>
      </c>
      <c r="H16" s="73"/>
      <c r="I16" s="58"/>
      <c r="J16" s="73"/>
      <c r="K16" s="59" t="s">
        <v>88</v>
      </c>
      <c r="L16" s="73"/>
      <c r="M16" s="20"/>
      <c r="N16" s="37"/>
      <c r="O16" s="55"/>
      <c r="P16" s="37"/>
      <c r="Q16" s="24" t="s">
        <v>90</v>
      </c>
      <c r="R16" s="25"/>
      <c r="S16" s="26" t="str">
        <f>IF($Z$4=2,$B$4,IF($Z$6=2,$B$6,IF($Z$8=2,$B$8,IF($Z$10=2,$B$10,""))))</f>
        <v/>
      </c>
      <c r="T16" s="36"/>
      <c r="U16" s="128" t="e">
        <f>CHOOSE(MID($S$16,2,LEN($S$16)-1),$C$4,$C$6,$C$8,$C$10)</f>
        <v>#VALUE!</v>
      </c>
      <c r="V16" s="129"/>
      <c r="W16" s="129"/>
      <c r="X16" s="129"/>
      <c r="Y16" s="129"/>
      <c r="Z16" s="129"/>
      <c r="AA16" s="130"/>
      <c r="AB16" s="28"/>
      <c r="AC16" s="29">
        <f>IF($Z$4=2,$Y$4,IF($Z$6=2,$Y$6,IF($Z$8=2,$Y$8,IF($Z$10=2,$Y$10,0))))</f>
        <v>0</v>
      </c>
      <c r="AD16" s="23"/>
      <c r="AE16" s="23"/>
      <c r="AF16" s="23"/>
    </row>
    <row r="17" spans="1:32" ht="15.75" thickBot="1" x14ac:dyDescent="0.3">
      <c r="A17" s="61">
        <v>2</v>
      </c>
      <c r="B17" s="59" t="s">
        <v>81</v>
      </c>
      <c r="C17" s="59" t="s">
        <v>88</v>
      </c>
      <c r="D17" s="59" t="s">
        <v>78</v>
      </c>
      <c r="E17" s="59"/>
      <c r="F17" s="73"/>
      <c r="G17" s="59" t="s">
        <v>88</v>
      </c>
      <c r="H17" s="73"/>
      <c r="I17" s="58"/>
      <c r="J17" s="73"/>
      <c r="K17" s="59" t="s">
        <v>88</v>
      </c>
      <c r="L17" s="73"/>
      <c r="M17" s="20"/>
      <c r="N17" s="37"/>
      <c r="O17" s="55"/>
      <c r="P17" s="37"/>
      <c r="Q17" s="24"/>
      <c r="R17" s="24"/>
      <c r="S17" s="30"/>
      <c r="T17" s="30"/>
      <c r="U17" s="30"/>
      <c r="V17" s="30"/>
      <c r="W17" s="30"/>
      <c r="X17" s="30"/>
      <c r="Y17" s="30"/>
      <c r="Z17" s="30"/>
      <c r="AA17" s="30"/>
      <c r="AB17" s="32"/>
      <c r="AC17" s="33"/>
      <c r="AD17" s="34"/>
      <c r="AE17" s="35"/>
      <c r="AF17" s="35"/>
    </row>
    <row r="18" spans="1:32" ht="15.75" thickBot="1" x14ac:dyDescent="0.3">
      <c r="A18" s="61">
        <v>1</v>
      </c>
      <c r="B18" s="59" t="s">
        <v>79</v>
      </c>
      <c r="C18" s="59" t="s">
        <v>88</v>
      </c>
      <c r="D18" s="59" t="s">
        <v>81</v>
      </c>
      <c r="E18" s="59"/>
      <c r="F18" s="73"/>
      <c r="G18" s="59" t="s">
        <v>88</v>
      </c>
      <c r="H18" s="73"/>
      <c r="I18" s="58"/>
      <c r="J18" s="73"/>
      <c r="K18" s="59" t="s">
        <v>88</v>
      </c>
      <c r="L18" s="73"/>
      <c r="M18" s="20"/>
      <c r="N18" s="37"/>
      <c r="O18" s="55"/>
      <c r="P18" s="37"/>
      <c r="Q18" s="24" t="s">
        <v>91</v>
      </c>
      <c r="R18" s="25"/>
      <c r="S18" s="43" t="str">
        <f>IF($Z$4=3,$B$4,IF($Z$6=3,$B$6,IF($Z$8=3,$B$8,IF($Z$10=3,$B$10,""))))</f>
        <v/>
      </c>
      <c r="T18" s="36"/>
      <c r="U18" s="131" t="e">
        <f>CHOOSE(MID($S$18,2,LEN($S$18)-1),$C$4,$C$6,$C$8,$C$10)</f>
        <v>#VALUE!</v>
      </c>
      <c r="V18" s="132"/>
      <c r="W18" s="132"/>
      <c r="X18" s="132"/>
      <c r="Y18" s="132"/>
      <c r="Z18" s="132"/>
      <c r="AA18" s="133"/>
      <c r="AB18" s="28"/>
      <c r="AC18" s="29">
        <f>IF($Z$4=3,$Y$4,IF($Z$6=3,$Y$6,IF($Z$8=3,$Y$8,IF($Z$10=3,$Y$10,0))))</f>
        <v>0</v>
      </c>
      <c r="AD18" s="23"/>
      <c r="AE18" s="23"/>
      <c r="AF18" s="23"/>
    </row>
    <row r="19" spans="1:32" ht="15.75" thickBot="1" x14ac:dyDescent="0.3">
      <c r="A19" s="61">
        <v>2</v>
      </c>
      <c r="B19" s="60" t="s">
        <v>80</v>
      </c>
      <c r="C19" s="59" t="s">
        <v>88</v>
      </c>
      <c r="D19" s="59" t="s">
        <v>78</v>
      </c>
      <c r="E19" s="59"/>
      <c r="F19" s="73"/>
      <c r="G19" s="59" t="s">
        <v>88</v>
      </c>
      <c r="H19" s="73"/>
      <c r="I19" s="58"/>
      <c r="J19" s="73"/>
      <c r="K19" s="59" t="s">
        <v>88</v>
      </c>
      <c r="L19" s="73"/>
      <c r="M19" s="20"/>
      <c r="N19" s="37"/>
      <c r="O19" s="55"/>
      <c r="P19" s="37"/>
      <c r="Q19" s="24"/>
      <c r="R19" s="24"/>
      <c r="S19" s="30"/>
      <c r="T19" s="30"/>
      <c r="U19" s="30"/>
      <c r="V19" s="30"/>
      <c r="W19" s="30"/>
      <c r="X19" s="30"/>
      <c r="Y19" s="30"/>
      <c r="Z19" s="30"/>
      <c r="AA19" s="30"/>
      <c r="AB19" s="32"/>
      <c r="AC19" s="33"/>
      <c r="AD19" s="34"/>
      <c r="AE19" s="35"/>
      <c r="AF19" s="35"/>
    </row>
    <row r="20" spans="1:32" ht="15.75" thickBot="1" x14ac:dyDescent="0.3">
      <c r="A20" s="63"/>
      <c r="B20" s="60"/>
      <c r="C20" s="60"/>
      <c r="D20" s="60"/>
      <c r="E20" s="60"/>
      <c r="F20" s="62"/>
      <c r="G20" s="60"/>
      <c r="H20" s="62"/>
      <c r="I20" s="76"/>
      <c r="J20" s="62"/>
      <c r="K20" s="60"/>
      <c r="L20" s="62"/>
      <c r="M20" s="20"/>
      <c r="N20" s="37"/>
      <c r="O20" s="55"/>
      <c r="P20" s="37"/>
      <c r="Q20" s="24" t="s">
        <v>92</v>
      </c>
      <c r="R20" s="25"/>
      <c r="S20" s="43" t="str">
        <f>IF($Z$4=4,$B$4,IF($Z$6=4,$B$6,IF($Z$8=4,$B$8,IF($Z$10=4,$B$10,""))))</f>
        <v/>
      </c>
      <c r="T20" s="36"/>
      <c r="U20" s="131" t="e">
        <f>CHOOSE(MID($S$20,2,LEN($S$20)-1),$C$4,$C$6,$C$8,$C$10)</f>
        <v>#VALUE!</v>
      </c>
      <c r="V20" s="132"/>
      <c r="W20" s="132"/>
      <c r="X20" s="132"/>
      <c r="Y20" s="132"/>
      <c r="Z20" s="132"/>
      <c r="AA20" s="133"/>
      <c r="AB20" s="28"/>
      <c r="AC20" s="29">
        <f>IF($Z$4=4,$Y$4,IF($Z$6=4,$Y$6,IF($Z$8=4,$Y$8,IF($Z$10=4,$Y$10,0))))</f>
        <v>0</v>
      </c>
      <c r="AD20" s="23"/>
      <c r="AE20" s="23"/>
      <c r="AF20" s="23"/>
    </row>
    <row r="21" spans="1:32" ht="15" x14ac:dyDescent="0.25">
      <c r="A21" s="63"/>
      <c r="B21" s="60"/>
      <c r="C21" s="60"/>
      <c r="D21" s="60"/>
      <c r="E21" s="60"/>
      <c r="F21" s="62"/>
      <c r="G21" s="60"/>
      <c r="H21" s="62"/>
      <c r="I21" s="76"/>
      <c r="J21" s="62"/>
      <c r="K21" s="60"/>
      <c r="L21" s="62"/>
      <c r="M21" s="20"/>
      <c r="N21" s="37"/>
      <c r="O21" s="55"/>
      <c r="P21" s="37"/>
      <c r="Q21" s="37"/>
      <c r="R21" s="38"/>
      <c r="S21" s="39"/>
      <c r="T21" s="39"/>
      <c r="U21" s="39"/>
      <c r="V21" s="39"/>
      <c r="W21" s="40"/>
      <c r="X21" s="40"/>
      <c r="Y21" s="40"/>
      <c r="Z21" s="40"/>
      <c r="AA21" s="40"/>
      <c r="AB21" s="41"/>
      <c r="AC21" s="42"/>
      <c r="AD21" s="34"/>
      <c r="AE21" s="35"/>
      <c r="AF21" s="35"/>
    </row>
    <row r="22" spans="1:32" ht="15" x14ac:dyDescent="0.25">
      <c r="A22" s="63"/>
      <c r="B22" s="60"/>
      <c r="C22" s="60"/>
      <c r="D22" s="60"/>
      <c r="E22" s="60"/>
      <c r="F22" s="62"/>
      <c r="G22" s="60"/>
      <c r="H22" s="62"/>
      <c r="I22" s="76"/>
      <c r="J22" s="62"/>
      <c r="K22" s="60"/>
      <c r="L22" s="62"/>
      <c r="M22" s="20"/>
      <c r="N22" s="37"/>
      <c r="O22" s="55"/>
      <c r="P22" s="37"/>
      <c r="Q22" s="24"/>
      <c r="R22" s="24"/>
      <c r="S22" s="74"/>
      <c r="T22" s="36"/>
      <c r="U22" s="125"/>
      <c r="V22" s="125"/>
      <c r="W22" s="125"/>
      <c r="X22" s="125"/>
      <c r="Y22" s="125"/>
      <c r="Z22" s="125"/>
      <c r="AA22" s="125"/>
      <c r="AB22" s="44"/>
      <c r="AC22" s="75"/>
      <c r="AD22" s="23"/>
      <c r="AE22" s="23"/>
      <c r="AF22" s="23"/>
    </row>
    <row r="23" spans="1:32" ht="15" x14ac:dyDescent="0.25">
      <c r="A23" s="63"/>
      <c r="B23" s="60"/>
      <c r="C23" s="60"/>
      <c r="D23" s="60"/>
      <c r="E23" s="60"/>
      <c r="F23" s="62"/>
      <c r="G23" s="60"/>
      <c r="H23" s="62"/>
      <c r="I23" s="76"/>
      <c r="J23" s="62"/>
      <c r="K23" s="60"/>
      <c r="L23" s="62"/>
      <c r="M23" s="53"/>
      <c r="N23" s="20"/>
      <c r="O23" s="55"/>
      <c r="P23" s="37"/>
      <c r="Q23" s="45"/>
      <c r="R23" s="18"/>
      <c r="S23" s="31"/>
      <c r="T23" s="31"/>
      <c r="U23" s="31"/>
      <c r="V23" s="31"/>
      <c r="W23" s="31"/>
      <c r="X23" s="31"/>
      <c r="Y23" s="31"/>
      <c r="Z23" s="31"/>
      <c r="AA23" s="31"/>
      <c r="AB23" s="41"/>
      <c r="AC23" s="42"/>
      <c r="AD23" s="18"/>
      <c r="AE23" s="18"/>
      <c r="AF23" s="18"/>
    </row>
    <row r="24" spans="1:32" ht="15" x14ac:dyDescent="0.25">
      <c r="A24" s="19"/>
      <c r="B24" s="54"/>
      <c r="C24" s="20"/>
      <c r="D24" s="53"/>
      <c r="E24" s="20"/>
      <c r="F24" s="55"/>
      <c r="G24" s="37"/>
      <c r="H24" s="55"/>
      <c r="I24" s="46"/>
      <c r="J24" s="19"/>
      <c r="K24" s="54"/>
      <c r="L24" s="20"/>
      <c r="M24" s="53"/>
      <c r="N24" s="20"/>
      <c r="O24" s="55"/>
      <c r="P24" s="37"/>
      <c r="Q24" s="24"/>
      <c r="R24" s="24"/>
      <c r="S24" s="74"/>
      <c r="T24" s="36"/>
      <c r="U24" s="125"/>
      <c r="V24" s="125"/>
      <c r="W24" s="125"/>
      <c r="X24" s="125"/>
      <c r="Y24" s="125"/>
      <c r="Z24" s="125"/>
      <c r="AA24" s="125"/>
      <c r="AB24" s="28"/>
      <c r="AC24" s="75"/>
      <c r="AD24" s="23"/>
      <c r="AE24" s="23"/>
      <c r="AF24" s="23"/>
    </row>
    <row r="25" spans="1:32" ht="15" x14ac:dyDescent="0.25">
      <c r="A25" s="19"/>
      <c r="B25" s="54"/>
      <c r="C25" s="20"/>
      <c r="D25" s="53"/>
      <c r="E25" s="20"/>
      <c r="F25" s="55"/>
      <c r="G25" s="37"/>
      <c r="H25" s="55"/>
      <c r="I25" s="46"/>
      <c r="J25" s="19"/>
      <c r="K25" s="54"/>
      <c r="L25" s="20"/>
      <c r="M25" s="53"/>
      <c r="N25" s="20"/>
      <c r="O25" s="55"/>
      <c r="P25" s="37"/>
      <c r="Q25" s="45"/>
      <c r="R25" s="18"/>
      <c r="S25" s="31"/>
      <c r="T25" s="31"/>
      <c r="U25" s="31"/>
      <c r="V25" s="31"/>
      <c r="W25" s="31"/>
      <c r="X25" s="31"/>
      <c r="Y25" s="31"/>
      <c r="Z25" s="31"/>
      <c r="AA25" s="31"/>
      <c r="AB25" s="41"/>
      <c r="AC25" s="42"/>
      <c r="AD25" s="18"/>
      <c r="AE25" s="18"/>
      <c r="AF25" s="18"/>
    </row>
    <row r="26" spans="1:32" ht="15" x14ac:dyDescent="0.25">
      <c r="A26" s="48"/>
      <c r="B26" s="37"/>
      <c r="C26" s="37"/>
      <c r="D26" s="37"/>
      <c r="E26" s="37"/>
      <c r="F26" s="38"/>
      <c r="G26" s="37"/>
      <c r="H26" s="38"/>
      <c r="I26" s="46"/>
      <c r="J26" s="38"/>
      <c r="K26" s="37"/>
      <c r="L26" s="38"/>
      <c r="N26" s="24"/>
      <c r="O26" s="24"/>
      <c r="P26" s="38"/>
      <c r="Q26" s="24"/>
      <c r="R26" s="24"/>
      <c r="S26" s="74"/>
      <c r="T26" s="36"/>
      <c r="U26" s="125"/>
      <c r="V26" s="125"/>
      <c r="W26" s="125"/>
      <c r="X26" s="125"/>
      <c r="Y26" s="125"/>
      <c r="Z26" s="125"/>
      <c r="AA26" s="125"/>
      <c r="AB26" s="28"/>
      <c r="AC26" s="75"/>
      <c r="AD26" s="23"/>
      <c r="AE26" s="23"/>
      <c r="AF26" s="23"/>
    </row>
    <row r="27" spans="1:32" ht="15" x14ac:dyDescent="0.25">
      <c r="A27" s="48"/>
      <c r="B27" s="37"/>
      <c r="C27" s="37"/>
      <c r="D27" s="37"/>
      <c r="E27" s="37"/>
      <c r="F27" s="38"/>
      <c r="G27" s="37"/>
      <c r="H27" s="38"/>
      <c r="I27" s="46"/>
      <c r="J27" s="38"/>
      <c r="K27" s="37"/>
      <c r="L27" s="38"/>
      <c r="N27" s="45"/>
      <c r="O27" s="18"/>
      <c r="P27" s="18"/>
      <c r="Q27" s="45"/>
      <c r="R27" s="18"/>
      <c r="S27" s="31"/>
      <c r="T27" s="31"/>
      <c r="U27" s="31"/>
      <c r="V27" s="31"/>
      <c r="W27" s="31"/>
      <c r="X27" s="31"/>
      <c r="Y27" s="31"/>
      <c r="Z27" s="31"/>
      <c r="AA27" s="31"/>
      <c r="AB27" s="41"/>
      <c r="AC27" s="42"/>
      <c r="AD27" s="18"/>
      <c r="AE27" s="18"/>
      <c r="AF27" s="18"/>
    </row>
    <row r="28" spans="1:32" ht="15" x14ac:dyDescent="0.25">
      <c r="A28" s="48"/>
      <c r="B28" s="37"/>
      <c r="C28" s="37"/>
      <c r="D28" s="37"/>
      <c r="E28" s="37"/>
      <c r="F28" s="38"/>
      <c r="G28" s="37"/>
      <c r="H28" s="38"/>
      <c r="I28" s="45"/>
      <c r="J28" s="38"/>
      <c r="K28" s="37"/>
      <c r="L28" s="38"/>
      <c r="N28" s="24"/>
      <c r="O28" s="24"/>
      <c r="P28" s="38"/>
      <c r="Q28" s="24"/>
      <c r="R28" s="24"/>
      <c r="S28" s="74"/>
      <c r="T28" s="36"/>
      <c r="U28" s="125"/>
      <c r="V28" s="125"/>
      <c r="W28" s="125"/>
      <c r="X28" s="125"/>
      <c r="Y28" s="125"/>
      <c r="Z28" s="125"/>
      <c r="AA28" s="125"/>
      <c r="AB28" s="28"/>
      <c r="AC28" s="75"/>
      <c r="AD28" s="23"/>
      <c r="AE28" s="23"/>
      <c r="AF28" s="23"/>
    </row>
    <row r="29" spans="1:32" ht="15" x14ac:dyDescent="0.25">
      <c r="S29" s="40"/>
      <c r="T29" s="40"/>
      <c r="U29" s="40"/>
      <c r="V29" s="40"/>
      <c r="W29" s="40"/>
      <c r="X29" s="40"/>
      <c r="Y29" s="40"/>
      <c r="Z29" s="40"/>
      <c r="AA29" s="40"/>
      <c r="AB29" s="50"/>
      <c r="AC29" s="51"/>
    </row>
  </sheetData>
  <mergeCells count="65">
    <mergeCell ref="U26:AA26"/>
    <mergeCell ref="U28:AA28"/>
    <mergeCell ref="F13:H13"/>
    <mergeCell ref="J13:L13"/>
    <mergeCell ref="U14:AA14"/>
    <mergeCell ref="U16:AA16"/>
    <mergeCell ref="U18:AA18"/>
    <mergeCell ref="U20:AA20"/>
    <mergeCell ref="U22:AA22"/>
    <mergeCell ref="W10:W11"/>
    <mergeCell ref="X10:X11"/>
    <mergeCell ref="Y10:Y11"/>
    <mergeCell ref="Z10:AA11"/>
    <mergeCell ref="U24:AA24"/>
    <mergeCell ref="N11:P11"/>
    <mergeCell ref="Q11:S11"/>
    <mergeCell ref="T9:V9"/>
    <mergeCell ref="B10:B11"/>
    <mergeCell ref="C10:M11"/>
    <mergeCell ref="N10:P10"/>
    <mergeCell ref="Q10:S10"/>
    <mergeCell ref="T10:V10"/>
    <mergeCell ref="T11:V11"/>
    <mergeCell ref="B8:B9"/>
    <mergeCell ref="C8:M9"/>
    <mergeCell ref="W8:W9"/>
    <mergeCell ref="X8:X9"/>
    <mergeCell ref="Y8:Y9"/>
    <mergeCell ref="Z8:AA9"/>
    <mergeCell ref="N9:P9"/>
    <mergeCell ref="Q9:S9"/>
    <mergeCell ref="N8:P8"/>
    <mergeCell ref="Q8:S8"/>
    <mergeCell ref="T8:V8"/>
    <mergeCell ref="W6:W7"/>
    <mergeCell ref="X6:X7"/>
    <mergeCell ref="Y6:Y7"/>
    <mergeCell ref="Z6:AA7"/>
    <mergeCell ref="N7:P7"/>
    <mergeCell ref="Q7:S7"/>
    <mergeCell ref="T7:V7"/>
    <mergeCell ref="B6:B7"/>
    <mergeCell ref="C6:M7"/>
    <mergeCell ref="N6:P6"/>
    <mergeCell ref="Q6:S6"/>
    <mergeCell ref="T6:V6"/>
    <mergeCell ref="W4:W5"/>
    <mergeCell ref="X4:X5"/>
    <mergeCell ref="Y4:Y5"/>
    <mergeCell ref="Z4:AA5"/>
    <mergeCell ref="N5:P5"/>
    <mergeCell ref="Q5:S5"/>
    <mergeCell ref="T5:V5"/>
    <mergeCell ref="B4:B5"/>
    <mergeCell ref="C4:M5"/>
    <mergeCell ref="N4:P4"/>
    <mergeCell ref="Q4:S4"/>
    <mergeCell ref="T4:V4"/>
    <mergeCell ref="A1:AA1"/>
    <mergeCell ref="C3:M3"/>
    <mergeCell ref="N3:P3"/>
    <mergeCell ref="Q3:S3"/>
    <mergeCell ref="T3:V3"/>
    <mergeCell ref="W3:Y3"/>
    <mergeCell ref="Z3:AA3"/>
  </mergeCells>
  <conditionalFormatting sqref="U22:AA22 S22">
    <cfRule type="expression" dxfId="26" priority="1">
      <formula>$AB$22="Q"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I25"/>
  <sheetViews>
    <sheetView showGridLines="0" workbookViewId="0">
      <selection activeCell="N5" sqref="N5:P5"/>
    </sheetView>
  </sheetViews>
  <sheetFormatPr baseColWidth="10" defaultColWidth="11.42578125" defaultRowHeight="12.75" x14ac:dyDescent="0.2"/>
  <cols>
    <col min="1" max="4" width="3.5703125" style="13" customWidth="1"/>
    <col min="5" max="5" width="2.140625" style="13" customWidth="1"/>
    <col min="6" max="7" width="3.5703125" style="13" customWidth="1"/>
    <col min="8" max="14" width="3.5703125" style="14" customWidth="1"/>
    <col min="15" max="25" width="3.5703125" style="13" customWidth="1"/>
    <col min="26" max="26" width="11.7109375" style="13" customWidth="1"/>
    <col min="27" max="28" width="5.7109375" style="13" customWidth="1"/>
    <col min="29" max="29" width="10.7109375" style="13" customWidth="1"/>
    <col min="30" max="30" width="3.5703125" style="13" customWidth="1"/>
    <col min="31" max="31" width="11.85546875" style="13" customWidth="1"/>
    <col min="32" max="33" width="11.42578125" style="13" customWidth="1"/>
    <col min="34" max="16384" width="11.42578125" style="13"/>
  </cols>
  <sheetData>
    <row r="1" spans="1:35" ht="46.5" x14ac:dyDescent="0.2">
      <c r="A1" s="94" t="s">
        <v>103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</row>
    <row r="2" spans="1:35" ht="13.5" thickBot="1" x14ac:dyDescent="0.25"/>
    <row r="3" spans="1:35" ht="21.75" thickBot="1" x14ac:dyDescent="0.25">
      <c r="C3" s="95" t="s">
        <v>67</v>
      </c>
      <c r="D3" s="96"/>
      <c r="E3" s="96"/>
      <c r="F3" s="96"/>
      <c r="G3" s="96"/>
      <c r="H3" s="96"/>
      <c r="I3" s="96"/>
      <c r="J3" s="96"/>
      <c r="K3" s="96"/>
      <c r="L3" s="96"/>
      <c r="M3" s="97"/>
      <c r="N3" s="98" t="s">
        <v>68</v>
      </c>
      <c r="O3" s="98"/>
      <c r="P3" s="98"/>
      <c r="Q3" s="98" t="s">
        <v>69</v>
      </c>
      <c r="R3" s="98"/>
      <c r="S3" s="98"/>
      <c r="T3" s="98" t="s">
        <v>70</v>
      </c>
      <c r="U3" s="98"/>
      <c r="V3" s="98"/>
      <c r="W3" s="98" t="s">
        <v>71</v>
      </c>
      <c r="X3" s="98"/>
      <c r="Y3" s="98"/>
      <c r="Z3" s="99" t="s">
        <v>76</v>
      </c>
      <c r="AA3" s="96"/>
      <c r="AB3" s="100"/>
      <c r="AC3" s="98" t="s">
        <v>77</v>
      </c>
      <c r="AD3" s="101"/>
    </row>
    <row r="4" spans="1:35" ht="15" x14ac:dyDescent="0.2">
      <c r="B4" s="102" t="s">
        <v>78</v>
      </c>
      <c r="C4" s="104"/>
      <c r="D4" s="105"/>
      <c r="E4" s="105"/>
      <c r="F4" s="105"/>
      <c r="G4" s="105"/>
      <c r="H4" s="105"/>
      <c r="I4" s="105"/>
      <c r="J4" s="105"/>
      <c r="K4" s="105"/>
      <c r="L4" s="105"/>
      <c r="M4" s="106"/>
      <c r="N4" s="110" t="str">
        <f>IF(AND($F$16=50,$J$16=50),2,IF($F$16=50,1,(IF($J$16=50,1,""))))</f>
        <v/>
      </c>
      <c r="O4" s="111"/>
      <c r="P4" s="111"/>
      <c r="Q4" s="111" t="str">
        <f>IF(AND($H$19=50,$L$19=50),2,IF($H$19=50,1,(IF($L$19=50,1,""))))</f>
        <v/>
      </c>
      <c r="R4" s="111"/>
      <c r="S4" s="111"/>
      <c r="T4" s="111" t="str">
        <f>IF(AND($F$20=50,$J$20=50),2,IF($F$20=50,1,(IF($J$20=50,1,""))))</f>
        <v/>
      </c>
      <c r="U4" s="111"/>
      <c r="V4" s="111"/>
      <c r="W4" s="111" t="str">
        <f>IF(AND($H$23=50,$L$23=50),2,IF($H$23=50,1,(IF($L$23=50,1,""))))</f>
        <v/>
      </c>
      <c r="X4" s="111"/>
      <c r="Y4" s="111"/>
      <c r="Z4" s="112">
        <f>SUM($N$4:$Y$4)</f>
        <v>0</v>
      </c>
      <c r="AA4" s="114">
        <f>SUM($N$5:$Y$5)</f>
        <v>0</v>
      </c>
      <c r="AB4" s="114">
        <f>$Z$4+$AA$4/1000</f>
        <v>0</v>
      </c>
      <c r="AC4" s="116">
        <f>RANK($AB$4,$AB$4:$AB$13,0)</f>
        <v>1</v>
      </c>
      <c r="AD4" s="117"/>
    </row>
    <row r="5" spans="1:35" ht="15.75" thickBot="1" x14ac:dyDescent="0.25">
      <c r="B5" s="103"/>
      <c r="C5" s="107"/>
      <c r="D5" s="108"/>
      <c r="E5" s="108"/>
      <c r="F5" s="108"/>
      <c r="G5" s="108"/>
      <c r="H5" s="108"/>
      <c r="I5" s="108"/>
      <c r="J5" s="108"/>
      <c r="K5" s="108"/>
      <c r="L5" s="108"/>
      <c r="M5" s="109"/>
      <c r="N5" s="120">
        <f>$F$16+$J$16</f>
        <v>0</v>
      </c>
      <c r="O5" s="121"/>
      <c r="P5" s="121"/>
      <c r="Q5" s="121">
        <f>$H$19+$L$19</f>
        <v>0</v>
      </c>
      <c r="R5" s="121"/>
      <c r="S5" s="121"/>
      <c r="T5" s="121">
        <f>$F$20+$J$20</f>
        <v>0</v>
      </c>
      <c r="U5" s="121"/>
      <c r="V5" s="121"/>
      <c r="W5" s="121">
        <f>$H$23+$L$23</f>
        <v>0</v>
      </c>
      <c r="X5" s="121"/>
      <c r="Y5" s="121"/>
      <c r="Z5" s="113"/>
      <c r="AA5" s="115"/>
      <c r="AB5" s="115"/>
      <c r="AC5" s="118"/>
      <c r="AD5" s="119"/>
    </row>
    <row r="6" spans="1:35" ht="15" x14ac:dyDescent="0.2">
      <c r="B6" s="102" t="s">
        <v>79</v>
      </c>
      <c r="C6" s="104"/>
      <c r="D6" s="105"/>
      <c r="E6" s="105"/>
      <c r="F6" s="105"/>
      <c r="G6" s="105"/>
      <c r="H6" s="105"/>
      <c r="I6" s="105"/>
      <c r="J6" s="105"/>
      <c r="K6" s="105"/>
      <c r="L6" s="105"/>
      <c r="M6" s="106"/>
      <c r="N6" s="111" t="str">
        <f>IF(AND($H$16=50,$L$16=50),2,IF($H$16=50,1,(IF($L$16=50,1,""))))</f>
        <v/>
      </c>
      <c r="O6" s="111"/>
      <c r="P6" s="111"/>
      <c r="Q6" s="111" t="str">
        <f>IF(AND($F$18=50,$J$18=50),2,IF($F$18=50,1,(IF($J$18=50,1,""))))</f>
        <v/>
      </c>
      <c r="R6" s="111"/>
      <c r="S6" s="111"/>
      <c r="T6" s="111" t="str">
        <f>IF(AND($H$22=50,$L$22=50),2,IF($H$22=50,1,(IF($L$22=50,1,""))))</f>
        <v/>
      </c>
      <c r="U6" s="111"/>
      <c r="V6" s="111"/>
      <c r="W6" s="111" t="str">
        <f>IF(AND($F$24=50,$J$24=50),2,IF($F$24=50,1,(IF($J$24=50,1,""))))</f>
        <v/>
      </c>
      <c r="X6" s="111"/>
      <c r="Y6" s="111"/>
      <c r="Z6" s="112">
        <f>SUM($N$6:$Y$6)</f>
        <v>0</v>
      </c>
      <c r="AA6" s="114">
        <f>SUM($N$7:$Y$7)</f>
        <v>0</v>
      </c>
      <c r="AB6" s="114">
        <f>$Z$6+$AA$6/1000</f>
        <v>0</v>
      </c>
      <c r="AC6" s="116">
        <f>RANK($AB$6,$AB$4:$AB$13,0)</f>
        <v>1</v>
      </c>
      <c r="AD6" s="117"/>
    </row>
    <row r="7" spans="1:35" ht="15.75" thickBot="1" x14ac:dyDescent="0.3">
      <c r="B7" s="103"/>
      <c r="C7" s="107"/>
      <c r="D7" s="108"/>
      <c r="E7" s="108"/>
      <c r="F7" s="108"/>
      <c r="G7" s="108"/>
      <c r="H7" s="108"/>
      <c r="I7" s="108"/>
      <c r="J7" s="108"/>
      <c r="K7" s="108"/>
      <c r="L7" s="108"/>
      <c r="M7" s="109"/>
      <c r="N7" s="122">
        <f>$H$16+$L$16</f>
        <v>0</v>
      </c>
      <c r="O7" s="122"/>
      <c r="P7" s="122"/>
      <c r="Q7" s="122">
        <f>$F$18+$J$18</f>
        <v>0</v>
      </c>
      <c r="R7" s="122"/>
      <c r="S7" s="122"/>
      <c r="T7" s="122">
        <f>$H$22+$L$22</f>
        <v>0</v>
      </c>
      <c r="U7" s="122"/>
      <c r="V7" s="122"/>
      <c r="W7" s="122">
        <f>$F$24+$J$24</f>
        <v>0</v>
      </c>
      <c r="X7" s="122"/>
      <c r="Y7" s="122"/>
      <c r="Z7" s="113"/>
      <c r="AA7" s="115"/>
      <c r="AB7" s="115"/>
      <c r="AC7" s="118"/>
      <c r="AD7" s="119"/>
    </row>
    <row r="8" spans="1:35" ht="15" x14ac:dyDescent="0.2">
      <c r="B8" s="102" t="s">
        <v>80</v>
      </c>
      <c r="C8" s="104"/>
      <c r="D8" s="105"/>
      <c r="E8" s="105"/>
      <c r="F8" s="105"/>
      <c r="G8" s="105"/>
      <c r="H8" s="105"/>
      <c r="I8" s="105"/>
      <c r="J8" s="105"/>
      <c r="K8" s="105"/>
      <c r="L8" s="105"/>
      <c r="M8" s="106"/>
      <c r="N8" s="110" t="str">
        <f>IF(AND($F$17=50,$J$17=50),2,IF($F$17=50,1,(IF($J$17=50,1,""))))</f>
        <v/>
      </c>
      <c r="O8" s="111"/>
      <c r="P8" s="111"/>
      <c r="Q8" s="111" t="str">
        <f>IF(AND($F$19=50,$J$19=50),2,IF($F$19=50,1,(IF($J$19=50,1,""))))</f>
        <v/>
      </c>
      <c r="R8" s="111"/>
      <c r="S8" s="111"/>
      <c r="T8" s="111" t="str">
        <f>IF(AND($H$21=50,$L$21=50),2,IF($H$21=50,1,(IF($L$21=50,1,""))))</f>
        <v/>
      </c>
      <c r="U8" s="111"/>
      <c r="V8" s="111"/>
      <c r="W8" s="111" t="str">
        <f>IF(AND($H$24=50,$L$24=50),2,IF($H$24=50,1,(IF($L$24=50,1,""))))</f>
        <v/>
      </c>
      <c r="X8" s="111"/>
      <c r="Y8" s="111"/>
      <c r="Z8" s="112">
        <f>SUM($N$8:$Y$8)</f>
        <v>0</v>
      </c>
      <c r="AA8" s="114">
        <f>SUM($N$9:$Y$9)</f>
        <v>0</v>
      </c>
      <c r="AB8" s="114">
        <f>$Z$8+$AA$8/1000</f>
        <v>0</v>
      </c>
      <c r="AC8" s="116">
        <f>RANK($AB$8,$AB$4:$AB$13,0)</f>
        <v>1</v>
      </c>
      <c r="AD8" s="117"/>
    </row>
    <row r="9" spans="1:35" ht="15.75" thickBot="1" x14ac:dyDescent="0.3">
      <c r="B9" s="103"/>
      <c r="C9" s="107"/>
      <c r="D9" s="108"/>
      <c r="E9" s="108"/>
      <c r="F9" s="108"/>
      <c r="G9" s="108"/>
      <c r="H9" s="108"/>
      <c r="I9" s="108"/>
      <c r="J9" s="108"/>
      <c r="K9" s="108"/>
      <c r="L9" s="108"/>
      <c r="M9" s="109"/>
      <c r="N9" s="123">
        <f>$F$17+$J$17</f>
        <v>0</v>
      </c>
      <c r="O9" s="122"/>
      <c r="P9" s="122"/>
      <c r="Q9" s="122">
        <f>$F$19+$J$19</f>
        <v>0</v>
      </c>
      <c r="R9" s="122"/>
      <c r="S9" s="122"/>
      <c r="T9" s="122">
        <f>$H$21+$L$21</f>
        <v>0</v>
      </c>
      <c r="U9" s="122"/>
      <c r="V9" s="122"/>
      <c r="W9" s="122">
        <f>$H$24+$L$24</f>
        <v>0</v>
      </c>
      <c r="X9" s="122"/>
      <c r="Y9" s="122"/>
      <c r="Z9" s="113"/>
      <c r="AA9" s="115"/>
      <c r="AB9" s="115"/>
      <c r="AC9" s="118"/>
      <c r="AD9" s="119"/>
    </row>
    <row r="10" spans="1:35" ht="15" x14ac:dyDescent="0.2">
      <c r="B10" s="102" t="s">
        <v>81</v>
      </c>
      <c r="C10" s="104"/>
      <c r="D10" s="105"/>
      <c r="E10" s="105"/>
      <c r="F10" s="105"/>
      <c r="G10" s="105"/>
      <c r="H10" s="105"/>
      <c r="I10" s="105"/>
      <c r="J10" s="105"/>
      <c r="K10" s="105"/>
      <c r="L10" s="105"/>
      <c r="M10" s="106"/>
      <c r="N10" s="111" t="str">
        <f>IF(AND($H$17=50,$L$17=50),2,IF($H$17=50,1,(IF($L$17=50,1,""))))</f>
        <v/>
      </c>
      <c r="O10" s="111"/>
      <c r="P10" s="111"/>
      <c r="Q10" s="111" t="str">
        <f>IF(AND($H$20=50,$L$20=50),2,IF($H$20=50,1,(IF($L$20=50,1,""))))</f>
        <v/>
      </c>
      <c r="R10" s="111"/>
      <c r="S10" s="111"/>
      <c r="T10" s="111" t="str">
        <f>IF(AND($F$22=50,$J$22=50),2,IF($F$22=50,1,(IF($J$22=50,1,""))))</f>
        <v/>
      </c>
      <c r="U10" s="111"/>
      <c r="V10" s="111"/>
      <c r="W10" s="111" t="str">
        <f>IF(AND($F$25=50,$J$25=50),2,IF($F$25=50,1,(IF($J$25=50,1,""))))</f>
        <v/>
      </c>
      <c r="X10" s="111"/>
      <c r="Y10" s="111"/>
      <c r="Z10" s="112">
        <f>SUM($N$10:$Y$10)</f>
        <v>0</v>
      </c>
      <c r="AA10" s="114">
        <f>SUM($N$11:$Y$11)</f>
        <v>0</v>
      </c>
      <c r="AB10" s="114">
        <f>$Z$10+$AA$10/1000</f>
        <v>0</v>
      </c>
      <c r="AC10" s="116">
        <f>RANK($AB$10,$AB$4:$AB$13,0)</f>
        <v>1</v>
      </c>
      <c r="AD10" s="117"/>
    </row>
    <row r="11" spans="1:35" ht="15.75" thickBot="1" x14ac:dyDescent="0.3">
      <c r="B11" s="103"/>
      <c r="C11" s="107"/>
      <c r="D11" s="108"/>
      <c r="E11" s="108"/>
      <c r="F11" s="108"/>
      <c r="G11" s="108"/>
      <c r="H11" s="108"/>
      <c r="I11" s="108"/>
      <c r="J11" s="108"/>
      <c r="K11" s="108"/>
      <c r="L11" s="108"/>
      <c r="M11" s="109"/>
      <c r="N11" s="124">
        <f>$H$17+$L$17</f>
        <v>0</v>
      </c>
      <c r="O11" s="124"/>
      <c r="P11" s="124"/>
      <c r="Q11" s="124">
        <f>$H$20+$L$20</f>
        <v>0</v>
      </c>
      <c r="R11" s="124"/>
      <c r="S11" s="124"/>
      <c r="T11" s="124">
        <f>$F$22+$J$22</f>
        <v>0</v>
      </c>
      <c r="U11" s="124"/>
      <c r="V11" s="124"/>
      <c r="W11" s="124">
        <f>$F$25+$J$25</f>
        <v>0</v>
      </c>
      <c r="X11" s="124"/>
      <c r="Y11" s="124"/>
      <c r="Z11" s="113"/>
      <c r="AA11" s="115"/>
      <c r="AB11" s="115"/>
      <c r="AC11" s="118"/>
      <c r="AD11" s="119"/>
    </row>
    <row r="12" spans="1:35" ht="15" x14ac:dyDescent="0.2">
      <c r="B12" s="102" t="s">
        <v>82</v>
      </c>
      <c r="C12" s="104"/>
      <c r="D12" s="105"/>
      <c r="E12" s="105"/>
      <c r="F12" s="105"/>
      <c r="G12" s="105"/>
      <c r="H12" s="105"/>
      <c r="I12" s="105"/>
      <c r="J12" s="105"/>
      <c r="K12" s="105"/>
      <c r="L12" s="105"/>
      <c r="M12" s="106"/>
      <c r="N12" s="110" t="str">
        <f>IF(AND($H$18=50,$L$18=50),2,IF($H$18=50,1,(IF($L$18=50,1,""))))</f>
        <v/>
      </c>
      <c r="O12" s="111"/>
      <c r="P12" s="111"/>
      <c r="Q12" s="111" t="str">
        <f>IF(AND($F$21=50,$J$21=50),2,IF($F$21=50,1,(IF($J$21=50,1,""))))</f>
        <v/>
      </c>
      <c r="R12" s="111"/>
      <c r="S12" s="111"/>
      <c r="T12" s="111" t="str">
        <f>IF(AND($F$23=50,$J$23=50),2,IF($F$23=50,1,(IF($J$23=50,1,""))))</f>
        <v/>
      </c>
      <c r="U12" s="111"/>
      <c r="V12" s="111"/>
      <c r="W12" s="111" t="str">
        <f>IF(AND($H$25=50,$L$25=50),2,IF($H$25=50,1,(IF($L$25=50,1,""))))</f>
        <v/>
      </c>
      <c r="X12" s="111"/>
      <c r="Y12" s="111"/>
      <c r="Z12" s="112">
        <f>SUM($N$12:$Y$12)</f>
        <v>0</v>
      </c>
      <c r="AA12" s="114">
        <f>SUM($N$13:$Y$13)</f>
        <v>0</v>
      </c>
      <c r="AB12" s="114">
        <f>$Z$12+$AA$12/1000</f>
        <v>0</v>
      </c>
      <c r="AC12" s="116">
        <f>RANK($AB$12,$AB$4:$AB$13,0)</f>
        <v>1</v>
      </c>
      <c r="AD12" s="117"/>
    </row>
    <row r="13" spans="1:35" ht="15.75" thickBot="1" x14ac:dyDescent="0.3">
      <c r="B13" s="134"/>
      <c r="C13" s="107"/>
      <c r="D13" s="108"/>
      <c r="E13" s="108"/>
      <c r="F13" s="108"/>
      <c r="G13" s="108"/>
      <c r="H13" s="108"/>
      <c r="I13" s="108"/>
      <c r="J13" s="108"/>
      <c r="K13" s="108"/>
      <c r="L13" s="108"/>
      <c r="M13" s="109"/>
      <c r="N13" s="135">
        <f>$H$18+$L$18</f>
        <v>0</v>
      </c>
      <c r="O13" s="124"/>
      <c r="P13" s="124"/>
      <c r="Q13" s="124">
        <f>$F$21+$J$21</f>
        <v>0</v>
      </c>
      <c r="R13" s="124"/>
      <c r="S13" s="124"/>
      <c r="T13" s="124">
        <f>$F$23+$J$23</f>
        <v>0</v>
      </c>
      <c r="U13" s="124"/>
      <c r="V13" s="124"/>
      <c r="W13" s="124">
        <f>H25+L25</f>
        <v>0</v>
      </c>
      <c r="X13" s="124"/>
      <c r="Y13" s="124"/>
      <c r="Z13" s="113"/>
      <c r="AA13" s="115"/>
      <c r="AB13" s="115"/>
      <c r="AC13" s="118"/>
      <c r="AD13" s="119"/>
    </row>
    <row r="14" spans="1:35" ht="18.75" customHeight="1" thickBot="1" x14ac:dyDescent="0.25">
      <c r="B14" s="15"/>
      <c r="C14" s="15"/>
      <c r="D14" s="15"/>
      <c r="E14" s="15"/>
      <c r="F14" s="15"/>
      <c r="G14" s="15"/>
      <c r="H14" s="16"/>
      <c r="I14" s="16"/>
      <c r="J14" s="16"/>
      <c r="K14" s="16"/>
      <c r="L14" s="16"/>
      <c r="M14" s="16"/>
      <c r="N14" s="16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5" ht="15.75" thickBot="1" x14ac:dyDescent="0.3">
      <c r="A15" s="64" t="s">
        <v>87</v>
      </c>
      <c r="B15" s="56"/>
      <c r="C15" s="56"/>
      <c r="D15" s="56"/>
      <c r="E15" s="56"/>
      <c r="F15" s="126" t="s">
        <v>101</v>
      </c>
      <c r="G15" s="126"/>
      <c r="H15" s="126"/>
      <c r="I15" s="57"/>
      <c r="J15" s="127" t="s">
        <v>100</v>
      </c>
      <c r="K15" s="127"/>
      <c r="L15" s="127"/>
      <c r="R15" s="18"/>
    </row>
    <row r="16" spans="1:35" ht="15.75" thickBot="1" x14ac:dyDescent="0.3">
      <c r="A16" s="61">
        <v>1</v>
      </c>
      <c r="B16" s="59" t="s">
        <v>78</v>
      </c>
      <c r="C16" s="59" t="s">
        <v>88</v>
      </c>
      <c r="D16" s="59" t="s">
        <v>79</v>
      </c>
      <c r="E16" s="59"/>
      <c r="F16" s="73"/>
      <c r="G16" s="59" t="s">
        <v>88</v>
      </c>
      <c r="H16" s="73"/>
      <c r="I16" s="58"/>
      <c r="J16" s="73"/>
      <c r="K16" s="59" t="s">
        <v>88</v>
      </c>
      <c r="L16" s="73"/>
      <c r="M16" s="20"/>
      <c r="N16" s="20"/>
      <c r="O16" s="55"/>
      <c r="P16" s="37"/>
      <c r="Q16" s="55"/>
      <c r="R16" s="23"/>
      <c r="S16" s="23"/>
      <c r="T16" s="24" t="s">
        <v>89</v>
      </c>
      <c r="U16" s="25"/>
      <c r="V16" s="26" t="str">
        <f>IF($AC$4=1,$B$4,IF($AC$6=1,$B$6,IF($AC$8=1,$B$8,IF($AC$10=1,$B$10,IF($AC$12=1,$B$12,"")))))</f>
        <v>A1</v>
      </c>
      <c r="W16" s="27"/>
      <c r="X16" s="128">
        <f>CHOOSE(MID($V$16,2,LEN($V$16)-1),$C$4,$C$6,$C$8,$C$10,$C$12)</f>
        <v>0</v>
      </c>
      <c r="Y16" s="129"/>
      <c r="Z16" s="129"/>
      <c r="AA16" s="129"/>
      <c r="AB16" s="129"/>
      <c r="AC16" s="129"/>
      <c r="AD16" s="130"/>
      <c r="AE16" s="28"/>
      <c r="AF16" s="29">
        <f>IF($AC$4=1,$AB$4,IF($AC$6=1,$AB$6,IF($AC$8=1,$AB$8,IF($AC$10=1,$AB$10,IF($AC$12=1,$AB$12,0)))))</f>
        <v>0</v>
      </c>
      <c r="AG16" s="23"/>
      <c r="AH16" s="23"/>
      <c r="AI16" s="23"/>
    </row>
    <row r="17" spans="1:35" ht="15.75" thickBot="1" x14ac:dyDescent="0.3">
      <c r="A17" s="61">
        <v>2</v>
      </c>
      <c r="B17" s="59" t="s">
        <v>80</v>
      </c>
      <c r="C17" s="59" t="s">
        <v>88</v>
      </c>
      <c r="D17" s="59" t="s">
        <v>81</v>
      </c>
      <c r="E17" s="59"/>
      <c r="F17" s="73"/>
      <c r="G17" s="59" t="s">
        <v>88</v>
      </c>
      <c r="H17" s="73"/>
      <c r="I17" s="58"/>
      <c r="J17" s="73"/>
      <c r="K17" s="59" t="s">
        <v>88</v>
      </c>
      <c r="L17" s="73"/>
      <c r="M17" s="20"/>
      <c r="N17" s="20"/>
      <c r="O17" s="55"/>
      <c r="P17" s="37"/>
      <c r="Q17" s="55"/>
      <c r="R17" s="18"/>
      <c r="S17" s="24"/>
      <c r="U17" s="24"/>
      <c r="V17" s="30"/>
      <c r="W17" s="30"/>
      <c r="X17" s="30"/>
      <c r="Y17" s="30"/>
      <c r="Z17" s="30"/>
      <c r="AA17" s="30"/>
      <c r="AB17" s="30"/>
      <c r="AC17" s="30"/>
      <c r="AD17" s="30"/>
      <c r="AE17" s="32"/>
      <c r="AF17" s="33"/>
      <c r="AG17" s="34"/>
      <c r="AH17" s="35"/>
      <c r="AI17" s="35"/>
    </row>
    <row r="18" spans="1:35" ht="15.75" thickBot="1" x14ac:dyDescent="0.3">
      <c r="A18" s="61">
        <v>1</v>
      </c>
      <c r="B18" s="59" t="s">
        <v>79</v>
      </c>
      <c r="C18" s="59" t="s">
        <v>88</v>
      </c>
      <c r="D18" s="59" t="s">
        <v>82</v>
      </c>
      <c r="E18" s="59"/>
      <c r="F18" s="73"/>
      <c r="G18" s="59" t="s">
        <v>88</v>
      </c>
      <c r="H18" s="73"/>
      <c r="I18" s="58"/>
      <c r="J18" s="73"/>
      <c r="K18" s="59" t="s">
        <v>88</v>
      </c>
      <c r="L18" s="73"/>
      <c r="M18" s="20"/>
      <c r="N18" s="20"/>
      <c r="O18" s="55"/>
      <c r="P18" s="37"/>
      <c r="Q18" s="55"/>
      <c r="R18" s="23"/>
      <c r="S18" s="23"/>
      <c r="T18" s="24" t="s">
        <v>90</v>
      </c>
      <c r="U18" s="25"/>
      <c r="V18" s="26" t="str">
        <f>IF($AC$4=2,$B$4,IF($AC$6=2,$B$6,IF($AC$8=2,$B$8,IF($AC$10=2,$B$10,IF($AC$12=2,$B$12,"")))))</f>
        <v/>
      </c>
      <c r="W18" s="36"/>
      <c r="X18" s="128" t="e">
        <f>CHOOSE(MID($V$18,2,LEN($V$18)-1),$C$4,$C$6,$C$8,$C$10,$C$12)</f>
        <v>#VALUE!</v>
      </c>
      <c r="Y18" s="129"/>
      <c r="Z18" s="129"/>
      <c r="AA18" s="129"/>
      <c r="AB18" s="129"/>
      <c r="AC18" s="129"/>
      <c r="AD18" s="130"/>
      <c r="AE18" s="28"/>
      <c r="AF18" s="29">
        <f>IF($AC$4=2,$AB$4,IF($AC$6=2,$AB$6,IF($AC$8=2,$AB$8,IF($AC$10=2,$AB$10,IF($AC$12=2,$AB$12,0)))))</f>
        <v>0</v>
      </c>
      <c r="AG18" s="23"/>
      <c r="AH18" s="23"/>
      <c r="AI18" s="23"/>
    </row>
    <row r="19" spans="1:35" ht="15.75" thickBot="1" x14ac:dyDescent="0.3">
      <c r="A19" s="61">
        <v>2</v>
      </c>
      <c r="B19" s="59" t="s">
        <v>80</v>
      </c>
      <c r="C19" s="59" t="s">
        <v>88</v>
      </c>
      <c r="D19" s="59" t="s">
        <v>78</v>
      </c>
      <c r="E19" s="59"/>
      <c r="F19" s="73"/>
      <c r="G19" s="59" t="s">
        <v>88</v>
      </c>
      <c r="H19" s="73"/>
      <c r="I19" s="58"/>
      <c r="J19" s="73"/>
      <c r="K19" s="59" t="s">
        <v>88</v>
      </c>
      <c r="L19" s="73"/>
      <c r="M19" s="20"/>
      <c r="N19" s="20"/>
      <c r="O19" s="55"/>
      <c r="P19" s="37"/>
      <c r="Q19" s="55"/>
      <c r="R19" s="24"/>
      <c r="S19" s="24"/>
      <c r="T19" s="24"/>
      <c r="U19" s="24"/>
      <c r="V19" s="30"/>
      <c r="W19" s="30"/>
      <c r="X19" s="30"/>
      <c r="Y19" s="30"/>
      <c r="Z19" s="30"/>
      <c r="AA19" s="30"/>
      <c r="AB19" s="30"/>
      <c r="AC19" s="30"/>
      <c r="AD19" s="30"/>
      <c r="AE19" s="32"/>
      <c r="AF19" s="33"/>
      <c r="AG19" s="34"/>
      <c r="AH19" s="35"/>
      <c r="AI19" s="35"/>
    </row>
    <row r="20" spans="1:35" ht="15.75" thickBot="1" x14ac:dyDescent="0.3">
      <c r="A20" s="61">
        <v>1</v>
      </c>
      <c r="B20" s="59" t="s">
        <v>78</v>
      </c>
      <c r="C20" s="59" t="s">
        <v>88</v>
      </c>
      <c r="D20" s="59" t="s">
        <v>81</v>
      </c>
      <c r="E20" s="59"/>
      <c r="F20" s="73"/>
      <c r="G20" s="59" t="s">
        <v>88</v>
      </c>
      <c r="H20" s="73"/>
      <c r="I20" s="58"/>
      <c r="J20" s="73"/>
      <c r="K20" s="59" t="s">
        <v>88</v>
      </c>
      <c r="L20" s="73"/>
      <c r="M20" s="20"/>
      <c r="N20" s="20"/>
      <c r="O20" s="55"/>
      <c r="P20" s="37"/>
      <c r="Q20" s="55"/>
      <c r="R20" s="23"/>
      <c r="S20" s="23"/>
      <c r="T20" s="24" t="s">
        <v>91</v>
      </c>
      <c r="U20" s="25"/>
      <c r="V20" s="43" t="str">
        <f>IF($AC$4=3,$B$4,IF($AC$6=3,$B$6,IF($AC$8=3,$B$8,IF($AC$10=3,$B$10,IF($AC$12=3,$B$12,"")))))</f>
        <v/>
      </c>
      <c r="W20" s="36"/>
      <c r="X20" s="131" t="e">
        <f>CHOOSE(MID($V$20,2,LEN($V$20)-1),$C$4,$C$6,$C$8,$C$10,$C$12)</f>
        <v>#VALUE!</v>
      </c>
      <c r="Y20" s="132"/>
      <c r="Z20" s="132"/>
      <c r="AA20" s="132"/>
      <c r="AB20" s="132"/>
      <c r="AC20" s="132"/>
      <c r="AD20" s="133"/>
      <c r="AE20" s="28"/>
      <c r="AF20" s="29">
        <f>IF($AC$4=3,$AB$4,IF($AC$6=3,$AB$6,IF($AC$8=3,$AB$8,IF($AC$10=3,$AB$10,IF($AC$12=3,$AB$12,0)))))</f>
        <v>0</v>
      </c>
      <c r="AG20" s="23"/>
      <c r="AH20" s="23"/>
      <c r="AI20" s="23"/>
    </row>
    <row r="21" spans="1:35" ht="15.75" thickBot="1" x14ac:dyDescent="0.3">
      <c r="A21" s="61">
        <v>2</v>
      </c>
      <c r="B21" s="60" t="s">
        <v>82</v>
      </c>
      <c r="C21" s="59" t="s">
        <v>88</v>
      </c>
      <c r="D21" s="59" t="s">
        <v>80</v>
      </c>
      <c r="E21" s="59"/>
      <c r="F21" s="73"/>
      <c r="G21" s="59" t="s">
        <v>88</v>
      </c>
      <c r="H21" s="73"/>
      <c r="I21" s="58"/>
      <c r="J21" s="73"/>
      <c r="K21" s="59" t="s">
        <v>88</v>
      </c>
      <c r="L21" s="73"/>
      <c r="M21" s="20"/>
      <c r="N21" s="20"/>
      <c r="O21" s="55"/>
      <c r="P21" s="37"/>
      <c r="Q21" s="55"/>
      <c r="R21" s="24"/>
      <c r="S21" s="24"/>
      <c r="T21" s="24"/>
      <c r="U21" s="24"/>
      <c r="V21" s="30"/>
      <c r="W21" s="30"/>
      <c r="X21" s="30"/>
      <c r="Y21" s="30"/>
      <c r="Z21" s="30"/>
      <c r="AA21" s="30"/>
      <c r="AB21" s="30"/>
      <c r="AC21" s="30"/>
      <c r="AD21" s="30"/>
      <c r="AE21" s="32"/>
      <c r="AF21" s="33"/>
      <c r="AG21" s="34"/>
      <c r="AH21" s="35"/>
      <c r="AI21" s="35"/>
    </row>
    <row r="22" spans="1:35" ht="15.75" thickBot="1" x14ac:dyDescent="0.3">
      <c r="A22" s="61">
        <v>1</v>
      </c>
      <c r="B22" s="59" t="s">
        <v>81</v>
      </c>
      <c r="C22" s="59" t="s">
        <v>88</v>
      </c>
      <c r="D22" s="59" t="s">
        <v>79</v>
      </c>
      <c r="E22" s="59"/>
      <c r="F22" s="73"/>
      <c r="G22" s="59" t="s">
        <v>88</v>
      </c>
      <c r="H22" s="73"/>
      <c r="I22" s="58"/>
      <c r="J22" s="73"/>
      <c r="K22" s="59" t="s">
        <v>88</v>
      </c>
      <c r="L22" s="73"/>
      <c r="M22" s="20"/>
      <c r="N22" s="20"/>
      <c r="O22" s="55"/>
      <c r="P22" s="37"/>
      <c r="Q22" s="55"/>
      <c r="R22" s="23"/>
      <c r="S22" s="23"/>
      <c r="T22" s="24" t="s">
        <v>92</v>
      </c>
      <c r="U22" s="25"/>
      <c r="V22" s="43" t="str">
        <f>IF($AC$4=4,$B$4,IF($AC$6=4,$B$6,IF($AC$8=4,$B$8,IF($AC$10=4,$B$10,IF($AC$12=4,$B$12,"")))))</f>
        <v/>
      </c>
      <c r="W22" s="36"/>
      <c r="X22" s="131" t="e">
        <f>CHOOSE(MID($V$22,2,LEN($V$22)-1),$C$4,$C$6,$C$8,$C$10,$C$12)</f>
        <v>#VALUE!</v>
      </c>
      <c r="Y22" s="132"/>
      <c r="Z22" s="132"/>
      <c r="AA22" s="132"/>
      <c r="AB22" s="132"/>
      <c r="AC22" s="132"/>
      <c r="AD22" s="133"/>
      <c r="AE22" s="28"/>
      <c r="AF22" s="29">
        <f>IF($AC$4=4,$AB$4,IF($AC$6=4,$AB$6,IF($AC$8=4,$AB$8,IF($AC$10=4,$AB$10,IF($AC$12=4,$AB$12,0)))))</f>
        <v>0</v>
      </c>
      <c r="AG22" s="23"/>
      <c r="AH22" s="23"/>
      <c r="AI22" s="23"/>
    </row>
    <row r="23" spans="1:35" ht="15.75" thickBot="1" x14ac:dyDescent="0.3">
      <c r="A23" s="61">
        <v>2</v>
      </c>
      <c r="B23" s="60" t="s">
        <v>82</v>
      </c>
      <c r="C23" s="59" t="s">
        <v>88</v>
      </c>
      <c r="D23" s="59" t="s">
        <v>78</v>
      </c>
      <c r="E23" s="59"/>
      <c r="F23" s="73"/>
      <c r="G23" s="59" t="s">
        <v>88</v>
      </c>
      <c r="H23" s="73"/>
      <c r="I23" s="58"/>
      <c r="J23" s="73"/>
      <c r="K23" s="59" t="s">
        <v>88</v>
      </c>
      <c r="L23" s="73"/>
      <c r="M23" s="20"/>
      <c r="N23" s="20"/>
      <c r="O23" s="55"/>
      <c r="P23" s="37"/>
      <c r="Q23" s="55"/>
      <c r="R23" s="18"/>
      <c r="S23" s="18"/>
      <c r="T23" s="37"/>
      <c r="U23" s="38"/>
      <c r="V23" s="39"/>
      <c r="W23" s="39"/>
      <c r="X23" s="39"/>
      <c r="Y23" s="39"/>
      <c r="Z23" s="40"/>
      <c r="AA23" s="40"/>
      <c r="AB23" s="40"/>
      <c r="AC23" s="40"/>
      <c r="AD23" s="40"/>
      <c r="AE23" s="41"/>
      <c r="AF23" s="42"/>
      <c r="AG23" s="34"/>
      <c r="AH23" s="35"/>
      <c r="AI23" s="35"/>
    </row>
    <row r="24" spans="1:35" ht="15.75" thickBot="1" x14ac:dyDescent="0.3">
      <c r="A24" s="61">
        <v>1</v>
      </c>
      <c r="B24" s="60" t="s">
        <v>79</v>
      </c>
      <c r="C24" s="59" t="s">
        <v>88</v>
      </c>
      <c r="D24" s="59" t="s">
        <v>80</v>
      </c>
      <c r="E24" s="59"/>
      <c r="F24" s="73"/>
      <c r="G24" s="59" t="s">
        <v>88</v>
      </c>
      <c r="H24" s="73"/>
      <c r="I24" s="58"/>
      <c r="J24" s="73"/>
      <c r="K24" s="59" t="s">
        <v>88</v>
      </c>
      <c r="L24" s="73"/>
      <c r="M24" s="20"/>
      <c r="N24" s="20"/>
      <c r="O24" s="55"/>
      <c r="P24" s="37"/>
      <c r="Q24" s="55"/>
      <c r="R24" s="23"/>
      <c r="S24" s="23"/>
      <c r="T24" s="24" t="s">
        <v>93</v>
      </c>
      <c r="U24" s="25"/>
      <c r="V24" s="43" t="str">
        <f>IF($AC$4=5,$B$4,IF($AC$6=5,$B$6,IF($AC$8=5,$B$8,IF($AC$10=5,$B$10,IF($AC$12=5,$B$12,"")))))</f>
        <v/>
      </c>
      <c r="W24" s="36"/>
      <c r="X24" s="131" t="e">
        <f>CHOOSE(MID($V$24,2,LEN($V$24)-1),$C$4,$C$6,$C$8,$C$10,$C$12)</f>
        <v>#VALUE!</v>
      </c>
      <c r="Y24" s="132"/>
      <c r="Z24" s="132"/>
      <c r="AA24" s="132"/>
      <c r="AB24" s="132"/>
      <c r="AC24" s="132"/>
      <c r="AD24" s="133"/>
      <c r="AE24" s="44"/>
      <c r="AF24" s="29">
        <f>IF($AC$4=5,$AB$4,IF($AC$6=5,$AB$6,IF($AC$8=5,$AB$8,IF($AC$10=5,$AB$10,IF($AC$12=5,$AB$12,0)))))</f>
        <v>0</v>
      </c>
      <c r="AG24" s="23"/>
      <c r="AH24" s="23"/>
      <c r="AI24" s="23"/>
    </row>
    <row r="25" spans="1:35" ht="15" x14ac:dyDescent="0.25">
      <c r="A25" s="61">
        <v>2</v>
      </c>
      <c r="B25" s="60" t="s">
        <v>81</v>
      </c>
      <c r="C25" s="59" t="s">
        <v>88</v>
      </c>
      <c r="D25" s="59" t="s">
        <v>82</v>
      </c>
      <c r="E25" s="59"/>
      <c r="F25" s="73"/>
      <c r="G25" s="59" t="s">
        <v>88</v>
      </c>
      <c r="H25" s="73"/>
      <c r="I25" s="58"/>
      <c r="J25" s="73"/>
      <c r="K25" s="59" t="s">
        <v>88</v>
      </c>
      <c r="L25" s="73"/>
      <c r="M25" s="53"/>
      <c r="N25" s="20"/>
      <c r="O25" s="55"/>
      <c r="P25" s="37"/>
      <c r="Q25" s="55"/>
      <c r="R25" s="18"/>
      <c r="S25" s="18"/>
      <c r="T25" s="45"/>
      <c r="U25" s="18"/>
      <c r="V25" s="31"/>
      <c r="W25" s="31"/>
      <c r="X25" s="31"/>
      <c r="Y25" s="31"/>
      <c r="Z25" s="40"/>
      <c r="AA25" s="40"/>
      <c r="AB25" s="40"/>
      <c r="AC25" s="40"/>
      <c r="AD25" s="40"/>
      <c r="AE25" s="41"/>
      <c r="AF25" s="42"/>
      <c r="AG25" s="18"/>
      <c r="AH25" s="18"/>
      <c r="AI25" s="18"/>
    </row>
  </sheetData>
  <mergeCells count="85">
    <mergeCell ref="F15:H15"/>
    <mergeCell ref="J15:L15"/>
    <mergeCell ref="X16:AD16"/>
    <mergeCell ref="X18:AD18"/>
    <mergeCell ref="X20:AD20"/>
    <mergeCell ref="X22:AD22"/>
    <mergeCell ref="X24:AD24"/>
    <mergeCell ref="W13:Y13"/>
    <mergeCell ref="Z12:Z13"/>
    <mergeCell ref="AA12:AA13"/>
    <mergeCell ref="AB12:AB13"/>
    <mergeCell ref="AC12:AD13"/>
    <mergeCell ref="B10:B11"/>
    <mergeCell ref="C10:M11"/>
    <mergeCell ref="N10:P10"/>
    <mergeCell ref="Q10:S10"/>
    <mergeCell ref="T10:V10"/>
    <mergeCell ref="N11:P11"/>
    <mergeCell ref="B12:B13"/>
    <mergeCell ref="C12:M13"/>
    <mergeCell ref="N12:P12"/>
    <mergeCell ref="Q12:S12"/>
    <mergeCell ref="T12:V12"/>
    <mergeCell ref="N13:P13"/>
    <mergeCell ref="Q13:S13"/>
    <mergeCell ref="T13:V13"/>
    <mergeCell ref="W11:Y11"/>
    <mergeCell ref="W12:Y12"/>
    <mergeCell ref="Q11:S11"/>
    <mergeCell ref="T11:V11"/>
    <mergeCell ref="W10:Y10"/>
    <mergeCell ref="Z10:Z11"/>
    <mergeCell ref="AA10:AA11"/>
    <mergeCell ref="AB10:AB11"/>
    <mergeCell ref="AC10:AD11"/>
    <mergeCell ref="AB8:AB9"/>
    <mergeCell ref="AC8:AD9"/>
    <mergeCell ref="Z8:Z9"/>
    <mergeCell ref="AA8:AA9"/>
    <mergeCell ref="W9:Y9"/>
    <mergeCell ref="B8:B9"/>
    <mergeCell ref="C8:M9"/>
    <mergeCell ref="N8:P8"/>
    <mergeCell ref="Q8:S8"/>
    <mergeCell ref="T8:V8"/>
    <mergeCell ref="N9:P9"/>
    <mergeCell ref="Q9:S9"/>
    <mergeCell ref="T9:V9"/>
    <mergeCell ref="W8:Y8"/>
    <mergeCell ref="W6:Y6"/>
    <mergeCell ref="Z6:Z7"/>
    <mergeCell ref="AA6:AA7"/>
    <mergeCell ref="AB6:AB7"/>
    <mergeCell ref="AC6:AD7"/>
    <mergeCell ref="W7:Y7"/>
    <mergeCell ref="B6:B7"/>
    <mergeCell ref="C6:M7"/>
    <mergeCell ref="N6:P6"/>
    <mergeCell ref="Q6:S6"/>
    <mergeCell ref="T6:V6"/>
    <mergeCell ref="N7:P7"/>
    <mergeCell ref="Q7:S7"/>
    <mergeCell ref="T7:V7"/>
    <mergeCell ref="W4:Y4"/>
    <mergeCell ref="Z4:Z5"/>
    <mergeCell ref="AA4:AA5"/>
    <mergeCell ref="AB4:AB5"/>
    <mergeCell ref="AC4:AD5"/>
    <mergeCell ref="W5:Y5"/>
    <mergeCell ref="B4:B5"/>
    <mergeCell ref="C4:M5"/>
    <mergeCell ref="N4:P4"/>
    <mergeCell ref="Q4:S4"/>
    <mergeCell ref="T4:V4"/>
    <mergeCell ref="N5:P5"/>
    <mergeCell ref="Q5:S5"/>
    <mergeCell ref="T5:V5"/>
    <mergeCell ref="A1:AD1"/>
    <mergeCell ref="C3:M3"/>
    <mergeCell ref="N3:P3"/>
    <mergeCell ref="Q3:S3"/>
    <mergeCell ref="T3:V3"/>
    <mergeCell ref="W3:Y3"/>
    <mergeCell ref="Z3:AB3"/>
    <mergeCell ref="AC3:AD3"/>
  </mergeCells>
  <conditionalFormatting sqref="X24:AD24 V24">
    <cfRule type="expression" dxfId="25" priority="1">
      <formula>$AE$24="Q"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L33"/>
  <sheetViews>
    <sheetView workbookViewId="0">
      <selection activeCell="AI18" sqref="AI18"/>
    </sheetView>
  </sheetViews>
  <sheetFormatPr baseColWidth="10" defaultColWidth="11.42578125" defaultRowHeight="12.75" x14ac:dyDescent="0.2"/>
  <cols>
    <col min="1" max="4" width="3.5703125" style="13" customWidth="1"/>
    <col min="5" max="5" width="2.140625" style="13" customWidth="1"/>
    <col min="6" max="7" width="3.5703125" style="13" customWidth="1"/>
    <col min="8" max="17" width="3.5703125" style="14" customWidth="1"/>
    <col min="18" max="28" width="3.5703125" style="13" customWidth="1"/>
    <col min="29" max="29" width="11.7109375" style="13" customWidth="1"/>
    <col min="30" max="31" width="5.7109375" style="13" customWidth="1"/>
    <col min="32" max="32" width="10.7109375" style="13" customWidth="1"/>
    <col min="33" max="33" width="3.5703125" style="13" customWidth="1"/>
    <col min="34" max="34" width="6" style="13" customWidth="1"/>
    <col min="35" max="36" width="11.42578125" style="13" customWidth="1"/>
    <col min="37" max="16384" width="11.42578125" style="13"/>
  </cols>
  <sheetData>
    <row r="1" spans="1:33" ht="46.5" x14ac:dyDescent="0.2">
      <c r="A1" s="94" t="s">
        <v>102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</row>
    <row r="2" spans="1:33" ht="13.5" thickBot="1" x14ac:dyDescent="0.25"/>
    <row r="3" spans="1:33" ht="21.75" thickBot="1" x14ac:dyDescent="0.25">
      <c r="C3" s="95" t="s">
        <v>67</v>
      </c>
      <c r="D3" s="96"/>
      <c r="E3" s="96"/>
      <c r="F3" s="96"/>
      <c r="G3" s="96"/>
      <c r="H3" s="96"/>
      <c r="I3" s="96"/>
      <c r="J3" s="96"/>
      <c r="K3" s="96"/>
      <c r="L3" s="96"/>
      <c r="M3" s="97"/>
      <c r="N3" s="98" t="s">
        <v>68</v>
      </c>
      <c r="O3" s="98"/>
      <c r="P3" s="98"/>
      <c r="Q3" s="98" t="s">
        <v>69</v>
      </c>
      <c r="R3" s="98"/>
      <c r="S3" s="98"/>
      <c r="T3" s="98" t="s">
        <v>70</v>
      </c>
      <c r="U3" s="98"/>
      <c r="V3" s="98"/>
      <c r="W3" s="98" t="s">
        <v>71</v>
      </c>
      <c r="X3" s="98"/>
      <c r="Y3" s="98"/>
      <c r="Z3" s="98" t="s">
        <v>72</v>
      </c>
      <c r="AA3" s="98"/>
      <c r="AB3" s="98"/>
      <c r="AC3" s="99" t="s">
        <v>76</v>
      </c>
      <c r="AD3" s="96"/>
      <c r="AE3" s="100"/>
      <c r="AF3" s="98" t="s">
        <v>77</v>
      </c>
      <c r="AG3" s="101"/>
    </row>
    <row r="4" spans="1:33" ht="15" x14ac:dyDescent="0.2">
      <c r="B4" s="102" t="s">
        <v>78</v>
      </c>
      <c r="C4" s="104"/>
      <c r="D4" s="105"/>
      <c r="E4" s="105"/>
      <c r="F4" s="105"/>
      <c r="G4" s="105"/>
      <c r="H4" s="105"/>
      <c r="I4" s="105"/>
      <c r="J4" s="105"/>
      <c r="K4" s="105"/>
      <c r="L4" s="105"/>
      <c r="M4" s="106"/>
      <c r="N4" s="110" t="str">
        <f>IF(AND($F$18=50,$J$18=50),2,IF($F$18=50,1,(IF($J$18=50,1,""))))</f>
        <v/>
      </c>
      <c r="O4" s="111"/>
      <c r="P4" s="111"/>
      <c r="Q4" s="111" t="str">
        <f>IF(AND($H$21=50,$L$21=50),2,IF($H$21=50,1,(IF($L$21=50,1,""))))</f>
        <v/>
      </c>
      <c r="R4" s="111"/>
      <c r="S4" s="111"/>
      <c r="T4" s="111" t="str">
        <f>IF(AND($F$24=50,$J$24=50),2,IF($F$24=50,1,(IF($J$24=50,1,""))))</f>
        <v/>
      </c>
      <c r="U4" s="111"/>
      <c r="V4" s="111"/>
      <c r="W4" s="111" t="str">
        <f>IF(AND($H$29=50,$L$29=50),2,IF($H$29=50,1,(IF($L$29=50,1,""))))</f>
        <v/>
      </c>
      <c r="X4" s="111"/>
      <c r="Y4" s="111"/>
      <c r="Z4" s="111" t="str">
        <f>IF(AND($F$30=50,$J$30=50),2,IF($F$30=50,1,(IF($J$30=50,1,""))))</f>
        <v/>
      </c>
      <c r="AA4" s="111"/>
      <c r="AB4" s="111"/>
      <c r="AC4" s="112">
        <f>SUM($N$4:$AB$4)</f>
        <v>0</v>
      </c>
      <c r="AD4" s="114">
        <f>SUM($N$5:$AB$5)</f>
        <v>0</v>
      </c>
      <c r="AE4" s="114">
        <f>$AC$4+$AD$4/1000</f>
        <v>0</v>
      </c>
      <c r="AF4" s="116">
        <f>RANK($AE$4,$AE$4:$AE$15,0)</f>
        <v>1</v>
      </c>
      <c r="AG4" s="117"/>
    </row>
    <row r="5" spans="1:33" ht="15.75" thickBot="1" x14ac:dyDescent="0.25">
      <c r="B5" s="103"/>
      <c r="C5" s="107"/>
      <c r="D5" s="108"/>
      <c r="E5" s="108"/>
      <c r="F5" s="108"/>
      <c r="G5" s="108"/>
      <c r="H5" s="108"/>
      <c r="I5" s="108"/>
      <c r="J5" s="108"/>
      <c r="K5" s="108"/>
      <c r="L5" s="108"/>
      <c r="M5" s="109"/>
      <c r="N5" s="120">
        <f>$F$18+$J$18</f>
        <v>0</v>
      </c>
      <c r="O5" s="121"/>
      <c r="P5" s="121"/>
      <c r="Q5" s="121">
        <f>$H$21+$L$21</f>
        <v>0</v>
      </c>
      <c r="R5" s="121"/>
      <c r="S5" s="121"/>
      <c r="T5" s="121">
        <f>$F$24+$J$24</f>
        <v>0</v>
      </c>
      <c r="U5" s="121"/>
      <c r="V5" s="121"/>
      <c r="W5" s="121">
        <f>$H$29+$L$29</f>
        <v>0</v>
      </c>
      <c r="X5" s="121"/>
      <c r="Y5" s="121"/>
      <c r="Z5" s="121">
        <f>$F$30+$J$30</f>
        <v>0</v>
      </c>
      <c r="AA5" s="121"/>
      <c r="AB5" s="121"/>
      <c r="AC5" s="113"/>
      <c r="AD5" s="115"/>
      <c r="AE5" s="115"/>
      <c r="AF5" s="118"/>
      <c r="AG5" s="119"/>
    </row>
    <row r="6" spans="1:33" ht="15" x14ac:dyDescent="0.2">
      <c r="B6" s="102" t="s">
        <v>79</v>
      </c>
      <c r="C6" s="104"/>
      <c r="D6" s="105"/>
      <c r="E6" s="105"/>
      <c r="F6" s="105"/>
      <c r="G6" s="105"/>
      <c r="H6" s="105"/>
      <c r="I6" s="105"/>
      <c r="J6" s="105"/>
      <c r="K6" s="105"/>
      <c r="L6" s="105"/>
      <c r="M6" s="106"/>
      <c r="N6" s="111" t="str">
        <f>IF(AND($H$18=50,$L$18=50),2,IF($H$18=50,1,(IF($L$18=50,1,""))))</f>
        <v/>
      </c>
      <c r="O6" s="111"/>
      <c r="P6" s="111"/>
      <c r="Q6" s="111" t="str">
        <f>IF(AND($F$22=50,$J$22=50),2,IF($F$22=50,1,(IF($J$22=50,1,""))))</f>
        <v/>
      </c>
      <c r="R6" s="111"/>
      <c r="S6" s="111"/>
      <c r="T6" s="111" t="str">
        <f>IF(AND($H$25=50,$L$25=50),2,IF($H$25=50,1,(IF($L$25=50,1,""))))</f>
        <v/>
      </c>
      <c r="U6" s="111"/>
      <c r="V6" s="111"/>
      <c r="W6" s="111" t="str">
        <f>IF(AND($H$28=50,$L$28=50),2,IF($H$28=50,1,(IF($L$28=50,1,""))))</f>
        <v/>
      </c>
      <c r="X6" s="111"/>
      <c r="Y6" s="111"/>
      <c r="Z6" s="111" t="str">
        <f>IF(AND($F$31=50,$J$31=50),2,IF($F$31=50,1,(IF($J$31=50,1,""))))</f>
        <v/>
      </c>
      <c r="AA6" s="111"/>
      <c r="AB6" s="111"/>
      <c r="AC6" s="112">
        <f>SUM($N$6:$AB$6)</f>
        <v>0</v>
      </c>
      <c r="AD6" s="114">
        <f>SUM($N$7:$AB$7)</f>
        <v>0</v>
      </c>
      <c r="AE6" s="114">
        <f>$AC$6+$AD$6/1000</f>
        <v>0</v>
      </c>
      <c r="AF6" s="116">
        <f>RANK($AE$6,$AE$4:$AE$15,0)</f>
        <v>1</v>
      </c>
      <c r="AG6" s="117"/>
    </row>
    <row r="7" spans="1:33" ht="15.75" thickBot="1" x14ac:dyDescent="0.3">
      <c r="B7" s="103"/>
      <c r="C7" s="107"/>
      <c r="D7" s="108"/>
      <c r="E7" s="108"/>
      <c r="F7" s="108"/>
      <c r="G7" s="108"/>
      <c r="H7" s="108"/>
      <c r="I7" s="108"/>
      <c r="J7" s="108"/>
      <c r="K7" s="108"/>
      <c r="L7" s="108"/>
      <c r="M7" s="109"/>
      <c r="N7" s="122">
        <f>$H$18+$L$18</f>
        <v>0</v>
      </c>
      <c r="O7" s="122"/>
      <c r="P7" s="122"/>
      <c r="Q7" s="122">
        <f>$F$22+$J$22</f>
        <v>0</v>
      </c>
      <c r="R7" s="122"/>
      <c r="S7" s="122"/>
      <c r="T7" s="122">
        <f>$H$25+$L$25</f>
        <v>0</v>
      </c>
      <c r="U7" s="122"/>
      <c r="V7" s="122"/>
      <c r="W7" s="122">
        <f>$H$28+$L$28</f>
        <v>0</v>
      </c>
      <c r="X7" s="122"/>
      <c r="Y7" s="122"/>
      <c r="Z7" s="122">
        <f>$F$31+$J$31</f>
        <v>0</v>
      </c>
      <c r="AA7" s="122"/>
      <c r="AB7" s="122"/>
      <c r="AC7" s="113"/>
      <c r="AD7" s="115"/>
      <c r="AE7" s="115"/>
      <c r="AF7" s="118"/>
      <c r="AG7" s="119"/>
    </row>
    <row r="8" spans="1:33" ht="15" x14ac:dyDescent="0.2">
      <c r="B8" s="102" t="s">
        <v>80</v>
      </c>
      <c r="C8" s="104"/>
      <c r="D8" s="105"/>
      <c r="E8" s="105"/>
      <c r="F8" s="105"/>
      <c r="G8" s="105"/>
      <c r="H8" s="105"/>
      <c r="I8" s="105"/>
      <c r="J8" s="105"/>
      <c r="K8" s="105"/>
      <c r="L8" s="105"/>
      <c r="M8" s="106"/>
      <c r="N8" s="110" t="str">
        <f>IF(AND($F$19=50,$J$19=50),2,IF($F$19=50,1,(IF($J$19=50,1,""))))</f>
        <v/>
      </c>
      <c r="O8" s="111"/>
      <c r="P8" s="111"/>
      <c r="Q8" s="111" t="str">
        <f>IF(AND($F$21=50,$J$21=50),2,IF($F$21=50,1,(IF($J$21=50,1,""))))</f>
        <v/>
      </c>
      <c r="R8" s="111"/>
      <c r="S8" s="111"/>
      <c r="T8" s="111" t="str">
        <f>IF(AND($H$26=50,$L$26=50),2,IF($H$26=50,1,(IF($L$26=50,1,""))))</f>
        <v/>
      </c>
      <c r="U8" s="111"/>
      <c r="V8" s="111"/>
      <c r="W8" s="111" t="str">
        <f>IF(AND($F$27=50,$J$27=50),2,IF($F$27=50,1,(IF($J$27=50,1,""))))</f>
        <v/>
      </c>
      <c r="X8" s="111"/>
      <c r="Y8" s="111"/>
      <c r="Z8" s="111" t="str">
        <f>IF(AND($H$31=50,$L$31=50),2,IF($H$31=50,1,(IF($L$31=50,1,""))))</f>
        <v/>
      </c>
      <c r="AA8" s="111"/>
      <c r="AB8" s="111"/>
      <c r="AC8" s="112">
        <f>SUM($N$8:$AB$8)</f>
        <v>0</v>
      </c>
      <c r="AD8" s="114">
        <f>SUM($N$9:$AB$9)</f>
        <v>0</v>
      </c>
      <c r="AE8" s="114">
        <f>$AC$8+$AD$8/1000</f>
        <v>0</v>
      </c>
      <c r="AF8" s="116">
        <f>RANK($AE$8,$AE$4:$AE$15,0)</f>
        <v>1</v>
      </c>
      <c r="AG8" s="117"/>
    </row>
    <row r="9" spans="1:33" ht="15.75" thickBot="1" x14ac:dyDescent="0.3">
      <c r="B9" s="103"/>
      <c r="C9" s="107"/>
      <c r="D9" s="108"/>
      <c r="E9" s="108"/>
      <c r="F9" s="108"/>
      <c r="G9" s="108"/>
      <c r="H9" s="108"/>
      <c r="I9" s="108"/>
      <c r="J9" s="108"/>
      <c r="K9" s="108"/>
      <c r="L9" s="108"/>
      <c r="M9" s="109"/>
      <c r="N9" s="123">
        <f>$F$19+$J$19</f>
        <v>0</v>
      </c>
      <c r="O9" s="122"/>
      <c r="P9" s="122"/>
      <c r="Q9" s="122">
        <f>$F$21+$J$21</f>
        <v>0</v>
      </c>
      <c r="R9" s="122"/>
      <c r="S9" s="122"/>
      <c r="T9" s="122">
        <f>$H$26+$L$26</f>
        <v>0</v>
      </c>
      <c r="U9" s="122"/>
      <c r="V9" s="122"/>
      <c r="W9" s="122">
        <f>$F$27+$J$27</f>
        <v>0</v>
      </c>
      <c r="X9" s="122"/>
      <c r="Y9" s="122"/>
      <c r="Z9" s="122">
        <f>$H$31+$L$31</f>
        <v>0</v>
      </c>
      <c r="AA9" s="122"/>
      <c r="AB9" s="122"/>
      <c r="AC9" s="113"/>
      <c r="AD9" s="115"/>
      <c r="AE9" s="115"/>
      <c r="AF9" s="118"/>
      <c r="AG9" s="119"/>
    </row>
    <row r="10" spans="1:33" ht="15" x14ac:dyDescent="0.2">
      <c r="B10" s="102" t="s">
        <v>81</v>
      </c>
      <c r="C10" s="104"/>
      <c r="D10" s="105"/>
      <c r="E10" s="105"/>
      <c r="F10" s="105"/>
      <c r="G10" s="105"/>
      <c r="H10" s="105"/>
      <c r="I10" s="105"/>
      <c r="J10" s="105"/>
      <c r="K10" s="105"/>
      <c r="L10" s="105"/>
      <c r="M10" s="106"/>
      <c r="N10" s="111" t="str">
        <f>IF(AND($H$19=50,$L$19=50),2,IF($H$19=50,1,(IF($L$19=50,1,""))))</f>
        <v/>
      </c>
      <c r="O10" s="111"/>
      <c r="P10" s="111"/>
      <c r="Q10" s="111" t="str">
        <f>IF(AND($H$23=50,$L$23=50),2,IF($H$23=50,1,(IF($L$23=50,1,""))))</f>
        <v/>
      </c>
      <c r="R10" s="111"/>
      <c r="S10" s="111"/>
      <c r="T10" s="111" t="str">
        <f>IF(AND($H$24=50,$L$24=50),2,IF($H$24=50,1,(IF($L$24=50,1,""))))</f>
        <v/>
      </c>
      <c r="U10" s="111"/>
      <c r="V10" s="111"/>
      <c r="W10" s="111" t="str">
        <f>IF(AND($F$28=50,$J$28=50),2,IF($F$28=50,1,(IF($J$28=50,1,""))))</f>
        <v/>
      </c>
      <c r="X10" s="111"/>
      <c r="Y10" s="111"/>
      <c r="Z10" s="111" t="str">
        <f>IF(AND($F$32=50,$J$32=50),2,IF($F$32=50,1,(IF($J$32=50,1,""))))</f>
        <v/>
      </c>
      <c r="AA10" s="111"/>
      <c r="AB10" s="111"/>
      <c r="AC10" s="112">
        <f>SUM($N$10:$AB$10)</f>
        <v>0</v>
      </c>
      <c r="AD10" s="114">
        <f>SUM($N$11:$AB$11)</f>
        <v>0</v>
      </c>
      <c r="AE10" s="114">
        <f>$AC$10+$AD$10/1000</f>
        <v>0</v>
      </c>
      <c r="AF10" s="116">
        <f>RANK($AE$10,$AE$4:$AE$15,0)</f>
        <v>1</v>
      </c>
      <c r="AG10" s="117"/>
    </row>
    <row r="11" spans="1:33" ht="15.75" thickBot="1" x14ac:dyDescent="0.3">
      <c r="B11" s="103"/>
      <c r="C11" s="107"/>
      <c r="D11" s="108"/>
      <c r="E11" s="108"/>
      <c r="F11" s="108"/>
      <c r="G11" s="108"/>
      <c r="H11" s="108"/>
      <c r="I11" s="108"/>
      <c r="J11" s="108"/>
      <c r="K11" s="108"/>
      <c r="L11" s="108"/>
      <c r="M11" s="109"/>
      <c r="N11" s="124">
        <f>$H$19+$L$19</f>
        <v>0</v>
      </c>
      <c r="O11" s="124"/>
      <c r="P11" s="124"/>
      <c r="Q11" s="124">
        <f>$H$23+$L$23</f>
        <v>0</v>
      </c>
      <c r="R11" s="124"/>
      <c r="S11" s="124"/>
      <c r="T11" s="124">
        <f>$H$24+$L$24</f>
        <v>0</v>
      </c>
      <c r="U11" s="124"/>
      <c r="V11" s="124"/>
      <c r="W11" s="124">
        <f>$F$28+$J$28</f>
        <v>0</v>
      </c>
      <c r="X11" s="124"/>
      <c r="Y11" s="124"/>
      <c r="Z11" s="124">
        <f>$F$32+$J$32</f>
        <v>0</v>
      </c>
      <c r="AA11" s="124"/>
      <c r="AB11" s="124"/>
      <c r="AC11" s="113"/>
      <c r="AD11" s="115"/>
      <c r="AE11" s="115"/>
      <c r="AF11" s="118"/>
      <c r="AG11" s="119"/>
    </row>
    <row r="12" spans="1:33" ht="15" x14ac:dyDescent="0.2">
      <c r="B12" s="102" t="s">
        <v>82</v>
      </c>
      <c r="C12" s="104"/>
      <c r="D12" s="105"/>
      <c r="E12" s="105"/>
      <c r="F12" s="105"/>
      <c r="G12" s="105"/>
      <c r="H12" s="105"/>
      <c r="I12" s="105"/>
      <c r="J12" s="105"/>
      <c r="K12" s="105"/>
      <c r="L12" s="105"/>
      <c r="M12" s="106"/>
      <c r="N12" s="110" t="str">
        <f>IF(AND($F$20=50,$J$20=50),2,IF($F$20=50,1,(IF($J$20=50,1,""))))</f>
        <v/>
      </c>
      <c r="O12" s="111"/>
      <c r="P12" s="111"/>
      <c r="Q12" s="111" t="str">
        <f>IF(AND($H$22=50,$L$22=50),2,IF($H$22=50,1,(IF($L$22=50,1,""))))</f>
        <v/>
      </c>
      <c r="R12" s="111"/>
      <c r="S12" s="111"/>
      <c r="T12" s="111" t="str">
        <f>IF(AND($F$26=50,$J$26=50),2,IF($F$26=50,1,(IF($J$26=50,1,""))))</f>
        <v/>
      </c>
      <c r="U12" s="111"/>
      <c r="V12" s="111"/>
      <c r="W12" s="111" t="str">
        <f>IF(AND($F$29=50,$J$29=50),2,IF($F$29=50,1,(IF($J$29=50,1,""))))</f>
        <v/>
      </c>
      <c r="X12" s="111"/>
      <c r="Y12" s="111"/>
      <c r="Z12" s="111" t="str">
        <f>IF(AND($H$32=50,$L$32=50),2,IF($H$32=50,1,(IF($L$32=50,1,""))))</f>
        <v/>
      </c>
      <c r="AA12" s="111"/>
      <c r="AB12" s="111"/>
      <c r="AC12" s="112">
        <f>SUM($N$12:$AB$12)</f>
        <v>0</v>
      </c>
      <c r="AD12" s="114">
        <f>SUM($N$13:$AB$13)</f>
        <v>0</v>
      </c>
      <c r="AE12" s="114">
        <f>$AC$12+$AD$12/1000</f>
        <v>0</v>
      </c>
      <c r="AF12" s="116">
        <f>RANK($AE$12,$AE$4:$AE$15,0)</f>
        <v>1</v>
      </c>
      <c r="AG12" s="117"/>
    </row>
    <row r="13" spans="1:33" ht="15.75" thickBot="1" x14ac:dyDescent="0.3">
      <c r="B13" s="134"/>
      <c r="C13" s="107"/>
      <c r="D13" s="108"/>
      <c r="E13" s="108"/>
      <c r="F13" s="108"/>
      <c r="G13" s="108"/>
      <c r="H13" s="108"/>
      <c r="I13" s="108"/>
      <c r="J13" s="108"/>
      <c r="K13" s="108"/>
      <c r="L13" s="108"/>
      <c r="M13" s="109"/>
      <c r="N13" s="135">
        <f>$F$20+$J$20</f>
        <v>0</v>
      </c>
      <c r="O13" s="124"/>
      <c r="P13" s="124"/>
      <c r="Q13" s="124">
        <f>$H$22+$L$22</f>
        <v>0</v>
      </c>
      <c r="R13" s="124"/>
      <c r="S13" s="124"/>
      <c r="T13" s="124">
        <f>$F$26+$J$26</f>
        <v>0</v>
      </c>
      <c r="U13" s="124"/>
      <c r="V13" s="124"/>
      <c r="W13" s="124">
        <f>$F$29+$J$29</f>
        <v>0</v>
      </c>
      <c r="X13" s="124"/>
      <c r="Y13" s="124"/>
      <c r="Z13" s="124">
        <f>$H$32+$L$32</f>
        <v>0</v>
      </c>
      <c r="AA13" s="124"/>
      <c r="AB13" s="124"/>
      <c r="AC13" s="113"/>
      <c r="AD13" s="115"/>
      <c r="AE13" s="115"/>
      <c r="AF13" s="118"/>
      <c r="AG13" s="119"/>
    </row>
    <row r="14" spans="1:33" ht="15" x14ac:dyDescent="0.2">
      <c r="B14" s="102" t="s">
        <v>83</v>
      </c>
      <c r="C14" s="104"/>
      <c r="D14" s="105"/>
      <c r="E14" s="105"/>
      <c r="F14" s="105"/>
      <c r="G14" s="105"/>
      <c r="H14" s="105"/>
      <c r="I14" s="105"/>
      <c r="J14" s="105"/>
      <c r="K14" s="105"/>
      <c r="L14" s="105"/>
      <c r="M14" s="106"/>
      <c r="N14" s="111" t="str">
        <f>IF(AND($H$20=50,$L$20=50),2,IF($H$20=50,1,(IF($L$20=50,1,""))))</f>
        <v/>
      </c>
      <c r="O14" s="111"/>
      <c r="P14" s="111"/>
      <c r="Q14" s="111" t="str">
        <f>IF(AND($F$23=50,$J$23=50),2,IF($F$23=50,1,(IF($J$23=50,1,""))))</f>
        <v/>
      </c>
      <c r="R14" s="111"/>
      <c r="S14" s="111"/>
      <c r="T14" s="111" t="str">
        <f>IF(AND($F$25=50,$J$25=50),2,IF($F$25=50,1,(IF($J$25=50,1,""))))</f>
        <v/>
      </c>
      <c r="U14" s="111"/>
      <c r="V14" s="111"/>
      <c r="W14" s="111" t="str">
        <f>IF(AND($H$27=50,$L$27=50),2,IF($H$27=50,1,(IF($L$27=50,1,""))))</f>
        <v/>
      </c>
      <c r="X14" s="111"/>
      <c r="Y14" s="111"/>
      <c r="Z14" s="111" t="str">
        <f>IF(AND($H$30=50,$L$30=50),2,IF($H$30=50,1,(IF($L$30=50,1,""))))</f>
        <v/>
      </c>
      <c r="AA14" s="111"/>
      <c r="AB14" s="111"/>
      <c r="AC14" s="112">
        <f>SUM($N$14:$AB$14)</f>
        <v>0</v>
      </c>
      <c r="AD14" s="114">
        <f>SUM($N$15:$AB$15)</f>
        <v>0</v>
      </c>
      <c r="AE14" s="114">
        <f>$AC$14+$AD$14/1000</f>
        <v>0</v>
      </c>
      <c r="AF14" s="116">
        <f>RANK($AE$14,$AE$4:$AE$15,0)</f>
        <v>1</v>
      </c>
      <c r="AG14" s="117"/>
    </row>
    <row r="15" spans="1:33" ht="15.75" thickBot="1" x14ac:dyDescent="0.3">
      <c r="B15" s="103"/>
      <c r="C15" s="107"/>
      <c r="D15" s="108"/>
      <c r="E15" s="108"/>
      <c r="F15" s="108"/>
      <c r="G15" s="108"/>
      <c r="H15" s="108"/>
      <c r="I15" s="108"/>
      <c r="J15" s="108"/>
      <c r="K15" s="108"/>
      <c r="L15" s="108"/>
      <c r="M15" s="109"/>
      <c r="N15" s="124">
        <f>$H$20+$L$20</f>
        <v>0</v>
      </c>
      <c r="O15" s="124"/>
      <c r="P15" s="124"/>
      <c r="Q15" s="124">
        <f>$F$23+$J$23</f>
        <v>0</v>
      </c>
      <c r="R15" s="124"/>
      <c r="S15" s="124"/>
      <c r="T15" s="124">
        <f>$F$25+$J$25</f>
        <v>0</v>
      </c>
      <c r="U15" s="124"/>
      <c r="V15" s="124"/>
      <c r="W15" s="124">
        <f>$H$27+$L$27</f>
        <v>0</v>
      </c>
      <c r="X15" s="124"/>
      <c r="Y15" s="124"/>
      <c r="Z15" s="124">
        <f>$H$30+$L$30</f>
        <v>0</v>
      </c>
      <c r="AA15" s="124"/>
      <c r="AB15" s="124"/>
      <c r="AC15" s="113"/>
      <c r="AD15" s="115"/>
      <c r="AE15" s="115"/>
      <c r="AF15" s="118"/>
      <c r="AG15" s="119"/>
    </row>
    <row r="16" spans="1:33" ht="18.75" customHeight="1" thickBot="1" x14ac:dyDescent="0.25">
      <c r="B16" s="15"/>
      <c r="C16" s="15"/>
      <c r="D16" s="15"/>
      <c r="E16" s="15"/>
      <c r="F16" s="15"/>
      <c r="G16" s="15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</row>
    <row r="17" spans="1:38" ht="15.75" thickBot="1" x14ac:dyDescent="0.3">
      <c r="A17" s="67" t="s">
        <v>87</v>
      </c>
      <c r="B17" s="65"/>
      <c r="C17" s="65"/>
      <c r="D17" s="65"/>
      <c r="E17" s="65"/>
      <c r="F17" s="136" t="s">
        <v>101</v>
      </c>
      <c r="G17" s="136"/>
      <c r="H17" s="136"/>
      <c r="I17" s="66"/>
      <c r="J17" s="137" t="s">
        <v>100</v>
      </c>
      <c r="K17" s="137"/>
      <c r="L17" s="137"/>
      <c r="U17" s="18"/>
    </row>
    <row r="18" spans="1:38" ht="15.75" thickBot="1" x14ac:dyDescent="0.3">
      <c r="A18" s="68">
        <v>1</v>
      </c>
      <c r="B18" s="69" t="s">
        <v>78</v>
      </c>
      <c r="C18" s="69" t="s">
        <v>88</v>
      </c>
      <c r="D18" s="69" t="s">
        <v>79</v>
      </c>
      <c r="E18" s="69"/>
      <c r="F18" s="73"/>
      <c r="G18" s="69" t="s">
        <v>88</v>
      </c>
      <c r="H18" s="73"/>
      <c r="I18" s="70"/>
      <c r="J18" s="73"/>
      <c r="K18" s="69" t="s">
        <v>88</v>
      </c>
      <c r="L18" s="73"/>
      <c r="M18" s="20"/>
      <c r="N18" s="37"/>
      <c r="O18" s="20"/>
      <c r="P18" s="20"/>
      <c r="Q18" s="20"/>
      <c r="R18" s="55"/>
      <c r="S18" s="37"/>
      <c r="T18" s="55"/>
      <c r="U18" s="23"/>
      <c r="V18" s="23"/>
      <c r="W18" s="24" t="s">
        <v>89</v>
      </c>
      <c r="X18" s="25"/>
      <c r="Y18" s="26" t="str">
        <f>IF($AF$4=1,$B$4,IF($AF$6=1,$B$6,IF($AF$8=1,$B$8,IF($AF$10=1,$B$10,IF($AF$12=1,$B$12,IF($AF$14=1,$B$14,""))))))</f>
        <v>A1</v>
      </c>
      <c r="Z18" s="27"/>
      <c r="AA18" s="128">
        <f>CHOOSE(MID($Y$18,2,LEN($Y$18)-1),$C$4,$C$6,$C$8,$C$10,$C$12,$C$14)</f>
        <v>0</v>
      </c>
      <c r="AB18" s="129"/>
      <c r="AC18" s="129"/>
      <c r="AD18" s="129"/>
      <c r="AE18" s="129"/>
      <c r="AF18" s="129"/>
      <c r="AG18" s="130"/>
      <c r="AH18" s="28"/>
      <c r="AI18" s="29">
        <f>IF($AF$4=1,$AE$4,IF($AF$6=1,$AE$6,IF($AF$8=1,$AE$8,IF($AF$10=1,$AE$10,IF($AF$12=1,$AE$12,IF($AF$14=1,$AE$14,0))))))</f>
        <v>0</v>
      </c>
      <c r="AJ18" s="23"/>
      <c r="AK18" s="23"/>
      <c r="AL18" s="23"/>
    </row>
    <row r="19" spans="1:38" ht="15.75" thickBot="1" x14ac:dyDescent="0.3">
      <c r="A19" s="68">
        <v>2</v>
      </c>
      <c r="B19" s="69" t="s">
        <v>80</v>
      </c>
      <c r="C19" s="69" t="s">
        <v>88</v>
      </c>
      <c r="D19" s="69" t="s">
        <v>81</v>
      </c>
      <c r="E19" s="69"/>
      <c r="F19" s="73"/>
      <c r="G19" s="69" t="s">
        <v>88</v>
      </c>
      <c r="H19" s="73"/>
      <c r="I19" s="70"/>
      <c r="J19" s="73"/>
      <c r="K19" s="69" t="s">
        <v>88</v>
      </c>
      <c r="L19" s="73"/>
      <c r="M19" s="20"/>
      <c r="N19" s="37"/>
      <c r="O19" s="20"/>
      <c r="P19" s="20"/>
      <c r="Q19" s="20"/>
      <c r="R19" s="55"/>
      <c r="S19" s="37"/>
      <c r="T19" s="55"/>
      <c r="U19" s="18"/>
      <c r="V19" s="24"/>
      <c r="X19" s="24"/>
      <c r="Y19" s="30"/>
      <c r="Z19" s="30"/>
      <c r="AA19" s="30"/>
      <c r="AB19" s="30"/>
      <c r="AC19" s="30"/>
      <c r="AD19" s="30"/>
      <c r="AE19" s="30"/>
      <c r="AF19" s="30"/>
      <c r="AG19" s="30"/>
      <c r="AH19" s="32"/>
      <c r="AI19" s="33"/>
      <c r="AJ19" s="34"/>
      <c r="AK19" s="35"/>
      <c r="AL19" s="35"/>
    </row>
    <row r="20" spans="1:38" ht="15.75" thickBot="1" x14ac:dyDescent="0.3">
      <c r="A20" s="68">
        <v>3</v>
      </c>
      <c r="B20" s="69" t="s">
        <v>82</v>
      </c>
      <c r="C20" s="69" t="s">
        <v>88</v>
      </c>
      <c r="D20" s="69" t="s">
        <v>83</v>
      </c>
      <c r="E20" s="69"/>
      <c r="F20" s="73"/>
      <c r="G20" s="69" t="s">
        <v>88</v>
      </c>
      <c r="H20" s="73"/>
      <c r="I20" s="70"/>
      <c r="J20" s="73"/>
      <c r="K20" s="69" t="s">
        <v>88</v>
      </c>
      <c r="L20" s="73"/>
      <c r="M20" s="20"/>
      <c r="N20" s="37"/>
      <c r="O20" s="20"/>
      <c r="P20" s="20"/>
      <c r="Q20" s="20"/>
      <c r="R20" s="55"/>
      <c r="S20" s="37"/>
      <c r="T20" s="55"/>
      <c r="U20" s="23"/>
      <c r="V20" s="23"/>
      <c r="W20" s="24" t="s">
        <v>90</v>
      </c>
      <c r="X20" s="25"/>
      <c r="Y20" s="26" t="str">
        <f>IF($AF$4=2,$B$4,IF($AF$6=2,$B$6,IF($AF$8=2,$B$8,IF($AF$10=2,$B$10,IF($AF$12=2,$B$12,IF($AF$14=2,$B$14,""))))))</f>
        <v/>
      </c>
      <c r="Z20" s="36"/>
      <c r="AA20" s="128" t="e">
        <f>CHOOSE(MID($Y$20,2,LEN($Y$20)-1),$C$4,$C$6,$C$8,$C$10,$C$12,$C$14)</f>
        <v>#VALUE!</v>
      </c>
      <c r="AB20" s="129"/>
      <c r="AC20" s="129"/>
      <c r="AD20" s="129"/>
      <c r="AE20" s="129"/>
      <c r="AF20" s="129"/>
      <c r="AG20" s="130"/>
      <c r="AH20" s="28"/>
      <c r="AI20" s="29">
        <f>IF($AF$4=2,$AE$4,IF($AF$6=2,$AE$6,IF($AF$8=2,$AE$8,IF($AF$10=2,$AE$10,IF($AF$12=2,$AE$12,IF($AF$14=2,$AE$14,0))))))</f>
        <v>0</v>
      </c>
      <c r="AJ20" s="23"/>
      <c r="AK20" s="23"/>
      <c r="AL20" s="23"/>
    </row>
    <row r="21" spans="1:38" ht="15.75" thickBot="1" x14ac:dyDescent="0.3">
      <c r="A21" s="68">
        <v>1</v>
      </c>
      <c r="B21" s="69" t="s">
        <v>80</v>
      </c>
      <c r="C21" s="69" t="s">
        <v>88</v>
      </c>
      <c r="D21" s="69" t="s">
        <v>78</v>
      </c>
      <c r="E21" s="69"/>
      <c r="F21" s="73"/>
      <c r="G21" s="69" t="s">
        <v>88</v>
      </c>
      <c r="H21" s="73"/>
      <c r="I21" s="70"/>
      <c r="J21" s="73"/>
      <c r="K21" s="69" t="s">
        <v>88</v>
      </c>
      <c r="L21" s="73"/>
      <c r="M21" s="20"/>
      <c r="N21" s="37"/>
      <c r="O21" s="20"/>
      <c r="P21" s="20"/>
      <c r="Q21" s="20"/>
      <c r="R21" s="55"/>
      <c r="S21" s="37"/>
      <c r="T21" s="55"/>
      <c r="U21" s="24"/>
      <c r="V21" s="24"/>
      <c r="W21" s="24"/>
      <c r="X21" s="24"/>
      <c r="Y21" s="30"/>
      <c r="Z21" s="30"/>
      <c r="AA21" s="30"/>
      <c r="AB21" s="30"/>
      <c r="AC21" s="30"/>
      <c r="AD21" s="30"/>
      <c r="AE21" s="30"/>
      <c r="AF21" s="30"/>
      <c r="AG21" s="30"/>
      <c r="AH21" s="32"/>
      <c r="AI21" s="33"/>
      <c r="AJ21" s="34"/>
      <c r="AK21" s="35"/>
      <c r="AL21" s="35"/>
    </row>
    <row r="22" spans="1:38" ht="15.75" thickBot="1" x14ac:dyDescent="0.3">
      <c r="A22" s="68">
        <v>2</v>
      </c>
      <c r="B22" s="69" t="s">
        <v>79</v>
      </c>
      <c r="C22" s="69" t="s">
        <v>88</v>
      </c>
      <c r="D22" s="69" t="s">
        <v>82</v>
      </c>
      <c r="E22" s="69"/>
      <c r="F22" s="73"/>
      <c r="G22" s="69" t="s">
        <v>88</v>
      </c>
      <c r="H22" s="73"/>
      <c r="I22" s="70"/>
      <c r="J22" s="73"/>
      <c r="K22" s="69" t="s">
        <v>88</v>
      </c>
      <c r="L22" s="73"/>
      <c r="M22" s="20"/>
      <c r="N22" s="37"/>
      <c r="O22" s="20"/>
      <c r="P22" s="20"/>
      <c r="Q22" s="20"/>
      <c r="R22" s="55"/>
      <c r="S22" s="37"/>
      <c r="T22" s="55"/>
      <c r="U22" s="23"/>
      <c r="V22" s="23"/>
      <c r="W22" s="24" t="s">
        <v>91</v>
      </c>
      <c r="X22" s="25"/>
      <c r="Y22" s="26" t="str">
        <f>IF($AF$4=3,$B$4,IF($AF$6=3,$B$6,IF($AF$8=3,$B$8,IF($AF$10=3,$B$10,IF($AF$12=3,$B$12,IF($AF$14=3,$B$14,""))))))</f>
        <v/>
      </c>
      <c r="Z22" s="36"/>
      <c r="AA22" s="128" t="e">
        <f>CHOOSE(MID($Y$22,2,LEN($Y$22)-1),$C$4,$C$6,$C$8,$C$10,$C$12,$C$14)</f>
        <v>#VALUE!</v>
      </c>
      <c r="AB22" s="129"/>
      <c r="AC22" s="129"/>
      <c r="AD22" s="129"/>
      <c r="AE22" s="129"/>
      <c r="AF22" s="129"/>
      <c r="AG22" s="130"/>
      <c r="AH22" s="28"/>
      <c r="AI22" s="29">
        <f>IF($AF$4=3,$AE$4,IF($AF$6=3,$AE$6,IF($AF$8=3,$AE$8,IF($AF$10=3,$AE$10,IF($AF$12=3,$AE$12,IF($AF$14=3,$AE$14,0))))))</f>
        <v>0</v>
      </c>
      <c r="AJ22" s="23"/>
      <c r="AK22" s="23"/>
      <c r="AL22" s="23"/>
    </row>
    <row r="23" spans="1:38" ht="15.75" thickBot="1" x14ac:dyDescent="0.3">
      <c r="A23" s="72">
        <v>3</v>
      </c>
      <c r="B23" s="71" t="s">
        <v>83</v>
      </c>
      <c r="C23" s="69" t="s">
        <v>88</v>
      </c>
      <c r="D23" s="69" t="s">
        <v>81</v>
      </c>
      <c r="E23" s="69"/>
      <c r="F23" s="73"/>
      <c r="G23" s="69" t="s">
        <v>88</v>
      </c>
      <c r="H23" s="73"/>
      <c r="I23" s="70"/>
      <c r="J23" s="73"/>
      <c r="K23" s="69" t="s">
        <v>88</v>
      </c>
      <c r="L23" s="73"/>
      <c r="M23" s="20"/>
      <c r="N23" s="37"/>
      <c r="O23" s="20"/>
      <c r="P23" s="20"/>
      <c r="Q23" s="20"/>
      <c r="R23" s="55"/>
      <c r="S23" s="37"/>
      <c r="T23" s="55"/>
      <c r="U23" s="24"/>
      <c r="V23" s="24"/>
      <c r="W23" s="24"/>
      <c r="X23" s="24"/>
      <c r="Y23" s="30"/>
      <c r="Z23" s="30"/>
      <c r="AA23" s="30"/>
      <c r="AB23" s="30"/>
      <c r="AC23" s="30"/>
      <c r="AD23" s="30"/>
      <c r="AE23" s="30"/>
      <c r="AF23" s="30"/>
      <c r="AG23" s="30"/>
      <c r="AH23" s="32"/>
      <c r="AI23" s="33"/>
      <c r="AJ23" s="34"/>
      <c r="AK23" s="35"/>
      <c r="AL23" s="35"/>
    </row>
    <row r="24" spans="1:38" ht="15.75" thickBot="1" x14ac:dyDescent="0.3">
      <c r="A24" s="68">
        <v>1</v>
      </c>
      <c r="B24" s="69" t="s">
        <v>78</v>
      </c>
      <c r="C24" s="69" t="s">
        <v>88</v>
      </c>
      <c r="D24" s="69" t="s">
        <v>81</v>
      </c>
      <c r="E24" s="69"/>
      <c r="F24" s="73"/>
      <c r="G24" s="69" t="s">
        <v>88</v>
      </c>
      <c r="H24" s="73"/>
      <c r="I24" s="70"/>
      <c r="J24" s="73"/>
      <c r="K24" s="69" t="s">
        <v>88</v>
      </c>
      <c r="L24" s="73"/>
      <c r="M24" s="20"/>
      <c r="N24" s="37"/>
      <c r="O24" s="20"/>
      <c r="P24" s="20"/>
      <c r="Q24" s="20"/>
      <c r="R24" s="55"/>
      <c r="S24" s="37"/>
      <c r="T24" s="55"/>
      <c r="U24" s="23"/>
      <c r="V24" s="23"/>
      <c r="W24" s="24" t="s">
        <v>92</v>
      </c>
      <c r="X24" s="25"/>
      <c r="Y24" s="43" t="str">
        <f>IF($AF$4=4,$B$4,IF($AF$6=4,$B$6,IF($AF$8=4,$B$8,IF($AF$10=4,$B$10,IF($AF$12=4,$B$12,IF($AF$14=4,$B$14,""))))))</f>
        <v/>
      </c>
      <c r="Z24" s="36"/>
      <c r="AA24" s="131" t="e">
        <f>CHOOSE(MID($Y$24,2,LEN($Y$24)-1),$C$4,$C$6,$C$8,$C$10,$C$12,$C$14)</f>
        <v>#VALUE!</v>
      </c>
      <c r="AB24" s="132"/>
      <c r="AC24" s="132"/>
      <c r="AD24" s="132"/>
      <c r="AE24" s="132"/>
      <c r="AF24" s="132"/>
      <c r="AG24" s="133"/>
      <c r="AH24" s="28"/>
      <c r="AI24" s="29">
        <f>IF($AF$4=4,$AE$4,IF($AF$6=4,$AE$6,IF($AF$8=4,$AE$8,IF($AF$10=4,$AE$10,IF($AF$12=4,$AE$12,IF($AF$14=4,$AE$14,0))))))</f>
        <v>0</v>
      </c>
      <c r="AJ24" s="23"/>
      <c r="AK24" s="23"/>
      <c r="AL24" s="23"/>
    </row>
    <row r="25" spans="1:38" ht="15.75" thickBot="1" x14ac:dyDescent="0.3">
      <c r="A25" s="68">
        <v>2</v>
      </c>
      <c r="B25" s="71" t="s">
        <v>83</v>
      </c>
      <c r="C25" s="69" t="s">
        <v>88</v>
      </c>
      <c r="D25" s="69" t="s">
        <v>79</v>
      </c>
      <c r="E25" s="69"/>
      <c r="F25" s="73"/>
      <c r="G25" s="69" t="s">
        <v>88</v>
      </c>
      <c r="H25" s="73"/>
      <c r="I25" s="70"/>
      <c r="J25" s="73"/>
      <c r="K25" s="69" t="s">
        <v>88</v>
      </c>
      <c r="L25" s="73"/>
      <c r="M25" s="20"/>
      <c r="N25" s="37"/>
      <c r="O25" s="20"/>
      <c r="P25" s="20"/>
      <c r="Q25" s="20"/>
      <c r="R25" s="55"/>
      <c r="S25" s="37"/>
      <c r="T25" s="55"/>
      <c r="U25" s="18"/>
      <c r="V25" s="18"/>
      <c r="W25" s="37"/>
      <c r="X25" s="38"/>
      <c r="Y25" s="39"/>
      <c r="Z25" s="39"/>
      <c r="AA25" s="39"/>
      <c r="AB25" s="39"/>
      <c r="AC25" s="40"/>
      <c r="AD25" s="40"/>
      <c r="AE25" s="40"/>
      <c r="AF25" s="40"/>
      <c r="AG25" s="40"/>
      <c r="AH25" s="41"/>
      <c r="AI25" s="42"/>
      <c r="AJ25" s="34"/>
      <c r="AK25" s="35"/>
      <c r="AL25" s="35"/>
    </row>
    <row r="26" spans="1:38" ht="15.75" thickBot="1" x14ac:dyDescent="0.3">
      <c r="A26" s="72">
        <v>3</v>
      </c>
      <c r="B26" s="71" t="s">
        <v>82</v>
      </c>
      <c r="C26" s="69" t="s">
        <v>88</v>
      </c>
      <c r="D26" s="69" t="s">
        <v>80</v>
      </c>
      <c r="E26" s="69"/>
      <c r="F26" s="73"/>
      <c r="G26" s="69" t="s">
        <v>88</v>
      </c>
      <c r="H26" s="73"/>
      <c r="I26" s="70"/>
      <c r="J26" s="73"/>
      <c r="K26" s="69" t="s">
        <v>88</v>
      </c>
      <c r="L26" s="73"/>
      <c r="M26" s="20"/>
      <c r="N26" s="37"/>
      <c r="O26" s="20"/>
      <c r="P26" s="20"/>
      <c r="Q26" s="20"/>
      <c r="R26" s="55"/>
      <c r="S26" s="37"/>
      <c r="T26" s="55"/>
      <c r="U26" s="23"/>
      <c r="V26" s="23"/>
      <c r="W26" s="24" t="s">
        <v>93</v>
      </c>
      <c r="X26" s="25"/>
      <c r="Y26" s="43" t="str">
        <f>IF($AF$4=5,$B$4,IF($AF$6=5,$B$6,IF($AF$8=5,$B$8,IF($AF$10=5,$B$10,IF($AF$12=5,$B$12,IF($AF$14=5,$B$14,""))))))</f>
        <v/>
      </c>
      <c r="Z26" s="36"/>
      <c r="AA26" s="131" t="e">
        <f>CHOOSE(MID($Y$26,2,LEN($Y$26)-1),$C$4,$C$6,$C$8,$C$10,$C$12,$C$14)</f>
        <v>#VALUE!</v>
      </c>
      <c r="AB26" s="132"/>
      <c r="AC26" s="132"/>
      <c r="AD26" s="132"/>
      <c r="AE26" s="132"/>
      <c r="AF26" s="132"/>
      <c r="AG26" s="133"/>
      <c r="AH26" s="44"/>
      <c r="AI26" s="29">
        <f>IF($AF$4=5,$AE$4,IF($AF$6=5,$AE$6,IF($AF$8=5,$AE$8,IF($AF$10=5,$AE$10,IF($AF$12=5,$AE$12,IF($AF$14=5,$AE$14,0))))))</f>
        <v>0</v>
      </c>
      <c r="AJ26" s="23"/>
      <c r="AK26" s="23"/>
      <c r="AL26" s="23"/>
    </row>
    <row r="27" spans="1:38" ht="15.75" thickBot="1" x14ac:dyDescent="0.3">
      <c r="A27" s="72">
        <v>1</v>
      </c>
      <c r="B27" s="71" t="s">
        <v>80</v>
      </c>
      <c r="C27" s="69" t="s">
        <v>88</v>
      </c>
      <c r="D27" s="69" t="s">
        <v>83</v>
      </c>
      <c r="E27" s="69"/>
      <c r="F27" s="73"/>
      <c r="G27" s="69" t="s">
        <v>88</v>
      </c>
      <c r="H27" s="73"/>
      <c r="I27" s="70"/>
      <c r="J27" s="73"/>
      <c r="K27" s="69" t="s">
        <v>88</v>
      </c>
      <c r="L27" s="73"/>
      <c r="M27" s="53"/>
      <c r="N27" s="53"/>
      <c r="O27" s="20"/>
      <c r="P27" s="53"/>
      <c r="Q27" s="20"/>
      <c r="R27" s="55"/>
      <c r="S27" s="37"/>
      <c r="T27" s="55"/>
      <c r="U27" s="18"/>
      <c r="V27" s="18"/>
      <c r="W27" s="45"/>
      <c r="X27" s="18"/>
      <c r="Y27" s="31"/>
      <c r="Z27" s="31"/>
      <c r="AA27" s="31"/>
      <c r="AB27" s="31"/>
      <c r="AC27" s="40"/>
      <c r="AD27" s="40"/>
      <c r="AE27" s="40"/>
      <c r="AF27" s="40"/>
      <c r="AG27" s="40"/>
      <c r="AH27" s="41"/>
      <c r="AI27" s="42"/>
      <c r="AJ27" s="18"/>
      <c r="AK27" s="18"/>
      <c r="AL27" s="18"/>
    </row>
    <row r="28" spans="1:38" ht="15.75" thickBot="1" x14ac:dyDescent="0.3">
      <c r="A28" s="72">
        <v>2</v>
      </c>
      <c r="B28" s="69" t="s">
        <v>81</v>
      </c>
      <c r="C28" s="69" t="s">
        <v>88</v>
      </c>
      <c r="D28" s="69" t="s">
        <v>79</v>
      </c>
      <c r="E28" s="69"/>
      <c r="F28" s="73"/>
      <c r="G28" s="69" t="s">
        <v>88</v>
      </c>
      <c r="H28" s="73"/>
      <c r="I28" s="70"/>
      <c r="J28" s="73"/>
      <c r="K28" s="69" t="s">
        <v>88</v>
      </c>
      <c r="L28" s="73"/>
      <c r="M28" s="53"/>
      <c r="N28" s="54"/>
      <c r="O28" s="20"/>
      <c r="P28" s="53"/>
      <c r="Q28" s="20"/>
      <c r="R28" s="55"/>
      <c r="S28" s="37"/>
      <c r="T28" s="55"/>
      <c r="U28" s="23"/>
      <c r="V28" s="23"/>
      <c r="W28" s="24" t="s">
        <v>94</v>
      </c>
      <c r="X28" s="25"/>
      <c r="Y28" s="43" t="str">
        <f>IF($AF$4=6,$B$4,IF($AF$6=6,$B$6,IF($AF$8=6,$B$8,IF($AF$10=6,$B$10,IF($AF$12=6,$B$12,IF($AF$14=6,$B$14,""))))))</f>
        <v/>
      </c>
      <c r="Z28" s="36"/>
      <c r="AA28" s="131" t="e">
        <f>CHOOSE(MID($Y$28,2,LEN($Y$28)-1),$C$4,$C$6,$C$8,$C$10,$C$12,$C$14)</f>
        <v>#VALUE!</v>
      </c>
      <c r="AB28" s="132"/>
      <c r="AC28" s="132"/>
      <c r="AD28" s="132"/>
      <c r="AE28" s="132"/>
      <c r="AF28" s="132"/>
      <c r="AG28" s="133"/>
      <c r="AH28" s="28"/>
      <c r="AI28" s="29">
        <f>IF($AF$4=6,$AE$4,IF($AF$6=6,$AE$6,IF($AF$8=6,$AE$8,IF($AF$10=6,$AE$10,IF($AF$12=6,$AE$12,IF($AF$14=6,$AE$14,0))))))</f>
        <v>0</v>
      </c>
      <c r="AJ28" s="23"/>
      <c r="AK28" s="23"/>
      <c r="AL28" s="23"/>
    </row>
    <row r="29" spans="1:38" ht="15" x14ac:dyDescent="0.25">
      <c r="A29" s="72">
        <v>3</v>
      </c>
      <c r="B29" s="71" t="s">
        <v>82</v>
      </c>
      <c r="C29" s="69" t="s">
        <v>88</v>
      </c>
      <c r="D29" s="69" t="s">
        <v>78</v>
      </c>
      <c r="E29" s="69"/>
      <c r="F29" s="73"/>
      <c r="G29" s="69" t="s">
        <v>88</v>
      </c>
      <c r="H29" s="73"/>
      <c r="I29" s="70"/>
      <c r="J29" s="73"/>
      <c r="K29" s="69" t="s">
        <v>88</v>
      </c>
      <c r="L29" s="73"/>
      <c r="M29" s="53"/>
      <c r="N29" s="54"/>
      <c r="O29" s="20"/>
      <c r="P29" s="53"/>
      <c r="Q29" s="20"/>
      <c r="R29" s="55"/>
      <c r="S29" s="37"/>
      <c r="T29" s="55"/>
      <c r="U29" s="18"/>
      <c r="V29" s="18"/>
      <c r="W29" s="14"/>
      <c r="Y29" s="40"/>
      <c r="Z29" s="40"/>
      <c r="AA29" s="40"/>
      <c r="AB29" s="40"/>
      <c r="AC29" s="40"/>
      <c r="AD29" s="40"/>
      <c r="AE29" s="40"/>
      <c r="AF29" s="40"/>
      <c r="AG29" s="40"/>
      <c r="AH29" s="41"/>
      <c r="AI29" s="42"/>
      <c r="AJ29" s="18"/>
      <c r="AK29" s="18"/>
      <c r="AL29" s="18"/>
    </row>
    <row r="30" spans="1:38" ht="15" x14ac:dyDescent="0.25">
      <c r="A30" s="72">
        <v>1</v>
      </c>
      <c r="B30" s="71" t="s">
        <v>78</v>
      </c>
      <c r="C30" s="69" t="s">
        <v>88</v>
      </c>
      <c r="D30" s="69" t="s">
        <v>83</v>
      </c>
      <c r="E30" s="69"/>
      <c r="F30" s="73"/>
      <c r="G30" s="69" t="s">
        <v>88</v>
      </c>
      <c r="H30" s="73"/>
      <c r="I30" s="70"/>
      <c r="J30" s="73"/>
      <c r="K30" s="69" t="s">
        <v>88</v>
      </c>
      <c r="L30" s="73"/>
      <c r="Q30" s="24"/>
      <c r="R30" s="24"/>
      <c r="S30" s="38"/>
      <c r="T30" s="49"/>
      <c r="U30" s="23"/>
      <c r="V30" s="23"/>
      <c r="W30" s="24"/>
      <c r="X30" s="24"/>
      <c r="Y30" s="74"/>
      <c r="Z30" s="36"/>
      <c r="AA30" s="125"/>
      <c r="AB30" s="125"/>
      <c r="AC30" s="125"/>
      <c r="AD30" s="125"/>
      <c r="AE30" s="125"/>
      <c r="AF30" s="125"/>
      <c r="AG30" s="125"/>
      <c r="AH30" s="28"/>
      <c r="AI30" s="75"/>
      <c r="AJ30" s="23"/>
      <c r="AK30" s="23"/>
      <c r="AL30" s="23"/>
    </row>
    <row r="31" spans="1:38" ht="15" x14ac:dyDescent="0.25">
      <c r="A31" s="72">
        <v>2</v>
      </c>
      <c r="B31" s="71" t="s">
        <v>79</v>
      </c>
      <c r="C31" s="69" t="s">
        <v>88</v>
      </c>
      <c r="D31" s="69" t="s">
        <v>80</v>
      </c>
      <c r="E31" s="69"/>
      <c r="F31" s="73"/>
      <c r="G31" s="69" t="s">
        <v>88</v>
      </c>
      <c r="H31" s="73"/>
      <c r="I31" s="70"/>
      <c r="J31" s="73"/>
      <c r="K31" s="69" t="s">
        <v>88</v>
      </c>
      <c r="L31" s="73"/>
      <c r="Q31" s="45"/>
      <c r="R31" s="18"/>
      <c r="S31" s="18"/>
      <c r="T31" s="18"/>
      <c r="U31" s="18"/>
      <c r="V31" s="18"/>
      <c r="W31" s="45"/>
      <c r="X31" s="18"/>
      <c r="Y31" s="31"/>
      <c r="Z31" s="31"/>
      <c r="AA31" s="31"/>
      <c r="AB31" s="31"/>
      <c r="AC31" s="31"/>
      <c r="AD31" s="31"/>
      <c r="AE31" s="31"/>
      <c r="AF31" s="31"/>
      <c r="AG31" s="31"/>
      <c r="AH31" s="41"/>
      <c r="AI31" s="42"/>
      <c r="AJ31" s="18"/>
      <c r="AK31" s="18"/>
      <c r="AL31" s="18"/>
    </row>
    <row r="32" spans="1:38" ht="15" x14ac:dyDescent="0.25">
      <c r="A32" s="72">
        <v>3</v>
      </c>
      <c r="B32" s="71" t="s">
        <v>81</v>
      </c>
      <c r="C32" s="69" t="s">
        <v>88</v>
      </c>
      <c r="D32" s="69" t="s">
        <v>82</v>
      </c>
      <c r="E32" s="69"/>
      <c r="F32" s="73"/>
      <c r="G32" s="69" t="s">
        <v>88</v>
      </c>
      <c r="H32" s="73"/>
      <c r="I32" s="66"/>
      <c r="J32" s="73"/>
      <c r="K32" s="69" t="s">
        <v>88</v>
      </c>
      <c r="L32" s="73"/>
      <c r="Q32" s="24"/>
      <c r="R32" s="24"/>
      <c r="S32" s="38"/>
      <c r="T32" s="49"/>
      <c r="U32" s="23"/>
      <c r="V32" s="23"/>
      <c r="W32" s="24"/>
      <c r="X32" s="24"/>
      <c r="Y32" s="74"/>
      <c r="Z32" s="36"/>
      <c r="AA32" s="125"/>
      <c r="AB32" s="125"/>
      <c r="AC32" s="125"/>
      <c r="AD32" s="125"/>
      <c r="AE32" s="125"/>
      <c r="AF32" s="125"/>
      <c r="AG32" s="125"/>
      <c r="AH32" s="28"/>
      <c r="AI32" s="75"/>
      <c r="AJ32" s="23"/>
      <c r="AK32" s="23"/>
      <c r="AL32" s="23"/>
    </row>
    <row r="33" spans="25:35" ht="15" x14ac:dyDescent="0.25">
      <c r="Y33" s="40"/>
      <c r="Z33" s="40"/>
      <c r="AA33" s="40"/>
      <c r="AB33" s="40"/>
      <c r="AC33" s="40"/>
      <c r="AD33" s="40"/>
      <c r="AE33" s="40"/>
      <c r="AF33" s="40"/>
      <c r="AG33" s="40"/>
      <c r="AH33" s="50"/>
      <c r="AI33" s="51"/>
    </row>
  </sheetData>
  <mergeCells count="115">
    <mergeCell ref="C4:M5"/>
    <mergeCell ref="N4:P4"/>
    <mergeCell ref="Q4:S4"/>
    <mergeCell ref="T4:V4"/>
    <mergeCell ref="W4:Y4"/>
    <mergeCell ref="Z4:AB4"/>
    <mergeCell ref="Z5:AB5"/>
    <mergeCell ref="N6:P6"/>
    <mergeCell ref="Q6:S6"/>
    <mergeCell ref="T6:V6"/>
    <mergeCell ref="W6:Y6"/>
    <mergeCell ref="Z6:AB6"/>
    <mergeCell ref="AC4:AC5"/>
    <mergeCell ref="AD8:AD9"/>
    <mergeCell ref="A1:AG1"/>
    <mergeCell ref="C3:M3"/>
    <mergeCell ref="N3:P3"/>
    <mergeCell ref="Q3:S3"/>
    <mergeCell ref="T3:V3"/>
    <mergeCell ref="W3:Y3"/>
    <mergeCell ref="Z3:AB3"/>
    <mergeCell ref="AC3:AE3"/>
    <mergeCell ref="AD4:AD5"/>
    <mergeCell ref="AE4:AE5"/>
    <mergeCell ref="AF4:AG5"/>
    <mergeCell ref="N5:P5"/>
    <mergeCell ref="Q5:S5"/>
    <mergeCell ref="T5:V5"/>
    <mergeCell ref="W5:Y5"/>
    <mergeCell ref="AF3:AG3"/>
    <mergeCell ref="B4:B5"/>
    <mergeCell ref="AF8:AG9"/>
    <mergeCell ref="N9:P9"/>
    <mergeCell ref="Q9:S9"/>
    <mergeCell ref="T9:V9"/>
    <mergeCell ref="W9:Y9"/>
    <mergeCell ref="AD6:AD7"/>
    <mergeCell ref="AE6:AE7"/>
    <mergeCell ref="AF6:AG7"/>
    <mergeCell ref="N7:P7"/>
    <mergeCell ref="Q7:S7"/>
    <mergeCell ref="T7:V7"/>
    <mergeCell ref="W7:Y7"/>
    <mergeCell ref="Z9:AB9"/>
    <mergeCell ref="B6:B7"/>
    <mergeCell ref="C6:M7"/>
    <mergeCell ref="Z7:AB7"/>
    <mergeCell ref="B8:B9"/>
    <mergeCell ref="C8:M9"/>
    <mergeCell ref="N8:P8"/>
    <mergeCell ref="Q8:S8"/>
    <mergeCell ref="T8:V8"/>
    <mergeCell ref="W8:Y8"/>
    <mergeCell ref="Z8:AB8"/>
    <mergeCell ref="AC6:AC7"/>
    <mergeCell ref="N10:P10"/>
    <mergeCell ref="Q10:S10"/>
    <mergeCell ref="T10:V10"/>
    <mergeCell ref="W10:Y10"/>
    <mergeCell ref="Z10:AB10"/>
    <mergeCell ref="AC8:AC9"/>
    <mergeCell ref="AD12:AD13"/>
    <mergeCell ref="AE8:AE9"/>
    <mergeCell ref="AE12:AE13"/>
    <mergeCell ref="AF12:AG13"/>
    <mergeCell ref="N13:P13"/>
    <mergeCell ref="Q13:S13"/>
    <mergeCell ref="T13:V13"/>
    <mergeCell ref="W13:Y13"/>
    <mergeCell ref="Z11:AB11"/>
    <mergeCell ref="B12:B13"/>
    <mergeCell ref="C12:M13"/>
    <mergeCell ref="N12:P12"/>
    <mergeCell ref="Q12:S12"/>
    <mergeCell ref="T12:V12"/>
    <mergeCell ref="W12:Y12"/>
    <mergeCell ref="Z12:AB12"/>
    <mergeCell ref="AC10:AC11"/>
    <mergeCell ref="AD10:AD11"/>
    <mergeCell ref="AE10:AE11"/>
    <mergeCell ref="AF10:AG11"/>
    <mergeCell ref="N11:P11"/>
    <mergeCell ref="Q11:S11"/>
    <mergeCell ref="T11:V11"/>
    <mergeCell ref="W11:Y11"/>
    <mergeCell ref="Z13:AB13"/>
    <mergeCell ref="B10:B11"/>
    <mergeCell ref="C10:M11"/>
    <mergeCell ref="B14:B15"/>
    <mergeCell ref="C14:M15"/>
    <mergeCell ref="N14:P14"/>
    <mergeCell ref="Q14:S14"/>
    <mergeCell ref="T14:V14"/>
    <mergeCell ref="W14:Y14"/>
    <mergeCell ref="Z14:AB14"/>
    <mergeCell ref="AC12:AC13"/>
    <mergeCell ref="Z15:AB15"/>
    <mergeCell ref="AC14:AC15"/>
    <mergeCell ref="AA32:AG32"/>
    <mergeCell ref="F17:H17"/>
    <mergeCell ref="J17:L17"/>
    <mergeCell ref="AA18:AG18"/>
    <mergeCell ref="AA20:AG20"/>
    <mergeCell ref="AA22:AG22"/>
    <mergeCell ref="AA24:AG24"/>
    <mergeCell ref="AA26:AG26"/>
    <mergeCell ref="AD14:AD15"/>
    <mergeCell ref="AE14:AE15"/>
    <mergeCell ref="AF14:AG15"/>
    <mergeCell ref="N15:P15"/>
    <mergeCell ref="Q15:S15"/>
    <mergeCell ref="T15:V15"/>
    <mergeCell ref="W15:Y15"/>
    <mergeCell ref="AA28:AG28"/>
    <mergeCell ref="AA30:AG30"/>
  </mergeCells>
  <conditionalFormatting sqref="AA26:AG26 Y26">
    <cfRule type="expression" dxfId="24" priority="1">
      <formula>$AH$26="Q"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O35"/>
  <sheetViews>
    <sheetView workbookViewId="0">
      <selection activeCell="N15" sqref="N15:P15"/>
    </sheetView>
  </sheetViews>
  <sheetFormatPr baseColWidth="10" defaultColWidth="11.42578125" defaultRowHeight="12.75" x14ac:dyDescent="0.2"/>
  <cols>
    <col min="1" max="4" width="3.5703125" style="13" customWidth="1"/>
    <col min="5" max="5" width="2.140625" style="13" customWidth="1"/>
    <col min="6" max="7" width="3.5703125" style="13" customWidth="1"/>
    <col min="8" max="23" width="3.5703125" style="14" customWidth="1"/>
    <col min="24" max="31" width="3.5703125" style="13" customWidth="1"/>
    <col min="32" max="32" width="11.7109375" style="13" customWidth="1"/>
    <col min="33" max="34" width="5.7109375" style="13" customWidth="1"/>
    <col min="35" max="35" width="10.7109375" style="13" customWidth="1"/>
    <col min="36" max="36" width="3.5703125" style="13" customWidth="1"/>
    <col min="37" max="37" width="11.85546875" style="13" customWidth="1"/>
    <col min="38" max="39" width="11.42578125" style="13" customWidth="1"/>
    <col min="40" max="16384" width="11.42578125" style="13"/>
  </cols>
  <sheetData>
    <row r="1" spans="1:36" ht="46.5" x14ac:dyDescent="0.2">
      <c r="A1" s="94" t="s">
        <v>104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</row>
    <row r="2" spans="1:36" ht="13.5" thickBot="1" x14ac:dyDescent="0.25"/>
    <row r="3" spans="1:36" ht="21.75" thickBot="1" x14ac:dyDescent="0.25">
      <c r="C3" s="95" t="s">
        <v>67</v>
      </c>
      <c r="D3" s="96"/>
      <c r="E3" s="96"/>
      <c r="F3" s="96"/>
      <c r="G3" s="96"/>
      <c r="H3" s="96"/>
      <c r="I3" s="96"/>
      <c r="J3" s="96"/>
      <c r="K3" s="96"/>
      <c r="L3" s="96"/>
      <c r="M3" s="97"/>
      <c r="N3" s="149" t="s">
        <v>68</v>
      </c>
      <c r="O3" s="98"/>
      <c r="P3" s="98"/>
      <c r="Q3" s="98" t="s">
        <v>69</v>
      </c>
      <c r="R3" s="98"/>
      <c r="S3" s="98"/>
      <c r="T3" s="98" t="s">
        <v>70</v>
      </c>
      <c r="U3" s="98"/>
      <c r="V3" s="98"/>
      <c r="W3" s="98" t="s">
        <v>71</v>
      </c>
      <c r="X3" s="98"/>
      <c r="Y3" s="98"/>
      <c r="Z3" s="98" t="s">
        <v>72</v>
      </c>
      <c r="AA3" s="98"/>
      <c r="AB3" s="98"/>
      <c r="AC3" s="98" t="s">
        <v>73</v>
      </c>
      <c r="AD3" s="98"/>
      <c r="AE3" s="98"/>
      <c r="AF3" s="99" t="s">
        <v>76</v>
      </c>
      <c r="AG3" s="96"/>
      <c r="AH3" s="100"/>
      <c r="AI3" s="98" t="s">
        <v>77</v>
      </c>
      <c r="AJ3" s="101"/>
    </row>
    <row r="4" spans="1:36" ht="15" x14ac:dyDescent="0.2">
      <c r="B4" s="140" t="s">
        <v>78</v>
      </c>
      <c r="C4" s="142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44">
        <f>IF($N$5=50,1,0)</f>
        <v>1</v>
      </c>
      <c r="O4" s="111"/>
      <c r="P4" s="111"/>
      <c r="Q4" s="111">
        <f>IF($Q$5=50,1,0)</f>
        <v>0</v>
      </c>
      <c r="R4" s="111"/>
      <c r="S4" s="111"/>
      <c r="T4" s="111">
        <f>IF($T$5=50,1,0)</f>
        <v>1</v>
      </c>
      <c r="U4" s="111"/>
      <c r="V4" s="111"/>
      <c r="W4" s="111">
        <f>IF($W$5=50,1,0)</f>
        <v>1</v>
      </c>
      <c r="X4" s="111"/>
      <c r="Y4" s="111"/>
      <c r="Z4" s="111">
        <f>IF($Z$5=50,1,0)</f>
        <v>0</v>
      </c>
      <c r="AA4" s="111"/>
      <c r="AB4" s="111"/>
      <c r="AC4" s="111">
        <f>IF($AC$5=50,1,0)</f>
        <v>0</v>
      </c>
      <c r="AD4" s="111"/>
      <c r="AE4" s="111"/>
      <c r="AF4" s="112">
        <f>SUM($N$4:$AE$4)</f>
        <v>3</v>
      </c>
      <c r="AG4" s="114">
        <f>SUM($N$5:$AE$5)</f>
        <v>262</v>
      </c>
      <c r="AH4" s="114">
        <f>$AF$4+$AG$4/1000</f>
        <v>3.262</v>
      </c>
      <c r="AI4" s="116">
        <f>RANK($AH$4,$AH$4:$AH$17,0)</f>
        <v>1</v>
      </c>
      <c r="AJ4" s="117"/>
    </row>
    <row r="5" spans="1:36" ht="15.75" thickBot="1" x14ac:dyDescent="0.25">
      <c r="B5" s="141"/>
      <c r="C5" s="143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48">
        <f>$F$20</f>
        <v>50</v>
      </c>
      <c r="O5" s="121"/>
      <c r="P5" s="121"/>
      <c r="Q5" s="121">
        <f>$H$24</f>
        <v>45</v>
      </c>
      <c r="R5" s="121"/>
      <c r="S5" s="121"/>
      <c r="T5" s="121">
        <f>$F$28</f>
        <v>50</v>
      </c>
      <c r="U5" s="121"/>
      <c r="V5" s="121"/>
      <c r="W5" s="121">
        <f>$O$20</f>
        <v>50</v>
      </c>
      <c r="X5" s="121"/>
      <c r="Y5" s="121"/>
      <c r="Z5" s="121">
        <f>$Q$24</f>
        <v>41</v>
      </c>
      <c r="AA5" s="121"/>
      <c r="AB5" s="121"/>
      <c r="AC5" s="121">
        <f>$Q$28</f>
        <v>26</v>
      </c>
      <c r="AD5" s="121"/>
      <c r="AE5" s="121"/>
      <c r="AF5" s="113"/>
      <c r="AG5" s="115"/>
      <c r="AH5" s="115"/>
      <c r="AI5" s="118"/>
      <c r="AJ5" s="119"/>
    </row>
    <row r="6" spans="1:36" ht="15" x14ac:dyDescent="0.2">
      <c r="B6" s="140" t="s">
        <v>79</v>
      </c>
      <c r="C6" s="142"/>
      <c r="D6" s="105"/>
      <c r="E6" s="105"/>
      <c r="F6" s="105"/>
      <c r="G6" s="105"/>
      <c r="H6" s="105"/>
      <c r="I6" s="105"/>
      <c r="J6" s="105"/>
      <c r="K6" s="105"/>
      <c r="L6" s="105"/>
      <c r="M6" s="106"/>
      <c r="N6" s="144">
        <f>IF($N$7=50,1,0)</f>
        <v>0</v>
      </c>
      <c r="O6" s="111"/>
      <c r="P6" s="111"/>
      <c r="Q6" s="111">
        <f>IF($Q$7=50,1,0)</f>
        <v>1</v>
      </c>
      <c r="R6" s="111"/>
      <c r="S6" s="111"/>
      <c r="T6" s="111">
        <f>IF($T$7=50,1,0)</f>
        <v>1</v>
      </c>
      <c r="U6" s="111"/>
      <c r="V6" s="111"/>
      <c r="W6" s="111">
        <f>IF($W$7=50,1,0)</f>
        <v>0</v>
      </c>
      <c r="X6" s="111"/>
      <c r="Y6" s="111"/>
      <c r="Z6" s="111">
        <f>IF($Z$7=50,1,0)</f>
        <v>0</v>
      </c>
      <c r="AA6" s="111"/>
      <c r="AB6" s="111"/>
      <c r="AC6" s="111">
        <f>IF($AC$7=50,1,0)</f>
        <v>0</v>
      </c>
      <c r="AD6" s="111"/>
      <c r="AE6" s="111"/>
      <c r="AF6" s="112">
        <f>SUM($N$6:$AE$6)</f>
        <v>2</v>
      </c>
      <c r="AG6" s="114">
        <f>SUM($N$7:$AE$7)</f>
        <v>193</v>
      </c>
      <c r="AH6" s="114">
        <f>$AF$6+$AG$6/1000</f>
        <v>2.1930000000000001</v>
      </c>
      <c r="AI6" s="116">
        <f>RANK($AH$6,$AH$4:$AH$17,0)</f>
        <v>6</v>
      </c>
      <c r="AJ6" s="117"/>
    </row>
    <row r="7" spans="1:36" ht="15.75" thickBot="1" x14ac:dyDescent="0.3">
      <c r="B7" s="141"/>
      <c r="C7" s="143"/>
      <c r="D7" s="108"/>
      <c r="E7" s="108"/>
      <c r="F7" s="108"/>
      <c r="G7" s="108"/>
      <c r="H7" s="108"/>
      <c r="I7" s="108"/>
      <c r="J7" s="108"/>
      <c r="K7" s="108"/>
      <c r="L7" s="108"/>
      <c r="M7" s="109"/>
      <c r="N7" s="147">
        <f>$H$20</f>
        <v>32</v>
      </c>
      <c r="O7" s="122"/>
      <c r="P7" s="122"/>
      <c r="Q7" s="122">
        <f>$F$25</f>
        <v>50</v>
      </c>
      <c r="R7" s="122"/>
      <c r="S7" s="122"/>
      <c r="T7" s="122">
        <f>$F$29</f>
        <v>50</v>
      </c>
      <c r="U7" s="122"/>
      <c r="V7" s="122"/>
      <c r="W7" s="122">
        <f>$Q$21</f>
        <v>23</v>
      </c>
      <c r="X7" s="122"/>
      <c r="Y7" s="122"/>
      <c r="Z7" s="122">
        <f>$Q$25</f>
        <v>38</v>
      </c>
      <c r="AA7" s="122"/>
      <c r="AB7" s="122"/>
      <c r="AC7" s="122">
        <f>$O$29</f>
        <v>0</v>
      </c>
      <c r="AD7" s="122"/>
      <c r="AE7" s="122"/>
      <c r="AF7" s="113"/>
      <c r="AG7" s="115"/>
      <c r="AH7" s="115"/>
      <c r="AI7" s="118"/>
      <c r="AJ7" s="119"/>
    </row>
    <row r="8" spans="1:36" ht="15" x14ac:dyDescent="0.2">
      <c r="B8" s="140" t="s">
        <v>80</v>
      </c>
      <c r="C8" s="142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44">
        <f>IF($N$9=50,1,0)</f>
        <v>1</v>
      </c>
      <c r="O8" s="111"/>
      <c r="P8" s="111"/>
      <c r="Q8" s="111">
        <f>IF($Q$9=50,1,0)</f>
        <v>0</v>
      </c>
      <c r="R8" s="111"/>
      <c r="S8" s="111"/>
      <c r="T8" s="111">
        <f>IF($T$9=50,1,0)</f>
        <v>0</v>
      </c>
      <c r="U8" s="111"/>
      <c r="V8" s="111"/>
      <c r="W8" s="111">
        <f>IF($W$9=50,1,0)</f>
        <v>0</v>
      </c>
      <c r="X8" s="111"/>
      <c r="Y8" s="111"/>
      <c r="Z8" s="111">
        <f>IF($Z$9=50,1,0)</f>
        <v>0</v>
      </c>
      <c r="AA8" s="111"/>
      <c r="AB8" s="111"/>
      <c r="AC8" s="111">
        <f>IF($AC$9=50,1,0)</f>
        <v>0</v>
      </c>
      <c r="AD8" s="111"/>
      <c r="AE8" s="111"/>
      <c r="AF8" s="112">
        <f>SUM($N$8:$AE$8)</f>
        <v>1</v>
      </c>
      <c r="AG8" s="114">
        <f>SUM($N$9:$AE$9)</f>
        <v>148</v>
      </c>
      <c r="AH8" s="114">
        <f>$AF$8+$AG$8/1000</f>
        <v>1.1479999999999999</v>
      </c>
      <c r="AI8" s="116">
        <f>RANK($AH$8,$AH$4:$AH$17,0)</f>
        <v>7</v>
      </c>
      <c r="AJ8" s="117"/>
    </row>
    <row r="9" spans="1:36" ht="15.75" thickBot="1" x14ac:dyDescent="0.3">
      <c r="B9" s="141"/>
      <c r="C9" s="143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47">
        <f>$F$21</f>
        <v>50</v>
      </c>
      <c r="O9" s="122"/>
      <c r="P9" s="122"/>
      <c r="Q9" s="122">
        <f>$H$25</f>
        <v>48</v>
      </c>
      <c r="R9" s="122"/>
      <c r="S9" s="122"/>
      <c r="T9" s="122">
        <f>$F$30</f>
        <v>0</v>
      </c>
      <c r="U9" s="122"/>
      <c r="V9" s="122"/>
      <c r="W9" s="122">
        <f>$Q$20</f>
        <v>21</v>
      </c>
      <c r="X9" s="122"/>
      <c r="Y9" s="122"/>
      <c r="Z9" s="122">
        <f>$Q$27</f>
        <v>29</v>
      </c>
      <c r="AA9" s="122"/>
      <c r="AB9" s="122"/>
      <c r="AC9" s="122">
        <f>$O$30</f>
        <v>0</v>
      </c>
      <c r="AD9" s="122"/>
      <c r="AE9" s="122"/>
      <c r="AF9" s="113"/>
      <c r="AG9" s="115"/>
      <c r="AH9" s="115"/>
      <c r="AI9" s="118"/>
      <c r="AJ9" s="119"/>
    </row>
    <row r="10" spans="1:36" ht="15" x14ac:dyDescent="0.2">
      <c r="B10" s="140" t="s">
        <v>81</v>
      </c>
      <c r="C10" s="142"/>
      <c r="D10" s="105"/>
      <c r="E10" s="105"/>
      <c r="F10" s="105"/>
      <c r="G10" s="105"/>
      <c r="H10" s="105"/>
      <c r="I10" s="105"/>
      <c r="J10" s="105"/>
      <c r="K10" s="105"/>
      <c r="L10" s="105"/>
      <c r="M10" s="106"/>
      <c r="N10" s="144">
        <f>IF($N$11=50,1,0)</f>
        <v>0</v>
      </c>
      <c r="O10" s="111"/>
      <c r="P10" s="111"/>
      <c r="Q10" s="111">
        <f>IF($Q$11=50,1,0)</f>
        <v>1</v>
      </c>
      <c r="R10" s="111"/>
      <c r="S10" s="111"/>
      <c r="T10" s="111">
        <f>IF($T$11=50,1,0)</f>
        <v>0</v>
      </c>
      <c r="U10" s="111"/>
      <c r="V10" s="111"/>
      <c r="W10" s="111">
        <f>IF($W$11=50,1,0)</f>
        <v>1</v>
      </c>
      <c r="X10" s="111"/>
      <c r="Y10" s="111"/>
      <c r="Z10" s="111">
        <f>IF($Z$11=50,1,0)</f>
        <v>0</v>
      </c>
      <c r="AA10" s="111"/>
      <c r="AB10" s="111"/>
      <c r="AC10" s="111">
        <f>IF($AC$11=50,1,0)</f>
        <v>1</v>
      </c>
      <c r="AD10" s="111"/>
      <c r="AE10" s="111"/>
      <c r="AF10" s="112">
        <f>SUM($N$10:$AE$10)</f>
        <v>3</v>
      </c>
      <c r="AG10" s="114">
        <f>SUM($N$11:$AE$11)</f>
        <v>224</v>
      </c>
      <c r="AH10" s="114">
        <f>$AF$10+$AG$10/1000</f>
        <v>3.2240000000000002</v>
      </c>
      <c r="AI10" s="116">
        <f>RANK($AH$10,$AH$4:$AH$17,0)</f>
        <v>4</v>
      </c>
      <c r="AJ10" s="117"/>
    </row>
    <row r="11" spans="1:36" ht="15.75" thickBot="1" x14ac:dyDescent="0.3">
      <c r="B11" s="141"/>
      <c r="C11" s="143"/>
      <c r="D11" s="108"/>
      <c r="E11" s="108"/>
      <c r="F11" s="108"/>
      <c r="G11" s="108"/>
      <c r="H11" s="108"/>
      <c r="I11" s="108"/>
      <c r="J11" s="108"/>
      <c r="K11" s="108"/>
      <c r="L11" s="108"/>
      <c r="M11" s="109"/>
      <c r="N11" s="146">
        <f>$H$21</f>
        <v>21</v>
      </c>
      <c r="O11" s="124"/>
      <c r="P11" s="124"/>
      <c r="Q11" s="124">
        <f>$F$26</f>
        <v>50</v>
      </c>
      <c r="R11" s="124"/>
      <c r="S11" s="124"/>
      <c r="T11" s="124">
        <f>$H$29</f>
        <v>14</v>
      </c>
      <c r="U11" s="124"/>
      <c r="V11" s="124"/>
      <c r="W11" s="124">
        <f>$O$22</f>
        <v>50</v>
      </c>
      <c r="X11" s="124"/>
      <c r="Y11" s="124"/>
      <c r="Z11" s="124">
        <f>$Q$26</f>
        <v>39</v>
      </c>
      <c r="AA11" s="124"/>
      <c r="AB11" s="124"/>
      <c r="AC11" s="124">
        <f>$X$20</f>
        <v>50</v>
      </c>
      <c r="AD11" s="124"/>
      <c r="AE11" s="124"/>
      <c r="AF11" s="113"/>
      <c r="AG11" s="115"/>
      <c r="AH11" s="115"/>
      <c r="AI11" s="118"/>
      <c r="AJ11" s="119"/>
    </row>
    <row r="12" spans="1:36" ht="15" x14ac:dyDescent="0.2">
      <c r="B12" s="140" t="s">
        <v>82</v>
      </c>
      <c r="C12" s="142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44">
        <f>IF($N$13=50,1,0)</f>
        <v>1</v>
      </c>
      <c r="O12" s="111"/>
      <c r="P12" s="111"/>
      <c r="Q12" s="111">
        <f>IF($Q$13=50,1,0)</f>
        <v>0</v>
      </c>
      <c r="R12" s="111"/>
      <c r="S12" s="111"/>
      <c r="T12" s="111">
        <f>IF($T$13=50,1,0)</f>
        <v>0</v>
      </c>
      <c r="U12" s="111"/>
      <c r="V12" s="111"/>
      <c r="W12" s="111">
        <f>IF($W$13=50,1,0)</f>
        <v>1</v>
      </c>
      <c r="X12" s="111"/>
      <c r="Y12" s="111"/>
      <c r="Z12" s="111">
        <f>IF($Z$13=50,1,0)</f>
        <v>1</v>
      </c>
      <c r="AA12" s="111"/>
      <c r="AB12" s="111"/>
      <c r="AC12" s="111">
        <f>IF($AC$13=50,1,0)</f>
        <v>0</v>
      </c>
      <c r="AD12" s="111"/>
      <c r="AE12" s="111"/>
      <c r="AF12" s="112">
        <f>SUM($N$12:$AE$12)</f>
        <v>3</v>
      </c>
      <c r="AG12" s="114">
        <f>SUM($N$13:$AE$13)</f>
        <v>234</v>
      </c>
      <c r="AH12" s="114">
        <f>$AF$12+$AG$12/1000</f>
        <v>3.234</v>
      </c>
      <c r="AI12" s="116">
        <f>RANK($AH$12,$AH$4:$AH$17,0)</f>
        <v>2</v>
      </c>
      <c r="AJ12" s="117"/>
    </row>
    <row r="13" spans="1:36" ht="15.75" thickBot="1" x14ac:dyDescent="0.3">
      <c r="B13" s="145"/>
      <c r="C13" s="143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46">
        <f>$F$22</f>
        <v>50</v>
      </c>
      <c r="O13" s="124"/>
      <c r="P13" s="124"/>
      <c r="Q13" s="124">
        <f>$H$26</f>
        <v>39</v>
      </c>
      <c r="R13" s="124"/>
      <c r="S13" s="124"/>
      <c r="T13" s="124">
        <f>$H$30</f>
        <v>0</v>
      </c>
      <c r="U13" s="124"/>
      <c r="V13" s="124"/>
      <c r="W13" s="124">
        <f>$O$21</f>
        <v>50</v>
      </c>
      <c r="X13" s="124"/>
      <c r="Y13" s="124"/>
      <c r="Z13" s="124">
        <f>$O$28</f>
        <v>50</v>
      </c>
      <c r="AA13" s="124"/>
      <c r="AB13" s="124"/>
      <c r="AC13" s="124">
        <f>$Z$23</f>
        <v>45</v>
      </c>
      <c r="AD13" s="124"/>
      <c r="AE13" s="124"/>
      <c r="AF13" s="113"/>
      <c r="AG13" s="115"/>
      <c r="AH13" s="115"/>
      <c r="AI13" s="118"/>
      <c r="AJ13" s="119"/>
    </row>
    <row r="14" spans="1:36" ht="15" x14ac:dyDescent="0.2">
      <c r="B14" s="140" t="s">
        <v>83</v>
      </c>
      <c r="C14" s="142"/>
      <c r="D14" s="105"/>
      <c r="E14" s="105"/>
      <c r="F14" s="105"/>
      <c r="G14" s="105"/>
      <c r="H14" s="105"/>
      <c r="I14" s="105"/>
      <c r="J14" s="105"/>
      <c r="K14" s="105"/>
      <c r="L14" s="105"/>
      <c r="M14" s="106"/>
      <c r="N14" s="110">
        <f>IF($N$15=50,1,0)</f>
        <v>0</v>
      </c>
      <c r="O14" s="111"/>
      <c r="P14" s="111"/>
      <c r="Q14" s="111">
        <f>IF($Q$15=50,1,0)</f>
        <v>1</v>
      </c>
      <c r="R14" s="111"/>
      <c r="S14" s="111"/>
      <c r="T14" s="111">
        <f>IF($T$15=50,1,0)</f>
        <v>0</v>
      </c>
      <c r="U14" s="111"/>
      <c r="V14" s="111"/>
      <c r="W14" s="111">
        <f>IF($W$15=50,1,0)</f>
        <v>1</v>
      </c>
      <c r="X14" s="111"/>
      <c r="Y14" s="111"/>
      <c r="Z14" s="111">
        <f>IF($Z$15=50,1,0)</f>
        <v>0</v>
      </c>
      <c r="AA14" s="111"/>
      <c r="AB14" s="111"/>
      <c r="AC14" s="111">
        <f>IF($AC$15=50,1,0)</f>
        <v>1</v>
      </c>
      <c r="AD14" s="111"/>
      <c r="AE14" s="111"/>
      <c r="AF14" s="112">
        <f>SUM($N$14:$AE$14)</f>
        <v>3</v>
      </c>
      <c r="AG14" s="114">
        <f>SUM($N$15:$AE$15)</f>
        <v>162</v>
      </c>
      <c r="AH14" s="114">
        <f>$AF$14+$AG$14/1000</f>
        <v>3.1619999999999999</v>
      </c>
      <c r="AI14" s="116">
        <f>RANK($AH$14,$AH$4:$AH$17,0)</f>
        <v>5</v>
      </c>
      <c r="AJ14" s="117"/>
    </row>
    <row r="15" spans="1:36" ht="15.75" thickBot="1" x14ac:dyDescent="0.3">
      <c r="B15" s="141"/>
      <c r="C15" s="143"/>
      <c r="D15" s="108"/>
      <c r="E15" s="108"/>
      <c r="F15" s="108"/>
      <c r="G15" s="108"/>
      <c r="H15" s="108"/>
      <c r="I15" s="108"/>
      <c r="J15" s="108"/>
      <c r="K15" s="108"/>
      <c r="L15" s="108"/>
      <c r="M15" s="109"/>
      <c r="N15" s="135">
        <f>$H$22</f>
        <v>12</v>
      </c>
      <c r="O15" s="124"/>
      <c r="P15" s="124"/>
      <c r="Q15" s="124">
        <f>$F$27</f>
        <v>50</v>
      </c>
      <c r="R15" s="124"/>
      <c r="S15" s="124"/>
      <c r="T15" s="124">
        <f>$F$31</f>
        <v>0</v>
      </c>
      <c r="U15" s="124"/>
      <c r="V15" s="124"/>
      <c r="W15" s="124">
        <f>$O$24</f>
        <v>50</v>
      </c>
      <c r="X15" s="124"/>
      <c r="Y15" s="124"/>
      <c r="Z15" s="124">
        <f>$Q$30</f>
        <v>0</v>
      </c>
      <c r="AA15" s="124"/>
      <c r="AB15" s="124"/>
      <c r="AC15" s="124">
        <f>$Z$21</f>
        <v>50</v>
      </c>
      <c r="AD15" s="124"/>
      <c r="AE15" s="124"/>
      <c r="AF15" s="113"/>
      <c r="AG15" s="115"/>
      <c r="AH15" s="115"/>
      <c r="AI15" s="118"/>
      <c r="AJ15" s="119"/>
    </row>
    <row r="16" spans="1:36" ht="15" x14ac:dyDescent="0.2">
      <c r="B16" s="140" t="s">
        <v>84</v>
      </c>
      <c r="C16" s="142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44">
        <f>IF($N$17=50,1,0)</f>
        <v>1</v>
      </c>
      <c r="O16" s="111"/>
      <c r="P16" s="111"/>
      <c r="Q16" s="111">
        <f>IF($Q$17=50,1,0)</f>
        <v>0</v>
      </c>
      <c r="R16" s="111"/>
      <c r="S16" s="111"/>
      <c r="T16" s="111">
        <f>IF($T$17=50,1,0)</f>
        <v>0</v>
      </c>
      <c r="U16" s="111"/>
      <c r="V16" s="111"/>
      <c r="W16" s="111">
        <f>IF($W$17=50,1,0)</f>
        <v>1</v>
      </c>
      <c r="X16" s="111"/>
      <c r="Y16" s="111"/>
      <c r="Z16" s="111">
        <f>IF($Z$17=50,1,0)</f>
        <v>0</v>
      </c>
      <c r="AA16" s="111"/>
      <c r="AB16" s="111"/>
      <c r="AC16" s="111">
        <f>IF($AC$17=50,1,0)</f>
        <v>1</v>
      </c>
      <c r="AD16" s="111"/>
      <c r="AE16" s="111"/>
      <c r="AF16" s="112">
        <f>SUM($N$16:$AE$16)</f>
        <v>3</v>
      </c>
      <c r="AG16" s="114">
        <f>SUM($N$17:$AE$17)</f>
        <v>233</v>
      </c>
      <c r="AH16" s="114">
        <f>$AF$16+$AG$16/1000</f>
        <v>3.2330000000000001</v>
      </c>
      <c r="AI16" s="116">
        <f>RANK($AH$16,$AH$4:$AH$17,0)</f>
        <v>3</v>
      </c>
      <c r="AJ16" s="117"/>
    </row>
    <row r="17" spans="1:41" ht="15.75" customHeight="1" thickBot="1" x14ac:dyDescent="0.3">
      <c r="B17" s="141"/>
      <c r="C17" s="143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38">
        <f>$F$23</f>
        <v>50</v>
      </c>
      <c r="O17" s="139"/>
      <c r="P17" s="139"/>
      <c r="Q17" s="139">
        <f>$H$27</f>
        <v>38</v>
      </c>
      <c r="R17" s="139"/>
      <c r="S17" s="139"/>
      <c r="T17" s="139">
        <f>$Q$22</f>
        <v>45</v>
      </c>
      <c r="U17" s="139"/>
      <c r="V17" s="139"/>
      <c r="W17" s="139">
        <f>$O$27</f>
        <v>50</v>
      </c>
      <c r="X17" s="139"/>
      <c r="Y17" s="139"/>
      <c r="Z17" s="139">
        <f>$Q$31</f>
        <v>0</v>
      </c>
      <c r="AA17" s="139"/>
      <c r="AB17" s="139"/>
      <c r="AC17" s="139">
        <f>$X$22</f>
        <v>50</v>
      </c>
      <c r="AD17" s="139"/>
      <c r="AE17" s="139"/>
      <c r="AF17" s="113"/>
      <c r="AG17" s="115"/>
      <c r="AH17" s="115"/>
      <c r="AI17" s="118"/>
      <c r="AJ17" s="119"/>
    </row>
    <row r="18" spans="1:41" ht="18.75" customHeight="1" thickBot="1" x14ac:dyDescent="0.25">
      <c r="B18" s="15"/>
      <c r="C18" s="15"/>
      <c r="D18" s="15"/>
      <c r="E18" s="15"/>
      <c r="F18" s="15"/>
      <c r="G18" s="15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</row>
    <row r="19" spans="1:41" ht="15.75" thickBot="1" x14ac:dyDescent="0.3">
      <c r="A19" s="17" t="s">
        <v>87</v>
      </c>
      <c r="J19" s="17" t="s">
        <v>87</v>
      </c>
      <c r="S19" s="17" t="s">
        <v>87</v>
      </c>
      <c r="AA19" s="18"/>
    </row>
    <row r="20" spans="1:41" ht="15.75" thickBot="1" x14ac:dyDescent="0.3">
      <c r="A20" s="19">
        <v>1</v>
      </c>
      <c r="B20" s="20" t="s">
        <v>78</v>
      </c>
      <c r="C20" s="20" t="s">
        <v>88</v>
      </c>
      <c r="D20" s="20" t="s">
        <v>79</v>
      </c>
      <c r="E20" s="20"/>
      <c r="F20" s="21">
        <v>50</v>
      </c>
      <c r="G20" s="20" t="s">
        <v>88</v>
      </c>
      <c r="H20" s="21">
        <v>32</v>
      </c>
      <c r="I20" s="22"/>
      <c r="J20" s="19">
        <v>1</v>
      </c>
      <c r="K20" s="37" t="s">
        <v>80</v>
      </c>
      <c r="L20" s="20" t="s">
        <v>88</v>
      </c>
      <c r="M20" s="20" t="s">
        <v>85</v>
      </c>
      <c r="N20" s="20"/>
      <c r="O20" s="21">
        <v>50</v>
      </c>
      <c r="P20" s="20" t="s">
        <v>88</v>
      </c>
      <c r="Q20" s="21">
        <v>21</v>
      </c>
      <c r="R20" s="22"/>
      <c r="S20" s="19">
        <v>1</v>
      </c>
      <c r="T20" s="37" t="s">
        <v>79</v>
      </c>
      <c r="U20" s="20" t="s">
        <v>88</v>
      </c>
      <c r="V20" s="20" t="s">
        <v>84</v>
      </c>
      <c r="W20" s="20"/>
      <c r="X20" s="21">
        <v>50</v>
      </c>
      <c r="Y20" s="20" t="s">
        <v>88</v>
      </c>
      <c r="Z20" s="21">
        <v>26</v>
      </c>
      <c r="AA20" s="23"/>
      <c r="AB20" s="23"/>
      <c r="AC20" s="24" t="s">
        <v>89</v>
      </c>
      <c r="AD20" s="25"/>
      <c r="AE20" s="26" t="str">
        <f>IF($AI$4=1,$B$4,IF($AI$6=1,$B$6,IF($AI$8=1,$B$8,IF($AI$10=1,$B$10,IF($AI$12=1,$B$12,IF($AI$14=1,$B$14,IF($AI$16=1,$B$16,IF(#REF!=1,#REF!,IF(#REF!=1,#REF!,"")))))))))</f>
        <v>A1</v>
      </c>
      <c r="AF20" s="129"/>
      <c r="AG20" s="129"/>
      <c r="AH20" s="129"/>
      <c r="AI20" s="129"/>
      <c r="AJ20" s="130"/>
      <c r="AK20" s="28"/>
      <c r="AL20" s="29">
        <f>IF($AI$4=1,$AH$4,IF($AI$6=1,$AH$6,IF($AI$8=1,$AH$8,IF($AI$10=1,$AH$10,IF($AI$12=1,$AH$12,IF($AI$14=1,$AH$14,IF($AI$16=1,$AH$16,IF(#REF!=1,#REF!,IF(#REF!=1,#REF!,0)))))))))</f>
        <v>3.262</v>
      </c>
      <c r="AM20" s="23"/>
      <c r="AN20" s="23"/>
      <c r="AO20" s="23"/>
    </row>
    <row r="21" spans="1:41" ht="15.75" thickBot="1" x14ac:dyDescent="0.3">
      <c r="A21" s="19">
        <v>2</v>
      </c>
      <c r="B21" s="20" t="s">
        <v>80</v>
      </c>
      <c r="C21" s="20" t="s">
        <v>88</v>
      </c>
      <c r="D21" s="20" t="s">
        <v>81</v>
      </c>
      <c r="E21" s="20"/>
      <c r="F21" s="21">
        <v>50</v>
      </c>
      <c r="G21" s="20" t="s">
        <v>88</v>
      </c>
      <c r="H21" s="21">
        <v>21</v>
      </c>
      <c r="I21" s="22"/>
      <c r="J21" s="19">
        <v>2</v>
      </c>
      <c r="K21" s="37" t="s">
        <v>83</v>
      </c>
      <c r="L21" s="20" t="s">
        <v>88</v>
      </c>
      <c r="M21" s="20" t="s">
        <v>84</v>
      </c>
      <c r="N21" s="20"/>
      <c r="O21" s="21">
        <v>50</v>
      </c>
      <c r="P21" s="20" t="s">
        <v>88</v>
      </c>
      <c r="Q21" s="21">
        <v>23</v>
      </c>
      <c r="R21" s="22"/>
      <c r="S21" s="19">
        <v>2</v>
      </c>
      <c r="T21" s="37" t="s">
        <v>82</v>
      </c>
      <c r="U21" s="20" t="s">
        <v>88</v>
      </c>
      <c r="V21" s="20" t="s">
        <v>80</v>
      </c>
      <c r="W21" s="20"/>
      <c r="X21" s="21">
        <v>39</v>
      </c>
      <c r="Y21" s="20" t="s">
        <v>88</v>
      </c>
      <c r="Z21" s="21">
        <v>50</v>
      </c>
      <c r="AA21" s="18"/>
      <c r="AB21" s="24"/>
      <c r="AD21" s="24"/>
      <c r="AE21" s="30"/>
      <c r="AF21" s="30"/>
      <c r="AG21" s="30"/>
      <c r="AH21" s="30"/>
      <c r="AI21" s="30"/>
      <c r="AJ21" s="30"/>
      <c r="AK21" s="32"/>
      <c r="AL21" s="33"/>
      <c r="AM21" s="34"/>
      <c r="AN21" s="35"/>
      <c r="AO21" s="35"/>
    </row>
    <row r="22" spans="1:41" ht="15.75" thickBot="1" x14ac:dyDescent="0.3">
      <c r="A22" s="19">
        <v>3</v>
      </c>
      <c r="B22" s="20" t="s">
        <v>82</v>
      </c>
      <c r="C22" s="20" t="s">
        <v>88</v>
      </c>
      <c r="D22" s="20" t="s">
        <v>83</v>
      </c>
      <c r="E22" s="20"/>
      <c r="F22" s="21">
        <v>50</v>
      </c>
      <c r="G22" s="20" t="s">
        <v>88</v>
      </c>
      <c r="H22" s="21">
        <v>12</v>
      </c>
      <c r="I22" s="22"/>
      <c r="J22" s="19">
        <v>3</v>
      </c>
      <c r="K22" s="37" t="s">
        <v>78</v>
      </c>
      <c r="L22" s="20" t="s">
        <v>88</v>
      </c>
      <c r="M22" s="20" t="s">
        <v>83</v>
      </c>
      <c r="N22" s="20"/>
      <c r="O22" s="21">
        <v>50</v>
      </c>
      <c r="P22" s="20" t="s">
        <v>88</v>
      </c>
      <c r="Q22" s="21">
        <v>45</v>
      </c>
      <c r="R22" s="22"/>
      <c r="S22" s="19">
        <v>3</v>
      </c>
      <c r="T22" s="37" t="s">
        <v>84</v>
      </c>
      <c r="U22" s="20" t="s">
        <v>88</v>
      </c>
      <c r="V22" s="20" t="s">
        <v>78</v>
      </c>
      <c r="W22" s="20"/>
      <c r="X22" s="21">
        <v>50</v>
      </c>
      <c r="Y22" s="20" t="s">
        <v>88</v>
      </c>
      <c r="Z22" s="21">
        <v>28</v>
      </c>
      <c r="AA22" s="23"/>
      <c r="AB22" s="23"/>
      <c r="AC22" s="24" t="s">
        <v>90</v>
      </c>
      <c r="AD22" s="25"/>
      <c r="AE22" s="26" t="str">
        <f>IF($AI$4=2,$B$4,IF($AI$6=2,$B$6,IF($AI$8=2,$B$8,IF($AI$10=2,$B$10,IF($AI$12=2,$B$12,IF($AI$14=2,$B$14,IF($AI$16=2,$B$16,IF(#REF!=2,#REF!,IF(#REF!=2,#REF!,"")))))))))</f>
        <v>A5</v>
      </c>
      <c r="AF22" s="129"/>
      <c r="AG22" s="129"/>
      <c r="AH22" s="129"/>
      <c r="AI22" s="129"/>
      <c r="AJ22" s="130"/>
      <c r="AK22" s="28"/>
      <c r="AL22" s="29">
        <f>IF($AI$4=2,$AH$4,IF($AI$6=2,$AH$6,IF($AI$8=2,$AH$8,IF($AI$10=2,$AH$10,IF($AI$12=2,$AH$12,IF($AI$14=2,$AH$14,IF($AI$16=2,$AH$16,IF(#REF!=2,#REF!,IF(#REF!=2,#REF!,0)))))))))</f>
        <v>3.234</v>
      </c>
      <c r="AM22" s="23"/>
      <c r="AN22" s="23"/>
      <c r="AO22" s="23"/>
    </row>
    <row r="23" spans="1:41" ht="15.75" thickBot="1" x14ac:dyDescent="0.3">
      <c r="A23" s="19">
        <v>1</v>
      </c>
      <c r="B23" s="20" t="s">
        <v>84</v>
      </c>
      <c r="C23" s="20" t="s">
        <v>88</v>
      </c>
      <c r="D23" s="20" t="s">
        <v>85</v>
      </c>
      <c r="E23" s="20"/>
      <c r="F23" s="21">
        <v>50</v>
      </c>
      <c r="G23" s="20" t="s">
        <v>88</v>
      </c>
      <c r="H23" s="21">
        <v>25</v>
      </c>
      <c r="I23" s="22"/>
      <c r="J23" s="19">
        <v>1</v>
      </c>
      <c r="K23" s="37" t="s">
        <v>79</v>
      </c>
      <c r="L23" s="20" t="s">
        <v>88</v>
      </c>
      <c r="M23" s="20" t="s">
        <v>80</v>
      </c>
      <c r="N23" s="20"/>
      <c r="O23" s="21">
        <v>50</v>
      </c>
      <c r="P23" s="20" t="s">
        <v>88</v>
      </c>
      <c r="Q23" s="21">
        <v>47</v>
      </c>
      <c r="R23" s="22"/>
      <c r="S23" s="19">
        <v>1</v>
      </c>
      <c r="T23" s="37" t="s">
        <v>83</v>
      </c>
      <c r="U23" s="20" t="s">
        <v>88</v>
      </c>
      <c r="V23" s="20" t="s">
        <v>79</v>
      </c>
      <c r="W23" s="20"/>
      <c r="X23" s="21">
        <v>50</v>
      </c>
      <c r="Y23" s="20" t="s">
        <v>88</v>
      </c>
      <c r="Z23" s="21">
        <v>45</v>
      </c>
      <c r="AA23" s="24"/>
      <c r="AB23" s="24"/>
      <c r="AC23" s="24"/>
      <c r="AD23" s="24"/>
      <c r="AE23" s="30"/>
      <c r="AF23" s="30"/>
      <c r="AG23" s="30"/>
      <c r="AH23" s="30"/>
      <c r="AI23" s="30"/>
      <c r="AJ23" s="30"/>
      <c r="AK23" s="32"/>
      <c r="AL23" s="33"/>
      <c r="AM23" s="34"/>
      <c r="AN23" s="35"/>
      <c r="AO23" s="35"/>
    </row>
    <row r="24" spans="1:41" ht="15.75" thickBot="1" x14ac:dyDescent="0.3">
      <c r="A24" s="19">
        <v>2</v>
      </c>
      <c r="B24" s="20" t="s">
        <v>80</v>
      </c>
      <c r="C24" s="20" t="s">
        <v>88</v>
      </c>
      <c r="D24" s="20" t="s">
        <v>78</v>
      </c>
      <c r="E24" s="20"/>
      <c r="F24" s="21">
        <v>50</v>
      </c>
      <c r="G24" s="20" t="s">
        <v>88</v>
      </c>
      <c r="H24" s="21">
        <v>45</v>
      </c>
      <c r="I24" s="22"/>
      <c r="J24" s="19">
        <v>2</v>
      </c>
      <c r="K24" s="37" t="s">
        <v>82</v>
      </c>
      <c r="L24" s="20" t="s">
        <v>88</v>
      </c>
      <c r="M24" s="20" t="s">
        <v>85</v>
      </c>
      <c r="N24" s="20"/>
      <c r="O24" s="21">
        <v>50</v>
      </c>
      <c r="P24" s="20" t="s">
        <v>88</v>
      </c>
      <c r="Q24" s="21">
        <v>41</v>
      </c>
      <c r="R24" s="22"/>
      <c r="S24" s="19">
        <v>2</v>
      </c>
      <c r="T24" s="37" t="s">
        <v>85</v>
      </c>
      <c r="U24" s="20" t="s">
        <v>88</v>
      </c>
      <c r="V24" s="20" t="s">
        <v>81</v>
      </c>
      <c r="W24" s="20"/>
      <c r="X24" s="21">
        <v>35</v>
      </c>
      <c r="Y24" s="20" t="s">
        <v>88</v>
      </c>
      <c r="Z24" s="21">
        <v>50</v>
      </c>
      <c r="AA24" s="23"/>
      <c r="AB24" s="23"/>
      <c r="AC24" s="24" t="s">
        <v>91</v>
      </c>
      <c r="AD24" s="25"/>
      <c r="AE24" s="26" t="str">
        <f>IF($AI$4=3,$B$4,IF($AI$6=3,$B$6,IF($AI$8=3,$B$8,IF($AI$10=3,$B$10,IF($AI$12=3,$B$12,IF($AI$14=3,$B$14,IF($AI$16=3,$B$16,IF(#REF!=3,#REF!,IF(#REF!=3,#REF!,"")))))))))</f>
        <v>A7</v>
      </c>
      <c r="AF24" s="129"/>
      <c r="AG24" s="129"/>
      <c r="AH24" s="129"/>
      <c r="AI24" s="129"/>
      <c r="AJ24" s="130"/>
      <c r="AK24" s="28"/>
      <c r="AL24" s="29">
        <f>IF($AI$4=3,$AH$4,IF($AI$6=3,$AH$6,IF($AI$8=3,$AH$8,IF($AI$10=3,$AH$10,IF($AI$12=3,$AH$12,IF($AI$14=3,$AH$14,IF($AI$16=3,$AH$16,IF(#REF!=3,#REF!,IF(#REF!=3,#REF!,0)))))))))</f>
        <v>3.2330000000000001</v>
      </c>
      <c r="AM24" s="23"/>
      <c r="AN24" s="23"/>
      <c r="AO24" s="23"/>
    </row>
    <row r="25" spans="1:41" ht="15.75" thickBot="1" x14ac:dyDescent="0.3">
      <c r="A25" s="19">
        <v>3</v>
      </c>
      <c r="B25" s="20" t="s">
        <v>81</v>
      </c>
      <c r="C25" s="20" t="s">
        <v>88</v>
      </c>
      <c r="D25" s="20" t="s">
        <v>79</v>
      </c>
      <c r="E25" s="20"/>
      <c r="F25" s="21">
        <v>50</v>
      </c>
      <c r="G25" s="20" t="s">
        <v>88</v>
      </c>
      <c r="H25" s="21">
        <v>48</v>
      </c>
      <c r="I25" s="22"/>
      <c r="J25" s="19">
        <v>3</v>
      </c>
      <c r="K25" s="37" t="s">
        <v>81</v>
      </c>
      <c r="L25" s="20" t="s">
        <v>88</v>
      </c>
      <c r="M25" s="20" t="s">
        <v>84</v>
      </c>
      <c r="N25" s="20"/>
      <c r="O25" s="21">
        <v>50</v>
      </c>
      <c r="P25" s="20" t="s">
        <v>88</v>
      </c>
      <c r="Q25" s="21">
        <v>38</v>
      </c>
      <c r="R25" s="22"/>
      <c r="S25" s="19">
        <v>3</v>
      </c>
      <c r="T25" s="37" t="s">
        <v>84</v>
      </c>
      <c r="U25" s="20" t="s">
        <v>88</v>
      </c>
      <c r="V25" s="20" t="s">
        <v>80</v>
      </c>
      <c r="W25" s="20"/>
      <c r="X25" s="21">
        <v>50</v>
      </c>
      <c r="Y25" s="20" t="s">
        <v>88</v>
      </c>
      <c r="Z25" s="21">
        <v>37</v>
      </c>
      <c r="AA25" s="24"/>
      <c r="AB25" s="24"/>
      <c r="AC25" s="24"/>
      <c r="AD25" s="24"/>
      <c r="AE25" s="30"/>
      <c r="AF25" s="30"/>
      <c r="AG25" s="30"/>
      <c r="AH25" s="30"/>
      <c r="AI25" s="30"/>
      <c r="AJ25" s="30"/>
      <c r="AK25" s="32"/>
      <c r="AL25" s="33"/>
      <c r="AM25" s="34"/>
      <c r="AN25" s="35"/>
      <c r="AO25" s="35"/>
    </row>
    <row r="26" spans="1:41" ht="15.75" thickBot="1" x14ac:dyDescent="0.3">
      <c r="A26" s="19">
        <v>1</v>
      </c>
      <c r="B26" s="20" t="s">
        <v>84</v>
      </c>
      <c r="C26" s="20" t="s">
        <v>88</v>
      </c>
      <c r="D26" s="20" t="s">
        <v>82</v>
      </c>
      <c r="E26" s="20"/>
      <c r="F26" s="21">
        <v>50</v>
      </c>
      <c r="G26" s="20" t="s">
        <v>88</v>
      </c>
      <c r="H26" s="21">
        <v>39</v>
      </c>
      <c r="I26" s="22"/>
      <c r="J26" s="19">
        <v>1</v>
      </c>
      <c r="K26" s="37" t="s">
        <v>78</v>
      </c>
      <c r="L26" s="20" t="s">
        <v>88</v>
      </c>
      <c r="M26" s="20" t="s">
        <v>85</v>
      </c>
      <c r="N26" s="20"/>
      <c r="O26" s="21">
        <v>50</v>
      </c>
      <c r="P26" s="20" t="s">
        <v>88</v>
      </c>
      <c r="Q26" s="21">
        <v>39</v>
      </c>
      <c r="R26" s="22"/>
      <c r="S26" s="19">
        <v>1</v>
      </c>
      <c r="T26" s="37" t="s">
        <v>85</v>
      </c>
      <c r="U26" s="20" t="s">
        <v>88</v>
      </c>
      <c r="V26" s="20" t="s">
        <v>79</v>
      </c>
      <c r="W26" s="20"/>
      <c r="X26" s="21">
        <v>17</v>
      </c>
      <c r="Y26" s="20" t="s">
        <v>88</v>
      </c>
      <c r="Z26" s="21">
        <v>50</v>
      </c>
      <c r="AA26" s="23"/>
      <c r="AB26" s="23"/>
      <c r="AC26" s="24" t="s">
        <v>92</v>
      </c>
      <c r="AD26" s="25"/>
      <c r="AE26" s="26" t="str">
        <f>IF($AI$4=4,$B$4,IF($AI$6=4,$B$6,IF($AI$8=4,$B$8,IF($AI$10=4,$B$10,IF($AI$12=4,$B$12,IF($AI$14=4,$B$14,IF($AI$16=4,$B$16,IF(#REF!=4,#REF!,IF(#REF!=4,#REF!,"")))))))))</f>
        <v>A4</v>
      </c>
      <c r="AF26" s="129"/>
      <c r="AG26" s="129"/>
      <c r="AH26" s="129"/>
      <c r="AI26" s="129"/>
      <c r="AJ26" s="130"/>
      <c r="AK26" s="28"/>
      <c r="AL26" s="29">
        <f>IF($AI$4=4,$AH$4,IF($AI$6=4,$AH$6,IF($AI$8=4,$AH$8,IF($AI$10=4,$AH$10,IF($AI$12=4,$AH$12,IF($AI$14=4,$AH$14,IF($AI$16=4,$AH$16,IF(#REF!=4,#REF!,IF(#REF!=4,#REF!,0)))))))))</f>
        <v>3.2240000000000002</v>
      </c>
      <c r="AM26" s="23"/>
      <c r="AN26" s="23"/>
      <c r="AO26" s="23"/>
    </row>
    <row r="27" spans="1:41" ht="15.75" thickBot="1" x14ac:dyDescent="0.3">
      <c r="A27" s="19">
        <v>2</v>
      </c>
      <c r="B27" s="20" t="s">
        <v>85</v>
      </c>
      <c r="C27" s="20" t="s">
        <v>88</v>
      </c>
      <c r="D27" s="20" t="s">
        <v>83</v>
      </c>
      <c r="E27" s="20"/>
      <c r="F27" s="21">
        <v>50</v>
      </c>
      <c r="G27" s="20" t="s">
        <v>88</v>
      </c>
      <c r="H27" s="21">
        <v>38</v>
      </c>
      <c r="I27" s="22"/>
      <c r="J27" s="19">
        <v>2</v>
      </c>
      <c r="K27" s="37" t="s">
        <v>80</v>
      </c>
      <c r="L27" s="20" t="s">
        <v>88</v>
      </c>
      <c r="M27" s="20" t="s">
        <v>83</v>
      </c>
      <c r="N27" s="20"/>
      <c r="O27" s="21">
        <v>50</v>
      </c>
      <c r="P27" s="20" t="s">
        <v>88</v>
      </c>
      <c r="Q27" s="21">
        <v>29</v>
      </c>
      <c r="R27" s="22"/>
      <c r="S27" s="19">
        <v>2</v>
      </c>
      <c r="T27" s="37" t="s">
        <v>82</v>
      </c>
      <c r="U27" s="20" t="s">
        <v>88</v>
      </c>
      <c r="V27" s="20" t="s">
        <v>78</v>
      </c>
      <c r="W27" s="20"/>
      <c r="X27" s="21">
        <v>50</v>
      </c>
      <c r="Y27" s="20" t="s">
        <v>88</v>
      </c>
      <c r="Z27" s="21">
        <v>39</v>
      </c>
      <c r="AA27" s="18"/>
      <c r="AB27" s="18"/>
      <c r="AC27" s="37"/>
      <c r="AD27" s="38"/>
      <c r="AE27" s="39"/>
      <c r="AF27" s="40"/>
      <c r="AG27" s="40"/>
      <c r="AH27" s="40"/>
      <c r="AI27" s="40"/>
      <c r="AJ27" s="40"/>
      <c r="AK27" s="41"/>
      <c r="AL27" s="42"/>
      <c r="AM27" s="34"/>
      <c r="AN27" s="35"/>
      <c r="AO27" s="35"/>
    </row>
    <row r="28" spans="1:41" ht="15.75" thickBot="1" x14ac:dyDescent="0.3">
      <c r="A28" s="19">
        <v>3</v>
      </c>
      <c r="B28" s="20" t="s">
        <v>78</v>
      </c>
      <c r="C28" s="20" t="s">
        <v>88</v>
      </c>
      <c r="D28" s="20" t="s">
        <v>81</v>
      </c>
      <c r="E28" s="20"/>
      <c r="F28" s="21">
        <v>50</v>
      </c>
      <c r="G28" s="20" t="s">
        <v>88</v>
      </c>
      <c r="H28" s="21">
        <v>39</v>
      </c>
      <c r="I28" s="22"/>
      <c r="J28" s="19">
        <v>3</v>
      </c>
      <c r="K28" s="37" t="s">
        <v>81</v>
      </c>
      <c r="L28" s="20" t="s">
        <v>88</v>
      </c>
      <c r="M28" s="20" t="s">
        <v>82</v>
      </c>
      <c r="N28" s="20"/>
      <c r="O28" s="21">
        <v>50</v>
      </c>
      <c r="P28" s="20" t="s">
        <v>88</v>
      </c>
      <c r="Q28" s="21">
        <v>26</v>
      </c>
      <c r="R28" s="22"/>
      <c r="S28" s="19">
        <v>3</v>
      </c>
      <c r="T28" s="37" t="s">
        <v>83</v>
      </c>
      <c r="U28" s="20" t="s">
        <v>88</v>
      </c>
      <c r="V28" s="20" t="s">
        <v>81</v>
      </c>
      <c r="W28" s="20"/>
      <c r="X28" s="21">
        <v>14</v>
      </c>
      <c r="Y28" s="20" t="s">
        <v>88</v>
      </c>
      <c r="Z28" s="21">
        <v>50</v>
      </c>
      <c r="AA28" s="23"/>
      <c r="AB28" s="23"/>
      <c r="AC28" s="24" t="s">
        <v>93</v>
      </c>
      <c r="AD28" s="25"/>
      <c r="AE28" s="43" t="str">
        <f>IF($AI$4=5,$B$4,IF($AI$6=5,$B$6,IF($AI$8=5,$B$8,IF($AI$10=5,$B$10,IF($AI$12=5,$B$12,IF($AI$14=5,$B$14,IF($AI$16=5,$B$16,IF(#REF!=5,#REF!,IF(#REF!=5,#REF!,"")))))))))</f>
        <v>A6</v>
      </c>
      <c r="AF28" s="132"/>
      <c r="AG28" s="132"/>
      <c r="AH28" s="132"/>
      <c r="AI28" s="132"/>
      <c r="AJ28" s="133"/>
      <c r="AK28" s="44" t="e">
        <f>IF(OR(#REF!=#REF!,#REF!=#REF!,#REF!=#REF!,#REF!=#REF!,#REF!=#REF!,#REF!=#REF!,#REF!=#REF!,#REF!=#REF!),"Q","NQ")</f>
        <v>#REF!</v>
      </c>
      <c r="AL28" s="29">
        <f>IF($AI$4=5,$AH$4,IF($AI$6=5,$AH$6,IF($AI$8=5,$AH$8,IF($AI$10=5,$AH$10,IF($AI$12=5,$AH$12,IF($AI$14=5,$AH$14,IF($AI$16=5,$AH$16,IF(#REF!=5,#REF!,IF(#REF!=5,#REF!,0)))))))))</f>
        <v>3.1619999999999999</v>
      </c>
      <c r="AM28" s="23"/>
      <c r="AN28" s="23"/>
      <c r="AO28" s="23"/>
    </row>
    <row r="29" spans="1:41" ht="15.75" thickBot="1" x14ac:dyDescent="0.3">
      <c r="A29" s="19">
        <v>1</v>
      </c>
      <c r="B29" s="20" t="s">
        <v>79</v>
      </c>
      <c r="C29" s="20" t="s">
        <v>88</v>
      </c>
      <c r="D29" s="20" t="s">
        <v>82</v>
      </c>
      <c r="E29" s="20"/>
      <c r="F29" s="21">
        <v>50</v>
      </c>
      <c r="G29" s="20" t="s">
        <v>88</v>
      </c>
      <c r="H29" s="21">
        <v>14</v>
      </c>
      <c r="I29" s="22"/>
      <c r="J29" s="19"/>
      <c r="K29" s="53"/>
      <c r="L29" s="20"/>
      <c r="M29" s="53"/>
      <c r="N29" s="20"/>
      <c r="O29" s="55"/>
      <c r="P29" s="37"/>
      <c r="Q29" s="55"/>
      <c r="R29" s="22"/>
      <c r="S29" s="19"/>
      <c r="T29" s="53"/>
      <c r="U29" s="20"/>
      <c r="V29" s="53"/>
      <c r="W29" s="20"/>
      <c r="X29" s="55"/>
      <c r="Y29" s="37"/>
      <c r="Z29" s="55"/>
      <c r="AA29" s="18"/>
      <c r="AB29" s="18"/>
      <c r="AC29" s="45"/>
      <c r="AD29" s="18"/>
      <c r="AE29" s="31"/>
      <c r="AF29" s="40"/>
      <c r="AG29" s="40"/>
      <c r="AH29" s="40"/>
      <c r="AI29" s="40"/>
      <c r="AJ29" s="40"/>
      <c r="AK29" s="41"/>
      <c r="AL29" s="42"/>
      <c r="AM29" s="18"/>
      <c r="AN29" s="18"/>
      <c r="AO29" s="18"/>
    </row>
    <row r="30" spans="1:41" ht="15.75" thickBot="1" x14ac:dyDescent="0.3">
      <c r="A30" s="19"/>
      <c r="B30" s="54"/>
      <c r="C30" s="20"/>
      <c r="D30" s="53"/>
      <c r="E30" s="20"/>
      <c r="F30" s="55"/>
      <c r="G30" s="37"/>
      <c r="H30" s="55"/>
      <c r="I30" s="46"/>
      <c r="J30" s="19"/>
      <c r="K30" s="54"/>
      <c r="L30" s="20"/>
      <c r="M30" s="53"/>
      <c r="N30" s="20"/>
      <c r="O30" s="55"/>
      <c r="P30" s="37"/>
      <c r="Q30" s="55"/>
      <c r="R30" s="47"/>
      <c r="S30" s="19"/>
      <c r="T30" s="54"/>
      <c r="U30" s="20"/>
      <c r="V30" s="53"/>
      <c r="W30" s="20"/>
      <c r="X30" s="55"/>
      <c r="Y30" s="37"/>
      <c r="Z30" s="55"/>
      <c r="AA30" s="23"/>
      <c r="AB30" s="23"/>
      <c r="AC30" s="24" t="s">
        <v>94</v>
      </c>
      <c r="AD30" s="25"/>
      <c r="AE30" s="43" t="str">
        <f>IF($AI$4=6,$B$4,IF($AI$6=6,$B$6,IF($AI$8=6,$B$8,IF($AI$10=6,$B$10,IF($AI$12=6,$B$12,IF($AI$14=6,$B$14,IF($AI$16=6,$B$16,IF(#REF!=6,#REF!,IF(#REF!=6,#REF!,"")))))))))</f>
        <v>A2</v>
      </c>
      <c r="AF30" s="132"/>
      <c r="AG30" s="132"/>
      <c r="AH30" s="132"/>
      <c r="AI30" s="132"/>
      <c r="AJ30" s="133"/>
      <c r="AK30" s="28"/>
      <c r="AL30" s="29">
        <f>IF($AI$4=6,$AH$4,IF($AI$6=6,$AH$6,IF($AI$8=6,$AH$8,IF($AI$10=6,$AH$10,IF($AI$12=6,$AH$12,IF($AI$14=6,$AH$14,IF($AI$16=6,$AH$16,IF(#REF!=6,#REF!,IF(#REF!=6,#REF!,0)))))))))</f>
        <v>2.1930000000000001</v>
      </c>
      <c r="AM30" s="23"/>
      <c r="AN30" s="23"/>
      <c r="AO30" s="23"/>
    </row>
    <row r="31" spans="1:41" ht="15.75" thickBot="1" x14ac:dyDescent="0.3">
      <c r="A31" s="19"/>
      <c r="B31" s="54"/>
      <c r="C31" s="20"/>
      <c r="D31" s="53"/>
      <c r="E31" s="20"/>
      <c r="F31" s="55"/>
      <c r="G31" s="37"/>
      <c r="H31" s="55"/>
      <c r="I31" s="46"/>
      <c r="J31" s="19"/>
      <c r="K31" s="54"/>
      <c r="L31" s="20"/>
      <c r="M31" s="53"/>
      <c r="N31" s="20"/>
      <c r="O31" s="55"/>
      <c r="P31" s="37"/>
      <c r="Q31" s="55"/>
      <c r="R31" s="47"/>
      <c r="S31" s="19"/>
      <c r="T31" s="54"/>
      <c r="U31" s="20"/>
      <c r="V31" s="53"/>
      <c r="W31" s="20"/>
      <c r="X31" s="55"/>
      <c r="Y31" s="37"/>
      <c r="Z31" s="55"/>
      <c r="AA31" s="18"/>
      <c r="AB31" s="18"/>
      <c r="AC31" s="14"/>
      <c r="AE31" s="40"/>
      <c r="AF31" s="40"/>
      <c r="AG31" s="40"/>
      <c r="AH31" s="40"/>
      <c r="AI31" s="40"/>
      <c r="AJ31" s="40"/>
      <c r="AK31" s="41"/>
      <c r="AL31" s="42"/>
      <c r="AM31" s="18"/>
      <c r="AN31" s="18"/>
      <c r="AO31" s="18"/>
    </row>
    <row r="32" spans="1:41" ht="15.75" thickBot="1" x14ac:dyDescent="0.3">
      <c r="A32" s="48"/>
      <c r="B32" s="37"/>
      <c r="C32" s="37"/>
      <c r="D32" s="37"/>
      <c r="E32" s="37"/>
      <c r="F32" s="38"/>
      <c r="G32" s="37"/>
      <c r="H32" s="38"/>
      <c r="I32" s="46"/>
      <c r="J32" s="38"/>
      <c r="K32" s="37"/>
      <c r="L32" s="38"/>
      <c r="O32" s="47"/>
      <c r="P32" s="47"/>
      <c r="Q32" s="47"/>
      <c r="R32" s="47"/>
      <c r="W32" s="24"/>
      <c r="X32" s="24"/>
      <c r="Y32" s="38"/>
      <c r="Z32" s="49"/>
      <c r="AA32" s="23"/>
      <c r="AB32" s="23"/>
      <c r="AC32" s="24" t="s">
        <v>95</v>
      </c>
      <c r="AD32" s="25"/>
      <c r="AE32" s="43" t="str">
        <f>IF($AI$4=7,$B$4,IF($AI$6=7,$B$6,IF($AI$8=7,$B$8,IF($AI$10=7,$B$10,IF($AI$12=7,$B$12,IF($AI$14=7,$B$14,IF($AI$16=7,$B$16,IF(#REF!=7,#REF!,IF(#REF!=7,#REF!,"")))))))))</f>
        <v>A3</v>
      </c>
      <c r="AF32" s="132"/>
      <c r="AG32" s="132"/>
      <c r="AH32" s="132"/>
      <c r="AI32" s="132"/>
      <c r="AJ32" s="133"/>
      <c r="AK32" s="28"/>
      <c r="AL32" s="29">
        <f>IF($AI$4=7,$AH$4,IF($AI$6=7,$AH$6,IF($AI$8=7,$AH$8,IF($AI$10=7,$AH$10,IF($AI$12=7,$AH$12,IF($AI$14=7,$AH$14,IF($AI$16=7,$AH$16,IF(#REF!=7,#REF!,IF(#REF!=7,#REF!,0)))))))))</f>
        <v>1.1479999999999999</v>
      </c>
      <c r="AM32" s="23"/>
      <c r="AN32" s="23"/>
      <c r="AO32" s="23"/>
    </row>
    <row r="33" spans="1:41" ht="15.75" thickBot="1" x14ac:dyDescent="0.3">
      <c r="A33" s="48"/>
      <c r="B33" s="37"/>
      <c r="C33" s="37"/>
      <c r="D33" s="37"/>
      <c r="E33" s="37"/>
      <c r="F33" s="38"/>
      <c r="G33" s="37"/>
      <c r="H33" s="38"/>
      <c r="I33" s="46"/>
      <c r="J33" s="38"/>
      <c r="K33" s="37"/>
      <c r="L33" s="38"/>
      <c r="O33" s="47"/>
      <c r="P33" s="47"/>
      <c r="Q33" s="47"/>
      <c r="R33" s="47"/>
      <c r="W33" s="45"/>
      <c r="X33" s="18"/>
      <c r="Y33" s="18"/>
      <c r="Z33" s="18"/>
      <c r="AA33" s="18"/>
      <c r="AB33" s="18"/>
      <c r="AC33" s="45"/>
      <c r="AD33" s="18"/>
      <c r="AE33" s="31"/>
      <c r="AF33" s="40"/>
      <c r="AG33" s="40"/>
      <c r="AH33" s="40"/>
      <c r="AI33" s="40"/>
      <c r="AJ33" s="40"/>
      <c r="AK33" s="41"/>
      <c r="AL33" s="42"/>
      <c r="AM33" s="18"/>
      <c r="AN33" s="18"/>
      <c r="AO33" s="18"/>
    </row>
    <row r="34" spans="1:41" ht="15.75" thickBot="1" x14ac:dyDescent="0.3">
      <c r="A34" s="48"/>
      <c r="B34" s="37"/>
      <c r="C34" s="37"/>
      <c r="D34" s="37"/>
      <c r="E34" s="37"/>
      <c r="F34" s="38"/>
      <c r="G34" s="37"/>
      <c r="H34" s="38"/>
      <c r="I34" s="45"/>
      <c r="J34" s="38"/>
      <c r="K34" s="37"/>
      <c r="L34" s="38"/>
      <c r="W34" s="24"/>
      <c r="X34" s="24"/>
      <c r="Y34" s="38"/>
      <c r="Z34" s="49"/>
      <c r="AA34" s="23"/>
      <c r="AB34" s="23"/>
      <c r="AC34" s="24" t="s">
        <v>96</v>
      </c>
      <c r="AD34" s="25"/>
      <c r="AE34" s="43" t="e">
        <f>IF($AI$4=8,$B$4,IF($AI$6=8,$B$6,IF($AI$8=8,$B$8,IF($AI$10=8,$B$10,IF($AI$12=8,$B$12,IF($AI$14=8,$B$14,IF($AI$16=8,$B$16,IF(#REF!=8,#REF!,IF(#REF!=8,#REF!,"")))))))))</f>
        <v>#REF!</v>
      </c>
      <c r="AF34" s="132"/>
      <c r="AG34" s="132"/>
      <c r="AH34" s="132"/>
      <c r="AI34" s="132"/>
      <c r="AJ34" s="133"/>
      <c r="AK34" s="28"/>
      <c r="AL34" s="29" t="e">
        <f>IF($AI$4=8,$AH$4,IF($AI$6=8,$AH$6,IF($AI$8=8,$AH$8,IF($AI$10=8,$AH$10,IF($AI$12=8,$AH$12,IF($AI$14=8,$AH$14,IF($AI$16=8,$AH$16,IF(#REF!=8,#REF!,IF(#REF!=8,#REF!,0)))))))))</f>
        <v>#REF!</v>
      </c>
      <c r="AM34" s="23"/>
      <c r="AN34" s="23"/>
      <c r="AO34" s="23"/>
    </row>
    <row r="35" spans="1:41" ht="15" x14ac:dyDescent="0.25">
      <c r="AE35" s="40"/>
      <c r="AF35" s="40"/>
      <c r="AG35" s="40"/>
      <c r="AH35" s="40"/>
      <c r="AI35" s="40"/>
      <c r="AJ35" s="40"/>
      <c r="AK35" s="50"/>
      <c r="AL35" s="51"/>
    </row>
  </sheetData>
  <mergeCells count="144">
    <mergeCell ref="A1:AJ1"/>
    <mergeCell ref="C3:M3"/>
    <mergeCell ref="N3:P3"/>
    <mergeCell ref="Q3:S3"/>
    <mergeCell ref="T3:V3"/>
    <mergeCell ref="W3:Y3"/>
    <mergeCell ref="Z3:AB3"/>
    <mergeCell ref="AC3:AE3"/>
    <mergeCell ref="AF3:AH3"/>
    <mergeCell ref="AI3:AJ3"/>
    <mergeCell ref="B4:B5"/>
    <mergeCell ref="C4:M5"/>
    <mergeCell ref="N4:P4"/>
    <mergeCell ref="Q4:S4"/>
    <mergeCell ref="T4:V4"/>
    <mergeCell ref="W4:Y4"/>
    <mergeCell ref="Z4:AB4"/>
    <mergeCell ref="AC4:AE4"/>
    <mergeCell ref="AG4:AG5"/>
    <mergeCell ref="AH4:AH5"/>
    <mergeCell ref="AI4:AJ5"/>
    <mergeCell ref="N5:P5"/>
    <mergeCell ref="Q5:S5"/>
    <mergeCell ref="T5:V5"/>
    <mergeCell ref="W5:Y5"/>
    <mergeCell ref="Z5:AB5"/>
    <mergeCell ref="AC5:AE5"/>
    <mergeCell ref="B6:B7"/>
    <mergeCell ref="C6:M7"/>
    <mergeCell ref="N6:P6"/>
    <mergeCell ref="Q6:S6"/>
    <mergeCell ref="T6:V6"/>
    <mergeCell ref="W6:Y6"/>
    <mergeCell ref="Z6:AB6"/>
    <mergeCell ref="AC6:AE6"/>
    <mergeCell ref="AF4:AF5"/>
    <mergeCell ref="AF6:AF7"/>
    <mergeCell ref="AG6:AG7"/>
    <mergeCell ref="AH6:AH7"/>
    <mergeCell ref="AI6:AJ7"/>
    <mergeCell ref="N7:P7"/>
    <mergeCell ref="Q7:S7"/>
    <mergeCell ref="T7:V7"/>
    <mergeCell ref="W7:Y7"/>
    <mergeCell ref="Z7:AB7"/>
    <mergeCell ref="AC7:AE7"/>
    <mergeCell ref="AG8:AG9"/>
    <mergeCell ref="AH8:AH9"/>
    <mergeCell ref="AI8:AJ9"/>
    <mergeCell ref="N9:P9"/>
    <mergeCell ref="Q9:S9"/>
    <mergeCell ref="T9:V9"/>
    <mergeCell ref="W9:Y9"/>
    <mergeCell ref="Z9:AB9"/>
    <mergeCell ref="AC9:AE9"/>
    <mergeCell ref="N8:P8"/>
    <mergeCell ref="Q8:S8"/>
    <mergeCell ref="T8:V8"/>
    <mergeCell ref="W8:Y8"/>
    <mergeCell ref="Z8:AB8"/>
    <mergeCell ref="AC8:AE8"/>
    <mergeCell ref="B10:B11"/>
    <mergeCell ref="C10:M11"/>
    <mergeCell ref="N10:P10"/>
    <mergeCell ref="Q10:S10"/>
    <mergeCell ref="T10:V10"/>
    <mergeCell ref="W10:Y10"/>
    <mergeCell ref="Z10:AB10"/>
    <mergeCell ref="AC10:AE10"/>
    <mergeCell ref="AF8:AF9"/>
    <mergeCell ref="B8:B9"/>
    <mergeCell ref="C8:M9"/>
    <mergeCell ref="AF10:AF11"/>
    <mergeCell ref="AG10:AG11"/>
    <mergeCell ref="AH10:AH11"/>
    <mergeCell ref="AI10:AJ11"/>
    <mergeCell ref="N11:P11"/>
    <mergeCell ref="Q11:S11"/>
    <mergeCell ref="T11:V11"/>
    <mergeCell ref="W11:Y11"/>
    <mergeCell ref="Z11:AB11"/>
    <mergeCell ref="AC11:AE11"/>
    <mergeCell ref="AG12:AG13"/>
    <mergeCell ref="AH12:AH13"/>
    <mergeCell ref="AI12:AJ13"/>
    <mergeCell ref="N13:P13"/>
    <mergeCell ref="Q13:S13"/>
    <mergeCell ref="T13:V13"/>
    <mergeCell ref="W13:Y13"/>
    <mergeCell ref="Z13:AB13"/>
    <mergeCell ref="AC13:AE13"/>
    <mergeCell ref="N12:P12"/>
    <mergeCell ref="Q12:S12"/>
    <mergeCell ref="T12:V12"/>
    <mergeCell ref="W12:Y12"/>
    <mergeCell ref="Z12:AB12"/>
    <mergeCell ref="AC12:AE12"/>
    <mergeCell ref="B14:B15"/>
    <mergeCell ref="C14:M15"/>
    <mergeCell ref="N14:P14"/>
    <mergeCell ref="Q14:S14"/>
    <mergeCell ref="T14:V14"/>
    <mergeCell ref="W14:Y14"/>
    <mergeCell ref="Z14:AB14"/>
    <mergeCell ref="AC14:AE14"/>
    <mergeCell ref="AF12:AF13"/>
    <mergeCell ref="B12:B13"/>
    <mergeCell ref="C12:M13"/>
    <mergeCell ref="AF14:AF15"/>
    <mergeCell ref="AG14:AG15"/>
    <mergeCell ref="AH14:AH15"/>
    <mergeCell ref="AI14:AJ15"/>
    <mergeCell ref="N15:P15"/>
    <mergeCell ref="Q15:S15"/>
    <mergeCell ref="T15:V15"/>
    <mergeCell ref="W15:Y15"/>
    <mergeCell ref="Z15:AB15"/>
    <mergeCell ref="AC15:AE15"/>
    <mergeCell ref="N17:P17"/>
    <mergeCell ref="Q17:S17"/>
    <mergeCell ref="T17:V17"/>
    <mergeCell ref="W17:Y17"/>
    <mergeCell ref="Z17:AB17"/>
    <mergeCell ref="AC17:AE17"/>
    <mergeCell ref="B16:B17"/>
    <mergeCell ref="C16:M17"/>
    <mergeCell ref="N16:P16"/>
    <mergeCell ref="Q16:S16"/>
    <mergeCell ref="T16:V16"/>
    <mergeCell ref="W16:Y16"/>
    <mergeCell ref="Z16:AB16"/>
    <mergeCell ref="AC16:AE16"/>
    <mergeCell ref="AF30:AJ30"/>
    <mergeCell ref="AF32:AJ32"/>
    <mergeCell ref="AF34:AJ34"/>
    <mergeCell ref="AF20:AJ20"/>
    <mergeCell ref="AF22:AJ22"/>
    <mergeCell ref="AF24:AJ24"/>
    <mergeCell ref="AF26:AJ26"/>
    <mergeCell ref="AF28:AJ28"/>
    <mergeCell ref="AF16:AF17"/>
    <mergeCell ref="AG16:AG17"/>
    <mergeCell ref="AH16:AH17"/>
    <mergeCell ref="AI16:AJ17"/>
  </mergeCells>
  <conditionalFormatting sqref="AE28:AJ28">
    <cfRule type="expression" dxfId="23" priority="2">
      <formula>$AK$28="Q"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R37"/>
  <sheetViews>
    <sheetView workbookViewId="0">
      <selection sqref="A1:AM1"/>
    </sheetView>
  </sheetViews>
  <sheetFormatPr baseColWidth="10" defaultColWidth="11.42578125" defaultRowHeight="12.75" x14ac:dyDescent="0.2"/>
  <cols>
    <col min="1" max="4" width="3.5703125" style="13" customWidth="1"/>
    <col min="5" max="5" width="2.140625" style="13" customWidth="1"/>
    <col min="6" max="7" width="3.5703125" style="13" customWidth="1"/>
    <col min="8" max="23" width="3.5703125" style="14" customWidth="1"/>
    <col min="24" max="34" width="3.5703125" style="13" customWidth="1"/>
    <col min="35" max="35" width="11.7109375" style="13" customWidth="1"/>
    <col min="36" max="37" width="5.7109375" style="13" customWidth="1"/>
    <col min="38" max="38" width="10.7109375" style="13" customWidth="1"/>
    <col min="39" max="39" width="3.5703125" style="13" customWidth="1"/>
    <col min="40" max="40" width="11.85546875" style="13" customWidth="1"/>
    <col min="41" max="42" width="11.42578125" style="13" customWidth="1"/>
    <col min="43" max="16384" width="11.42578125" style="13"/>
  </cols>
  <sheetData>
    <row r="1" spans="1:39" ht="46.5" x14ac:dyDescent="0.2">
      <c r="A1" s="94" t="s">
        <v>99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</row>
    <row r="2" spans="1:39" ht="13.5" thickBot="1" x14ac:dyDescent="0.25"/>
    <row r="3" spans="1:39" ht="21.75" thickBot="1" x14ac:dyDescent="0.25">
      <c r="C3" s="95" t="s">
        <v>67</v>
      </c>
      <c r="D3" s="96"/>
      <c r="E3" s="96"/>
      <c r="F3" s="96"/>
      <c r="G3" s="96"/>
      <c r="H3" s="96"/>
      <c r="I3" s="96"/>
      <c r="J3" s="96"/>
      <c r="K3" s="96"/>
      <c r="L3" s="96"/>
      <c r="M3" s="97"/>
      <c r="N3" s="149" t="s">
        <v>68</v>
      </c>
      <c r="O3" s="98"/>
      <c r="P3" s="98"/>
      <c r="Q3" s="98" t="s">
        <v>69</v>
      </c>
      <c r="R3" s="98"/>
      <c r="S3" s="98"/>
      <c r="T3" s="98" t="s">
        <v>70</v>
      </c>
      <c r="U3" s="98"/>
      <c r="V3" s="98"/>
      <c r="W3" s="98" t="s">
        <v>71</v>
      </c>
      <c r="X3" s="98"/>
      <c r="Y3" s="98"/>
      <c r="Z3" s="98" t="s">
        <v>72</v>
      </c>
      <c r="AA3" s="98"/>
      <c r="AB3" s="98"/>
      <c r="AC3" s="98" t="s">
        <v>73</v>
      </c>
      <c r="AD3" s="98"/>
      <c r="AE3" s="98"/>
      <c r="AF3" s="98" t="s">
        <v>74</v>
      </c>
      <c r="AG3" s="98"/>
      <c r="AH3" s="98"/>
      <c r="AI3" s="99" t="s">
        <v>76</v>
      </c>
      <c r="AJ3" s="96"/>
      <c r="AK3" s="100"/>
      <c r="AL3" s="98" t="s">
        <v>77</v>
      </c>
      <c r="AM3" s="101"/>
    </row>
    <row r="4" spans="1:39" ht="15" x14ac:dyDescent="0.2">
      <c r="B4" s="140" t="s">
        <v>78</v>
      </c>
      <c r="C4" s="142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44">
        <f>IF($N$5=50,1,0)</f>
        <v>1</v>
      </c>
      <c r="O4" s="111"/>
      <c r="P4" s="111"/>
      <c r="Q4" s="111">
        <f>IF($Q$5=50,1,0)</f>
        <v>0</v>
      </c>
      <c r="R4" s="111"/>
      <c r="S4" s="111"/>
      <c r="T4" s="111">
        <f>IF($T$5=50,1,0)</f>
        <v>1</v>
      </c>
      <c r="U4" s="111"/>
      <c r="V4" s="111"/>
      <c r="W4" s="111">
        <f>IF($W$5=50,1,0)</f>
        <v>1</v>
      </c>
      <c r="X4" s="111"/>
      <c r="Y4" s="111"/>
      <c r="Z4" s="111">
        <f>IF($Z$5=50,1,0)</f>
        <v>0</v>
      </c>
      <c r="AA4" s="111"/>
      <c r="AB4" s="111"/>
      <c r="AC4" s="111">
        <f>IF($AC$5=50,1,0)</f>
        <v>0</v>
      </c>
      <c r="AD4" s="111"/>
      <c r="AE4" s="111"/>
      <c r="AF4" s="111">
        <f>IF($AF$5=50,1,0)</f>
        <v>0</v>
      </c>
      <c r="AG4" s="111"/>
      <c r="AH4" s="111"/>
      <c r="AI4" s="112">
        <f>SUM($N$4:$AH$4)</f>
        <v>3</v>
      </c>
      <c r="AJ4" s="114">
        <f>SUM($N$5:$AH$5)</f>
        <v>288</v>
      </c>
      <c r="AK4" s="114">
        <f>$AI$4+$AJ$4/1000</f>
        <v>3.2879999999999998</v>
      </c>
      <c r="AL4" s="116">
        <f>RANK($AK$4,$AK$4:$AK$19,0)</f>
        <v>4</v>
      </c>
      <c r="AM4" s="117"/>
    </row>
    <row r="5" spans="1:39" ht="15.75" thickBot="1" x14ac:dyDescent="0.25">
      <c r="B5" s="141"/>
      <c r="C5" s="143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48">
        <f>$F$22</f>
        <v>50</v>
      </c>
      <c r="O5" s="121"/>
      <c r="P5" s="121"/>
      <c r="Q5" s="121">
        <f>$H$26</f>
        <v>45</v>
      </c>
      <c r="R5" s="121"/>
      <c r="S5" s="121"/>
      <c r="T5" s="121">
        <f>$F$30</f>
        <v>50</v>
      </c>
      <c r="U5" s="121"/>
      <c r="V5" s="121"/>
      <c r="W5" s="121">
        <f>$O$22</f>
        <v>50</v>
      </c>
      <c r="X5" s="121"/>
      <c r="Y5" s="121"/>
      <c r="Z5" s="121">
        <f>$Q$26</f>
        <v>41</v>
      </c>
      <c r="AA5" s="121"/>
      <c r="AB5" s="121"/>
      <c r="AC5" s="121">
        <f>$Q$30</f>
        <v>26</v>
      </c>
      <c r="AD5" s="121"/>
      <c r="AE5" s="121"/>
      <c r="AF5" s="121">
        <f>$Z$22</f>
        <v>26</v>
      </c>
      <c r="AG5" s="121"/>
      <c r="AH5" s="121"/>
      <c r="AI5" s="113"/>
      <c r="AJ5" s="115"/>
      <c r="AK5" s="115"/>
      <c r="AL5" s="118"/>
      <c r="AM5" s="119"/>
    </row>
    <row r="6" spans="1:39" ht="15" x14ac:dyDescent="0.2">
      <c r="B6" s="140" t="s">
        <v>79</v>
      </c>
      <c r="C6" s="142"/>
      <c r="D6" s="105"/>
      <c r="E6" s="105"/>
      <c r="F6" s="105"/>
      <c r="G6" s="105"/>
      <c r="H6" s="105"/>
      <c r="I6" s="105"/>
      <c r="J6" s="105"/>
      <c r="K6" s="105"/>
      <c r="L6" s="105"/>
      <c r="M6" s="106"/>
      <c r="N6" s="144">
        <f>IF($N$7=50,1,0)</f>
        <v>0</v>
      </c>
      <c r="O6" s="111"/>
      <c r="P6" s="111"/>
      <c r="Q6" s="111">
        <f>IF($Q$7=50,1,0)</f>
        <v>1</v>
      </c>
      <c r="R6" s="111"/>
      <c r="S6" s="111"/>
      <c r="T6" s="111">
        <f>IF($T$7=50,1,0)</f>
        <v>1</v>
      </c>
      <c r="U6" s="111"/>
      <c r="V6" s="111"/>
      <c r="W6" s="111">
        <f>IF($W$7=50,1,0)</f>
        <v>0</v>
      </c>
      <c r="X6" s="111"/>
      <c r="Y6" s="111"/>
      <c r="Z6" s="111">
        <f>IF($Z$7=50,1,0)</f>
        <v>0</v>
      </c>
      <c r="AA6" s="111"/>
      <c r="AB6" s="111"/>
      <c r="AC6" s="111">
        <f>IF($AC$7=50,1,0)</f>
        <v>0</v>
      </c>
      <c r="AD6" s="111"/>
      <c r="AE6" s="111"/>
      <c r="AF6" s="111">
        <f>IF($AF$7=50,1,0)</f>
        <v>0</v>
      </c>
      <c r="AG6" s="111"/>
      <c r="AH6" s="111"/>
      <c r="AI6" s="112">
        <f>SUM($N$6:$AH$6)</f>
        <v>2</v>
      </c>
      <c r="AJ6" s="114">
        <f>SUM($N$7:$AH$7)</f>
        <v>221</v>
      </c>
      <c r="AK6" s="114">
        <f>$AI$6+$AJ$6/1000</f>
        <v>2.2210000000000001</v>
      </c>
      <c r="AL6" s="116">
        <f>RANK($AK$6,$AK$4:$AK$19,0)</f>
        <v>7</v>
      </c>
      <c r="AM6" s="117"/>
    </row>
    <row r="7" spans="1:39" ht="15.75" thickBot="1" x14ac:dyDescent="0.3">
      <c r="B7" s="141"/>
      <c r="C7" s="143"/>
      <c r="D7" s="108"/>
      <c r="E7" s="108"/>
      <c r="F7" s="108"/>
      <c r="G7" s="108"/>
      <c r="H7" s="108"/>
      <c r="I7" s="108"/>
      <c r="J7" s="108"/>
      <c r="K7" s="108"/>
      <c r="L7" s="108"/>
      <c r="M7" s="109"/>
      <c r="N7" s="147">
        <f>$H$22</f>
        <v>32</v>
      </c>
      <c r="O7" s="122"/>
      <c r="P7" s="122"/>
      <c r="Q7" s="122">
        <f>$F$27</f>
        <v>50</v>
      </c>
      <c r="R7" s="122"/>
      <c r="S7" s="122"/>
      <c r="T7" s="122">
        <f>$F$31</f>
        <v>50</v>
      </c>
      <c r="U7" s="122"/>
      <c r="V7" s="122"/>
      <c r="W7" s="122">
        <f>$Q$23</f>
        <v>23</v>
      </c>
      <c r="X7" s="122"/>
      <c r="Y7" s="122"/>
      <c r="Z7" s="122">
        <f>$Q$27</f>
        <v>38</v>
      </c>
      <c r="AA7" s="122"/>
      <c r="AB7" s="122"/>
      <c r="AC7" s="122">
        <f>$O$31</f>
        <v>0</v>
      </c>
      <c r="AD7" s="122"/>
      <c r="AE7" s="122"/>
      <c r="AF7" s="122">
        <f>$Z$24</f>
        <v>28</v>
      </c>
      <c r="AG7" s="122"/>
      <c r="AH7" s="122"/>
      <c r="AI7" s="113"/>
      <c r="AJ7" s="115"/>
      <c r="AK7" s="115"/>
      <c r="AL7" s="118"/>
      <c r="AM7" s="119"/>
    </row>
    <row r="8" spans="1:39" ht="15" x14ac:dyDescent="0.2">
      <c r="B8" s="140" t="s">
        <v>80</v>
      </c>
      <c r="C8" s="142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44">
        <f>IF($N$9=50,1,0)</f>
        <v>1</v>
      </c>
      <c r="O8" s="111"/>
      <c r="P8" s="111"/>
      <c r="Q8" s="111">
        <f>IF($Q$9=50,1,0)</f>
        <v>0</v>
      </c>
      <c r="R8" s="111"/>
      <c r="S8" s="111"/>
      <c r="T8" s="111">
        <f>IF($T$9=50,1,0)</f>
        <v>0</v>
      </c>
      <c r="U8" s="111"/>
      <c r="V8" s="111"/>
      <c r="W8" s="111">
        <f>IF($W$9=50,1,0)</f>
        <v>0</v>
      </c>
      <c r="X8" s="111"/>
      <c r="Y8" s="111"/>
      <c r="Z8" s="111">
        <f>IF($Z$9=50,1,0)</f>
        <v>0</v>
      </c>
      <c r="AA8" s="111"/>
      <c r="AB8" s="111"/>
      <c r="AC8" s="111">
        <f>IF($AC$9=50,1,0)</f>
        <v>0</v>
      </c>
      <c r="AD8" s="111"/>
      <c r="AE8" s="111"/>
      <c r="AF8" s="111">
        <f>IF($AF$9=50,1,0)</f>
        <v>1</v>
      </c>
      <c r="AG8" s="111"/>
      <c r="AH8" s="111"/>
      <c r="AI8" s="112">
        <f>SUM($N$8:$AH$8)</f>
        <v>2</v>
      </c>
      <c r="AJ8" s="114">
        <f>SUM($N$9:$AH$9)</f>
        <v>198</v>
      </c>
      <c r="AK8" s="114">
        <f>$AI$8+$AJ$8/1000</f>
        <v>2.198</v>
      </c>
      <c r="AL8" s="116">
        <f>RANK($AK$8,$AK$4:$AK$19,0)</f>
        <v>8</v>
      </c>
      <c r="AM8" s="117"/>
    </row>
    <row r="9" spans="1:39" ht="15.75" thickBot="1" x14ac:dyDescent="0.3">
      <c r="B9" s="141"/>
      <c r="C9" s="143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47">
        <f>$F$23</f>
        <v>50</v>
      </c>
      <c r="O9" s="122"/>
      <c r="P9" s="122"/>
      <c r="Q9" s="122">
        <f>$H$27</f>
        <v>48</v>
      </c>
      <c r="R9" s="122"/>
      <c r="S9" s="122"/>
      <c r="T9" s="122">
        <f>$F$32</f>
        <v>0</v>
      </c>
      <c r="U9" s="122"/>
      <c r="V9" s="122"/>
      <c r="W9" s="122">
        <f>$Q$22</f>
        <v>21</v>
      </c>
      <c r="X9" s="122"/>
      <c r="Y9" s="122"/>
      <c r="Z9" s="122">
        <f>$Q$29</f>
        <v>29</v>
      </c>
      <c r="AA9" s="122"/>
      <c r="AB9" s="122"/>
      <c r="AC9" s="122">
        <f>$O$32</f>
        <v>0</v>
      </c>
      <c r="AD9" s="122"/>
      <c r="AE9" s="122"/>
      <c r="AF9" s="122">
        <f>$X$27</f>
        <v>50</v>
      </c>
      <c r="AG9" s="122"/>
      <c r="AH9" s="122"/>
      <c r="AI9" s="113"/>
      <c r="AJ9" s="115"/>
      <c r="AK9" s="115"/>
      <c r="AL9" s="118"/>
      <c r="AM9" s="119"/>
    </row>
    <row r="10" spans="1:39" ht="15" x14ac:dyDescent="0.2">
      <c r="B10" s="140" t="s">
        <v>81</v>
      </c>
      <c r="C10" s="142"/>
      <c r="D10" s="105"/>
      <c r="E10" s="105"/>
      <c r="F10" s="105"/>
      <c r="G10" s="105"/>
      <c r="H10" s="105"/>
      <c r="I10" s="105"/>
      <c r="J10" s="105"/>
      <c r="K10" s="105"/>
      <c r="L10" s="105"/>
      <c r="M10" s="106"/>
      <c r="N10" s="144">
        <f>IF($N$11=50,1,0)</f>
        <v>0</v>
      </c>
      <c r="O10" s="111"/>
      <c r="P10" s="111"/>
      <c r="Q10" s="111">
        <f>IF($Q$11=50,1,0)</f>
        <v>1</v>
      </c>
      <c r="R10" s="111"/>
      <c r="S10" s="111"/>
      <c r="T10" s="111">
        <f>IF($T$11=50,1,0)</f>
        <v>0</v>
      </c>
      <c r="U10" s="111"/>
      <c r="V10" s="111"/>
      <c r="W10" s="111">
        <f>IF($W$11=50,1,0)</f>
        <v>1</v>
      </c>
      <c r="X10" s="111"/>
      <c r="Y10" s="111"/>
      <c r="Z10" s="111">
        <f>IF($Z$11=50,1,0)</f>
        <v>0</v>
      </c>
      <c r="AA10" s="111"/>
      <c r="AB10" s="111"/>
      <c r="AC10" s="111">
        <f>IF($AC$11=50,1,0)</f>
        <v>1</v>
      </c>
      <c r="AD10" s="111"/>
      <c r="AE10" s="111"/>
      <c r="AF10" s="111">
        <f>IF($AF$11=50,1,0)</f>
        <v>1</v>
      </c>
      <c r="AG10" s="111"/>
      <c r="AH10" s="111"/>
      <c r="AI10" s="112">
        <f>SUM($N$10:$AH$10)</f>
        <v>4</v>
      </c>
      <c r="AJ10" s="114">
        <f>SUM($N$11:$AH$11)</f>
        <v>274</v>
      </c>
      <c r="AK10" s="114">
        <f>$AI$10+$AJ$10/1000</f>
        <v>4.274</v>
      </c>
      <c r="AL10" s="116">
        <f>RANK($AK$10,$AK$4:$AK$19,0)</f>
        <v>3</v>
      </c>
      <c r="AM10" s="117"/>
    </row>
    <row r="11" spans="1:39" ht="15.75" thickBot="1" x14ac:dyDescent="0.3">
      <c r="B11" s="141"/>
      <c r="C11" s="143"/>
      <c r="D11" s="108"/>
      <c r="E11" s="108"/>
      <c r="F11" s="108"/>
      <c r="G11" s="108"/>
      <c r="H11" s="108"/>
      <c r="I11" s="108"/>
      <c r="J11" s="108"/>
      <c r="K11" s="108"/>
      <c r="L11" s="108"/>
      <c r="M11" s="109"/>
      <c r="N11" s="146">
        <f>$H$23</f>
        <v>21</v>
      </c>
      <c r="O11" s="124"/>
      <c r="P11" s="124"/>
      <c r="Q11" s="124">
        <f>$F$28</f>
        <v>50</v>
      </c>
      <c r="R11" s="124"/>
      <c r="S11" s="124"/>
      <c r="T11" s="124">
        <f>$H$31</f>
        <v>14</v>
      </c>
      <c r="U11" s="124"/>
      <c r="V11" s="124"/>
      <c r="W11" s="124">
        <f>$O$24</f>
        <v>50</v>
      </c>
      <c r="X11" s="124"/>
      <c r="Y11" s="124"/>
      <c r="Z11" s="124">
        <f>$Q$28</f>
        <v>39</v>
      </c>
      <c r="AA11" s="124"/>
      <c r="AB11" s="124"/>
      <c r="AC11" s="124">
        <f>$X$22</f>
        <v>50</v>
      </c>
      <c r="AD11" s="124"/>
      <c r="AE11" s="124"/>
      <c r="AF11" s="124">
        <f>$Z$28</f>
        <v>50</v>
      </c>
      <c r="AG11" s="124"/>
      <c r="AH11" s="124"/>
      <c r="AI11" s="113"/>
      <c r="AJ11" s="115"/>
      <c r="AK11" s="115"/>
      <c r="AL11" s="118"/>
      <c r="AM11" s="119"/>
    </row>
    <row r="12" spans="1:39" ht="15" x14ac:dyDescent="0.2">
      <c r="B12" s="140" t="s">
        <v>82</v>
      </c>
      <c r="C12" s="142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44">
        <f>IF($N$13=50,1,0)</f>
        <v>1</v>
      </c>
      <c r="O12" s="111"/>
      <c r="P12" s="111"/>
      <c r="Q12" s="111">
        <f>IF($Q$13=50,1,0)</f>
        <v>0</v>
      </c>
      <c r="R12" s="111"/>
      <c r="S12" s="111"/>
      <c r="T12" s="111">
        <f>IF($T$13=50,1,0)</f>
        <v>0</v>
      </c>
      <c r="U12" s="111"/>
      <c r="V12" s="111"/>
      <c r="W12" s="111">
        <f>IF($W$13=50,1,0)</f>
        <v>1</v>
      </c>
      <c r="X12" s="111"/>
      <c r="Y12" s="111"/>
      <c r="Z12" s="111">
        <f>IF($Z$13=50,1,0)</f>
        <v>1</v>
      </c>
      <c r="AA12" s="111"/>
      <c r="AB12" s="111"/>
      <c r="AC12" s="111">
        <f>IF($AC$13=50,1,0)</f>
        <v>0</v>
      </c>
      <c r="AD12" s="111"/>
      <c r="AE12" s="111"/>
      <c r="AF12" s="111">
        <f>IF($AF$13=50,1,0)</f>
        <v>1</v>
      </c>
      <c r="AG12" s="111"/>
      <c r="AH12" s="111"/>
      <c r="AI12" s="112">
        <f>SUM($N$12:$AH$12)</f>
        <v>4</v>
      </c>
      <c r="AJ12" s="114">
        <f>SUM($N$13:$AH$13)</f>
        <v>284</v>
      </c>
      <c r="AK12" s="114">
        <f>$AI$12+$AJ$12/1000</f>
        <v>4.2839999999999998</v>
      </c>
      <c r="AL12" s="116">
        <f>RANK($AK$12,$AK$4:$AK$19,0)</f>
        <v>1</v>
      </c>
      <c r="AM12" s="117"/>
    </row>
    <row r="13" spans="1:39" ht="15.75" thickBot="1" x14ac:dyDescent="0.3">
      <c r="B13" s="145"/>
      <c r="C13" s="143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46">
        <f>$F$24</f>
        <v>50</v>
      </c>
      <c r="O13" s="124"/>
      <c r="P13" s="124"/>
      <c r="Q13" s="124">
        <f>$H$28</f>
        <v>39</v>
      </c>
      <c r="R13" s="124"/>
      <c r="S13" s="124"/>
      <c r="T13" s="124">
        <f>$H$32</f>
        <v>0</v>
      </c>
      <c r="U13" s="124"/>
      <c r="V13" s="124"/>
      <c r="W13" s="124">
        <f>$O$23</f>
        <v>50</v>
      </c>
      <c r="X13" s="124"/>
      <c r="Y13" s="124"/>
      <c r="Z13" s="124">
        <f>$O$30</f>
        <v>50</v>
      </c>
      <c r="AA13" s="124"/>
      <c r="AB13" s="124"/>
      <c r="AC13" s="124">
        <f>$Z$25</f>
        <v>45</v>
      </c>
      <c r="AD13" s="124"/>
      <c r="AE13" s="124"/>
      <c r="AF13" s="124">
        <f>$X$29</f>
        <v>50</v>
      </c>
      <c r="AG13" s="124"/>
      <c r="AH13" s="124"/>
      <c r="AI13" s="113"/>
      <c r="AJ13" s="115"/>
      <c r="AK13" s="115"/>
      <c r="AL13" s="118"/>
      <c r="AM13" s="119"/>
    </row>
    <row r="14" spans="1:39" ht="15" x14ac:dyDescent="0.2">
      <c r="B14" s="140" t="s">
        <v>83</v>
      </c>
      <c r="C14" s="142"/>
      <c r="D14" s="105"/>
      <c r="E14" s="105"/>
      <c r="F14" s="105"/>
      <c r="G14" s="105"/>
      <c r="H14" s="105"/>
      <c r="I14" s="105"/>
      <c r="J14" s="105"/>
      <c r="K14" s="105"/>
      <c r="L14" s="105"/>
      <c r="M14" s="106"/>
      <c r="N14" s="110">
        <f>IF($N$15=50,1,0)</f>
        <v>0</v>
      </c>
      <c r="O14" s="111"/>
      <c r="P14" s="111"/>
      <c r="Q14" s="111">
        <f>IF($Q$15=50,1,0)</f>
        <v>1</v>
      </c>
      <c r="R14" s="111"/>
      <c r="S14" s="111"/>
      <c r="T14" s="111">
        <f>IF($T$15=50,1,0)</f>
        <v>0</v>
      </c>
      <c r="U14" s="111"/>
      <c r="V14" s="111"/>
      <c r="W14" s="111">
        <f>IF($W$15=50,1,0)</f>
        <v>1</v>
      </c>
      <c r="X14" s="111"/>
      <c r="Y14" s="111"/>
      <c r="Z14" s="111">
        <f>IF($Z$15=50,1,0)</f>
        <v>0</v>
      </c>
      <c r="AA14" s="111"/>
      <c r="AB14" s="111"/>
      <c r="AC14" s="111">
        <f>IF($AC$15=50,1,0)</f>
        <v>1</v>
      </c>
      <c r="AD14" s="111"/>
      <c r="AE14" s="111"/>
      <c r="AF14" s="111">
        <f>IF($AF$15=50,1,0)</f>
        <v>0</v>
      </c>
      <c r="AG14" s="111"/>
      <c r="AH14" s="111"/>
      <c r="AI14" s="112">
        <f>SUM($N$14:$AH$14)</f>
        <v>3</v>
      </c>
      <c r="AJ14" s="114">
        <f>SUM($N$15:$AH$15)</f>
        <v>179</v>
      </c>
      <c r="AK14" s="114">
        <f>$AI$14+$AJ$14/1000</f>
        <v>3.1789999999999998</v>
      </c>
      <c r="AL14" s="116">
        <f>RANK($AK$14,$AK$4:$AK$19,0)</f>
        <v>5</v>
      </c>
      <c r="AM14" s="117"/>
    </row>
    <row r="15" spans="1:39" ht="15.75" thickBot="1" x14ac:dyDescent="0.3">
      <c r="B15" s="141"/>
      <c r="C15" s="143"/>
      <c r="D15" s="108"/>
      <c r="E15" s="108"/>
      <c r="F15" s="108"/>
      <c r="G15" s="108"/>
      <c r="H15" s="108"/>
      <c r="I15" s="108"/>
      <c r="J15" s="108"/>
      <c r="K15" s="108"/>
      <c r="L15" s="108"/>
      <c r="M15" s="109"/>
      <c r="N15" s="135">
        <f>$H$24</f>
        <v>12</v>
      </c>
      <c r="O15" s="124"/>
      <c r="P15" s="124"/>
      <c r="Q15" s="124">
        <f>$F$29</f>
        <v>50</v>
      </c>
      <c r="R15" s="124"/>
      <c r="S15" s="124"/>
      <c r="T15" s="124">
        <f>$F$33</f>
        <v>0</v>
      </c>
      <c r="U15" s="124"/>
      <c r="V15" s="124"/>
      <c r="W15" s="124">
        <f>$O$26</f>
        <v>50</v>
      </c>
      <c r="X15" s="124"/>
      <c r="Y15" s="124"/>
      <c r="Z15" s="124">
        <f>$Q$32</f>
        <v>0</v>
      </c>
      <c r="AA15" s="124"/>
      <c r="AB15" s="124"/>
      <c r="AC15" s="124">
        <f>$Z$23</f>
        <v>50</v>
      </c>
      <c r="AD15" s="124"/>
      <c r="AE15" s="124"/>
      <c r="AF15" s="124">
        <f>$X$28</f>
        <v>17</v>
      </c>
      <c r="AG15" s="124"/>
      <c r="AH15" s="124"/>
      <c r="AI15" s="113"/>
      <c r="AJ15" s="115"/>
      <c r="AK15" s="115"/>
      <c r="AL15" s="118"/>
      <c r="AM15" s="119"/>
    </row>
    <row r="16" spans="1:39" ht="15" x14ac:dyDescent="0.2">
      <c r="B16" s="140" t="s">
        <v>84</v>
      </c>
      <c r="C16" s="142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44">
        <f>IF($N$17=50,1,0)</f>
        <v>1</v>
      </c>
      <c r="O16" s="111"/>
      <c r="P16" s="111"/>
      <c r="Q16" s="111">
        <f>IF($Q$17=50,1,0)</f>
        <v>0</v>
      </c>
      <c r="R16" s="111"/>
      <c r="S16" s="111"/>
      <c r="T16" s="111">
        <f>IF($T$17=50,1,0)</f>
        <v>0</v>
      </c>
      <c r="U16" s="111"/>
      <c r="V16" s="111"/>
      <c r="W16" s="111">
        <f>IF($W$17=50,1,0)</f>
        <v>1</v>
      </c>
      <c r="X16" s="111"/>
      <c r="Y16" s="111"/>
      <c r="Z16" s="111">
        <f>IF($Z$17=50,1,0)</f>
        <v>0</v>
      </c>
      <c r="AA16" s="111"/>
      <c r="AB16" s="111"/>
      <c r="AC16" s="111">
        <f>IF($AC$17=50,1,0)</f>
        <v>1</v>
      </c>
      <c r="AD16" s="111"/>
      <c r="AE16" s="111"/>
      <c r="AF16" s="111">
        <f>IF($AF$17=50,1,0)</f>
        <v>1</v>
      </c>
      <c r="AG16" s="111"/>
      <c r="AH16" s="111"/>
      <c r="AI16" s="112">
        <f>SUM($N$16:$AH$16)</f>
        <v>4</v>
      </c>
      <c r="AJ16" s="114">
        <f>SUM($N$17:$AH$17)</f>
        <v>283</v>
      </c>
      <c r="AK16" s="114">
        <f>$AI$16+$AJ$16/1000</f>
        <v>4.2830000000000004</v>
      </c>
      <c r="AL16" s="116">
        <f>RANK($AK$16,$AK$4:$AK$19,0)</f>
        <v>2</v>
      </c>
      <c r="AM16" s="117"/>
    </row>
    <row r="17" spans="1:44" ht="15.75" customHeight="1" thickBot="1" x14ac:dyDescent="0.3">
      <c r="B17" s="141"/>
      <c r="C17" s="143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38">
        <f>$F$25</f>
        <v>50</v>
      </c>
      <c r="O17" s="139"/>
      <c r="P17" s="139"/>
      <c r="Q17" s="139">
        <f>$H$29</f>
        <v>38</v>
      </c>
      <c r="R17" s="139"/>
      <c r="S17" s="139"/>
      <c r="T17" s="139">
        <f>$Q$24</f>
        <v>45</v>
      </c>
      <c r="U17" s="139"/>
      <c r="V17" s="139"/>
      <c r="W17" s="139">
        <f>$O$29</f>
        <v>50</v>
      </c>
      <c r="X17" s="139"/>
      <c r="Y17" s="139"/>
      <c r="Z17" s="139">
        <f>$Q$33</f>
        <v>0</v>
      </c>
      <c r="AA17" s="139"/>
      <c r="AB17" s="139"/>
      <c r="AC17" s="139">
        <f>$X$24</f>
        <v>50</v>
      </c>
      <c r="AD17" s="139"/>
      <c r="AE17" s="139"/>
      <c r="AF17" s="139">
        <f>$Z$26</f>
        <v>50</v>
      </c>
      <c r="AG17" s="139"/>
      <c r="AH17" s="139"/>
      <c r="AI17" s="113"/>
      <c r="AJ17" s="115"/>
      <c r="AK17" s="115"/>
      <c r="AL17" s="118"/>
      <c r="AM17" s="119"/>
    </row>
    <row r="18" spans="1:44" ht="15.75" customHeight="1" x14ac:dyDescent="0.2">
      <c r="B18" s="140" t="s">
        <v>85</v>
      </c>
      <c r="C18" s="142"/>
      <c r="D18" s="105"/>
      <c r="E18" s="105"/>
      <c r="F18" s="105"/>
      <c r="G18" s="105"/>
      <c r="H18" s="105"/>
      <c r="I18" s="105"/>
      <c r="J18" s="105"/>
      <c r="K18" s="105"/>
      <c r="L18" s="105"/>
      <c r="M18" s="106"/>
      <c r="N18" s="110">
        <f>IF($N$19=50,1,0)</f>
        <v>0</v>
      </c>
      <c r="O18" s="111"/>
      <c r="P18" s="111"/>
      <c r="Q18" s="111">
        <f>IF($Q$19=50,1,0)</f>
        <v>0</v>
      </c>
      <c r="R18" s="111"/>
      <c r="S18" s="111"/>
      <c r="T18" s="111">
        <f>IF($T$19=50,1,0)</f>
        <v>1</v>
      </c>
      <c r="U18" s="111"/>
      <c r="V18" s="111"/>
      <c r="W18" s="111">
        <f>IF($W$19=50,1,0)</f>
        <v>1</v>
      </c>
      <c r="X18" s="111"/>
      <c r="Y18" s="111"/>
      <c r="Z18" s="111">
        <f>IF($Z$19=50,1,0)</f>
        <v>0</v>
      </c>
      <c r="AA18" s="111"/>
      <c r="AB18" s="111"/>
      <c r="AC18" s="111">
        <f>IF($AC$19=50,1,0)</f>
        <v>0</v>
      </c>
      <c r="AD18" s="111"/>
      <c r="AE18" s="111"/>
      <c r="AF18" s="111">
        <f>IF($AF$19=50,1,0)</f>
        <v>0</v>
      </c>
      <c r="AG18" s="111"/>
      <c r="AH18" s="111"/>
      <c r="AI18" s="112">
        <f>SUM($N$18:$AH$18)</f>
        <v>2</v>
      </c>
      <c r="AJ18" s="114">
        <f>SUM($N$19:$AH$19)</f>
        <v>242</v>
      </c>
      <c r="AK18" s="114">
        <f>$AI$18+$AJ$18/1000</f>
        <v>2.242</v>
      </c>
      <c r="AL18" s="116">
        <f>RANK($AK$18,$AK$4:$AK$19,0)</f>
        <v>6</v>
      </c>
      <c r="AM18" s="117"/>
    </row>
    <row r="19" spans="1:44" ht="15.75" customHeight="1" thickBot="1" x14ac:dyDescent="0.3">
      <c r="B19" s="141"/>
      <c r="C19" s="143"/>
      <c r="D19" s="108"/>
      <c r="E19" s="108"/>
      <c r="F19" s="108"/>
      <c r="G19" s="108"/>
      <c r="H19" s="108"/>
      <c r="I19" s="108"/>
      <c r="J19" s="108"/>
      <c r="K19" s="108"/>
      <c r="L19" s="108"/>
      <c r="M19" s="109"/>
      <c r="N19" s="135">
        <f>$H$25</f>
        <v>25</v>
      </c>
      <c r="O19" s="124"/>
      <c r="P19" s="124"/>
      <c r="Q19" s="124">
        <f>$H$30</f>
        <v>39</v>
      </c>
      <c r="R19" s="124"/>
      <c r="S19" s="124"/>
      <c r="T19" s="124">
        <f>$O$25</f>
        <v>50</v>
      </c>
      <c r="U19" s="124"/>
      <c r="V19" s="124"/>
      <c r="W19" s="124">
        <f>$O$28</f>
        <v>50</v>
      </c>
      <c r="X19" s="124"/>
      <c r="Y19" s="124"/>
      <c r="Z19" s="124">
        <f>$Q$31</f>
        <v>0</v>
      </c>
      <c r="AA19" s="124"/>
      <c r="AB19" s="124"/>
      <c r="AC19" s="124">
        <f>$X$23</f>
        <v>39</v>
      </c>
      <c r="AD19" s="124"/>
      <c r="AE19" s="124"/>
      <c r="AF19" s="124">
        <f>$Z$29</f>
        <v>39</v>
      </c>
      <c r="AG19" s="124"/>
      <c r="AH19" s="124"/>
      <c r="AI19" s="113"/>
      <c r="AJ19" s="115"/>
      <c r="AK19" s="115"/>
      <c r="AL19" s="118"/>
      <c r="AM19" s="119"/>
    </row>
    <row r="20" spans="1:44" ht="18.75" customHeight="1" thickBot="1" x14ac:dyDescent="0.25">
      <c r="B20" s="15"/>
      <c r="C20" s="15"/>
      <c r="D20" s="15"/>
      <c r="E20" s="15"/>
      <c r="F20" s="15"/>
      <c r="G20" s="15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</row>
    <row r="21" spans="1:44" ht="15.75" thickBot="1" x14ac:dyDescent="0.3">
      <c r="A21" s="17" t="s">
        <v>87</v>
      </c>
      <c r="J21" s="17" t="s">
        <v>87</v>
      </c>
      <c r="S21" s="17" t="s">
        <v>87</v>
      </c>
      <c r="AA21" s="18"/>
    </row>
    <row r="22" spans="1:44" ht="15.75" thickBot="1" x14ac:dyDescent="0.3">
      <c r="A22" s="19">
        <v>1</v>
      </c>
      <c r="B22" s="20" t="s">
        <v>78</v>
      </c>
      <c r="C22" s="20" t="s">
        <v>88</v>
      </c>
      <c r="D22" s="20" t="s">
        <v>79</v>
      </c>
      <c r="E22" s="20"/>
      <c r="F22" s="21">
        <v>50</v>
      </c>
      <c r="G22" s="20" t="s">
        <v>88</v>
      </c>
      <c r="H22" s="21">
        <v>32</v>
      </c>
      <c r="I22" s="22"/>
      <c r="J22" s="19">
        <v>1</v>
      </c>
      <c r="K22" s="37" t="s">
        <v>80</v>
      </c>
      <c r="L22" s="20" t="s">
        <v>88</v>
      </c>
      <c r="M22" s="20" t="s">
        <v>85</v>
      </c>
      <c r="N22" s="20"/>
      <c r="O22" s="21">
        <v>50</v>
      </c>
      <c r="P22" s="20" t="s">
        <v>88</v>
      </c>
      <c r="Q22" s="21">
        <v>21</v>
      </c>
      <c r="R22" s="22"/>
      <c r="S22" s="19">
        <v>1</v>
      </c>
      <c r="T22" s="37" t="s">
        <v>79</v>
      </c>
      <c r="U22" s="20" t="s">
        <v>88</v>
      </c>
      <c r="V22" s="20" t="s">
        <v>84</v>
      </c>
      <c r="W22" s="20"/>
      <c r="X22" s="21">
        <v>50</v>
      </c>
      <c r="Y22" s="20" t="s">
        <v>88</v>
      </c>
      <c r="Z22" s="21">
        <v>26</v>
      </c>
      <c r="AA22" s="23"/>
      <c r="AB22" s="23"/>
      <c r="AC22" s="24" t="s">
        <v>89</v>
      </c>
      <c r="AD22" s="25"/>
      <c r="AE22" s="26" t="str">
        <f>IF($AL$4=1,$B$4,IF($AL$6=1,$B$6,IF($AL$8=1,$B$8,IF($AL$10=1,$B$10,IF($AL$12=1,$B$12,IF($AL$14=1,$B$14,IF($AL$16=1,$B$16,IF($AL$18=1,$B$18,IF(#REF!=1,#REF!,"")))))))))</f>
        <v>A5</v>
      </c>
      <c r="AF22" s="27"/>
      <c r="AG22" s="128">
        <f>CHOOSE(MID($AE$22,2,LEN($AE$22)-1),$C$4,$C$6,$C$8,$C$10,$C$12,$C$14,$C$16,$C$18,#REF!)</f>
        <v>0</v>
      </c>
      <c r="AH22" s="129"/>
      <c r="AI22" s="129"/>
      <c r="AJ22" s="129"/>
      <c r="AK22" s="129"/>
      <c r="AL22" s="129"/>
      <c r="AM22" s="130"/>
      <c r="AN22" s="28"/>
      <c r="AO22" s="29">
        <f>IF($AL$4=1,$AK$4,IF($AL$6=1,$AK$6,IF($AL$8=1,$AK$8,IF($AL$10=1,$AK$10,IF($AL$12=1,$AK$12,IF($AL$14=1,$AK$14,IF($AL$16=1,$AK$16,IF($AL$18=1,$AK$18,IF(#REF!=1,#REF!,0)))))))))</f>
        <v>4.2839999999999998</v>
      </c>
      <c r="AP22" s="23"/>
      <c r="AQ22" s="23"/>
      <c r="AR22" s="23"/>
    </row>
    <row r="23" spans="1:44" ht="15.75" thickBot="1" x14ac:dyDescent="0.3">
      <c r="A23" s="19">
        <v>2</v>
      </c>
      <c r="B23" s="20" t="s">
        <v>80</v>
      </c>
      <c r="C23" s="20" t="s">
        <v>88</v>
      </c>
      <c r="D23" s="20" t="s">
        <v>81</v>
      </c>
      <c r="E23" s="20"/>
      <c r="F23" s="21">
        <v>50</v>
      </c>
      <c r="G23" s="20" t="s">
        <v>88</v>
      </c>
      <c r="H23" s="21">
        <v>21</v>
      </c>
      <c r="I23" s="22"/>
      <c r="J23" s="19">
        <v>2</v>
      </c>
      <c r="K23" s="37" t="s">
        <v>83</v>
      </c>
      <c r="L23" s="20" t="s">
        <v>88</v>
      </c>
      <c r="M23" s="20" t="s">
        <v>84</v>
      </c>
      <c r="N23" s="20"/>
      <c r="O23" s="21">
        <v>50</v>
      </c>
      <c r="P23" s="20" t="s">
        <v>88</v>
      </c>
      <c r="Q23" s="21">
        <v>23</v>
      </c>
      <c r="R23" s="22"/>
      <c r="S23" s="19">
        <v>2</v>
      </c>
      <c r="T23" s="37" t="s">
        <v>82</v>
      </c>
      <c r="U23" s="20" t="s">
        <v>88</v>
      </c>
      <c r="V23" s="20" t="s">
        <v>80</v>
      </c>
      <c r="W23" s="20"/>
      <c r="X23" s="21">
        <v>39</v>
      </c>
      <c r="Y23" s="20" t="s">
        <v>88</v>
      </c>
      <c r="Z23" s="21">
        <v>50</v>
      </c>
      <c r="AA23" s="18"/>
      <c r="AB23" s="24"/>
      <c r="AD23" s="24"/>
      <c r="AE23" s="30"/>
      <c r="AF23" s="30"/>
      <c r="AG23" s="30"/>
      <c r="AH23" s="30"/>
      <c r="AI23" s="30"/>
      <c r="AJ23" s="30"/>
      <c r="AK23" s="30"/>
      <c r="AL23" s="30"/>
      <c r="AM23" s="30"/>
      <c r="AN23" s="32"/>
      <c r="AO23" s="33"/>
      <c r="AP23" s="34"/>
      <c r="AQ23" s="35"/>
      <c r="AR23" s="35"/>
    </row>
    <row r="24" spans="1:44" ht="15.75" thickBot="1" x14ac:dyDescent="0.3">
      <c r="A24" s="19">
        <v>3</v>
      </c>
      <c r="B24" s="20" t="s">
        <v>82</v>
      </c>
      <c r="C24" s="20" t="s">
        <v>88</v>
      </c>
      <c r="D24" s="20" t="s">
        <v>83</v>
      </c>
      <c r="E24" s="20"/>
      <c r="F24" s="21">
        <v>50</v>
      </c>
      <c r="G24" s="20" t="s">
        <v>88</v>
      </c>
      <c r="H24" s="21">
        <v>12</v>
      </c>
      <c r="I24" s="22"/>
      <c r="J24" s="19">
        <v>3</v>
      </c>
      <c r="K24" s="37" t="s">
        <v>78</v>
      </c>
      <c r="L24" s="20" t="s">
        <v>88</v>
      </c>
      <c r="M24" s="20" t="s">
        <v>83</v>
      </c>
      <c r="N24" s="20"/>
      <c r="O24" s="21">
        <v>50</v>
      </c>
      <c r="P24" s="20" t="s">
        <v>88</v>
      </c>
      <c r="Q24" s="21">
        <v>45</v>
      </c>
      <c r="R24" s="22"/>
      <c r="S24" s="19">
        <v>3</v>
      </c>
      <c r="T24" s="37" t="s">
        <v>84</v>
      </c>
      <c r="U24" s="20" t="s">
        <v>88</v>
      </c>
      <c r="V24" s="20" t="s">
        <v>78</v>
      </c>
      <c r="W24" s="20"/>
      <c r="X24" s="21">
        <v>50</v>
      </c>
      <c r="Y24" s="20" t="s">
        <v>88</v>
      </c>
      <c r="Z24" s="21">
        <v>28</v>
      </c>
      <c r="AA24" s="23"/>
      <c r="AB24" s="23"/>
      <c r="AC24" s="24" t="s">
        <v>90</v>
      </c>
      <c r="AD24" s="25"/>
      <c r="AE24" s="26" t="str">
        <f>IF($AL$4=2,$B$4,IF($AL$6=2,$B$6,IF($AL$8=2,$B$8,IF($AL$10=2,$B$10,IF($AL$12=2,$B$12,IF($AL$14=2,$B$14,IF($AL$16=2,$B$16,IF($AL$18=2,$B$18,IF(#REF!=2,#REF!,"")))))))))</f>
        <v>A7</v>
      </c>
      <c r="AF24" s="36"/>
      <c r="AG24" s="128">
        <f>CHOOSE(MID($AE$24,2,LEN($AE$24)-1),$C$4,$C$6,$C$8,$C$10,$C$12,$C$14,$C$16,$C$18,#REF!)</f>
        <v>0</v>
      </c>
      <c r="AH24" s="129"/>
      <c r="AI24" s="129"/>
      <c r="AJ24" s="129"/>
      <c r="AK24" s="129"/>
      <c r="AL24" s="129"/>
      <c r="AM24" s="130"/>
      <c r="AN24" s="28"/>
      <c r="AO24" s="29">
        <f>IF($AL$4=2,$AK$4,IF($AL$6=2,$AK$6,IF($AL$8=2,$AK$8,IF($AL$10=2,$AK$10,IF($AL$12=2,$AK$12,IF($AL$14=2,$AK$14,IF($AL$16=2,$AK$16,IF($AL$18=2,$AK$18,IF(#REF!=2,#REF!,0)))))))))</f>
        <v>4.2830000000000004</v>
      </c>
      <c r="AP24" s="23"/>
      <c r="AQ24" s="23"/>
      <c r="AR24" s="23"/>
    </row>
    <row r="25" spans="1:44" ht="15.75" thickBot="1" x14ac:dyDescent="0.3">
      <c r="A25" s="19">
        <v>1</v>
      </c>
      <c r="B25" s="20" t="s">
        <v>84</v>
      </c>
      <c r="C25" s="20" t="s">
        <v>88</v>
      </c>
      <c r="D25" s="20" t="s">
        <v>85</v>
      </c>
      <c r="E25" s="20"/>
      <c r="F25" s="21">
        <v>50</v>
      </c>
      <c r="G25" s="20" t="s">
        <v>88</v>
      </c>
      <c r="H25" s="21">
        <v>25</v>
      </c>
      <c r="I25" s="22"/>
      <c r="J25" s="19">
        <v>1</v>
      </c>
      <c r="K25" s="37" t="s">
        <v>79</v>
      </c>
      <c r="L25" s="20" t="s">
        <v>88</v>
      </c>
      <c r="M25" s="20" t="s">
        <v>80</v>
      </c>
      <c r="N25" s="20"/>
      <c r="O25" s="21">
        <v>50</v>
      </c>
      <c r="P25" s="20" t="s">
        <v>88</v>
      </c>
      <c r="Q25" s="21">
        <v>47</v>
      </c>
      <c r="R25" s="22"/>
      <c r="S25" s="19">
        <v>1</v>
      </c>
      <c r="T25" s="37" t="s">
        <v>83</v>
      </c>
      <c r="U25" s="20" t="s">
        <v>88</v>
      </c>
      <c r="V25" s="20" t="s">
        <v>79</v>
      </c>
      <c r="W25" s="20"/>
      <c r="X25" s="21">
        <v>50</v>
      </c>
      <c r="Y25" s="20" t="s">
        <v>88</v>
      </c>
      <c r="Z25" s="21">
        <v>45</v>
      </c>
      <c r="AA25" s="24"/>
      <c r="AB25" s="24"/>
      <c r="AC25" s="24"/>
      <c r="AD25" s="24"/>
      <c r="AE25" s="30"/>
      <c r="AF25" s="30"/>
      <c r="AG25" s="30"/>
      <c r="AH25" s="30"/>
      <c r="AI25" s="30"/>
      <c r="AJ25" s="30"/>
      <c r="AK25" s="30"/>
      <c r="AL25" s="30"/>
      <c r="AM25" s="30"/>
      <c r="AN25" s="32"/>
      <c r="AO25" s="33"/>
      <c r="AP25" s="34"/>
      <c r="AQ25" s="35"/>
      <c r="AR25" s="35"/>
    </row>
    <row r="26" spans="1:44" ht="15.75" thickBot="1" x14ac:dyDescent="0.3">
      <c r="A26" s="19">
        <v>2</v>
      </c>
      <c r="B26" s="20" t="s">
        <v>80</v>
      </c>
      <c r="C26" s="20" t="s">
        <v>88</v>
      </c>
      <c r="D26" s="20" t="s">
        <v>78</v>
      </c>
      <c r="E26" s="20"/>
      <c r="F26" s="21">
        <v>50</v>
      </c>
      <c r="G26" s="20" t="s">
        <v>88</v>
      </c>
      <c r="H26" s="21">
        <v>45</v>
      </c>
      <c r="I26" s="22"/>
      <c r="J26" s="19">
        <v>2</v>
      </c>
      <c r="K26" s="37" t="s">
        <v>82</v>
      </c>
      <c r="L26" s="20" t="s">
        <v>88</v>
      </c>
      <c r="M26" s="20" t="s">
        <v>85</v>
      </c>
      <c r="N26" s="20"/>
      <c r="O26" s="21">
        <v>50</v>
      </c>
      <c r="P26" s="20" t="s">
        <v>88</v>
      </c>
      <c r="Q26" s="21">
        <v>41</v>
      </c>
      <c r="R26" s="22"/>
      <c r="S26" s="19">
        <v>2</v>
      </c>
      <c r="T26" s="37" t="s">
        <v>85</v>
      </c>
      <c r="U26" s="20" t="s">
        <v>88</v>
      </c>
      <c r="V26" s="20" t="s">
        <v>81</v>
      </c>
      <c r="W26" s="20"/>
      <c r="X26" s="21">
        <v>35</v>
      </c>
      <c r="Y26" s="20" t="s">
        <v>88</v>
      </c>
      <c r="Z26" s="21">
        <v>50</v>
      </c>
      <c r="AA26" s="23"/>
      <c r="AB26" s="23"/>
      <c r="AC26" s="24" t="s">
        <v>91</v>
      </c>
      <c r="AD26" s="25"/>
      <c r="AE26" s="26" t="str">
        <f>IF($AL$4=3,$B$4,IF($AL$6=3,$B$6,IF($AL$8=3,$B$8,IF($AL$10=3,$B$10,IF($AL$12=3,$B$12,IF($AL$14=3,$B$14,IF($AL$16=3,$B$16,IF($AL$18=3,$B$18,IF(#REF!=3,#REF!,"")))))))))</f>
        <v>A4</v>
      </c>
      <c r="AF26" s="36"/>
      <c r="AG26" s="128">
        <f>CHOOSE(MID($AE$26,2,LEN($AE$26)-1),$C$4,$C$6,$C$8,$C$10,$C$12,$C$14,$C$16,$C$18,#REF!)</f>
        <v>0</v>
      </c>
      <c r="AH26" s="129"/>
      <c r="AI26" s="129"/>
      <c r="AJ26" s="129"/>
      <c r="AK26" s="129"/>
      <c r="AL26" s="129"/>
      <c r="AM26" s="130"/>
      <c r="AN26" s="28"/>
      <c r="AO26" s="29">
        <f>IF($AL$4=3,$AK$4,IF($AL$6=3,$AK$6,IF($AL$8=3,$AK$8,IF($AL$10=3,$AK$10,IF($AL$12=3,$AK$12,IF($AL$14=3,$AK$14,IF($AL$16=3,$AK$16,IF($AL$18=3,$AK$18,IF(#REF!=3,#REF!,0)))))))))</f>
        <v>4.274</v>
      </c>
      <c r="AP26" s="23"/>
      <c r="AQ26" s="23"/>
      <c r="AR26" s="23"/>
    </row>
    <row r="27" spans="1:44" ht="15.75" thickBot="1" x14ac:dyDescent="0.3">
      <c r="A27" s="19">
        <v>3</v>
      </c>
      <c r="B27" s="20" t="s">
        <v>81</v>
      </c>
      <c r="C27" s="20" t="s">
        <v>88</v>
      </c>
      <c r="D27" s="20" t="s">
        <v>79</v>
      </c>
      <c r="E27" s="20"/>
      <c r="F27" s="21">
        <v>50</v>
      </c>
      <c r="G27" s="20" t="s">
        <v>88</v>
      </c>
      <c r="H27" s="21">
        <v>48</v>
      </c>
      <c r="I27" s="22"/>
      <c r="J27" s="19">
        <v>3</v>
      </c>
      <c r="K27" s="37" t="s">
        <v>81</v>
      </c>
      <c r="L27" s="20" t="s">
        <v>88</v>
      </c>
      <c r="M27" s="20" t="s">
        <v>84</v>
      </c>
      <c r="N27" s="20"/>
      <c r="O27" s="21">
        <v>50</v>
      </c>
      <c r="P27" s="20" t="s">
        <v>88</v>
      </c>
      <c r="Q27" s="21">
        <v>38</v>
      </c>
      <c r="R27" s="22"/>
      <c r="S27" s="19">
        <v>3</v>
      </c>
      <c r="T27" s="37" t="s">
        <v>84</v>
      </c>
      <c r="U27" s="20" t="s">
        <v>88</v>
      </c>
      <c r="V27" s="20" t="s">
        <v>80</v>
      </c>
      <c r="W27" s="20"/>
      <c r="X27" s="21">
        <v>50</v>
      </c>
      <c r="Y27" s="20" t="s">
        <v>88</v>
      </c>
      <c r="Z27" s="21">
        <v>37</v>
      </c>
      <c r="AA27" s="24"/>
      <c r="AB27" s="24"/>
      <c r="AC27" s="24"/>
      <c r="AD27" s="24"/>
      <c r="AE27" s="30"/>
      <c r="AF27" s="30"/>
      <c r="AG27" s="30"/>
      <c r="AH27" s="30"/>
      <c r="AI27" s="30"/>
      <c r="AJ27" s="30"/>
      <c r="AK27" s="30"/>
      <c r="AL27" s="30"/>
      <c r="AM27" s="30"/>
      <c r="AN27" s="32"/>
      <c r="AO27" s="33"/>
      <c r="AP27" s="34"/>
      <c r="AQ27" s="35"/>
      <c r="AR27" s="35"/>
    </row>
    <row r="28" spans="1:44" ht="15.75" thickBot="1" x14ac:dyDescent="0.3">
      <c r="A28" s="19">
        <v>1</v>
      </c>
      <c r="B28" s="20" t="s">
        <v>84</v>
      </c>
      <c r="C28" s="20" t="s">
        <v>88</v>
      </c>
      <c r="D28" s="20" t="s">
        <v>82</v>
      </c>
      <c r="E28" s="20"/>
      <c r="F28" s="21">
        <v>50</v>
      </c>
      <c r="G28" s="20" t="s">
        <v>88</v>
      </c>
      <c r="H28" s="21">
        <v>39</v>
      </c>
      <c r="I28" s="22"/>
      <c r="J28" s="19">
        <v>1</v>
      </c>
      <c r="K28" s="37" t="s">
        <v>78</v>
      </c>
      <c r="L28" s="20" t="s">
        <v>88</v>
      </c>
      <c r="M28" s="20" t="s">
        <v>85</v>
      </c>
      <c r="N28" s="20"/>
      <c r="O28" s="21">
        <v>50</v>
      </c>
      <c r="P28" s="20" t="s">
        <v>88</v>
      </c>
      <c r="Q28" s="21">
        <v>39</v>
      </c>
      <c r="R28" s="22"/>
      <c r="S28" s="19">
        <v>1</v>
      </c>
      <c r="T28" s="37" t="s">
        <v>85</v>
      </c>
      <c r="U28" s="20" t="s">
        <v>88</v>
      </c>
      <c r="V28" s="20" t="s">
        <v>79</v>
      </c>
      <c r="W28" s="20"/>
      <c r="X28" s="21">
        <v>17</v>
      </c>
      <c r="Y28" s="20" t="s">
        <v>88</v>
      </c>
      <c r="Z28" s="21">
        <v>50</v>
      </c>
      <c r="AA28" s="23"/>
      <c r="AB28" s="23"/>
      <c r="AC28" s="24" t="s">
        <v>92</v>
      </c>
      <c r="AD28" s="25"/>
      <c r="AE28" s="26" t="str">
        <f>IF($AL$4=4,$B$4,IF($AL$6=4,$B$6,IF($AL$8=4,$B$8,IF($AL$10=4,$B$10,IF($AL$12=4,$B$12,IF($AL$14=4,$B$14,IF($AL$16=4,$B$16,IF($AL$18=4,$B$18,IF(#REF!=4,#REF!,"")))))))))</f>
        <v>A1</v>
      </c>
      <c r="AF28" s="36"/>
      <c r="AG28" s="128">
        <f>CHOOSE(MID($AE$28,2,LEN($AE$28)-1),$C$4,$C$6,$C$8,$C$10,$C$12,$C$14,$C$16,$C$18,#REF!)</f>
        <v>0</v>
      </c>
      <c r="AH28" s="129"/>
      <c r="AI28" s="129"/>
      <c r="AJ28" s="129"/>
      <c r="AK28" s="129"/>
      <c r="AL28" s="129"/>
      <c r="AM28" s="130"/>
      <c r="AN28" s="28"/>
      <c r="AO28" s="29">
        <f>IF($AL$4=4,$AK$4,IF($AL$6=4,$AK$6,IF($AL$8=4,$AK$8,IF($AL$10=4,$AK$10,IF($AL$12=4,$AK$12,IF($AL$14=4,$AK$14,IF($AL$16=4,$AK$16,IF($AL$18=4,$AK$18,IF(#REF!=4,#REF!,0)))))))))</f>
        <v>3.2879999999999998</v>
      </c>
      <c r="AP28" s="23"/>
      <c r="AQ28" s="23"/>
      <c r="AR28" s="23"/>
    </row>
    <row r="29" spans="1:44" ht="15.75" thickBot="1" x14ac:dyDescent="0.3">
      <c r="A29" s="19">
        <v>2</v>
      </c>
      <c r="B29" s="20" t="s">
        <v>85</v>
      </c>
      <c r="C29" s="20" t="s">
        <v>88</v>
      </c>
      <c r="D29" s="20" t="s">
        <v>83</v>
      </c>
      <c r="E29" s="20"/>
      <c r="F29" s="21">
        <v>50</v>
      </c>
      <c r="G29" s="20" t="s">
        <v>88</v>
      </c>
      <c r="H29" s="21">
        <v>38</v>
      </c>
      <c r="I29" s="22"/>
      <c r="J29" s="19">
        <v>2</v>
      </c>
      <c r="K29" s="37" t="s">
        <v>80</v>
      </c>
      <c r="L29" s="20" t="s">
        <v>88</v>
      </c>
      <c r="M29" s="20" t="s">
        <v>83</v>
      </c>
      <c r="N29" s="20"/>
      <c r="O29" s="21">
        <v>50</v>
      </c>
      <c r="P29" s="20" t="s">
        <v>88</v>
      </c>
      <c r="Q29" s="21">
        <v>29</v>
      </c>
      <c r="R29" s="22"/>
      <c r="S29" s="19">
        <v>2</v>
      </c>
      <c r="T29" s="37" t="s">
        <v>82</v>
      </c>
      <c r="U29" s="20" t="s">
        <v>88</v>
      </c>
      <c r="V29" s="20" t="s">
        <v>78</v>
      </c>
      <c r="W29" s="20"/>
      <c r="X29" s="21">
        <v>50</v>
      </c>
      <c r="Y29" s="20" t="s">
        <v>88</v>
      </c>
      <c r="Z29" s="21">
        <v>39</v>
      </c>
      <c r="AA29" s="18"/>
      <c r="AB29" s="18"/>
      <c r="AC29" s="37"/>
      <c r="AD29" s="38"/>
      <c r="AE29" s="39"/>
      <c r="AF29" s="39"/>
      <c r="AG29" s="39"/>
      <c r="AH29" s="39"/>
      <c r="AI29" s="40"/>
      <c r="AJ29" s="40"/>
      <c r="AK29" s="40"/>
      <c r="AL29" s="40"/>
      <c r="AM29" s="40"/>
      <c r="AN29" s="41"/>
      <c r="AO29" s="42"/>
      <c r="AP29" s="34"/>
      <c r="AQ29" s="35"/>
      <c r="AR29" s="35"/>
    </row>
    <row r="30" spans="1:44" ht="15.75" thickBot="1" x14ac:dyDescent="0.3">
      <c r="A30" s="19">
        <v>3</v>
      </c>
      <c r="B30" s="20" t="s">
        <v>78</v>
      </c>
      <c r="C30" s="20" t="s">
        <v>88</v>
      </c>
      <c r="D30" s="20" t="s">
        <v>81</v>
      </c>
      <c r="E30" s="20"/>
      <c r="F30" s="21">
        <v>50</v>
      </c>
      <c r="G30" s="20" t="s">
        <v>88</v>
      </c>
      <c r="H30" s="21">
        <v>39</v>
      </c>
      <c r="I30" s="22"/>
      <c r="J30" s="19">
        <v>3</v>
      </c>
      <c r="K30" s="37" t="s">
        <v>81</v>
      </c>
      <c r="L30" s="20" t="s">
        <v>88</v>
      </c>
      <c r="M30" s="20" t="s">
        <v>82</v>
      </c>
      <c r="N30" s="20"/>
      <c r="O30" s="21">
        <v>50</v>
      </c>
      <c r="P30" s="20" t="s">
        <v>88</v>
      </c>
      <c r="Q30" s="21">
        <v>26</v>
      </c>
      <c r="R30" s="22"/>
      <c r="S30" s="19">
        <v>3</v>
      </c>
      <c r="T30" s="37" t="s">
        <v>83</v>
      </c>
      <c r="U30" s="20" t="s">
        <v>88</v>
      </c>
      <c r="V30" s="20" t="s">
        <v>81</v>
      </c>
      <c r="W30" s="20"/>
      <c r="X30" s="21">
        <v>14</v>
      </c>
      <c r="Y30" s="20" t="s">
        <v>88</v>
      </c>
      <c r="Z30" s="21">
        <v>50</v>
      </c>
      <c r="AA30" s="23"/>
      <c r="AB30" s="23"/>
      <c r="AC30" s="24" t="s">
        <v>93</v>
      </c>
      <c r="AD30" s="25"/>
      <c r="AE30" s="43" t="str">
        <f>IF($AL$4=5,$B$4,IF($AL$6=5,$B$6,IF($AL$8=5,$B$8,IF($AL$10=5,$B$10,IF($AL$12=5,$B$12,IF($AL$14=5,$B$14,IF($AL$16=5,$B$16,IF($AL$18=5,$B$18,IF(#REF!=5,#REF!,"")))))))))</f>
        <v>A6</v>
      </c>
      <c r="AF30" s="36"/>
      <c r="AG30" s="131">
        <f>CHOOSE(MID($AE$30,2,LEN($AE$30)-1),$C$4,$C$6,$C$8,$C$10,$C$12,$C$14,$C$16,$C$18,#REF!)</f>
        <v>0</v>
      </c>
      <c r="AH30" s="132"/>
      <c r="AI30" s="132"/>
      <c r="AJ30" s="132"/>
      <c r="AK30" s="132"/>
      <c r="AL30" s="132"/>
      <c r="AM30" s="133"/>
      <c r="AN30" s="44" t="e">
        <f>IF(OR(#REF!=#REF!,#REF!=#REF!,#REF!=#REF!,#REF!=#REF!,#REF!=#REF!,#REF!=#REF!,#REF!=#REF!,#REF!=#REF!),"Q","NQ")</f>
        <v>#REF!</v>
      </c>
      <c r="AO30" s="29">
        <f>IF($AL$4=5,$AK$4,IF($AL$6=5,$AK$6,IF($AL$8=5,$AK$8,IF($AL$10=5,$AK$10,IF($AL$12=5,$AK$12,IF($AL$14=5,$AK$14,IF($AL$16=5,$AK$16,IF($AL$18=5,$AK$18,IF(#REF!=5,#REF!,0)))))))))</f>
        <v>3.1789999999999998</v>
      </c>
      <c r="AP30" s="23"/>
      <c r="AQ30" s="23"/>
      <c r="AR30" s="23"/>
    </row>
    <row r="31" spans="1:44" ht="15.75" thickBot="1" x14ac:dyDescent="0.3">
      <c r="A31" s="19">
        <v>1</v>
      </c>
      <c r="B31" s="20" t="s">
        <v>79</v>
      </c>
      <c r="C31" s="20" t="s">
        <v>88</v>
      </c>
      <c r="D31" s="20" t="s">
        <v>82</v>
      </c>
      <c r="E31" s="20"/>
      <c r="F31" s="21">
        <v>50</v>
      </c>
      <c r="G31" s="20" t="s">
        <v>88</v>
      </c>
      <c r="H31" s="21">
        <v>14</v>
      </c>
      <c r="I31" s="22"/>
      <c r="J31" s="19"/>
      <c r="K31" s="53"/>
      <c r="L31" s="20"/>
      <c r="M31" s="53"/>
      <c r="N31" s="20"/>
      <c r="O31" s="55"/>
      <c r="P31" s="37"/>
      <c r="Q31" s="55"/>
      <c r="R31" s="22"/>
      <c r="S31" s="19"/>
      <c r="T31" s="53"/>
      <c r="U31" s="20"/>
      <c r="V31" s="53"/>
      <c r="W31" s="20"/>
      <c r="X31" s="55"/>
      <c r="Y31" s="37"/>
      <c r="Z31" s="55"/>
      <c r="AA31" s="18"/>
      <c r="AB31" s="18"/>
      <c r="AC31" s="45"/>
      <c r="AD31" s="18"/>
      <c r="AE31" s="31"/>
      <c r="AF31" s="31"/>
      <c r="AG31" s="31"/>
      <c r="AH31" s="31"/>
      <c r="AI31" s="40"/>
      <c r="AJ31" s="40"/>
      <c r="AK31" s="40"/>
      <c r="AL31" s="40"/>
      <c r="AM31" s="40"/>
      <c r="AN31" s="41"/>
      <c r="AO31" s="42"/>
      <c r="AP31" s="18"/>
      <c r="AQ31" s="18"/>
      <c r="AR31" s="18"/>
    </row>
    <row r="32" spans="1:44" ht="15.75" thickBot="1" x14ac:dyDescent="0.3">
      <c r="A32" s="19"/>
      <c r="B32" s="54"/>
      <c r="C32" s="20"/>
      <c r="D32" s="53"/>
      <c r="E32" s="20"/>
      <c r="F32" s="55"/>
      <c r="G32" s="37"/>
      <c r="H32" s="55"/>
      <c r="I32" s="46"/>
      <c r="J32" s="19"/>
      <c r="K32" s="54"/>
      <c r="L32" s="20"/>
      <c r="M32" s="53"/>
      <c r="N32" s="20"/>
      <c r="O32" s="55"/>
      <c r="P32" s="37"/>
      <c r="Q32" s="55"/>
      <c r="R32" s="47"/>
      <c r="S32" s="19"/>
      <c r="T32" s="54"/>
      <c r="U32" s="20"/>
      <c r="V32" s="53"/>
      <c r="W32" s="20"/>
      <c r="X32" s="55"/>
      <c r="Y32" s="37"/>
      <c r="Z32" s="55"/>
      <c r="AA32" s="23"/>
      <c r="AB32" s="23"/>
      <c r="AC32" s="24" t="s">
        <v>94</v>
      </c>
      <c r="AD32" s="25"/>
      <c r="AE32" s="43" t="str">
        <f>IF($AL$4=6,$B$4,IF($AL$6=6,$B$6,IF($AL$8=6,$B$8,IF($AL$10=6,$B$10,IF($AL$12=6,$B$12,IF($AL$14=6,$B$14,IF($AL$16=6,$B$16,IF($AL$18=6,$B$18,IF(#REF!=6,#REF!,"")))))))))</f>
        <v>A8</v>
      </c>
      <c r="AF32" s="36"/>
      <c r="AG32" s="131">
        <f>CHOOSE(MID($AE$32,2,LEN($AE$32)-1),$C$4,$C$6,$C$8,$C$10,$C$12,$C$14,$C$16,$C$18,#REF!)</f>
        <v>0</v>
      </c>
      <c r="AH32" s="132"/>
      <c r="AI32" s="132"/>
      <c r="AJ32" s="132"/>
      <c r="AK32" s="132"/>
      <c r="AL32" s="132"/>
      <c r="AM32" s="133"/>
      <c r="AN32" s="28"/>
      <c r="AO32" s="29">
        <f>IF($AL$4=6,$AK$4,IF($AL$6=6,$AK$6,IF($AL$8=6,$AK$8,IF($AL$10=6,$AK$10,IF($AL$12=6,$AK$12,IF($AL$14=6,$AK$14,IF($AL$16=6,$AK$16,IF($AL$18=6,$AK$18,IF(#REF!=6,#REF!,0)))))))))</f>
        <v>2.242</v>
      </c>
      <c r="AP32" s="23"/>
      <c r="AQ32" s="23"/>
      <c r="AR32" s="23"/>
    </row>
    <row r="33" spans="1:44" ht="15.75" thickBot="1" x14ac:dyDescent="0.3">
      <c r="A33" s="19"/>
      <c r="B33" s="54"/>
      <c r="C33" s="20"/>
      <c r="D33" s="53"/>
      <c r="E33" s="20"/>
      <c r="F33" s="55"/>
      <c r="G33" s="37"/>
      <c r="H33" s="55"/>
      <c r="I33" s="46"/>
      <c r="J33" s="19"/>
      <c r="K33" s="54"/>
      <c r="L33" s="20"/>
      <c r="M33" s="53"/>
      <c r="N33" s="20"/>
      <c r="O33" s="55"/>
      <c r="P33" s="37"/>
      <c r="Q33" s="55"/>
      <c r="R33" s="47"/>
      <c r="S33" s="19"/>
      <c r="T33" s="54"/>
      <c r="U33" s="20"/>
      <c r="V33" s="53"/>
      <c r="W33" s="20"/>
      <c r="X33" s="55"/>
      <c r="Y33" s="37"/>
      <c r="Z33" s="55"/>
      <c r="AA33" s="18"/>
      <c r="AB33" s="18"/>
      <c r="AC33" s="14"/>
      <c r="AE33" s="40"/>
      <c r="AF33" s="40"/>
      <c r="AG33" s="40"/>
      <c r="AH33" s="40"/>
      <c r="AI33" s="40"/>
      <c r="AJ33" s="40"/>
      <c r="AK33" s="40"/>
      <c r="AL33" s="40"/>
      <c r="AM33" s="40"/>
      <c r="AN33" s="41"/>
      <c r="AO33" s="42"/>
      <c r="AP33" s="18"/>
      <c r="AQ33" s="18"/>
      <c r="AR33" s="18"/>
    </row>
    <row r="34" spans="1:44" ht="15.75" thickBot="1" x14ac:dyDescent="0.3">
      <c r="A34" s="48"/>
      <c r="B34" s="37"/>
      <c r="C34" s="37"/>
      <c r="D34" s="37"/>
      <c r="E34" s="37"/>
      <c r="F34" s="38"/>
      <c r="G34" s="37"/>
      <c r="H34" s="38"/>
      <c r="I34" s="46"/>
      <c r="J34" s="38"/>
      <c r="K34" s="37"/>
      <c r="L34" s="38"/>
      <c r="O34" s="47"/>
      <c r="P34" s="47"/>
      <c r="Q34" s="47"/>
      <c r="R34" s="47"/>
      <c r="W34" s="24"/>
      <c r="X34" s="24"/>
      <c r="Y34" s="38"/>
      <c r="Z34" s="49"/>
      <c r="AA34" s="23"/>
      <c r="AB34" s="23"/>
      <c r="AC34" s="24" t="s">
        <v>95</v>
      </c>
      <c r="AD34" s="25"/>
      <c r="AE34" s="43" t="str">
        <f>IF($AL$4=7,$B$4,IF($AL$6=7,$B$6,IF($AL$8=7,$B$8,IF($AL$10=7,$B$10,IF($AL$12=7,$B$12,IF($AL$14=7,$B$14,IF($AL$16=7,$B$16,IF($AL$18=7,$B$18,IF(#REF!=7,#REF!,"")))))))))</f>
        <v>A2</v>
      </c>
      <c r="AF34" s="36"/>
      <c r="AG34" s="131">
        <f>CHOOSE(MID($AE$34,2,LEN($AE$34)-1),$C$4,$C$6,$C$8,$C$10,$C$12,$C$14,$C$16,$C$18,#REF!)</f>
        <v>0</v>
      </c>
      <c r="AH34" s="132"/>
      <c r="AI34" s="132"/>
      <c r="AJ34" s="132"/>
      <c r="AK34" s="132"/>
      <c r="AL34" s="132"/>
      <c r="AM34" s="133"/>
      <c r="AN34" s="28"/>
      <c r="AO34" s="29">
        <f>IF($AL$4=7,$AK$4,IF($AL$6=7,$AK$6,IF($AL$8=7,$AK$8,IF($AL$10=7,$AK$10,IF($AL$12=7,$AK$12,IF($AL$14=7,$AK$14,IF($AL$16=7,$AK$16,IF($AL$18=7,$AK$18,IF(#REF!=7,#REF!,0)))))))))</f>
        <v>2.2210000000000001</v>
      </c>
      <c r="AP34" s="23"/>
      <c r="AQ34" s="23"/>
      <c r="AR34" s="23"/>
    </row>
    <row r="35" spans="1:44" ht="15.75" thickBot="1" x14ac:dyDescent="0.3">
      <c r="A35" s="48"/>
      <c r="B35" s="37"/>
      <c r="C35" s="37"/>
      <c r="D35" s="37"/>
      <c r="E35" s="37"/>
      <c r="F35" s="38"/>
      <c r="G35" s="37"/>
      <c r="H35" s="38"/>
      <c r="I35" s="46"/>
      <c r="J35" s="38"/>
      <c r="K35" s="37"/>
      <c r="L35" s="38"/>
      <c r="O35" s="47"/>
      <c r="P35" s="47"/>
      <c r="Q35" s="47"/>
      <c r="R35" s="47"/>
      <c r="W35" s="45"/>
      <c r="X35" s="18"/>
      <c r="Y35" s="18"/>
      <c r="Z35" s="18"/>
      <c r="AA35" s="18"/>
      <c r="AB35" s="18"/>
      <c r="AC35" s="45"/>
      <c r="AD35" s="18"/>
      <c r="AE35" s="31"/>
      <c r="AF35" s="31"/>
      <c r="AG35" s="31"/>
      <c r="AH35" s="31"/>
      <c r="AI35" s="40"/>
      <c r="AJ35" s="40"/>
      <c r="AK35" s="40"/>
      <c r="AL35" s="40"/>
      <c r="AM35" s="40"/>
      <c r="AN35" s="41"/>
      <c r="AO35" s="42"/>
      <c r="AP35" s="18"/>
      <c r="AQ35" s="18"/>
      <c r="AR35" s="18"/>
    </row>
    <row r="36" spans="1:44" ht="15.75" thickBot="1" x14ac:dyDescent="0.3">
      <c r="A36" s="48"/>
      <c r="B36" s="37"/>
      <c r="C36" s="37"/>
      <c r="D36" s="37"/>
      <c r="E36" s="37"/>
      <c r="F36" s="38"/>
      <c r="G36" s="37"/>
      <c r="H36" s="38"/>
      <c r="I36" s="45"/>
      <c r="J36" s="38"/>
      <c r="K36" s="37"/>
      <c r="L36" s="38"/>
      <c r="W36" s="24"/>
      <c r="X36" s="24"/>
      <c r="Y36" s="38"/>
      <c r="Z36" s="49"/>
      <c r="AA36" s="23"/>
      <c r="AB36" s="23"/>
      <c r="AC36" s="24" t="s">
        <v>96</v>
      </c>
      <c r="AD36" s="25"/>
      <c r="AE36" s="43" t="str">
        <f>IF($AL$4=8,$B$4,IF($AL$6=8,$B$6,IF($AL$8=8,$B$8,IF($AL$10=8,$B$10,IF($AL$12=8,$B$12,IF($AL$14=8,$B$14,IF($AL$16=8,$B$16,IF($AL$18=8,$B$18,IF(#REF!=8,#REF!,"")))))))))</f>
        <v>A3</v>
      </c>
      <c r="AF36" s="36"/>
      <c r="AG36" s="131">
        <f>CHOOSE(MID($AE$36,2,LEN($AE$36)-1),$C$4,$C$6,$C$8,$C$10,$C$12,$C$14,$C$16,$C$18,#REF!)</f>
        <v>0</v>
      </c>
      <c r="AH36" s="132"/>
      <c r="AI36" s="132"/>
      <c r="AJ36" s="132"/>
      <c r="AK36" s="132"/>
      <c r="AL36" s="132"/>
      <c r="AM36" s="133"/>
      <c r="AN36" s="28"/>
      <c r="AO36" s="29">
        <f>IF($AL$4=8,$AK$4,IF($AL$6=8,$AK$6,IF($AL$8=8,$AK$8,IF($AL$10=8,$AK$10,IF($AL$12=8,$AK$12,IF($AL$14=8,$AK$14,IF($AL$16=8,$AK$16,IF($AL$18=8,$AK$18,IF(#REF!=8,#REF!,0)))))))))</f>
        <v>2.198</v>
      </c>
      <c r="AP36" s="23"/>
      <c r="AQ36" s="23"/>
      <c r="AR36" s="23"/>
    </row>
    <row r="37" spans="1:44" ht="15" x14ac:dyDescent="0.25">
      <c r="AE37" s="40"/>
      <c r="AF37" s="40"/>
      <c r="AG37" s="40"/>
      <c r="AH37" s="40"/>
      <c r="AI37" s="40"/>
      <c r="AJ37" s="40"/>
      <c r="AK37" s="40"/>
      <c r="AL37" s="40"/>
      <c r="AM37" s="40"/>
      <c r="AN37" s="50"/>
      <c r="AO37" s="51"/>
    </row>
  </sheetData>
  <mergeCells count="179">
    <mergeCell ref="A1:AM1"/>
    <mergeCell ref="C3:M3"/>
    <mergeCell ref="N3:P3"/>
    <mergeCell ref="Q3:S3"/>
    <mergeCell ref="T3:V3"/>
    <mergeCell ref="W3:Y3"/>
    <mergeCell ref="Z3:AB3"/>
    <mergeCell ref="AC3:AE3"/>
    <mergeCell ref="AF3:AH3"/>
    <mergeCell ref="Z5:AB5"/>
    <mergeCell ref="AC5:AE5"/>
    <mergeCell ref="AF4:AH4"/>
    <mergeCell ref="AI4:AI5"/>
    <mergeCell ref="AJ4:AJ5"/>
    <mergeCell ref="AK4:AK5"/>
    <mergeCell ref="AL4:AM5"/>
    <mergeCell ref="AF5:AH5"/>
    <mergeCell ref="AI3:AK3"/>
    <mergeCell ref="AL3:AM3"/>
    <mergeCell ref="Z4:AB4"/>
    <mergeCell ref="AC4:AE4"/>
    <mergeCell ref="B6:B7"/>
    <mergeCell ref="C6:M7"/>
    <mergeCell ref="N6:P6"/>
    <mergeCell ref="Q6:S6"/>
    <mergeCell ref="T6:V6"/>
    <mergeCell ref="W6:Y6"/>
    <mergeCell ref="N5:P5"/>
    <mergeCell ref="Q5:S5"/>
    <mergeCell ref="T5:V5"/>
    <mergeCell ref="W5:Y5"/>
    <mergeCell ref="B4:B5"/>
    <mergeCell ref="C4:M5"/>
    <mergeCell ref="N4:P4"/>
    <mergeCell ref="Q4:S4"/>
    <mergeCell ref="T4:V4"/>
    <mergeCell ref="W4:Y4"/>
    <mergeCell ref="T8:V8"/>
    <mergeCell ref="W8:Y8"/>
    <mergeCell ref="AK6:AK7"/>
    <mergeCell ref="AL6:AM7"/>
    <mergeCell ref="N7:P7"/>
    <mergeCell ref="Q7:S7"/>
    <mergeCell ref="T7:V7"/>
    <mergeCell ref="W7:Y7"/>
    <mergeCell ref="Z7:AB7"/>
    <mergeCell ref="AC7:AE7"/>
    <mergeCell ref="AF7:AH7"/>
    <mergeCell ref="Z6:AB6"/>
    <mergeCell ref="AC6:AE6"/>
    <mergeCell ref="AF6:AH6"/>
    <mergeCell ref="AI6:AI7"/>
    <mergeCell ref="AJ6:AJ7"/>
    <mergeCell ref="B10:B11"/>
    <mergeCell ref="C10:M11"/>
    <mergeCell ref="N10:P10"/>
    <mergeCell ref="Q10:S10"/>
    <mergeCell ref="T10:V10"/>
    <mergeCell ref="W10:Y10"/>
    <mergeCell ref="AK8:AK9"/>
    <mergeCell ref="AL8:AM9"/>
    <mergeCell ref="N9:P9"/>
    <mergeCell ref="Q9:S9"/>
    <mergeCell ref="T9:V9"/>
    <mergeCell ref="W9:Y9"/>
    <mergeCell ref="Z9:AB9"/>
    <mergeCell ref="AC9:AE9"/>
    <mergeCell ref="AF9:AH9"/>
    <mergeCell ref="Z8:AB8"/>
    <mergeCell ref="AC8:AE8"/>
    <mergeCell ref="AF8:AH8"/>
    <mergeCell ref="AI8:AI9"/>
    <mergeCell ref="AJ8:AJ9"/>
    <mergeCell ref="B8:B9"/>
    <mergeCell ref="C8:M9"/>
    <mergeCell ref="N8:P8"/>
    <mergeCell ref="Q8:S8"/>
    <mergeCell ref="T12:V12"/>
    <mergeCell ref="W12:Y12"/>
    <mergeCell ref="AK10:AK11"/>
    <mergeCell ref="AL10:AM11"/>
    <mergeCell ref="N11:P11"/>
    <mergeCell ref="Q11:S11"/>
    <mergeCell ref="T11:V11"/>
    <mergeCell ref="W11:Y11"/>
    <mergeCell ref="Z11:AB11"/>
    <mergeCell ref="AC11:AE11"/>
    <mergeCell ref="AF11:AH11"/>
    <mergeCell ref="Z10:AB10"/>
    <mergeCell ref="AC10:AE10"/>
    <mergeCell ref="AF10:AH10"/>
    <mergeCell ref="AI10:AI11"/>
    <mergeCell ref="AJ10:AJ11"/>
    <mergeCell ref="B14:B15"/>
    <mergeCell ref="C14:M15"/>
    <mergeCell ref="N14:P14"/>
    <mergeCell ref="Q14:S14"/>
    <mergeCell ref="T14:V14"/>
    <mergeCell ref="W14:Y14"/>
    <mergeCell ref="AK12:AK13"/>
    <mergeCell ref="AL12:AM13"/>
    <mergeCell ref="N13:P13"/>
    <mergeCell ref="Q13:S13"/>
    <mergeCell ref="T13:V13"/>
    <mergeCell ref="W13:Y13"/>
    <mergeCell ref="Z13:AB13"/>
    <mergeCell ref="AC13:AE13"/>
    <mergeCell ref="AF13:AH13"/>
    <mergeCell ref="Z12:AB12"/>
    <mergeCell ref="AC12:AE12"/>
    <mergeCell ref="AF12:AH12"/>
    <mergeCell ref="AI12:AI13"/>
    <mergeCell ref="AJ12:AJ13"/>
    <mergeCell ref="B12:B13"/>
    <mergeCell ref="C12:M13"/>
    <mergeCell ref="N12:P12"/>
    <mergeCell ref="Q12:S12"/>
    <mergeCell ref="T16:V16"/>
    <mergeCell ref="W16:Y16"/>
    <mergeCell ref="AK14:AK15"/>
    <mergeCell ref="AL14:AM15"/>
    <mergeCell ref="N15:P15"/>
    <mergeCell ref="Q15:S15"/>
    <mergeCell ref="T15:V15"/>
    <mergeCell ref="W15:Y15"/>
    <mergeCell ref="Z15:AB15"/>
    <mergeCell ref="AC15:AE15"/>
    <mergeCell ref="AF15:AH15"/>
    <mergeCell ref="Z14:AB14"/>
    <mergeCell ref="AC14:AE14"/>
    <mergeCell ref="AF14:AH14"/>
    <mergeCell ref="AI14:AI15"/>
    <mergeCell ref="AJ14:AJ15"/>
    <mergeCell ref="B18:B19"/>
    <mergeCell ref="C18:M19"/>
    <mergeCell ref="N18:P18"/>
    <mergeCell ref="Q18:S18"/>
    <mergeCell ref="T18:V18"/>
    <mergeCell ref="W18:Y18"/>
    <mergeCell ref="AK16:AK17"/>
    <mergeCell ref="AL16:AM17"/>
    <mergeCell ref="N17:P17"/>
    <mergeCell ref="Q17:S17"/>
    <mergeCell ref="T17:V17"/>
    <mergeCell ref="W17:Y17"/>
    <mergeCell ref="Z17:AB17"/>
    <mergeCell ref="AC17:AE17"/>
    <mergeCell ref="AF17:AH17"/>
    <mergeCell ref="Z16:AB16"/>
    <mergeCell ref="AC16:AE16"/>
    <mergeCell ref="AF16:AH16"/>
    <mergeCell ref="AI16:AI17"/>
    <mergeCell ref="AJ16:AJ17"/>
    <mergeCell ref="B16:B17"/>
    <mergeCell ref="C16:M17"/>
    <mergeCell ref="N16:P16"/>
    <mergeCell ref="Q16:S16"/>
    <mergeCell ref="N19:P19"/>
    <mergeCell ref="Q19:S19"/>
    <mergeCell ref="T19:V19"/>
    <mergeCell ref="W19:Y19"/>
    <mergeCell ref="Z19:AB19"/>
    <mergeCell ref="AC19:AE19"/>
    <mergeCell ref="AF19:AH19"/>
    <mergeCell ref="Z18:AB18"/>
    <mergeCell ref="AC18:AE18"/>
    <mergeCell ref="AF18:AH18"/>
    <mergeCell ref="AG34:AM34"/>
    <mergeCell ref="AG36:AM36"/>
    <mergeCell ref="AG22:AM22"/>
    <mergeCell ref="AG24:AM24"/>
    <mergeCell ref="AG26:AM26"/>
    <mergeCell ref="AG28:AM28"/>
    <mergeCell ref="AG30:AM30"/>
    <mergeCell ref="AG32:AM32"/>
    <mergeCell ref="AK18:AK19"/>
    <mergeCell ref="AL18:AM19"/>
    <mergeCell ref="AI18:AI19"/>
    <mergeCell ref="AJ18:AJ19"/>
  </mergeCells>
  <conditionalFormatting sqref="AG30:AM30 AE30">
    <cfRule type="expression" dxfId="22" priority="5">
      <formula>$AN$30="Q"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U40"/>
  <sheetViews>
    <sheetView showGridLines="0" workbookViewId="0">
      <selection sqref="A1:XFD1048576"/>
    </sheetView>
  </sheetViews>
  <sheetFormatPr baseColWidth="10" defaultColWidth="11.42578125" defaultRowHeight="12.75" x14ac:dyDescent="0.2"/>
  <cols>
    <col min="1" max="4" width="3.5703125" style="13" customWidth="1"/>
    <col min="5" max="5" width="2.140625" style="13" customWidth="1"/>
    <col min="6" max="7" width="3.5703125" style="13" customWidth="1"/>
    <col min="8" max="23" width="3.5703125" style="14" customWidth="1"/>
    <col min="24" max="37" width="3.5703125" style="13" customWidth="1"/>
    <col min="38" max="38" width="11.7109375" style="13" customWidth="1"/>
    <col min="39" max="40" width="5.7109375" style="13" customWidth="1"/>
    <col min="41" max="41" width="10.7109375" style="13" customWidth="1"/>
    <col min="42" max="42" width="3.5703125" style="13" customWidth="1"/>
    <col min="43" max="43" width="11.85546875" style="13" customWidth="1"/>
    <col min="44" max="45" width="11.42578125" style="13" customWidth="1"/>
    <col min="46" max="16384" width="11.42578125" style="13"/>
  </cols>
  <sheetData>
    <row r="1" spans="1:42" ht="46.5" x14ac:dyDescent="0.2">
      <c r="A1" s="94" t="s">
        <v>98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</row>
    <row r="2" spans="1:42" ht="13.5" thickBot="1" x14ac:dyDescent="0.25"/>
    <row r="3" spans="1:42" ht="21.75" thickBot="1" x14ac:dyDescent="0.25">
      <c r="C3" s="95" t="s">
        <v>67</v>
      </c>
      <c r="D3" s="96"/>
      <c r="E3" s="96"/>
      <c r="F3" s="96"/>
      <c r="G3" s="96"/>
      <c r="H3" s="96"/>
      <c r="I3" s="96"/>
      <c r="J3" s="96"/>
      <c r="K3" s="96"/>
      <c r="L3" s="96"/>
      <c r="M3" s="97"/>
      <c r="N3" s="149" t="s">
        <v>68</v>
      </c>
      <c r="O3" s="98"/>
      <c r="P3" s="98"/>
      <c r="Q3" s="98" t="s">
        <v>69</v>
      </c>
      <c r="R3" s="98"/>
      <c r="S3" s="98"/>
      <c r="T3" s="98" t="s">
        <v>70</v>
      </c>
      <c r="U3" s="98"/>
      <c r="V3" s="98"/>
      <c r="W3" s="98" t="s">
        <v>71</v>
      </c>
      <c r="X3" s="98"/>
      <c r="Y3" s="98"/>
      <c r="Z3" s="98" t="s">
        <v>72</v>
      </c>
      <c r="AA3" s="98"/>
      <c r="AB3" s="98"/>
      <c r="AC3" s="98" t="s">
        <v>73</v>
      </c>
      <c r="AD3" s="98"/>
      <c r="AE3" s="98"/>
      <c r="AF3" s="98" t="s">
        <v>74</v>
      </c>
      <c r="AG3" s="98"/>
      <c r="AH3" s="98"/>
      <c r="AI3" s="98" t="s">
        <v>75</v>
      </c>
      <c r="AJ3" s="98"/>
      <c r="AK3" s="98"/>
      <c r="AL3" s="99" t="s">
        <v>76</v>
      </c>
      <c r="AM3" s="96"/>
      <c r="AN3" s="100"/>
      <c r="AO3" s="98" t="s">
        <v>77</v>
      </c>
      <c r="AP3" s="101"/>
    </row>
    <row r="4" spans="1:42" ht="15" x14ac:dyDescent="0.2">
      <c r="B4" s="140" t="s">
        <v>78</v>
      </c>
      <c r="C4" s="142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44">
        <f>IF($N$5=50,1,0)</f>
        <v>1</v>
      </c>
      <c r="O4" s="111"/>
      <c r="P4" s="111"/>
      <c r="Q4" s="111">
        <f>IF($Q$5=50,1,0)</f>
        <v>0</v>
      </c>
      <c r="R4" s="111"/>
      <c r="S4" s="111"/>
      <c r="T4" s="111">
        <f>IF($T$5=50,1,0)</f>
        <v>1</v>
      </c>
      <c r="U4" s="111"/>
      <c r="V4" s="111"/>
      <c r="W4" s="111">
        <f>IF($W$5=50,1,0)</f>
        <v>1</v>
      </c>
      <c r="X4" s="111"/>
      <c r="Y4" s="111"/>
      <c r="Z4" s="111">
        <f>IF($Z$5=50,1,0)</f>
        <v>0</v>
      </c>
      <c r="AA4" s="111"/>
      <c r="AB4" s="111"/>
      <c r="AC4" s="111">
        <f>IF($AC$5=50,1,0)</f>
        <v>0</v>
      </c>
      <c r="AD4" s="111"/>
      <c r="AE4" s="111"/>
      <c r="AF4" s="111">
        <f>IF($AF$5=50,1,0)</f>
        <v>0</v>
      </c>
      <c r="AG4" s="111"/>
      <c r="AH4" s="111"/>
      <c r="AI4" s="111">
        <f>IF($AI$5=50,1,0)</f>
        <v>0</v>
      </c>
      <c r="AJ4" s="111"/>
      <c r="AK4" s="151"/>
      <c r="AL4" s="112">
        <f>SUM($N$4:$AK$4)</f>
        <v>3</v>
      </c>
      <c r="AM4" s="114">
        <f>SUM($N$5:$AK$5)</f>
        <v>323</v>
      </c>
      <c r="AN4" s="114">
        <f>$AL$4+$AM$4/1000</f>
        <v>3.323</v>
      </c>
      <c r="AO4" s="116">
        <f>RANK($AN$4,$AN$4:$AN$21,0)</f>
        <v>8</v>
      </c>
      <c r="AP4" s="117"/>
    </row>
    <row r="5" spans="1:42" ht="15.75" thickBot="1" x14ac:dyDescent="0.25">
      <c r="B5" s="141"/>
      <c r="C5" s="143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48">
        <f>$F$24</f>
        <v>50</v>
      </c>
      <c r="O5" s="121"/>
      <c r="P5" s="121"/>
      <c r="Q5" s="121">
        <f>$H$28</f>
        <v>45</v>
      </c>
      <c r="R5" s="121"/>
      <c r="S5" s="121"/>
      <c r="T5" s="121">
        <f>$F$32</f>
        <v>50</v>
      </c>
      <c r="U5" s="121"/>
      <c r="V5" s="121"/>
      <c r="W5" s="121">
        <f>$O$24</f>
        <v>50</v>
      </c>
      <c r="X5" s="121"/>
      <c r="Y5" s="121"/>
      <c r="Z5" s="121">
        <f>$Q$28</f>
        <v>41</v>
      </c>
      <c r="AA5" s="121"/>
      <c r="AB5" s="121"/>
      <c r="AC5" s="121">
        <f>$Q$32</f>
        <v>26</v>
      </c>
      <c r="AD5" s="121"/>
      <c r="AE5" s="121"/>
      <c r="AF5" s="121">
        <f>$Z$24</f>
        <v>26</v>
      </c>
      <c r="AG5" s="121"/>
      <c r="AH5" s="121"/>
      <c r="AI5" s="121">
        <f>$X$28</f>
        <v>35</v>
      </c>
      <c r="AJ5" s="121"/>
      <c r="AK5" s="154"/>
      <c r="AL5" s="113"/>
      <c r="AM5" s="115"/>
      <c r="AN5" s="115"/>
      <c r="AO5" s="118"/>
      <c r="AP5" s="119"/>
    </row>
    <row r="6" spans="1:42" ht="15" x14ac:dyDescent="0.2">
      <c r="B6" s="140" t="s">
        <v>79</v>
      </c>
      <c r="C6" s="142"/>
      <c r="D6" s="105"/>
      <c r="E6" s="105"/>
      <c r="F6" s="105"/>
      <c r="G6" s="105"/>
      <c r="H6" s="105"/>
      <c r="I6" s="105"/>
      <c r="J6" s="105"/>
      <c r="K6" s="105"/>
      <c r="L6" s="105"/>
      <c r="M6" s="106"/>
      <c r="N6" s="144">
        <f>IF($N$7=50,1,0)</f>
        <v>0</v>
      </c>
      <c r="O6" s="111"/>
      <c r="P6" s="111"/>
      <c r="Q6" s="111">
        <f>IF($Q$7=50,1,0)</f>
        <v>1</v>
      </c>
      <c r="R6" s="111"/>
      <c r="S6" s="111"/>
      <c r="T6" s="111">
        <f>IF($T$7=50,1,0)</f>
        <v>1</v>
      </c>
      <c r="U6" s="111"/>
      <c r="V6" s="111"/>
      <c r="W6" s="111">
        <f>IF($W$7=50,1,0)</f>
        <v>0</v>
      </c>
      <c r="X6" s="111"/>
      <c r="Y6" s="111"/>
      <c r="Z6" s="111">
        <f>IF($Z$7=50,1,0)</f>
        <v>0</v>
      </c>
      <c r="AA6" s="111"/>
      <c r="AB6" s="111"/>
      <c r="AC6" s="111">
        <f>IF($AC$7=50,1,0)</f>
        <v>1</v>
      </c>
      <c r="AD6" s="111"/>
      <c r="AE6" s="111"/>
      <c r="AF6" s="111">
        <f>IF($AF$7=50,1,0)</f>
        <v>0</v>
      </c>
      <c r="AG6" s="111"/>
      <c r="AH6" s="111"/>
      <c r="AI6" s="111">
        <f>IF($AI$7=50,1,0)</f>
        <v>0</v>
      </c>
      <c r="AJ6" s="111"/>
      <c r="AK6" s="151"/>
      <c r="AL6" s="112">
        <f>SUM($N$6:$AK$6)</f>
        <v>3</v>
      </c>
      <c r="AM6" s="114">
        <f>SUM($N$7:$AK$7)</f>
        <v>285</v>
      </c>
      <c r="AN6" s="114">
        <f>$AL$6+$AM$6/1000</f>
        <v>3.2850000000000001</v>
      </c>
      <c r="AO6" s="116">
        <f>RANK($AN$6,$AN$4:$AN$21,0)</f>
        <v>9</v>
      </c>
      <c r="AP6" s="117"/>
    </row>
    <row r="7" spans="1:42" ht="15.75" thickBot="1" x14ac:dyDescent="0.3">
      <c r="B7" s="141"/>
      <c r="C7" s="143"/>
      <c r="D7" s="108"/>
      <c r="E7" s="108"/>
      <c r="F7" s="108"/>
      <c r="G7" s="108"/>
      <c r="H7" s="108"/>
      <c r="I7" s="108"/>
      <c r="J7" s="108"/>
      <c r="K7" s="108"/>
      <c r="L7" s="108"/>
      <c r="M7" s="109"/>
      <c r="N7" s="147">
        <f>$H$24</f>
        <v>32</v>
      </c>
      <c r="O7" s="122"/>
      <c r="P7" s="122"/>
      <c r="Q7" s="122">
        <f>$F$29</f>
        <v>50</v>
      </c>
      <c r="R7" s="122"/>
      <c r="S7" s="122"/>
      <c r="T7" s="122">
        <f>$F$33</f>
        <v>50</v>
      </c>
      <c r="U7" s="122"/>
      <c r="V7" s="122"/>
      <c r="W7" s="122">
        <f>$Q$25</f>
        <v>23</v>
      </c>
      <c r="X7" s="122"/>
      <c r="Y7" s="122"/>
      <c r="Z7" s="122">
        <f>$Q$29</f>
        <v>38</v>
      </c>
      <c r="AA7" s="122"/>
      <c r="AB7" s="122"/>
      <c r="AC7" s="122">
        <f>$O$33</f>
        <v>50</v>
      </c>
      <c r="AD7" s="122"/>
      <c r="AE7" s="122"/>
      <c r="AF7" s="122">
        <f>$Z$26</f>
        <v>28</v>
      </c>
      <c r="AG7" s="122"/>
      <c r="AH7" s="122"/>
      <c r="AI7" s="122">
        <f>$X$32</f>
        <v>14</v>
      </c>
      <c r="AJ7" s="122"/>
      <c r="AK7" s="153"/>
      <c r="AL7" s="113"/>
      <c r="AM7" s="115"/>
      <c r="AN7" s="115"/>
      <c r="AO7" s="118"/>
      <c r="AP7" s="119"/>
    </row>
    <row r="8" spans="1:42" ht="15" x14ac:dyDescent="0.2">
      <c r="B8" s="140" t="s">
        <v>80</v>
      </c>
      <c r="C8" s="142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44">
        <f>IF($N$9=50,1,0)</f>
        <v>1</v>
      </c>
      <c r="O8" s="111"/>
      <c r="P8" s="111"/>
      <c r="Q8" s="111">
        <f>IF($Q$9=50,1,0)</f>
        <v>0</v>
      </c>
      <c r="R8" s="111"/>
      <c r="S8" s="111"/>
      <c r="T8" s="111">
        <f>IF($T$9=50,1,0)</f>
        <v>1</v>
      </c>
      <c r="U8" s="111"/>
      <c r="V8" s="111"/>
      <c r="W8" s="111">
        <f>IF($W$9=50,1,0)</f>
        <v>0</v>
      </c>
      <c r="X8" s="111"/>
      <c r="Y8" s="111"/>
      <c r="Z8" s="111">
        <f>IF($Z$9=50,1,0)</f>
        <v>0</v>
      </c>
      <c r="AA8" s="111"/>
      <c r="AB8" s="111"/>
      <c r="AC8" s="111">
        <f>IF($AC$9=50,1,0)</f>
        <v>1</v>
      </c>
      <c r="AD8" s="111"/>
      <c r="AE8" s="111"/>
      <c r="AF8" s="111">
        <f>IF($AF$9=50,1,0)</f>
        <v>1</v>
      </c>
      <c r="AG8" s="111"/>
      <c r="AH8" s="111"/>
      <c r="AI8" s="111">
        <f>IF($AI$9=50,1,0)</f>
        <v>0</v>
      </c>
      <c r="AJ8" s="111"/>
      <c r="AK8" s="151"/>
      <c r="AL8" s="112">
        <f>SUM($N$8:$AK$8)</f>
        <v>4</v>
      </c>
      <c r="AM8" s="114">
        <f>SUM($N$9:$AK$9)</f>
        <v>319</v>
      </c>
      <c r="AN8" s="114">
        <f>$AL$8+$AM$8/1000</f>
        <v>4.319</v>
      </c>
      <c r="AO8" s="116">
        <f>RANK($AN$8,$AN$4:$AN$21,0)</f>
        <v>4</v>
      </c>
      <c r="AP8" s="117"/>
    </row>
    <row r="9" spans="1:42" ht="15.75" thickBot="1" x14ac:dyDescent="0.3">
      <c r="B9" s="141"/>
      <c r="C9" s="143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47">
        <f>$F$25</f>
        <v>50</v>
      </c>
      <c r="O9" s="122"/>
      <c r="P9" s="122"/>
      <c r="Q9" s="122">
        <f>$H$29</f>
        <v>48</v>
      </c>
      <c r="R9" s="122"/>
      <c r="S9" s="122"/>
      <c r="T9" s="122">
        <f>$F$34</f>
        <v>50</v>
      </c>
      <c r="U9" s="122"/>
      <c r="V9" s="122"/>
      <c r="W9" s="122">
        <f>$Q$24</f>
        <v>21</v>
      </c>
      <c r="X9" s="122"/>
      <c r="Y9" s="122"/>
      <c r="Z9" s="122">
        <f>$Q$31</f>
        <v>29</v>
      </c>
      <c r="AA9" s="122"/>
      <c r="AB9" s="122"/>
      <c r="AC9" s="122">
        <f>$O$34</f>
        <v>50</v>
      </c>
      <c r="AD9" s="122"/>
      <c r="AE9" s="122"/>
      <c r="AF9" s="122">
        <f>$X$29</f>
        <v>50</v>
      </c>
      <c r="AG9" s="122"/>
      <c r="AH9" s="122"/>
      <c r="AI9" s="122">
        <f>$Z$33</f>
        <v>21</v>
      </c>
      <c r="AJ9" s="122"/>
      <c r="AK9" s="153"/>
      <c r="AL9" s="113"/>
      <c r="AM9" s="115"/>
      <c r="AN9" s="115"/>
      <c r="AO9" s="118"/>
      <c r="AP9" s="119"/>
    </row>
    <row r="10" spans="1:42" ht="15" x14ac:dyDescent="0.2">
      <c r="B10" s="140" t="s">
        <v>81</v>
      </c>
      <c r="C10" s="142"/>
      <c r="D10" s="105"/>
      <c r="E10" s="105"/>
      <c r="F10" s="105"/>
      <c r="G10" s="105"/>
      <c r="H10" s="105"/>
      <c r="I10" s="105"/>
      <c r="J10" s="105"/>
      <c r="K10" s="105"/>
      <c r="L10" s="105"/>
      <c r="M10" s="106"/>
      <c r="N10" s="144">
        <f>IF($N$11=50,1,0)</f>
        <v>0</v>
      </c>
      <c r="O10" s="111"/>
      <c r="P10" s="111"/>
      <c r="Q10" s="111">
        <f>IF($Q$11=50,1,0)</f>
        <v>1</v>
      </c>
      <c r="R10" s="111"/>
      <c r="S10" s="111"/>
      <c r="T10" s="111">
        <f>IF($T$11=50,1,0)</f>
        <v>0</v>
      </c>
      <c r="U10" s="111"/>
      <c r="V10" s="111"/>
      <c r="W10" s="111">
        <f>IF($W$11=50,1,0)</f>
        <v>1</v>
      </c>
      <c r="X10" s="111"/>
      <c r="Y10" s="111"/>
      <c r="Z10" s="111">
        <f>IF($Z$11=50,1,0)</f>
        <v>0</v>
      </c>
      <c r="AA10" s="111"/>
      <c r="AB10" s="111"/>
      <c r="AC10" s="111">
        <f>IF($AC$11=50,1,0)</f>
        <v>1</v>
      </c>
      <c r="AD10" s="111"/>
      <c r="AE10" s="111"/>
      <c r="AF10" s="111">
        <f>IF($AF$11=50,1,0)</f>
        <v>1</v>
      </c>
      <c r="AG10" s="111"/>
      <c r="AH10" s="111"/>
      <c r="AI10" s="111">
        <f>IF($AI$11=50,1,0)</f>
        <v>1</v>
      </c>
      <c r="AJ10" s="111"/>
      <c r="AK10" s="151"/>
      <c r="AL10" s="112">
        <f>SUM($N$10:$AK$10)</f>
        <v>5</v>
      </c>
      <c r="AM10" s="114">
        <f>SUM($N$11:$AK$11)</f>
        <v>324</v>
      </c>
      <c r="AN10" s="114">
        <f>$AL$10+$AM$10/1000</f>
        <v>5.3239999999999998</v>
      </c>
      <c r="AO10" s="116">
        <f>RANK($AN$10,$AN$4:$AN$21,0)</f>
        <v>3</v>
      </c>
      <c r="AP10" s="117"/>
    </row>
    <row r="11" spans="1:42" ht="15.75" thickBot="1" x14ac:dyDescent="0.3">
      <c r="B11" s="141"/>
      <c r="C11" s="143"/>
      <c r="D11" s="108"/>
      <c r="E11" s="108"/>
      <c r="F11" s="108"/>
      <c r="G11" s="108"/>
      <c r="H11" s="108"/>
      <c r="I11" s="108"/>
      <c r="J11" s="108"/>
      <c r="K11" s="108"/>
      <c r="L11" s="108"/>
      <c r="M11" s="109"/>
      <c r="N11" s="146">
        <f>$H$25</f>
        <v>21</v>
      </c>
      <c r="O11" s="124"/>
      <c r="P11" s="124"/>
      <c r="Q11" s="124">
        <f>$F$30</f>
        <v>50</v>
      </c>
      <c r="R11" s="124"/>
      <c r="S11" s="124"/>
      <c r="T11" s="124">
        <f>$H$33</f>
        <v>14</v>
      </c>
      <c r="U11" s="124"/>
      <c r="V11" s="124"/>
      <c r="W11" s="124">
        <f>$O$26</f>
        <v>50</v>
      </c>
      <c r="X11" s="124"/>
      <c r="Y11" s="124"/>
      <c r="Z11" s="124">
        <f>$Q$30</f>
        <v>39</v>
      </c>
      <c r="AA11" s="124"/>
      <c r="AB11" s="124"/>
      <c r="AC11" s="124">
        <f>$X$24</f>
        <v>50</v>
      </c>
      <c r="AD11" s="124"/>
      <c r="AE11" s="124"/>
      <c r="AF11" s="124">
        <f>$Z$30</f>
        <v>50</v>
      </c>
      <c r="AG11" s="124"/>
      <c r="AH11" s="124"/>
      <c r="AI11" s="124">
        <f>$X$34</f>
        <v>50</v>
      </c>
      <c r="AJ11" s="124"/>
      <c r="AK11" s="150"/>
      <c r="AL11" s="113"/>
      <c r="AM11" s="115"/>
      <c r="AN11" s="115"/>
      <c r="AO11" s="118"/>
      <c r="AP11" s="119"/>
    </row>
    <row r="12" spans="1:42" ht="15" x14ac:dyDescent="0.2">
      <c r="B12" s="140" t="s">
        <v>82</v>
      </c>
      <c r="C12" s="142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44">
        <f>IF($N$13=50,1,0)</f>
        <v>1</v>
      </c>
      <c r="O12" s="111"/>
      <c r="P12" s="111"/>
      <c r="Q12" s="111">
        <f>IF($Q$13=50,1,0)</f>
        <v>0</v>
      </c>
      <c r="R12" s="111"/>
      <c r="S12" s="111"/>
      <c r="T12" s="111">
        <f>IF($T$13=50,1,0)</f>
        <v>0</v>
      </c>
      <c r="U12" s="111"/>
      <c r="V12" s="111"/>
      <c r="W12" s="111">
        <f>IF($W$13=50,1,0)</f>
        <v>1</v>
      </c>
      <c r="X12" s="111"/>
      <c r="Y12" s="111"/>
      <c r="Z12" s="111">
        <f>IF($Z$13=50,1,0)</f>
        <v>1</v>
      </c>
      <c r="AA12" s="111"/>
      <c r="AB12" s="111"/>
      <c r="AC12" s="111">
        <f>IF($AC$13=50,1,0)</f>
        <v>0</v>
      </c>
      <c r="AD12" s="111"/>
      <c r="AE12" s="111"/>
      <c r="AF12" s="111">
        <f>IF($AF$13=50,1,0)</f>
        <v>1</v>
      </c>
      <c r="AG12" s="111"/>
      <c r="AH12" s="111"/>
      <c r="AI12" s="111">
        <f>IF($AI$13=50,1,0)</f>
        <v>0</v>
      </c>
      <c r="AJ12" s="111"/>
      <c r="AK12" s="151"/>
      <c r="AL12" s="112">
        <f>SUM($N$12:$AK$12)</f>
        <v>4</v>
      </c>
      <c r="AM12" s="114">
        <f>SUM($N$13:$AK$13)</f>
        <v>308</v>
      </c>
      <c r="AN12" s="114">
        <f>$AL$12+$AM$12/1000</f>
        <v>4.3079999999999998</v>
      </c>
      <c r="AO12" s="116">
        <f>RANK($AN$12,$AN$4:$AN$21,0)</f>
        <v>6</v>
      </c>
      <c r="AP12" s="117"/>
    </row>
    <row r="13" spans="1:42" ht="15.75" thickBot="1" x14ac:dyDescent="0.3">
      <c r="B13" s="145"/>
      <c r="C13" s="143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46">
        <f>$F$26</f>
        <v>50</v>
      </c>
      <c r="O13" s="124"/>
      <c r="P13" s="124"/>
      <c r="Q13" s="124">
        <f>$H$30</f>
        <v>38</v>
      </c>
      <c r="R13" s="124"/>
      <c r="S13" s="124"/>
      <c r="T13" s="124">
        <f>$H$34</f>
        <v>0</v>
      </c>
      <c r="U13" s="124"/>
      <c r="V13" s="124"/>
      <c r="W13" s="124">
        <f>$O$25</f>
        <v>50</v>
      </c>
      <c r="X13" s="124"/>
      <c r="Y13" s="124"/>
      <c r="Z13" s="124">
        <f>$O$32</f>
        <v>50</v>
      </c>
      <c r="AA13" s="124"/>
      <c r="AB13" s="124"/>
      <c r="AC13" s="124">
        <f>$Z$27</f>
        <v>45</v>
      </c>
      <c r="AD13" s="124"/>
      <c r="AE13" s="124"/>
      <c r="AF13" s="124">
        <f>$X$31</f>
        <v>50</v>
      </c>
      <c r="AG13" s="124"/>
      <c r="AH13" s="124"/>
      <c r="AI13" s="124">
        <f>$Z$35</f>
        <v>25</v>
      </c>
      <c r="AJ13" s="124"/>
      <c r="AK13" s="150"/>
      <c r="AL13" s="113"/>
      <c r="AM13" s="115"/>
      <c r="AN13" s="115"/>
      <c r="AO13" s="118"/>
      <c r="AP13" s="119"/>
    </row>
    <row r="14" spans="1:42" ht="15" x14ac:dyDescent="0.2">
      <c r="B14" s="140" t="s">
        <v>83</v>
      </c>
      <c r="C14" s="142"/>
      <c r="D14" s="105"/>
      <c r="E14" s="105"/>
      <c r="F14" s="105"/>
      <c r="G14" s="105"/>
      <c r="H14" s="105"/>
      <c r="I14" s="105"/>
      <c r="J14" s="105"/>
      <c r="K14" s="105"/>
      <c r="L14" s="105"/>
      <c r="M14" s="106"/>
      <c r="N14" s="110">
        <f>IF($N$15=50,1,0)</f>
        <v>0</v>
      </c>
      <c r="O14" s="111"/>
      <c r="P14" s="111"/>
      <c r="Q14" s="111">
        <f>IF($Q$15=50,1,0)</f>
        <v>1</v>
      </c>
      <c r="R14" s="111"/>
      <c r="S14" s="111"/>
      <c r="T14" s="111">
        <f>IF($T$15=50,1,0)</f>
        <v>1</v>
      </c>
      <c r="U14" s="111"/>
      <c r="V14" s="111"/>
      <c r="W14" s="111">
        <f>IF($W$15=50,1,0)</f>
        <v>1</v>
      </c>
      <c r="X14" s="111"/>
      <c r="Y14" s="111"/>
      <c r="Z14" s="111">
        <f>IF($Z$15=50,1,0)</f>
        <v>0</v>
      </c>
      <c r="AA14" s="111"/>
      <c r="AB14" s="111"/>
      <c r="AC14" s="111">
        <f>IF($AC$15=50,1,0)</f>
        <v>1</v>
      </c>
      <c r="AD14" s="111"/>
      <c r="AE14" s="111"/>
      <c r="AF14" s="111">
        <f>IF($AF$15=50,1,0)</f>
        <v>0</v>
      </c>
      <c r="AG14" s="111"/>
      <c r="AH14" s="111"/>
      <c r="AI14" s="111">
        <f>IF($AI$15=50,1,0)</f>
        <v>1</v>
      </c>
      <c r="AJ14" s="111"/>
      <c r="AK14" s="151"/>
      <c r="AL14" s="112">
        <f>SUM($N$14:$AK$14)</f>
        <v>5</v>
      </c>
      <c r="AM14" s="114">
        <f>SUM($N$15:$AK$15)</f>
        <v>326</v>
      </c>
      <c r="AN14" s="114">
        <f>$AL$14+$AM$14/1000</f>
        <v>5.3259999999999996</v>
      </c>
      <c r="AO14" s="116">
        <f>RANK($AN$14,$AN$4:$AN$21,0)</f>
        <v>2</v>
      </c>
      <c r="AP14" s="117"/>
    </row>
    <row r="15" spans="1:42" ht="15.75" thickBot="1" x14ac:dyDescent="0.3">
      <c r="B15" s="141"/>
      <c r="C15" s="143"/>
      <c r="D15" s="108"/>
      <c r="E15" s="108"/>
      <c r="F15" s="108"/>
      <c r="G15" s="108"/>
      <c r="H15" s="108"/>
      <c r="I15" s="108"/>
      <c r="J15" s="108"/>
      <c r="K15" s="108"/>
      <c r="L15" s="108"/>
      <c r="M15" s="109"/>
      <c r="N15" s="135">
        <f>$H$26</f>
        <v>12</v>
      </c>
      <c r="O15" s="124"/>
      <c r="P15" s="124"/>
      <c r="Q15" s="124">
        <f>$F$31</f>
        <v>50</v>
      </c>
      <c r="R15" s="124"/>
      <c r="S15" s="124"/>
      <c r="T15" s="124">
        <f>$F$35</f>
        <v>50</v>
      </c>
      <c r="U15" s="124"/>
      <c r="V15" s="124"/>
      <c r="W15" s="124">
        <f>$O$28</f>
        <v>50</v>
      </c>
      <c r="X15" s="124"/>
      <c r="Y15" s="124"/>
      <c r="Z15" s="124">
        <f>$Q$34</f>
        <v>47</v>
      </c>
      <c r="AA15" s="124"/>
      <c r="AB15" s="124"/>
      <c r="AC15" s="124">
        <f>$Z$25</f>
        <v>50</v>
      </c>
      <c r="AD15" s="124"/>
      <c r="AE15" s="124"/>
      <c r="AF15" s="124">
        <f>$X$30</f>
        <v>17</v>
      </c>
      <c r="AG15" s="124"/>
      <c r="AH15" s="124"/>
      <c r="AI15" s="124">
        <f>$Z$32</f>
        <v>50</v>
      </c>
      <c r="AJ15" s="124"/>
      <c r="AK15" s="150"/>
      <c r="AL15" s="113"/>
      <c r="AM15" s="115"/>
      <c r="AN15" s="115"/>
      <c r="AO15" s="118"/>
      <c r="AP15" s="119"/>
    </row>
    <row r="16" spans="1:42" ht="15" x14ac:dyDescent="0.2">
      <c r="B16" s="140" t="s">
        <v>84</v>
      </c>
      <c r="C16" s="142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44">
        <f>IF($N$17=50,1,0)</f>
        <v>1</v>
      </c>
      <c r="O16" s="111"/>
      <c r="P16" s="111"/>
      <c r="Q16" s="111">
        <f>IF($Q$17=50,1,0)</f>
        <v>0</v>
      </c>
      <c r="R16" s="111"/>
      <c r="S16" s="111"/>
      <c r="T16" s="111">
        <f>IF($T$17=50,1,0)</f>
        <v>0</v>
      </c>
      <c r="U16" s="111"/>
      <c r="V16" s="111"/>
      <c r="W16" s="111">
        <f>IF($W$17=50,1,0)</f>
        <v>1</v>
      </c>
      <c r="X16" s="111"/>
      <c r="Y16" s="111"/>
      <c r="Z16" s="111">
        <f>IF($Z$17=50,1,0)</f>
        <v>0</v>
      </c>
      <c r="AA16" s="111"/>
      <c r="AB16" s="111"/>
      <c r="AC16" s="111">
        <f>IF($AC$17=50,1,0)</f>
        <v>1</v>
      </c>
      <c r="AD16" s="111"/>
      <c r="AE16" s="111"/>
      <c r="AF16" s="111">
        <f>IF($AF$17=50,1,0)</f>
        <v>1</v>
      </c>
      <c r="AG16" s="111"/>
      <c r="AH16" s="111"/>
      <c r="AI16" s="111">
        <f>IF($AI$17=50,1,0)</f>
        <v>1</v>
      </c>
      <c r="AJ16" s="111"/>
      <c r="AK16" s="151"/>
      <c r="AL16" s="112">
        <f>SUM($N$16:$AK$16)</f>
        <v>5</v>
      </c>
      <c r="AM16" s="114">
        <f>SUM($N$17:$AK$17)</f>
        <v>348</v>
      </c>
      <c r="AN16" s="114">
        <f>$AL$16+$AM$16/1000</f>
        <v>5.3479999999999999</v>
      </c>
      <c r="AO16" s="116">
        <f>RANK($AN$16,$AN$4:$AN$21,0)</f>
        <v>1</v>
      </c>
      <c r="AP16" s="117"/>
    </row>
    <row r="17" spans="1:47" ht="15.75" customHeight="1" thickBot="1" x14ac:dyDescent="0.3">
      <c r="B17" s="141"/>
      <c r="C17" s="143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38">
        <f>$F$27</f>
        <v>50</v>
      </c>
      <c r="O17" s="139"/>
      <c r="P17" s="139"/>
      <c r="Q17" s="139">
        <f>$H$31</f>
        <v>38</v>
      </c>
      <c r="R17" s="139"/>
      <c r="S17" s="139"/>
      <c r="T17" s="139">
        <f>$Q$26</f>
        <v>45</v>
      </c>
      <c r="U17" s="139"/>
      <c r="V17" s="139"/>
      <c r="W17" s="139">
        <f>$O$31</f>
        <v>50</v>
      </c>
      <c r="X17" s="139"/>
      <c r="Y17" s="139"/>
      <c r="Z17" s="139">
        <f>$Q$35</f>
        <v>15</v>
      </c>
      <c r="AA17" s="139"/>
      <c r="AB17" s="139"/>
      <c r="AC17" s="139">
        <f>$X$26</f>
        <v>50</v>
      </c>
      <c r="AD17" s="139"/>
      <c r="AE17" s="139"/>
      <c r="AF17" s="139">
        <f>$Z$28</f>
        <v>50</v>
      </c>
      <c r="AG17" s="139"/>
      <c r="AH17" s="139"/>
      <c r="AI17" s="139">
        <f>$X$35</f>
        <v>50</v>
      </c>
      <c r="AJ17" s="139"/>
      <c r="AK17" s="152"/>
      <c r="AL17" s="113"/>
      <c r="AM17" s="115"/>
      <c r="AN17" s="115"/>
      <c r="AO17" s="118"/>
      <c r="AP17" s="119"/>
    </row>
    <row r="18" spans="1:47" ht="15.75" customHeight="1" x14ac:dyDescent="0.2">
      <c r="B18" s="140" t="s">
        <v>85</v>
      </c>
      <c r="C18" s="142"/>
      <c r="D18" s="105"/>
      <c r="E18" s="105"/>
      <c r="F18" s="105"/>
      <c r="G18" s="105"/>
      <c r="H18" s="105"/>
      <c r="I18" s="105"/>
      <c r="J18" s="105"/>
      <c r="K18" s="105"/>
      <c r="L18" s="105"/>
      <c r="M18" s="106"/>
      <c r="N18" s="110">
        <f>IF($N$19=50,1,0)</f>
        <v>0</v>
      </c>
      <c r="O18" s="111"/>
      <c r="P18" s="111"/>
      <c r="Q18" s="111">
        <f>IF($Q$19=50,1,0)</f>
        <v>0</v>
      </c>
      <c r="R18" s="111"/>
      <c r="S18" s="111"/>
      <c r="T18" s="111">
        <f>IF($T$19=50,1,0)</f>
        <v>1</v>
      </c>
      <c r="U18" s="111"/>
      <c r="V18" s="111"/>
      <c r="W18" s="111">
        <f>IF($W$19=50,1,0)</f>
        <v>1</v>
      </c>
      <c r="X18" s="111"/>
      <c r="Y18" s="111"/>
      <c r="Z18" s="111">
        <f>IF($Z$19=50,1,0)</f>
        <v>0</v>
      </c>
      <c r="AA18" s="111"/>
      <c r="AB18" s="111"/>
      <c r="AC18" s="111">
        <f>IF($AC$19=50,1,0)</f>
        <v>0</v>
      </c>
      <c r="AD18" s="111"/>
      <c r="AE18" s="111"/>
      <c r="AF18" s="111">
        <f>IF($AF$19=50,1,0)</f>
        <v>0</v>
      </c>
      <c r="AG18" s="111"/>
      <c r="AH18" s="111"/>
      <c r="AI18" s="111">
        <f>IF($AI$19=50,1,0)</f>
        <v>1</v>
      </c>
      <c r="AJ18" s="111"/>
      <c r="AK18" s="151"/>
      <c r="AL18" s="112">
        <f>SUM($N$18:$AK$18)</f>
        <v>3</v>
      </c>
      <c r="AM18" s="114">
        <f>SUM($N$19:$AK$19)</f>
        <v>327</v>
      </c>
      <c r="AN18" s="114">
        <f>$AL$18+$AM$18/1000</f>
        <v>3.327</v>
      </c>
      <c r="AO18" s="116">
        <f>RANK($AN$18,$AN$4:$AN$21,0)</f>
        <v>7</v>
      </c>
      <c r="AP18" s="117"/>
    </row>
    <row r="19" spans="1:47" ht="15.75" customHeight="1" thickBot="1" x14ac:dyDescent="0.3">
      <c r="B19" s="141"/>
      <c r="C19" s="143"/>
      <c r="D19" s="108"/>
      <c r="E19" s="108"/>
      <c r="F19" s="108"/>
      <c r="G19" s="108"/>
      <c r="H19" s="108"/>
      <c r="I19" s="108"/>
      <c r="J19" s="108"/>
      <c r="K19" s="108"/>
      <c r="L19" s="108"/>
      <c r="M19" s="109"/>
      <c r="N19" s="135">
        <f>$H$27</f>
        <v>25</v>
      </c>
      <c r="O19" s="124"/>
      <c r="P19" s="124"/>
      <c r="Q19" s="124">
        <f>$H$32</f>
        <v>39</v>
      </c>
      <c r="R19" s="124"/>
      <c r="S19" s="124"/>
      <c r="T19" s="124">
        <f>$O$27</f>
        <v>50</v>
      </c>
      <c r="U19" s="124"/>
      <c r="V19" s="124"/>
      <c r="W19" s="124">
        <f>$O$30</f>
        <v>50</v>
      </c>
      <c r="X19" s="124"/>
      <c r="Y19" s="124"/>
      <c r="Z19" s="124">
        <f>$Q$33</f>
        <v>35</v>
      </c>
      <c r="AA19" s="124"/>
      <c r="AB19" s="124"/>
      <c r="AC19" s="124">
        <f>$X$25</f>
        <v>39</v>
      </c>
      <c r="AD19" s="124"/>
      <c r="AE19" s="124"/>
      <c r="AF19" s="124">
        <f>$Z$31</f>
        <v>39</v>
      </c>
      <c r="AG19" s="124"/>
      <c r="AH19" s="124"/>
      <c r="AI19" s="124">
        <f>$X$33</f>
        <v>50</v>
      </c>
      <c r="AJ19" s="124"/>
      <c r="AK19" s="150"/>
      <c r="AL19" s="113"/>
      <c r="AM19" s="115"/>
      <c r="AN19" s="115"/>
      <c r="AO19" s="118"/>
      <c r="AP19" s="119"/>
    </row>
    <row r="20" spans="1:47" ht="15.75" customHeight="1" x14ac:dyDescent="0.2">
      <c r="B20" s="140" t="s">
        <v>86</v>
      </c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6"/>
      <c r="N20" s="110">
        <f>IF($N$21=50,1,0)</f>
        <v>1</v>
      </c>
      <c r="O20" s="111"/>
      <c r="P20" s="111"/>
      <c r="Q20" s="111">
        <f>IF($Q$21=50,1,0)</f>
        <v>0</v>
      </c>
      <c r="R20" s="111"/>
      <c r="S20" s="111"/>
      <c r="T20" s="111">
        <f>IF($T$21=50,1,0)</f>
        <v>0</v>
      </c>
      <c r="U20" s="111"/>
      <c r="V20" s="111"/>
      <c r="W20" s="111">
        <f>IF($W$21=50,1,0)</f>
        <v>1</v>
      </c>
      <c r="X20" s="111"/>
      <c r="Y20" s="111"/>
      <c r="Z20" s="111">
        <f>IF($Z$21=50,1,0)</f>
        <v>1</v>
      </c>
      <c r="AA20" s="111"/>
      <c r="AB20" s="111"/>
      <c r="AC20" s="111">
        <f>IF($AC$21=50,1,0)</f>
        <v>1</v>
      </c>
      <c r="AD20" s="111"/>
      <c r="AE20" s="111"/>
      <c r="AF20" s="111">
        <f>IF($AF$21=50,1,0)</f>
        <v>0</v>
      </c>
      <c r="AG20" s="111"/>
      <c r="AH20" s="111"/>
      <c r="AI20" s="111">
        <f>IF($AI$21=50,1,0)</f>
        <v>0</v>
      </c>
      <c r="AJ20" s="111"/>
      <c r="AK20" s="151"/>
      <c r="AL20" s="112">
        <f>SUM($N$20:$AK$20)</f>
        <v>4</v>
      </c>
      <c r="AM20" s="114">
        <f>SUM($N$21:$AK$21)</f>
        <v>313</v>
      </c>
      <c r="AN20" s="114">
        <f>$AL$20+$AM$20/1000</f>
        <v>4.3129999999999997</v>
      </c>
      <c r="AO20" s="116">
        <f>RANK($AN$20,$AN$4:$AN$21,0)</f>
        <v>5</v>
      </c>
      <c r="AP20" s="117"/>
    </row>
    <row r="21" spans="1:47" ht="15.75" customHeight="1" thickBot="1" x14ac:dyDescent="0.3">
      <c r="B21" s="141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9"/>
      <c r="N21" s="135">
        <f>$F$28</f>
        <v>50</v>
      </c>
      <c r="O21" s="124"/>
      <c r="P21" s="124"/>
      <c r="Q21" s="124">
        <f>$H$35</f>
        <v>15</v>
      </c>
      <c r="R21" s="124"/>
      <c r="S21" s="124"/>
      <c r="T21" s="124">
        <f>$Q$27</f>
        <v>47</v>
      </c>
      <c r="U21" s="124"/>
      <c r="V21" s="124"/>
      <c r="W21" s="124">
        <f>$O$29</f>
        <v>50</v>
      </c>
      <c r="X21" s="124"/>
      <c r="Y21" s="124"/>
      <c r="Z21" s="124">
        <f>$O$35</f>
        <v>50</v>
      </c>
      <c r="AA21" s="124"/>
      <c r="AB21" s="124"/>
      <c r="AC21" s="124">
        <f>$X$27</f>
        <v>50</v>
      </c>
      <c r="AD21" s="124"/>
      <c r="AE21" s="124"/>
      <c r="AF21" s="124">
        <f>$Z$29</f>
        <v>37</v>
      </c>
      <c r="AG21" s="124"/>
      <c r="AH21" s="124"/>
      <c r="AI21" s="124">
        <f>$Z$34</f>
        <v>14</v>
      </c>
      <c r="AJ21" s="124"/>
      <c r="AK21" s="150"/>
      <c r="AL21" s="113"/>
      <c r="AM21" s="115"/>
      <c r="AN21" s="115"/>
      <c r="AO21" s="118"/>
      <c r="AP21" s="119"/>
    </row>
    <row r="22" spans="1:47" ht="18.75" customHeight="1" thickBot="1" x14ac:dyDescent="0.25">
      <c r="B22" s="15"/>
      <c r="C22" s="15"/>
      <c r="D22" s="15"/>
      <c r="E22" s="15"/>
      <c r="F22" s="15"/>
      <c r="G22" s="15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</row>
    <row r="23" spans="1:47" ht="15.75" thickBot="1" x14ac:dyDescent="0.3">
      <c r="A23" s="17" t="s">
        <v>87</v>
      </c>
      <c r="J23" s="17" t="s">
        <v>87</v>
      </c>
      <c r="S23" s="17" t="s">
        <v>87</v>
      </c>
      <c r="AA23" s="18"/>
    </row>
    <row r="24" spans="1:47" ht="15.75" thickBot="1" x14ac:dyDescent="0.3">
      <c r="A24" s="19">
        <v>1</v>
      </c>
      <c r="B24" s="53" t="s">
        <v>78</v>
      </c>
      <c r="C24" s="20" t="s">
        <v>88</v>
      </c>
      <c r="D24" s="53" t="s">
        <v>79</v>
      </c>
      <c r="E24" s="20"/>
      <c r="F24" s="21">
        <v>50</v>
      </c>
      <c r="G24" s="20" t="s">
        <v>88</v>
      </c>
      <c r="H24" s="21">
        <v>32</v>
      </c>
      <c r="I24" s="22"/>
      <c r="J24" s="19">
        <v>1</v>
      </c>
      <c r="K24" s="53" t="s">
        <v>78</v>
      </c>
      <c r="L24" s="20" t="s">
        <v>88</v>
      </c>
      <c r="M24" s="53" t="s">
        <v>80</v>
      </c>
      <c r="N24" s="20"/>
      <c r="O24" s="21">
        <v>50</v>
      </c>
      <c r="P24" s="20" t="s">
        <v>88</v>
      </c>
      <c r="Q24" s="21">
        <v>21</v>
      </c>
      <c r="R24" s="22"/>
      <c r="S24" s="19">
        <v>1</v>
      </c>
      <c r="T24" s="53" t="s">
        <v>81</v>
      </c>
      <c r="U24" s="20" t="s">
        <v>88</v>
      </c>
      <c r="V24" s="53" t="s">
        <v>78</v>
      </c>
      <c r="W24" s="20"/>
      <c r="X24" s="21">
        <v>50</v>
      </c>
      <c r="Y24" s="20" t="s">
        <v>88</v>
      </c>
      <c r="Z24" s="21">
        <v>26</v>
      </c>
      <c r="AA24" s="23"/>
      <c r="AB24" s="23"/>
      <c r="AC24" s="24" t="s">
        <v>89</v>
      </c>
      <c r="AD24" s="25"/>
      <c r="AE24" s="26" t="str">
        <f>IF($AO$4=1,$B$4,IF($AO$6=1,$B$6,IF($AO$8=1,$B$8,IF($AO$10=1,$B$10,IF($AO$12=1,$B$12,IF($AO$14=1,$B$14,IF($AO$16=1,$B$16,IF($AO$18=1,$B$18,IF($AO$20=1,$B$20,"")))))))))</f>
        <v>A7</v>
      </c>
      <c r="AF24" s="27"/>
      <c r="AG24" s="128">
        <f>CHOOSE(MID($AE$24,2,LEN($AE$24)-1),$C$4,$C$6,$C$8,$C$10,$C$12,$C$14,$C$16,$C$18,$C$20)</f>
        <v>0</v>
      </c>
      <c r="AH24" s="129"/>
      <c r="AI24" s="129"/>
      <c r="AJ24" s="129"/>
      <c r="AK24" s="129"/>
      <c r="AL24" s="129"/>
      <c r="AM24" s="129"/>
      <c r="AN24" s="129"/>
      <c r="AO24" s="129"/>
      <c r="AP24" s="130"/>
      <c r="AQ24" s="28"/>
      <c r="AR24" s="29">
        <f>IF($AO$4=1,$AN$4,IF($AO$6=1,$AN$6,IF($AO$8=1,$AN$8,IF($AO$10=1,$AN$10,IF($AO$12=1,$AN$12,IF($AO$14=1,$AN$14,IF($AO$16=1,$AN$16,IF($AO$18=1,$AN$18,IF($AO$20=1,$AN$20,0)))))))))</f>
        <v>5.3479999999999999</v>
      </c>
      <c r="AS24" s="23"/>
      <c r="AT24" s="23"/>
      <c r="AU24" s="23"/>
    </row>
    <row r="25" spans="1:47" ht="15.75" thickBot="1" x14ac:dyDescent="0.3">
      <c r="A25" s="19">
        <v>2</v>
      </c>
      <c r="B25" s="53" t="s">
        <v>80</v>
      </c>
      <c r="C25" s="20" t="s">
        <v>88</v>
      </c>
      <c r="D25" s="53" t="s">
        <v>81</v>
      </c>
      <c r="E25" s="20"/>
      <c r="F25" s="21">
        <v>50</v>
      </c>
      <c r="G25" s="20" t="s">
        <v>88</v>
      </c>
      <c r="H25" s="21">
        <v>21</v>
      </c>
      <c r="I25" s="22"/>
      <c r="J25" s="19">
        <v>2</v>
      </c>
      <c r="K25" s="53" t="s">
        <v>82</v>
      </c>
      <c r="L25" s="20" t="s">
        <v>88</v>
      </c>
      <c r="M25" s="53" t="s">
        <v>79</v>
      </c>
      <c r="N25" s="20"/>
      <c r="O25" s="21">
        <v>50</v>
      </c>
      <c r="P25" s="20" t="s">
        <v>88</v>
      </c>
      <c r="Q25" s="21">
        <v>23</v>
      </c>
      <c r="R25" s="22"/>
      <c r="S25" s="19">
        <v>2</v>
      </c>
      <c r="T25" s="53" t="s">
        <v>85</v>
      </c>
      <c r="U25" s="20" t="s">
        <v>88</v>
      </c>
      <c r="V25" s="53" t="s">
        <v>83</v>
      </c>
      <c r="W25" s="20"/>
      <c r="X25" s="21">
        <v>39</v>
      </c>
      <c r="Y25" s="20" t="s">
        <v>88</v>
      </c>
      <c r="Z25" s="21">
        <v>50</v>
      </c>
      <c r="AA25" s="18"/>
      <c r="AB25" s="24"/>
      <c r="AD25" s="24"/>
      <c r="AE25" s="30"/>
      <c r="AF25" s="30"/>
      <c r="AG25" s="30"/>
      <c r="AH25" s="30"/>
      <c r="AI25" s="30"/>
      <c r="AJ25" s="31"/>
      <c r="AK25" s="30"/>
      <c r="AL25" s="30"/>
      <c r="AM25" s="30"/>
      <c r="AN25" s="30"/>
      <c r="AO25" s="30"/>
      <c r="AP25" s="30"/>
      <c r="AQ25" s="32"/>
      <c r="AR25" s="33"/>
      <c r="AS25" s="34"/>
      <c r="AT25" s="35"/>
      <c r="AU25" s="35"/>
    </row>
    <row r="26" spans="1:47" ht="15.75" thickBot="1" x14ac:dyDescent="0.3">
      <c r="A26" s="19">
        <v>3</v>
      </c>
      <c r="B26" s="53" t="s">
        <v>82</v>
      </c>
      <c r="C26" s="20" t="s">
        <v>88</v>
      </c>
      <c r="D26" s="53" t="s">
        <v>83</v>
      </c>
      <c r="E26" s="20"/>
      <c r="F26" s="21">
        <v>50</v>
      </c>
      <c r="G26" s="20" t="s">
        <v>88</v>
      </c>
      <c r="H26" s="21">
        <v>12</v>
      </c>
      <c r="I26" s="22"/>
      <c r="J26" s="19">
        <v>3</v>
      </c>
      <c r="K26" s="53" t="s">
        <v>81</v>
      </c>
      <c r="L26" s="20" t="s">
        <v>88</v>
      </c>
      <c r="M26" s="53" t="s">
        <v>84</v>
      </c>
      <c r="N26" s="20"/>
      <c r="O26" s="21">
        <v>50</v>
      </c>
      <c r="P26" s="20" t="s">
        <v>88</v>
      </c>
      <c r="Q26" s="21">
        <v>45</v>
      </c>
      <c r="R26" s="22"/>
      <c r="S26" s="19">
        <v>3</v>
      </c>
      <c r="T26" s="53" t="s">
        <v>84</v>
      </c>
      <c r="U26" s="20" t="s">
        <v>88</v>
      </c>
      <c r="V26" s="53" t="s">
        <v>79</v>
      </c>
      <c r="W26" s="20"/>
      <c r="X26" s="21">
        <v>50</v>
      </c>
      <c r="Y26" s="20" t="s">
        <v>88</v>
      </c>
      <c r="Z26" s="21">
        <v>28</v>
      </c>
      <c r="AA26" s="23"/>
      <c r="AB26" s="23"/>
      <c r="AC26" s="24" t="s">
        <v>90</v>
      </c>
      <c r="AD26" s="25"/>
      <c r="AE26" s="26" t="str">
        <f>IF($AO$4=2,$B$4,IF($AO$6=2,$B$6,IF($AO$8=2,$B$8,IF($AO$10=2,$B$10,IF($AO$12=2,$B$12,IF($AO$14=2,$B$14,IF($AO$16=2,$B$16,IF($AO$18=2,$B$18,IF($AO$20=2,$B$20,"")))))))))</f>
        <v>A6</v>
      </c>
      <c r="AF26" s="36"/>
      <c r="AG26" s="128">
        <f>CHOOSE(MID($AE$26,2,LEN($AE$26)-1),$C$4,$C$6,$C$8,$C$10,$C$12,$C$14,$C$16,$C$18,$C$20)</f>
        <v>0</v>
      </c>
      <c r="AH26" s="129"/>
      <c r="AI26" s="129"/>
      <c r="AJ26" s="129"/>
      <c r="AK26" s="129"/>
      <c r="AL26" s="129"/>
      <c r="AM26" s="129"/>
      <c r="AN26" s="129"/>
      <c r="AO26" s="129"/>
      <c r="AP26" s="130"/>
      <c r="AQ26" s="28"/>
      <c r="AR26" s="29">
        <f>IF($AO$4=2,$AN$4,IF($AO$6=2,$AN$6,IF($AO$8=2,$AN$8,IF($AO$10=2,$AN$10,IF($AO$12=2,$AN$12,IF($AO$14=2,$AN$14,IF($AO$16=2,$AN$16,IF($AO$18=2,$AN$18,IF($AO$20=2,$AN$20,0)))))))))</f>
        <v>5.3259999999999996</v>
      </c>
      <c r="AS26" s="23"/>
      <c r="AT26" s="23"/>
      <c r="AU26" s="23"/>
    </row>
    <row r="27" spans="1:47" ht="15.75" thickBot="1" x14ac:dyDescent="0.3">
      <c r="A27" s="19">
        <v>1</v>
      </c>
      <c r="B27" s="53" t="s">
        <v>84</v>
      </c>
      <c r="C27" s="20" t="s">
        <v>88</v>
      </c>
      <c r="D27" s="53" t="s">
        <v>85</v>
      </c>
      <c r="E27" s="20"/>
      <c r="F27" s="21">
        <v>50</v>
      </c>
      <c r="G27" s="20" t="s">
        <v>88</v>
      </c>
      <c r="H27" s="21">
        <v>25</v>
      </c>
      <c r="I27" s="22"/>
      <c r="J27" s="19">
        <v>1</v>
      </c>
      <c r="K27" s="53" t="s">
        <v>85</v>
      </c>
      <c r="L27" s="20" t="s">
        <v>88</v>
      </c>
      <c r="M27" s="53" t="s">
        <v>86</v>
      </c>
      <c r="N27" s="20"/>
      <c r="O27" s="21">
        <v>50</v>
      </c>
      <c r="P27" s="20" t="s">
        <v>88</v>
      </c>
      <c r="Q27" s="21">
        <v>47</v>
      </c>
      <c r="R27" s="22"/>
      <c r="S27" s="19">
        <v>1</v>
      </c>
      <c r="T27" s="53" t="s">
        <v>86</v>
      </c>
      <c r="U27" s="20" t="s">
        <v>88</v>
      </c>
      <c r="V27" s="53" t="s">
        <v>82</v>
      </c>
      <c r="W27" s="20"/>
      <c r="X27" s="21">
        <v>50</v>
      </c>
      <c r="Y27" s="20" t="s">
        <v>88</v>
      </c>
      <c r="Z27" s="21">
        <v>45</v>
      </c>
      <c r="AA27" s="24"/>
      <c r="AB27" s="24"/>
      <c r="AC27" s="24"/>
      <c r="AD27" s="24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2"/>
      <c r="AR27" s="33"/>
      <c r="AS27" s="34"/>
      <c r="AT27" s="35"/>
      <c r="AU27" s="35"/>
    </row>
    <row r="28" spans="1:47" ht="15.75" thickBot="1" x14ac:dyDescent="0.3">
      <c r="A28" s="19">
        <v>2</v>
      </c>
      <c r="B28" s="53" t="s">
        <v>86</v>
      </c>
      <c r="C28" s="20" t="s">
        <v>88</v>
      </c>
      <c r="D28" s="53" t="s">
        <v>78</v>
      </c>
      <c r="E28" s="20"/>
      <c r="F28" s="21">
        <v>50</v>
      </c>
      <c r="G28" s="20" t="s">
        <v>88</v>
      </c>
      <c r="H28" s="21">
        <v>45</v>
      </c>
      <c r="I28" s="22"/>
      <c r="J28" s="19">
        <v>2</v>
      </c>
      <c r="K28" s="53" t="s">
        <v>83</v>
      </c>
      <c r="L28" s="20" t="s">
        <v>88</v>
      </c>
      <c r="M28" s="53" t="s">
        <v>78</v>
      </c>
      <c r="N28" s="20"/>
      <c r="O28" s="21">
        <v>50</v>
      </c>
      <c r="P28" s="20" t="s">
        <v>88</v>
      </c>
      <c r="Q28" s="21">
        <v>41</v>
      </c>
      <c r="R28" s="22"/>
      <c r="S28" s="19">
        <v>2</v>
      </c>
      <c r="T28" s="53" t="s">
        <v>78</v>
      </c>
      <c r="U28" s="20" t="s">
        <v>88</v>
      </c>
      <c r="V28" s="53" t="s">
        <v>84</v>
      </c>
      <c r="W28" s="20"/>
      <c r="X28" s="21">
        <v>35</v>
      </c>
      <c r="Y28" s="20" t="s">
        <v>88</v>
      </c>
      <c r="Z28" s="21">
        <v>50</v>
      </c>
      <c r="AA28" s="23"/>
      <c r="AB28" s="23"/>
      <c r="AC28" s="24" t="s">
        <v>91</v>
      </c>
      <c r="AD28" s="25"/>
      <c r="AE28" s="26" t="str">
        <f>IF($AO$4=3,$B$4,IF($AO$6=3,$B$6,IF($AO$8=3,$B$8,IF($AO$10=3,$B$10,IF($AO$12=3,$B$12,IF($AO$14=3,$B$14,IF($AO$16=3,$B$16,IF($AO$18=3,$B$18,IF($AO$20=3,$B$20,"")))))))))</f>
        <v>A4</v>
      </c>
      <c r="AF28" s="36"/>
      <c r="AG28" s="128">
        <f>CHOOSE(MID($AE$28,2,LEN($AE$28)-1),$C$4,$C$6,$C$8,$C$10,$C$12,$C$14,$C$16,$C$18,$C$20)</f>
        <v>0</v>
      </c>
      <c r="AH28" s="129"/>
      <c r="AI28" s="129"/>
      <c r="AJ28" s="129"/>
      <c r="AK28" s="129"/>
      <c r="AL28" s="129"/>
      <c r="AM28" s="129"/>
      <c r="AN28" s="129"/>
      <c r="AO28" s="129"/>
      <c r="AP28" s="130"/>
      <c r="AQ28" s="28"/>
      <c r="AR28" s="29">
        <f>IF($AO$4=3,$AN$4,IF($AO$6=3,$AN$6,IF($AO$8=3,$AN$8,IF($AO$10=3,$AN$10,IF($AO$12=3,$AN$12,IF($AO$14=3,$AN$14,IF($AO$16=3,$AN$16,IF($AO$18=3,$AN$18,IF($AO$20=3,$AN$20,0)))))))))</f>
        <v>5.3239999999999998</v>
      </c>
      <c r="AS28" s="23"/>
      <c r="AT28" s="23"/>
      <c r="AU28" s="23"/>
    </row>
    <row r="29" spans="1:47" ht="15.75" thickBot="1" x14ac:dyDescent="0.3">
      <c r="A29" s="19">
        <v>3</v>
      </c>
      <c r="B29" s="53" t="s">
        <v>79</v>
      </c>
      <c r="C29" s="20" t="s">
        <v>88</v>
      </c>
      <c r="D29" s="53" t="s">
        <v>80</v>
      </c>
      <c r="E29" s="20"/>
      <c r="F29" s="21">
        <v>50</v>
      </c>
      <c r="G29" s="20" t="s">
        <v>88</v>
      </c>
      <c r="H29" s="21">
        <v>48</v>
      </c>
      <c r="I29" s="22"/>
      <c r="J29" s="19">
        <v>3</v>
      </c>
      <c r="K29" s="53" t="s">
        <v>86</v>
      </c>
      <c r="L29" s="20" t="s">
        <v>88</v>
      </c>
      <c r="M29" s="53" t="s">
        <v>79</v>
      </c>
      <c r="N29" s="20"/>
      <c r="O29" s="21">
        <v>50</v>
      </c>
      <c r="P29" s="20" t="s">
        <v>88</v>
      </c>
      <c r="Q29" s="21">
        <v>38</v>
      </c>
      <c r="R29" s="22"/>
      <c r="S29" s="19">
        <v>3</v>
      </c>
      <c r="T29" s="53" t="s">
        <v>80</v>
      </c>
      <c r="U29" s="20" t="s">
        <v>88</v>
      </c>
      <c r="V29" s="53" t="s">
        <v>86</v>
      </c>
      <c r="W29" s="20"/>
      <c r="X29" s="21">
        <v>50</v>
      </c>
      <c r="Y29" s="20" t="s">
        <v>88</v>
      </c>
      <c r="Z29" s="21">
        <v>37</v>
      </c>
      <c r="AA29" s="24"/>
      <c r="AB29" s="24"/>
      <c r="AC29" s="24"/>
      <c r="AD29" s="24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2"/>
      <c r="AR29" s="33"/>
      <c r="AS29" s="34"/>
      <c r="AT29" s="35"/>
      <c r="AU29" s="35"/>
    </row>
    <row r="30" spans="1:47" ht="15.75" thickBot="1" x14ac:dyDescent="0.3">
      <c r="A30" s="19">
        <v>1</v>
      </c>
      <c r="B30" s="53" t="s">
        <v>81</v>
      </c>
      <c r="C30" s="20" t="s">
        <v>88</v>
      </c>
      <c r="D30" s="53" t="s">
        <v>82</v>
      </c>
      <c r="E30" s="20"/>
      <c r="F30" s="21">
        <v>50</v>
      </c>
      <c r="G30" s="20" t="s">
        <v>88</v>
      </c>
      <c r="H30" s="21">
        <v>38</v>
      </c>
      <c r="I30" s="22"/>
      <c r="J30" s="19">
        <v>1</v>
      </c>
      <c r="K30" s="53" t="s">
        <v>85</v>
      </c>
      <c r="L30" s="20" t="s">
        <v>88</v>
      </c>
      <c r="M30" s="53" t="s">
        <v>81</v>
      </c>
      <c r="N30" s="20"/>
      <c r="O30" s="21">
        <v>50</v>
      </c>
      <c r="P30" s="20" t="s">
        <v>88</v>
      </c>
      <c r="Q30" s="21">
        <v>39</v>
      </c>
      <c r="R30" s="22"/>
      <c r="S30" s="19">
        <v>1</v>
      </c>
      <c r="T30" s="53" t="s">
        <v>83</v>
      </c>
      <c r="U30" s="20" t="s">
        <v>88</v>
      </c>
      <c r="V30" s="53" t="s">
        <v>81</v>
      </c>
      <c r="W30" s="20"/>
      <c r="X30" s="21">
        <v>17</v>
      </c>
      <c r="Y30" s="20" t="s">
        <v>88</v>
      </c>
      <c r="Z30" s="21">
        <v>50</v>
      </c>
      <c r="AA30" s="23"/>
      <c r="AB30" s="23"/>
      <c r="AC30" s="24" t="s">
        <v>92</v>
      </c>
      <c r="AD30" s="25"/>
      <c r="AE30" s="26" t="str">
        <f>IF($AO$4=4,$B$4,IF($AO$6=4,$B$6,IF($AO$8=4,$B$8,IF($AO$10=4,$B$10,IF($AO$12=4,$B$12,IF($AO$14=4,$B$14,IF($AO$16=4,$B$16,IF($AO$18=4,$B$18,IF($AO$20=4,$B$20,"")))))))))</f>
        <v>A3</v>
      </c>
      <c r="AF30" s="36"/>
      <c r="AG30" s="128">
        <f>CHOOSE(MID($AE$30,2,LEN($AE$30)-1),$C$4,$C$6,$C$8,$C$10,$C$12,$C$14,$C$16,$C$18,$C$20)</f>
        <v>0</v>
      </c>
      <c r="AH30" s="129"/>
      <c r="AI30" s="129"/>
      <c r="AJ30" s="129"/>
      <c r="AK30" s="129"/>
      <c r="AL30" s="129"/>
      <c r="AM30" s="129"/>
      <c r="AN30" s="129"/>
      <c r="AO30" s="129"/>
      <c r="AP30" s="130"/>
      <c r="AQ30" s="28"/>
      <c r="AR30" s="29">
        <f>IF($AO$4=4,$AN$4,IF($AO$6=4,$AN$6,IF($AO$8=4,$AN$8,IF($AO$10=4,$AN$10,IF($AO$12=4,$AN$12,IF($AO$14=4,$AN$14,IF($AO$16=4,$AN$16,IF($AO$18=4,$AN$18,IF($AO$20=4,$AN$20,0)))))))))</f>
        <v>4.319</v>
      </c>
      <c r="AS30" s="23"/>
      <c r="AT30" s="23"/>
      <c r="AU30" s="23"/>
    </row>
    <row r="31" spans="1:47" ht="15.75" thickBot="1" x14ac:dyDescent="0.3">
      <c r="A31" s="19">
        <v>2</v>
      </c>
      <c r="B31" s="53" t="s">
        <v>83</v>
      </c>
      <c r="C31" s="20" t="s">
        <v>88</v>
      </c>
      <c r="D31" s="53" t="s">
        <v>84</v>
      </c>
      <c r="E31" s="20"/>
      <c r="F31" s="21">
        <v>50</v>
      </c>
      <c r="G31" s="20" t="s">
        <v>88</v>
      </c>
      <c r="H31" s="21">
        <v>38</v>
      </c>
      <c r="I31" s="22"/>
      <c r="J31" s="19">
        <v>2</v>
      </c>
      <c r="K31" s="53" t="s">
        <v>84</v>
      </c>
      <c r="L31" s="20" t="s">
        <v>88</v>
      </c>
      <c r="M31" s="53" t="s">
        <v>80</v>
      </c>
      <c r="N31" s="20"/>
      <c r="O31" s="21">
        <v>50</v>
      </c>
      <c r="P31" s="20" t="s">
        <v>88</v>
      </c>
      <c r="Q31" s="21">
        <v>29</v>
      </c>
      <c r="R31" s="22"/>
      <c r="S31" s="19">
        <v>2</v>
      </c>
      <c r="T31" s="53" t="s">
        <v>82</v>
      </c>
      <c r="U31" s="20" t="s">
        <v>88</v>
      </c>
      <c r="V31" s="53" t="s">
        <v>85</v>
      </c>
      <c r="W31" s="20"/>
      <c r="X31" s="21">
        <v>50</v>
      </c>
      <c r="Y31" s="20" t="s">
        <v>88</v>
      </c>
      <c r="Z31" s="21">
        <v>39</v>
      </c>
      <c r="AA31" s="18"/>
      <c r="AB31" s="18"/>
      <c r="AC31" s="37"/>
      <c r="AD31" s="38"/>
      <c r="AE31" s="39"/>
      <c r="AF31" s="39"/>
      <c r="AG31" s="39"/>
      <c r="AH31" s="39"/>
      <c r="AI31" s="36"/>
      <c r="AJ31" s="31"/>
      <c r="AK31" s="40"/>
      <c r="AL31" s="40"/>
      <c r="AM31" s="40"/>
      <c r="AN31" s="40"/>
      <c r="AO31" s="40"/>
      <c r="AP31" s="40"/>
      <c r="AQ31" s="41"/>
      <c r="AR31" s="42"/>
      <c r="AS31" s="34"/>
      <c r="AT31" s="35"/>
      <c r="AU31" s="35"/>
    </row>
    <row r="32" spans="1:47" ht="15.75" thickBot="1" x14ac:dyDescent="0.3">
      <c r="A32" s="19">
        <v>3</v>
      </c>
      <c r="B32" s="53" t="s">
        <v>78</v>
      </c>
      <c r="C32" s="20" t="s">
        <v>88</v>
      </c>
      <c r="D32" s="53" t="s">
        <v>85</v>
      </c>
      <c r="E32" s="20"/>
      <c r="F32" s="21">
        <v>50</v>
      </c>
      <c r="G32" s="20" t="s">
        <v>88</v>
      </c>
      <c r="H32" s="21">
        <v>39</v>
      </c>
      <c r="I32" s="22"/>
      <c r="J32" s="19">
        <v>3</v>
      </c>
      <c r="K32" s="53" t="s">
        <v>82</v>
      </c>
      <c r="L32" s="20" t="s">
        <v>88</v>
      </c>
      <c r="M32" s="53" t="s">
        <v>78</v>
      </c>
      <c r="N32" s="20"/>
      <c r="O32" s="21">
        <v>50</v>
      </c>
      <c r="P32" s="20" t="s">
        <v>88</v>
      </c>
      <c r="Q32" s="21">
        <v>26</v>
      </c>
      <c r="R32" s="22"/>
      <c r="S32" s="19">
        <v>3</v>
      </c>
      <c r="T32" s="53" t="s">
        <v>79</v>
      </c>
      <c r="U32" s="20" t="s">
        <v>88</v>
      </c>
      <c r="V32" s="53" t="s">
        <v>83</v>
      </c>
      <c r="W32" s="20"/>
      <c r="X32" s="21">
        <v>14</v>
      </c>
      <c r="Y32" s="20" t="s">
        <v>88</v>
      </c>
      <c r="Z32" s="21">
        <v>50</v>
      </c>
      <c r="AA32" s="23"/>
      <c r="AB32" s="23"/>
      <c r="AC32" s="24" t="s">
        <v>93</v>
      </c>
      <c r="AD32" s="25"/>
      <c r="AE32" s="43" t="str">
        <f>IF($AO$4=5,$B$4,IF($AO$6=5,$B$6,IF($AO$8=5,$B$8,IF($AO$10=5,$B$10,IF($AO$12=5,$B$12,IF($AO$14=5,$B$14,IF($AO$16=5,$B$16,IF($AO$18=5,$B$18,IF($AO$20=5,$B$20,"")))))))))</f>
        <v>A9</v>
      </c>
      <c r="AF32" s="36"/>
      <c r="AG32" s="131">
        <f>CHOOSE(MID($AE$32,2,LEN($AE$32)-1),$C$4,$C$6,$C$8,$C$10,$C$12,$C$14,$C$16,$C$18,$C$20)</f>
        <v>0</v>
      </c>
      <c r="AH32" s="132"/>
      <c r="AI32" s="132"/>
      <c r="AJ32" s="132"/>
      <c r="AK32" s="132"/>
      <c r="AL32" s="132"/>
      <c r="AM32" s="132"/>
      <c r="AN32" s="132"/>
      <c r="AO32" s="132"/>
      <c r="AP32" s="133"/>
      <c r="AQ32" s="44" t="e">
        <f>IF(OR(#REF!=#REF!,#REF!=#REF!,#REF!=#REF!,#REF!=#REF!,#REF!=#REF!,#REF!=#REF!,#REF!=#REF!,#REF!=#REF!),"Q","NQ")</f>
        <v>#REF!</v>
      </c>
      <c r="AR32" s="29">
        <f>IF($AO$4=5,$AN$4,IF($AO$6=5,$AN$6,IF($AO$8=5,$AN$8,IF($AO$10=5,$AN$10,IF($AO$12=5,$AN$12,IF($AO$14=5,$AN$14,IF($AO$16=5,$AN$16,IF($AO$18=5,$AN$18,IF($AO$20=5,$AN$20,0)))))))))</f>
        <v>4.3129999999999997</v>
      </c>
      <c r="AS32" s="23"/>
      <c r="AT32" s="23"/>
      <c r="AU32" s="23"/>
    </row>
    <row r="33" spans="1:47" ht="15.75" thickBot="1" x14ac:dyDescent="0.3">
      <c r="A33" s="19">
        <v>1</v>
      </c>
      <c r="B33" s="53" t="s">
        <v>79</v>
      </c>
      <c r="C33" s="20" t="s">
        <v>88</v>
      </c>
      <c r="D33" s="53" t="s">
        <v>81</v>
      </c>
      <c r="E33" s="20"/>
      <c r="F33" s="21">
        <v>50</v>
      </c>
      <c r="G33" s="20" t="s">
        <v>88</v>
      </c>
      <c r="H33" s="21">
        <v>14</v>
      </c>
      <c r="I33" s="22"/>
      <c r="J33" s="19">
        <v>1</v>
      </c>
      <c r="K33" s="53" t="s">
        <v>79</v>
      </c>
      <c r="L33" s="20" t="s">
        <v>88</v>
      </c>
      <c r="M33" s="53" t="s">
        <v>85</v>
      </c>
      <c r="N33" s="20"/>
      <c r="O33" s="21">
        <v>50</v>
      </c>
      <c r="P33" s="20" t="s">
        <v>88</v>
      </c>
      <c r="Q33" s="21">
        <v>35</v>
      </c>
      <c r="R33" s="22"/>
      <c r="S33" s="19">
        <v>1</v>
      </c>
      <c r="T33" s="53" t="s">
        <v>85</v>
      </c>
      <c r="U33" s="20" t="s">
        <v>88</v>
      </c>
      <c r="V33" s="53" t="s">
        <v>80</v>
      </c>
      <c r="W33" s="20"/>
      <c r="X33" s="21">
        <v>50</v>
      </c>
      <c r="Y33" s="20" t="s">
        <v>88</v>
      </c>
      <c r="Z33" s="21">
        <v>21</v>
      </c>
      <c r="AA33" s="18"/>
      <c r="AB33" s="18"/>
      <c r="AC33" s="45"/>
      <c r="AD33" s="18"/>
      <c r="AE33" s="31"/>
      <c r="AF33" s="31"/>
      <c r="AG33" s="31"/>
      <c r="AH33" s="31"/>
      <c r="AI33" s="31"/>
      <c r="AJ33" s="31"/>
      <c r="AK33" s="40"/>
      <c r="AL33" s="40"/>
      <c r="AM33" s="40"/>
      <c r="AN33" s="40"/>
      <c r="AO33" s="40"/>
      <c r="AP33" s="40"/>
      <c r="AQ33" s="41"/>
      <c r="AR33" s="42"/>
      <c r="AS33" s="18"/>
      <c r="AT33" s="18"/>
      <c r="AU33" s="18"/>
    </row>
    <row r="34" spans="1:47" ht="15.75" thickBot="1" x14ac:dyDescent="0.3">
      <c r="A34" s="19">
        <v>2</v>
      </c>
      <c r="B34" s="54" t="s">
        <v>80</v>
      </c>
      <c r="C34" s="20" t="s">
        <v>88</v>
      </c>
      <c r="D34" s="53" t="s">
        <v>82</v>
      </c>
      <c r="E34" s="20"/>
      <c r="F34" s="21">
        <v>50</v>
      </c>
      <c r="G34" s="20" t="s">
        <v>88</v>
      </c>
      <c r="H34" s="21">
        <v>0</v>
      </c>
      <c r="I34" s="46"/>
      <c r="J34" s="19">
        <v>2</v>
      </c>
      <c r="K34" s="54" t="s">
        <v>80</v>
      </c>
      <c r="L34" s="20" t="s">
        <v>88</v>
      </c>
      <c r="M34" s="53" t="s">
        <v>83</v>
      </c>
      <c r="N34" s="20"/>
      <c r="O34" s="21">
        <v>50</v>
      </c>
      <c r="P34" s="20" t="s">
        <v>88</v>
      </c>
      <c r="Q34" s="21">
        <v>47</v>
      </c>
      <c r="R34" s="47"/>
      <c r="S34" s="19">
        <v>2</v>
      </c>
      <c r="T34" s="54" t="s">
        <v>81</v>
      </c>
      <c r="U34" s="20" t="s">
        <v>88</v>
      </c>
      <c r="V34" s="53" t="s">
        <v>86</v>
      </c>
      <c r="W34" s="20"/>
      <c r="X34" s="21">
        <v>50</v>
      </c>
      <c r="Y34" s="20" t="s">
        <v>88</v>
      </c>
      <c r="Z34" s="21">
        <v>14</v>
      </c>
      <c r="AA34" s="23"/>
      <c r="AB34" s="23"/>
      <c r="AC34" s="24" t="s">
        <v>94</v>
      </c>
      <c r="AD34" s="25"/>
      <c r="AE34" s="43" t="str">
        <f>IF($AO$4=6,$B$4,IF($AO$6=6,$B$6,IF($AO$8=6,$B$8,IF($AO$10=6,$B$10,IF($AO$12=6,$B$12,IF($AO$14=6,$B$14,IF($AO$16=6,$B$16,IF($AO$18=6,$B$18,IF($AO$20=6,$B$20,"")))))))))</f>
        <v>A5</v>
      </c>
      <c r="AF34" s="36"/>
      <c r="AG34" s="131">
        <f>CHOOSE(MID($AE$34,2,LEN($AE$34)-1),$C$4,$C$6,$C$8,$C$10,$C$12,$C$14,$C$16,$C$18,$C$20)</f>
        <v>0</v>
      </c>
      <c r="AH34" s="132"/>
      <c r="AI34" s="132"/>
      <c r="AJ34" s="132"/>
      <c r="AK34" s="132"/>
      <c r="AL34" s="132"/>
      <c r="AM34" s="132"/>
      <c r="AN34" s="132"/>
      <c r="AO34" s="132"/>
      <c r="AP34" s="133"/>
      <c r="AQ34" s="28"/>
      <c r="AR34" s="29">
        <f>IF($AO$4=6,$AN$4,IF($AO$6=6,$AN$6,IF($AO$8=6,$AN$8,IF($AO$10=6,$AN$10,IF($AO$12=6,$AN$12,IF($AO$14=6,$AN$14,IF($AO$16=6,$AN$16,IF($AO$18=6,$AN$18,IF($AO$20=6,$AN$20,0)))))))))</f>
        <v>4.3079999999999998</v>
      </c>
      <c r="AS34" s="23"/>
      <c r="AT34" s="23"/>
      <c r="AU34" s="23"/>
    </row>
    <row r="35" spans="1:47" ht="15.75" thickBot="1" x14ac:dyDescent="0.3">
      <c r="A35" s="19">
        <v>3</v>
      </c>
      <c r="B35" s="54" t="s">
        <v>83</v>
      </c>
      <c r="C35" s="20" t="s">
        <v>88</v>
      </c>
      <c r="D35" s="53" t="s">
        <v>86</v>
      </c>
      <c r="E35" s="20"/>
      <c r="F35" s="21">
        <v>50</v>
      </c>
      <c r="G35" s="20" t="s">
        <v>88</v>
      </c>
      <c r="H35" s="21">
        <v>15</v>
      </c>
      <c r="I35" s="46"/>
      <c r="J35" s="19">
        <v>3</v>
      </c>
      <c r="K35" s="54" t="s">
        <v>86</v>
      </c>
      <c r="L35" s="20" t="s">
        <v>88</v>
      </c>
      <c r="M35" s="53" t="s">
        <v>84</v>
      </c>
      <c r="N35" s="20"/>
      <c r="O35" s="21">
        <v>50</v>
      </c>
      <c r="P35" s="20" t="s">
        <v>88</v>
      </c>
      <c r="Q35" s="21">
        <v>15</v>
      </c>
      <c r="R35" s="47"/>
      <c r="S35" s="19">
        <v>3</v>
      </c>
      <c r="T35" s="54" t="s">
        <v>84</v>
      </c>
      <c r="U35" s="20" t="s">
        <v>88</v>
      </c>
      <c r="V35" s="53" t="s">
        <v>82</v>
      </c>
      <c r="W35" s="20"/>
      <c r="X35" s="21">
        <v>50</v>
      </c>
      <c r="Y35" s="20" t="s">
        <v>88</v>
      </c>
      <c r="Z35" s="21">
        <v>25</v>
      </c>
      <c r="AA35" s="18"/>
      <c r="AB35" s="18"/>
      <c r="AC35" s="14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1"/>
      <c r="AR35" s="42"/>
      <c r="AS35" s="18"/>
      <c r="AT35" s="18"/>
      <c r="AU35" s="18"/>
    </row>
    <row r="36" spans="1:47" ht="15.75" thickBot="1" x14ac:dyDescent="0.3">
      <c r="A36" s="48"/>
      <c r="B36" s="37"/>
      <c r="C36" s="37"/>
      <c r="D36" s="37"/>
      <c r="E36" s="37"/>
      <c r="F36" s="38"/>
      <c r="G36" s="37"/>
      <c r="H36" s="38"/>
      <c r="I36" s="46"/>
      <c r="J36" s="38"/>
      <c r="K36" s="37"/>
      <c r="L36" s="38"/>
      <c r="O36" s="47"/>
      <c r="P36" s="47"/>
      <c r="Q36" s="47"/>
      <c r="R36" s="47"/>
      <c r="W36" s="24"/>
      <c r="X36" s="24"/>
      <c r="Y36" s="38"/>
      <c r="Z36" s="49"/>
      <c r="AA36" s="23"/>
      <c r="AB36" s="23"/>
      <c r="AC36" s="24" t="s">
        <v>95</v>
      </c>
      <c r="AD36" s="25"/>
      <c r="AE36" s="43" t="str">
        <f>IF($AO$4=7,$B$4,IF($AO$6=7,$B$6,IF($AO$8=7,$B$8,IF($AO$10=7,$B$10,IF($AO$12=7,$B$12,IF($AO$14=7,$B$14,IF($AO$16=7,$B$16,IF($AO$18=7,$B$18,IF($AO$20=7,$B$20,"")))))))))</f>
        <v>A8</v>
      </c>
      <c r="AF36" s="36"/>
      <c r="AG36" s="131">
        <f>CHOOSE(MID($AE$36,2,LEN($AE$36)-1),$C$4,$C$6,$C$8,$C$10,$C$12,$C$14,$C$16,$C$18,$C$20)</f>
        <v>0</v>
      </c>
      <c r="AH36" s="132"/>
      <c r="AI36" s="132"/>
      <c r="AJ36" s="132"/>
      <c r="AK36" s="132"/>
      <c r="AL36" s="132"/>
      <c r="AM36" s="132"/>
      <c r="AN36" s="132"/>
      <c r="AO36" s="132"/>
      <c r="AP36" s="133"/>
      <c r="AQ36" s="28"/>
      <c r="AR36" s="29">
        <f>IF($AO$4=7,$AN$4,IF($AO$6=7,$AN$6,IF($AO$8=7,$AN$8,IF($AO$10=7,$AN$10,IF($AO$12=7,$AN$12,IF($AO$14=7,$AN$14,IF($AO$16=7,$AN$16,IF($AO$18=7,$AN$18,IF($AO$20=7,$AN$20,0)))))))))</f>
        <v>3.327</v>
      </c>
      <c r="AS36" s="23"/>
      <c r="AT36" s="23"/>
      <c r="AU36" s="23"/>
    </row>
    <row r="37" spans="1:47" ht="15.75" thickBot="1" x14ac:dyDescent="0.3">
      <c r="A37" s="48"/>
      <c r="B37" s="37"/>
      <c r="C37" s="37"/>
      <c r="D37" s="37"/>
      <c r="E37" s="37"/>
      <c r="F37" s="38"/>
      <c r="G37" s="37"/>
      <c r="H37" s="38"/>
      <c r="I37" s="46"/>
      <c r="J37" s="38"/>
      <c r="K37" s="37"/>
      <c r="L37" s="38"/>
      <c r="O37" s="47"/>
      <c r="P37" s="47"/>
      <c r="Q37" s="47"/>
      <c r="R37" s="47"/>
      <c r="W37" s="45"/>
      <c r="X37" s="18"/>
      <c r="Y37" s="18"/>
      <c r="Z37" s="18"/>
      <c r="AA37" s="18"/>
      <c r="AB37" s="18"/>
      <c r="AC37" s="45"/>
      <c r="AD37" s="18"/>
      <c r="AE37" s="31"/>
      <c r="AF37" s="31"/>
      <c r="AG37" s="31"/>
      <c r="AH37" s="31"/>
      <c r="AI37" s="31"/>
      <c r="AJ37" s="31"/>
      <c r="AK37" s="40"/>
      <c r="AL37" s="40"/>
      <c r="AM37" s="40"/>
      <c r="AN37" s="40"/>
      <c r="AO37" s="40"/>
      <c r="AP37" s="40"/>
      <c r="AQ37" s="41"/>
      <c r="AR37" s="42"/>
      <c r="AS37" s="18"/>
      <c r="AT37" s="18"/>
      <c r="AU37" s="18"/>
    </row>
    <row r="38" spans="1:47" ht="15.75" thickBot="1" x14ac:dyDescent="0.3">
      <c r="A38" s="48"/>
      <c r="B38" s="37"/>
      <c r="C38" s="37"/>
      <c r="D38" s="37"/>
      <c r="E38" s="37"/>
      <c r="F38" s="38"/>
      <c r="G38" s="37"/>
      <c r="H38" s="38"/>
      <c r="I38" s="45"/>
      <c r="J38" s="38"/>
      <c r="K38" s="37"/>
      <c r="L38" s="38"/>
      <c r="W38" s="24"/>
      <c r="X38" s="24"/>
      <c r="Y38" s="38"/>
      <c r="Z38" s="49"/>
      <c r="AA38" s="23"/>
      <c r="AB38" s="23"/>
      <c r="AC38" s="24" t="s">
        <v>96</v>
      </c>
      <c r="AD38" s="25"/>
      <c r="AE38" s="43" t="str">
        <f>IF($AO$4=8,$B$4,IF($AO$6=8,$B$6,IF($AO$8=8,$B$8,IF($AO$10=8,$B$10,IF($AO$12=8,$B$12,IF($AO$14=8,$B$14,IF($AO$16=8,$B$16,IF($AO$18=8,$B$18,IF($AO$20=8,$B$20,"")))))))))</f>
        <v>A1</v>
      </c>
      <c r="AF38" s="36"/>
      <c r="AG38" s="131">
        <f>CHOOSE(MID($AE$38,2,LEN($AE$38)-1),$C$4,$C$6,$C$8,$C$10,$C$12,$C$14,$C$16,$C$18,$C$20)</f>
        <v>0</v>
      </c>
      <c r="AH38" s="132"/>
      <c r="AI38" s="132"/>
      <c r="AJ38" s="132"/>
      <c r="AK38" s="132"/>
      <c r="AL38" s="132"/>
      <c r="AM38" s="132"/>
      <c r="AN38" s="132"/>
      <c r="AO38" s="132"/>
      <c r="AP38" s="133"/>
      <c r="AQ38" s="28"/>
      <c r="AR38" s="29">
        <f>IF($AO$4=8,$AN$4,IF($AO$6=8,$AN$6,IF($AO$8=8,$AN$8,IF($AO$10=8,$AN$10,IF($AO$12=8,$AN$12,IF($AO$14=8,$AN$14,IF($AO$16=8,$AN$16,IF($AO$18=8,$AN$18,IF($AO$20=8,$AN$20,0)))))))))</f>
        <v>3.323</v>
      </c>
      <c r="AS38" s="23"/>
      <c r="AT38" s="23"/>
      <c r="AU38" s="23"/>
    </row>
    <row r="39" spans="1:47" ht="15.75" thickBot="1" x14ac:dyDescent="0.3"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50"/>
      <c r="AR39" s="51"/>
    </row>
    <row r="40" spans="1:47" ht="15.75" thickBot="1" x14ac:dyDescent="0.3">
      <c r="AC40" s="24" t="s">
        <v>97</v>
      </c>
      <c r="AD40" s="25"/>
      <c r="AE40" s="43" t="str">
        <f>IF($AO$4=9,$B$4,IF($AO$6=9,$B$6,IF($AO$8=9,$B$8,IF($AO$10=9,$B$10,IF($AO$12=9,$B$12,IF($AO$14=9,$B$14,IF($AO$16=9,$B$16,IF($AO$18=9,$B$18,IF($AO$20=9,$B$20,"")))))))))</f>
        <v>A2</v>
      </c>
      <c r="AF40" s="36"/>
      <c r="AG40" s="131">
        <f>CHOOSE(MID($AE$40,2,LEN($AE$40)-1),$C$4,$C$6,$C$8,$C$10,$C$12,$C$14,$C$16,$C$18,$C$20)</f>
        <v>0</v>
      </c>
      <c r="AH40" s="132"/>
      <c r="AI40" s="132"/>
      <c r="AJ40" s="132"/>
      <c r="AK40" s="132"/>
      <c r="AL40" s="132"/>
      <c r="AM40" s="132"/>
      <c r="AN40" s="132"/>
      <c r="AO40" s="132"/>
      <c r="AP40" s="133"/>
      <c r="AQ40" s="50"/>
      <c r="AR40" s="52">
        <f>IF($AO$4=9,$AN$4,IF($AO$6=9,$AN$6,IF($AO$8=9,$AN$8,IF($AO$10=9,$AN$10,IF($AO$12=9,$AN$12,IF($AO$14=9,$AN$14,IF($AO$16=9,$AN$16,IF($AO$18=9,$AN$18,IF($AO$20=9,$AN$20,0)))))))))</f>
        <v>3.2850000000000001</v>
      </c>
    </row>
  </sheetData>
  <mergeCells count="219">
    <mergeCell ref="A1:AP1"/>
    <mergeCell ref="C3:M3"/>
    <mergeCell ref="N3:P3"/>
    <mergeCell ref="Q3:S3"/>
    <mergeCell ref="T3:V3"/>
    <mergeCell ref="W3:Y3"/>
    <mergeCell ref="Z3:AB3"/>
    <mergeCell ref="AC3:AE3"/>
    <mergeCell ref="AF3:AH3"/>
    <mergeCell ref="AI3:AK3"/>
    <mergeCell ref="AL3:AN3"/>
    <mergeCell ref="AO3:AP3"/>
    <mergeCell ref="B4:B5"/>
    <mergeCell ref="C4:M5"/>
    <mergeCell ref="N4:P4"/>
    <mergeCell ref="Q4:S4"/>
    <mergeCell ref="T4:V4"/>
    <mergeCell ref="W4:Y4"/>
    <mergeCell ref="Z4:AB4"/>
    <mergeCell ref="AC4:AE4"/>
    <mergeCell ref="AC5:AE5"/>
    <mergeCell ref="AF4:AH4"/>
    <mergeCell ref="AI4:AK4"/>
    <mergeCell ref="AL4:AL5"/>
    <mergeCell ref="AM4:AM5"/>
    <mergeCell ref="AN4:AN5"/>
    <mergeCell ref="AO4:AP5"/>
    <mergeCell ref="AF5:AH5"/>
    <mergeCell ref="AI5:AK5"/>
    <mergeCell ref="N6:P6"/>
    <mergeCell ref="Q6:S6"/>
    <mergeCell ref="T6:V6"/>
    <mergeCell ref="W6:Y6"/>
    <mergeCell ref="N5:P5"/>
    <mergeCell ref="Q5:S5"/>
    <mergeCell ref="T5:V5"/>
    <mergeCell ref="W5:Y5"/>
    <mergeCell ref="Z5:AB5"/>
    <mergeCell ref="B8:B9"/>
    <mergeCell ref="C8:M9"/>
    <mergeCell ref="N8:P8"/>
    <mergeCell ref="Q8:S8"/>
    <mergeCell ref="T8:V8"/>
    <mergeCell ref="W8:Y8"/>
    <mergeCell ref="AN6:AN7"/>
    <mergeCell ref="AO6:AP7"/>
    <mergeCell ref="N7:P7"/>
    <mergeCell ref="Q7:S7"/>
    <mergeCell ref="T7:V7"/>
    <mergeCell ref="W7:Y7"/>
    <mergeCell ref="Z7:AB7"/>
    <mergeCell ref="AC7:AE7"/>
    <mergeCell ref="AF7:AH7"/>
    <mergeCell ref="AI7:AK7"/>
    <mergeCell ref="Z6:AB6"/>
    <mergeCell ref="AC6:AE6"/>
    <mergeCell ref="AF6:AH6"/>
    <mergeCell ref="AI6:AK6"/>
    <mergeCell ref="AL6:AL7"/>
    <mergeCell ref="AM6:AM7"/>
    <mergeCell ref="B6:B7"/>
    <mergeCell ref="C6:M7"/>
    <mergeCell ref="N10:P10"/>
    <mergeCell ref="Q10:S10"/>
    <mergeCell ref="T10:V10"/>
    <mergeCell ref="W10:Y10"/>
    <mergeCell ref="AN8:AN9"/>
    <mergeCell ref="AO8:AP9"/>
    <mergeCell ref="N9:P9"/>
    <mergeCell ref="Q9:S9"/>
    <mergeCell ref="T9:V9"/>
    <mergeCell ref="W9:Y9"/>
    <mergeCell ref="Z9:AB9"/>
    <mergeCell ref="AC9:AE9"/>
    <mergeCell ref="AF9:AH9"/>
    <mergeCell ref="AI9:AK9"/>
    <mergeCell ref="Z8:AB8"/>
    <mergeCell ref="AC8:AE8"/>
    <mergeCell ref="AF8:AH8"/>
    <mergeCell ref="AI8:AK8"/>
    <mergeCell ref="AL8:AL9"/>
    <mergeCell ref="AM8:AM9"/>
    <mergeCell ref="B12:B13"/>
    <mergeCell ref="C12:M13"/>
    <mergeCell ref="N12:P12"/>
    <mergeCell ref="Q12:S12"/>
    <mergeCell ref="T12:V12"/>
    <mergeCell ref="W12:Y12"/>
    <mergeCell ref="AN10:AN11"/>
    <mergeCell ref="AO10:AP11"/>
    <mergeCell ref="N11:P11"/>
    <mergeCell ref="Q11:S11"/>
    <mergeCell ref="T11:V11"/>
    <mergeCell ref="W11:Y11"/>
    <mergeCell ref="Z11:AB11"/>
    <mergeCell ref="AC11:AE11"/>
    <mergeCell ref="AF11:AH11"/>
    <mergeCell ref="AI11:AK11"/>
    <mergeCell ref="Z10:AB10"/>
    <mergeCell ref="AC10:AE10"/>
    <mergeCell ref="AF10:AH10"/>
    <mergeCell ref="AI10:AK10"/>
    <mergeCell ref="AL10:AL11"/>
    <mergeCell ref="AM10:AM11"/>
    <mergeCell ref="B10:B11"/>
    <mergeCell ref="C10:M11"/>
    <mergeCell ref="N14:P14"/>
    <mergeCell ref="Q14:S14"/>
    <mergeCell ref="T14:V14"/>
    <mergeCell ref="W14:Y14"/>
    <mergeCell ref="AN12:AN13"/>
    <mergeCell ref="AO12:AP13"/>
    <mergeCell ref="N13:P13"/>
    <mergeCell ref="Q13:S13"/>
    <mergeCell ref="T13:V13"/>
    <mergeCell ref="W13:Y13"/>
    <mergeCell ref="Z13:AB13"/>
    <mergeCell ref="AC13:AE13"/>
    <mergeCell ref="AF13:AH13"/>
    <mergeCell ref="AI13:AK13"/>
    <mergeCell ref="Z12:AB12"/>
    <mergeCell ref="AC12:AE12"/>
    <mergeCell ref="AF12:AH12"/>
    <mergeCell ref="AI12:AK12"/>
    <mergeCell ref="AL12:AL13"/>
    <mergeCell ref="AM12:AM13"/>
    <mergeCell ref="B16:B17"/>
    <mergeCell ref="C16:M17"/>
    <mergeCell ref="N16:P16"/>
    <mergeCell ref="Q16:S16"/>
    <mergeCell ref="T16:V16"/>
    <mergeCell ref="W16:Y16"/>
    <mergeCell ref="AN14:AN15"/>
    <mergeCell ref="AO14:AP15"/>
    <mergeCell ref="N15:P15"/>
    <mergeCell ref="Q15:S15"/>
    <mergeCell ref="T15:V15"/>
    <mergeCell ref="W15:Y15"/>
    <mergeCell ref="Z15:AB15"/>
    <mergeCell ref="AC15:AE15"/>
    <mergeCell ref="AF15:AH15"/>
    <mergeCell ref="AI15:AK15"/>
    <mergeCell ref="Z14:AB14"/>
    <mergeCell ref="AC14:AE14"/>
    <mergeCell ref="AF14:AH14"/>
    <mergeCell ref="AI14:AK14"/>
    <mergeCell ref="AL14:AL15"/>
    <mergeCell ref="AM14:AM15"/>
    <mergeCell ref="B14:B15"/>
    <mergeCell ref="C14:M15"/>
    <mergeCell ref="N18:P18"/>
    <mergeCell ref="Q18:S18"/>
    <mergeCell ref="T18:V18"/>
    <mergeCell ref="W18:Y18"/>
    <mergeCell ref="AN16:AN17"/>
    <mergeCell ref="AO16:AP17"/>
    <mergeCell ref="N17:P17"/>
    <mergeCell ref="Q17:S17"/>
    <mergeCell ref="T17:V17"/>
    <mergeCell ref="W17:Y17"/>
    <mergeCell ref="Z17:AB17"/>
    <mergeCell ref="AC17:AE17"/>
    <mergeCell ref="AF17:AH17"/>
    <mergeCell ref="AI17:AK17"/>
    <mergeCell ref="Z16:AB16"/>
    <mergeCell ref="AC16:AE16"/>
    <mergeCell ref="AF16:AH16"/>
    <mergeCell ref="AI16:AK16"/>
    <mergeCell ref="AL16:AL17"/>
    <mergeCell ref="AM16:AM17"/>
    <mergeCell ref="B20:B21"/>
    <mergeCell ref="C20:M21"/>
    <mergeCell ref="N20:P20"/>
    <mergeCell ref="Q20:S20"/>
    <mergeCell ref="T20:V20"/>
    <mergeCell ref="W20:Y20"/>
    <mergeCell ref="AN18:AN19"/>
    <mergeCell ref="AO18:AP19"/>
    <mergeCell ref="N19:P19"/>
    <mergeCell ref="Q19:S19"/>
    <mergeCell ref="T19:V19"/>
    <mergeCell ref="W19:Y19"/>
    <mergeCell ref="Z19:AB19"/>
    <mergeCell ref="AC19:AE19"/>
    <mergeCell ref="AF19:AH19"/>
    <mergeCell ref="AI19:AK19"/>
    <mergeCell ref="Z18:AB18"/>
    <mergeCell ref="AC18:AE18"/>
    <mergeCell ref="AF18:AH18"/>
    <mergeCell ref="AI18:AK18"/>
    <mergeCell ref="AL18:AL19"/>
    <mergeCell ref="AM18:AM19"/>
    <mergeCell ref="B18:B19"/>
    <mergeCell ref="C18:M19"/>
    <mergeCell ref="AN20:AN21"/>
    <mergeCell ref="AO20:AP21"/>
    <mergeCell ref="N21:P21"/>
    <mergeCell ref="Q21:S21"/>
    <mergeCell ref="T21:V21"/>
    <mergeCell ref="W21:Y21"/>
    <mergeCell ref="Z21:AB21"/>
    <mergeCell ref="AC21:AE21"/>
    <mergeCell ref="AF21:AH21"/>
    <mergeCell ref="AI21:AK21"/>
    <mergeCell ref="Z20:AB20"/>
    <mergeCell ref="AC20:AE20"/>
    <mergeCell ref="AF20:AH20"/>
    <mergeCell ref="AI20:AK20"/>
    <mergeCell ref="AL20:AL21"/>
    <mergeCell ref="AM20:AM21"/>
    <mergeCell ref="AG36:AP36"/>
    <mergeCell ref="AG38:AP38"/>
    <mergeCell ref="AG40:AP40"/>
    <mergeCell ref="AG24:AP24"/>
    <mergeCell ref="AG26:AP26"/>
    <mergeCell ref="AG28:AP28"/>
    <mergeCell ref="AG30:AP30"/>
    <mergeCell ref="AG32:AP32"/>
    <mergeCell ref="AG34:AP34"/>
  </mergeCells>
  <conditionalFormatting sqref="AG32:AP32">
    <cfRule type="expression" dxfId="21" priority="4">
      <formula>$AQ$32="Q"</formula>
    </cfRule>
  </conditionalFormatting>
  <conditionalFormatting sqref="AE32">
    <cfRule type="expression" dxfId="20" priority="3">
      <formula>$AQ$32="Q"</formula>
    </cfRule>
  </conditionalFormatting>
  <conditionalFormatting sqref="AG32:AP32">
    <cfRule type="expression" dxfId="19" priority="2">
      <formula>$AQ$32="Q"</formula>
    </cfRule>
  </conditionalFormatting>
  <conditionalFormatting sqref="AE32">
    <cfRule type="expression" dxfId="18" priority="1">
      <formula>$AQ$32="Q"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U40"/>
  <sheetViews>
    <sheetView workbookViewId="0">
      <selection sqref="A1:XFD1048576"/>
    </sheetView>
  </sheetViews>
  <sheetFormatPr baseColWidth="10" defaultColWidth="11.42578125" defaultRowHeight="12.75" x14ac:dyDescent="0.2"/>
  <cols>
    <col min="1" max="4" width="3.5703125" style="13" customWidth="1"/>
    <col min="5" max="5" width="2.140625" style="13" customWidth="1"/>
    <col min="6" max="7" width="3.5703125" style="13" customWidth="1"/>
    <col min="8" max="23" width="3.5703125" style="14" customWidth="1"/>
    <col min="24" max="37" width="3.5703125" style="13" customWidth="1"/>
    <col min="38" max="38" width="11.7109375" style="13" customWidth="1"/>
    <col min="39" max="40" width="5.7109375" style="13" customWidth="1"/>
    <col min="41" max="41" width="10.7109375" style="13" customWidth="1"/>
    <col min="42" max="42" width="3.5703125" style="13" customWidth="1"/>
    <col min="43" max="43" width="11.85546875" style="13" customWidth="1"/>
    <col min="44" max="45" width="11.42578125" style="13" customWidth="1"/>
    <col min="46" max="16384" width="11.42578125" style="13"/>
  </cols>
  <sheetData>
    <row r="1" spans="1:42" ht="46.5" customHeight="1" x14ac:dyDescent="0.2">
      <c r="A1" s="94" t="s">
        <v>105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</row>
    <row r="2" spans="1:42" ht="13.5" thickBot="1" x14ac:dyDescent="0.25"/>
    <row r="3" spans="1:42" ht="24" customHeight="1" thickBot="1" x14ac:dyDescent="0.25">
      <c r="C3" s="95" t="s">
        <v>67</v>
      </c>
      <c r="D3" s="96"/>
      <c r="E3" s="96"/>
      <c r="F3" s="96"/>
      <c r="G3" s="96"/>
      <c r="H3" s="96"/>
      <c r="I3" s="96"/>
      <c r="J3" s="96"/>
      <c r="K3" s="96"/>
      <c r="L3" s="96"/>
      <c r="M3" s="97"/>
      <c r="N3" s="149" t="s">
        <v>68</v>
      </c>
      <c r="O3" s="98"/>
      <c r="P3" s="98"/>
      <c r="Q3" s="98" t="s">
        <v>69</v>
      </c>
      <c r="R3" s="98"/>
      <c r="S3" s="98"/>
      <c r="T3" s="98" t="s">
        <v>70</v>
      </c>
      <c r="U3" s="98"/>
      <c r="V3" s="98"/>
      <c r="W3" s="98" t="s">
        <v>71</v>
      </c>
      <c r="X3" s="98"/>
      <c r="Y3" s="98"/>
      <c r="Z3" s="98" t="s">
        <v>72</v>
      </c>
      <c r="AA3" s="98"/>
      <c r="AB3" s="98"/>
      <c r="AC3" s="98" t="s">
        <v>73</v>
      </c>
      <c r="AD3" s="98"/>
      <c r="AE3" s="98"/>
      <c r="AF3" s="98" t="s">
        <v>74</v>
      </c>
      <c r="AG3" s="98"/>
      <c r="AH3" s="98"/>
      <c r="AI3" s="98" t="s">
        <v>75</v>
      </c>
      <c r="AJ3" s="98"/>
      <c r="AK3" s="98"/>
      <c r="AL3" s="99" t="s">
        <v>76</v>
      </c>
      <c r="AM3" s="96"/>
      <c r="AN3" s="100"/>
      <c r="AO3" s="98" t="s">
        <v>77</v>
      </c>
      <c r="AP3" s="101"/>
    </row>
    <row r="4" spans="1:42" ht="20.100000000000001" customHeight="1" thickBot="1" x14ac:dyDescent="0.25">
      <c r="B4" s="140" t="s">
        <v>78</v>
      </c>
      <c r="C4" s="142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44">
        <f>IF($N$5=50,1,0)</f>
        <v>1</v>
      </c>
      <c r="O4" s="111"/>
      <c r="P4" s="111"/>
      <c r="Q4" s="111">
        <f>IF($Q$5=50,1,0)</f>
        <v>0</v>
      </c>
      <c r="R4" s="111"/>
      <c r="S4" s="111"/>
      <c r="T4" s="111">
        <f>IF($T$5=50,1,0)</f>
        <v>1</v>
      </c>
      <c r="U4" s="111"/>
      <c r="V4" s="111"/>
      <c r="W4" s="111">
        <f>IF($W$5=50,1,0)</f>
        <v>1</v>
      </c>
      <c r="X4" s="111"/>
      <c r="Y4" s="111"/>
      <c r="Z4" s="111">
        <f>IF($Z$5=50,1,0)</f>
        <v>0</v>
      </c>
      <c r="AA4" s="111"/>
      <c r="AB4" s="111"/>
      <c r="AC4" s="111">
        <f>IF($AC$5=50,1,0)</f>
        <v>0</v>
      </c>
      <c r="AD4" s="111"/>
      <c r="AE4" s="111"/>
      <c r="AF4" s="111">
        <f>IF($AF$5=50,1,0)</f>
        <v>0</v>
      </c>
      <c r="AG4" s="111"/>
      <c r="AH4" s="111"/>
      <c r="AI4" s="111">
        <f>IF($AI$5=50,1,0)</f>
        <v>0</v>
      </c>
      <c r="AJ4" s="111"/>
      <c r="AK4" s="151"/>
      <c r="AL4" s="112">
        <f>SUM($N$4:$AK$4)</f>
        <v>3</v>
      </c>
      <c r="AM4" s="114">
        <f>SUM($N$5:$AK$5)</f>
        <v>323</v>
      </c>
      <c r="AN4" s="114">
        <f>$AL$4+$AM$4/1000</f>
        <v>3.323</v>
      </c>
      <c r="AO4" s="116">
        <f>RANK($AN$4,$AN$4:$AN$21,0)</f>
        <v>8</v>
      </c>
      <c r="AP4" s="117"/>
    </row>
    <row r="5" spans="1:42" ht="18" hidden="1" customHeight="1" x14ac:dyDescent="0.2">
      <c r="B5" s="141"/>
      <c r="C5" s="143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48">
        <f>$F$24</f>
        <v>50</v>
      </c>
      <c r="O5" s="121"/>
      <c r="P5" s="121"/>
      <c r="Q5" s="121">
        <f>$H$28</f>
        <v>45</v>
      </c>
      <c r="R5" s="121"/>
      <c r="S5" s="121"/>
      <c r="T5" s="121">
        <f>$F$32</f>
        <v>50</v>
      </c>
      <c r="U5" s="121"/>
      <c r="V5" s="121"/>
      <c r="W5" s="121">
        <f>$O$24</f>
        <v>50</v>
      </c>
      <c r="X5" s="121"/>
      <c r="Y5" s="121"/>
      <c r="Z5" s="121">
        <f>$Q$28</f>
        <v>41</v>
      </c>
      <c r="AA5" s="121"/>
      <c r="AB5" s="121"/>
      <c r="AC5" s="121">
        <f>$Q$32</f>
        <v>26</v>
      </c>
      <c r="AD5" s="121"/>
      <c r="AE5" s="121"/>
      <c r="AF5" s="121">
        <f>$Z$24</f>
        <v>26</v>
      </c>
      <c r="AG5" s="121"/>
      <c r="AH5" s="121"/>
      <c r="AI5" s="121">
        <f>$X$28</f>
        <v>35</v>
      </c>
      <c r="AJ5" s="121"/>
      <c r="AK5" s="154"/>
      <c r="AL5" s="113"/>
      <c r="AM5" s="115"/>
      <c r="AN5" s="115"/>
      <c r="AO5" s="118"/>
      <c r="AP5" s="119"/>
    </row>
    <row r="6" spans="1:42" ht="20.100000000000001" customHeight="1" thickBot="1" x14ac:dyDescent="0.25">
      <c r="B6" s="140" t="s">
        <v>79</v>
      </c>
      <c r="C6" s="142"/>
      <c r="D6" s="105"/>
      <c r="E6" s="105"/>
      <c r="F6" s="105"/>
      <c r="G6" s="105"/>
      <c r="H6" s="105"/>
      <c r="I6" s="105"/>
      <c r="J6" s="105"/>
      <c r="K6" s="105"/>
      <c r="L6" s="105"/>
      <c r="M6" s="106"/>
      <c r="N6" s="144">
        <f>IF($N$7=50,1,0)</f>
        <v>0</v>
      </c>
      <c r="O6" s="111"/>
      <c r="P6" s="111"/>
      <c r="Q6" s="111">
        <f>IF($Q$7=50,1,0)</f>
        <v>1</v>
      </c>
      <c r="R6" s="111"/>
      <c r="S6" s="111"/>
      <c r="T6" s="111">
        <f>IF($T$7=50,1,0)</f>
        <v>1</v>
      </c>
      <c r="U6" s="111"/>
      <c r="V6" s="111"/>
      <c r="W6" s="111">
        <f>IF($W$7=50,1,0)</f>
        <v>0</v>
      </c>
      <c r="X6" s="111"/>
      <c r="Y6" s="111"/>
      <c r="Z6" s="111">
        <f>IF($Z$7=50,1,0)</f>
        <v>0</v>
      </c>
      <c r="AA6" s="111"/>
      <c r="AB6" s="111"/>
      <c r="AC6" s="111">
        <f>IF($AC$7=50,1,0)</f>
        <v>1</v>
      </c>
      <c r="AD6" s="111"/>
      <c r="AE6" s="111"/>
      <c r="AF6" s="111">
        <f>IF($AF$7=50,1,0)</f>
        <v>0</v>
      </c>
      <c r="AG6" s="111"/>
      <c r="AH6" s="111"/>
      <c r="AI6" s="111">
        <f>IF($AI$7=50,1,0)</f>
        <v>0</v>
      </c>
      <c r="AJ6" s="111"/>
      <c r="AK6" s="151"/>
      <c r="AL6" s="112">
        <f>SUM($N$6:$AK$6)</f>
        <v>3</v>
      </c>
      <c r="AM6" s="114">
        <f>SUM($N$7:$AK$7)</f>
        <v>285</v>
      </c>
      <c r="AN6" s="114">
        <f>$AL$6+$AM$6/1000</f>
        <v>3.2850000000000001</v>
      </c>
      <c r="AO6" s="116">
        <f>RANK($AN$6,$AN$4:$AN$21,0)</f>
        <v>9</v>
      </c>
      <c r="AP6" s="117"/>
    </row>
    <row r="7" spans="1:42" ht="18" hidden="1" customHeight="1" x14ac:dyDescent="0.25">
      <c r="B7" s="141"/>
      <c r="C7" s="143"/>
      <c r="D7" s="108"/>
      <c r="E7" s="108"/>
      <c r="F7" s="108"/>
      <c r="G7" s="108"/>
      <c r="H7" s="108"/>
      <c r="I7" s="108"/>
      <c r="J7" s="108"/>
      <c r="K7" s="108"/>
      <c r="L7" s="108"/>
      <c r="M7" s="109"/>
      <c r="N7" s="147">
        <f>$H$24</f>
        <v>32</v>
      </c>
      <c r="O7" s="122"/>
      <c r="P7" s="122"/>
      <c r="Q7" s="122">
        <f>$F$29</f>
        <v>50</v>
      </c>
      <c r="R7" s="122"/>
      <c r="S7" s="122"/>
      <c r="T7" s="122">
        <f>$F$33</f>
        <v>50</v>
      </c>
      <c r="U7" s="122"/>
      <c r="V7" s="122"/>
      <c r="W7" s="122">
        <f>$Q$25</f>
        <v>23</v>
      </c>
      <c r="X7" s="122"/>
      <c r="Y7" s="122"/>
      <c r="Z7" s="122">
        <f>$Q$29</f>
        <v>38</v>
      </c>
      <c r="AA7" s="122"/>
      <c r="AB7" s="122"/>
      <c r="AC7" s="122">
        <f>$O$33</f>
        <v>50</v>
      </c>
      <c r="AD7" s="122"/>
      <c r="AE7" s="122"/>
      <c r="AF7" s="122">
        <f>$Z$26</f>
        <v>28</v>
      </c>
      <c r="AG7" s="122"/>
      <c r="AH7" s="122"/>
      <c r="AI7" s="122">
        <f>$X$32</f>
        <v>14</v>
      </c>
      <c r="AJ7" s="122"/>
      <c r="AK7" s="153"/>
      <c r="AL7" s="113"/>
      <c r="AM7" s="115"/>
      <c r="AN7" s="115"/>
      <c r="AO7" s="118"/>
      <c r="AP7" s="119"/>
    </row>
    <row r="8" spans="1:42" ht="20.100000000000001" customHeight="1" thickBot="1" x14ac:dyDescent="0.25">
      <c r="B8" s="140" t="s">
        <v>80</v>
      </c>
      <c r="C8" s="142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44">
        <f>IF($N$9=50,1,0)</f>
        <v>1</v>
      </c>
      <c r="O8" s="111"/>
      <c r="P8" s="111"/>
      <c r="Q8" s="111">
        <f>IF($Q$9=50,1,0)</f>
        <v>0</v>
      </c>
      <c r="R8" s="111"/>
      <c r="S8" s="111"/>
      <c r="T8" s="111">
        <f>IF($T$9=50,1,0)</f>
        <v>1</v>
      </c>
      <c r="U8" s="111"/>
      <c r="V8" s="111"/>
      <c r="W8" s="111">
        <f>IF($W$9=50,1,0)</f>
        <v>0</v>
      </c>
      <c r="X8" s="111"/>
      <c r="Y8" s="111"/>
      <c r="Z8" s="111">
        <f>IF($Z$9=50,1,0)</f>
        <v>0</v>
      </c>
      <c r="AA8" s="111"/>
      <c r="AB8" s="111"/>
      <c r="AC8" s="111">
        <f>IF($AC$9=50,1,0)</f>
        <v>1</v>
      </c>
      <c r="AD8" s="111"/>
      <c r="AE8" s="111"/>
      <c r="AF8" s="111">
        <f>IF($AF$9=50,1,0)</f>
        <v>1</v>
      </c>
      <c r="AG8" s="111"/>
      <c r="AH8" s="111"/>
      <c r="AI8" s="111">
        <f>IF($AI$9=50,1,0)</f>
        <v>0</v>
      </c>
      <c r="AJ8" s="111"/>
      <c r="AK8" s="151"/>
      <c r="AL8" s="112">
        <f>SUM($N$8:$AK$8)</f>
        <v>4</v>
      </c>
      <c r="AM8" s="114">
        <f>SUM($N$9:$AK$9)</f>
        <v>319</v>
      </c>
      <c r="AN8" s="114">
        <f>$AL$8+$AM$8/1000</f>
        <v>4.319</v>
      </c>
      <c r="AO8" s="116">
        <f>RANK($AN$8,$AN$4:$AN$21,0)</f>
        <v>4</v>
      </c>
      <c r="AP8" s="117"/>
    </row>
    <row r="9" spans="1:42" ht="18" hidden="1" customHeight="1" x14ac:dyDescent="0.25">
      <c r="B9" s="141"/>
      <c r="C9" s="143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47">
        <f>$F$25</f>
        <v>50</v>
      </c>
      <c r="O9" s="122"/>
      <c r="P9" s="122"/>
      <c r="Q9" s="122">
        <f>$H$29</f>
        <v>48</v>
      </c>
      <c r="R9" s="122"/>
      <c r="S9" s="122"/>
      <c r="T9" s="122">
        <f>$F$34</f>
        <v>50</v>
      </c>
      <c r="U9" s="122"/>
      <c r="V9" s="122"/>
      <c r="W9" s="122">
        <f>$Q$24</f>
        <v>21</v>
      </c>
      <c r="X9" s="122"/>
      <c r="Y9" s="122"/>
      <c r="Z9" s="122">
        <f>$Q$31</f>
        <v>29</v>
      </c>
      <c r="AA9" s="122"/>
      <c r="AB9" s="122"/>
      <c r="AC9" s="122">
        <f>$O$34</f>
        <v>50</v>
      </c>
      <c r="AD9" s="122"/>
      <c r="AE9" s="122"/>
      <c r="AF9" s="122">
        <f>$X$29</f>
        <v>50</v>
      </c>
      <c r="AG9" s="122"/>
      <c r="AH9" s="122"/>
      <c r="AI9" s="122">
        <f>$Z$33</f>
        <v>21</v>
      </c>
      <c r="AJ9" s="122"/>
      <c r="AK9" s="153"/>
      <c r="AL9" s="113"/>
      <c r="AM9" s="115"/>
      <c r="AN9" s="115"/>
      <c r="AO9" s="118"/>
      <c r="AP9" s="119"/>
    </row>
    <row r="10" spans="1:42" ht="20.100000000000001" customHeight="1" thickBot="1" x14ac:dyDescent="0.25">
      <c r="B10" s="140" t="s">
        <v>81</v>
      </c>
      <c r="C10" s="142"/>
      <c r="D10" s="105"/>
      <c r="E10" s="105"/>
      <c r="F10" s="105"/>
      <c r="G10" s="105"/>
      <c r="H10" s="105"/>
      <c r="I10" s="105"/>
      <c r="J10" s="105"/>
      <c r="K10" s="105"/>
      <c r="L10" s="105"/>
      <c r="M10" s="106"/>
      <c r="N10" s="144">
        <f>IF($N$11=50,1,0)</f>
        <v>0</v>
      </c>
      <c r="O10" s="111"/>
      <c r="P10" s="111"/>
      <c r="Q10" s="111">
        <f>IF($Q$11=50,1,0)</f>
        <v>1</v>
      </c>
      <c r="R10" s="111"/>
      <c r="S10" s="111"/>
      <c r="T10" s="111">
        <f>IF($T$11=50,1,0)</f>
        <v>0</v>
      </c>
      <c r="U10" s="111"/>
      <c r="V10" s="111"/>
      <c r="W10" s="111">
        <f>IF($W$11=50,1,0)</f>
        <v>1</v>
      </c>
      <c r="X10" s="111"/>
      <c r="Y10" s="111"/>
      <c r="Z10" s="111">
        <f>IF($Z$11=50,1,0)</f>
        <v>0</v>
      </c>
      <c r="AA10" s="111"/>
      <c r="AB10" s="111"/>
      <c r="AC10" s="111">
        <f>IF($AC$11=50,1,0)</f>
        <v>1</v>
      </c>
      <c r="AD10" s="111"/>
      <c r="AE10" s="111"/>
      <c r="AF10" s="111">
        <f>IF($AF$11=50,1,0)</f>
        <v>1</v>
      </c>
      <c r="AG10" s="111"/>
      <c r="AH10" s="111"/>
      <c r="AI10" s="111">
        <f>IF($AI$11=50,1,0)</f>
        <v>1</v>
      </c>
      <c r="AJ10" s="111"/>
      <c r="AK10" s="151"/>
      <c r="AL10" s="112">
        <f>SUM($N$10:$AK$10)</f>
        <v>5</v>
      </c>
      <c r="AM10" s="114">
        <f>SUM($N$11:$AK$11)</f>
        <v>324</v>
      </c>
      <c r="AN10" s="114">
        <f>$AL$10+$AM$10/1000</f>
        <v>5.3239999999999998</v>
      </c>
      <c r="AO10" s="116">
        <f>RANK($AN$10,$AN$4:$AN$21,0)</f>
        <v>3</v>
      </c>
      <c r="AP10" s="117"/>
    </row>
    <row r="11" spans="1:42" ht="18" hidden="1" customHeight="1" x14ac:dyDescent="0.25">
      <c r="B11" s="141"/>
      <c r="C11" s="143"/>
      <c r="D11" s="108"/>
      <c r="E11" s="108"/>
      <c r="F11" s="108"/>
      <c r="G11" s="108"/>
      <c r="H11" s="108"/>
      <c r="I11" s="108"/>
      <c r="J11" s="108"/>
      <c r="K11" s="108"/>
      <c r="L11" s="108"/>
      <c r="M11" s="109"/>
      <c r="N11" s="146">
        <f>$H$25</f>
        <v>21</v>
      </c>
      <c r="O11" s="124"/>
      <c r="P11" s="124"/>
      <c r="Q11" s="124">
        <f>$F$30</f>
        <v>50</v>
      </c>
      <c r="R11" s="124"/>
      <c r="S11" s="124"/>
      <c r="T11" s="124">
        <f>$H$33</f>
        <v>14</v>
      </c>
      <c r="U11" s="124"/>
      <c r="V11" s="124"/>
      <c r="W11" s="124">
        <f>$O$26</f>
        <v>50</v>
      </c>
      <c r="X11" s="124"/>
      <c r="Y11" s="124"/>
      <c r="Z11" s="124">
        <f>$Q$30</f>
        <v>39</v>
      </c>
      <c r="AA11" s="124"/>
      <c r="AB11" s="124"/>
      <c r="AC11" s="124">
        <f>$X$24</f>
        <v>50</v>
      </c>
      <c r="AD11" s="124"/>
      <c r="AE11" s="124"/>
      <c r="AF11" s="124">
        <f>$Z$30</f>
        <v>50</v>
      </c>
      <c r="AG11" s="124"/>
      <c r="AH11" s="124"/>
      <c r="AI11" s="124">
        <f>$X$34</f>
        <v>50</v>
      </c>
      <c r="AJ11" s="124"/>
      <c r="AK11" s="150"/>
      <c r="AL11" s="113"/>
      <c r="AM11" s="115"/>
      <c r="AN11" s="115"/>
      <c r="AO11" s="118"/>
      <c r="AP11" s="119"/>
    </row>
    <row r="12" spans="1:42" ht="20.100000000000001" customHeight="1" thickBot="1" x14ac:dyDescent="0.25">
      <c r="B12" s="140" t="s">
        <v>82</v>
      </c>
      <c r="C12" s="142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44">
        <f>IF($N$13=50,1,0)</f>
        <v>1</v>
      </c>
      <c r="O12" s="111"/>
      <c r="P12" s="111"/>
      <c r="Q12" s="111">
        <f>IF($Q$13=50,1,0)</f>
        <v>0</v>
      </c>
      <c r="R12" s="111"/>
      <c r="S12" s="111"/>
      <c r="T12" s="111">
        <f>IF($T$13=50,1,0)</f>
        <v>0</v>
      </c>
      <c r="U12" s="111"/>
      <c r="V12" s="111"/>
      <c r="W12" s="111">
        <f>IF($W$13=50,1,0)</f>
        <v>1</v>
      </c>
      <c r="X12" s="111"/>
      <c r="Y12" s="111"/>
      <c r="Z12" s="111">
        <f>IF($Z$13=50,1,0)</f>
        <v>1</v>
      </c>
      <c r="AA12" s="111"/>
      <c r="AB12" s="111"/>
      <c r="AC12" s="111">
        <f>IF($AC$13=50,1,0)</f>
        <v>0</v>
      </c>
      <c r="AD12" s="111"/>
      <c r="AE12" s="111"/>
      <c r="AF12" s="111">
        <f>IF($AF$13=50,1,0)</f>
        <v>1</v>
      </c>
      <c r="AG12" s="111"/>
      <c r="AH12" s="111"/>
      <c r="AI12" s="111">
        <f>IF($AI$13=50,1,0)</f>
        <v>0</v>
      </c>
      <c r="AJ12" s="111"/>
      <c r="AK12" s="151"/>
      <c r="AL12" s="112">
        <f>SUM($N$12:$AK$12)</f>
        <v>4</v>
      </c>
      <c r="AM12" s="114">
        <f>SUM($N$13:$AK$13)</f>
        <v>308</v>
      </c>
      <c r="AN12" s="114">
        <f>$AL$12+$AM$12/1000</f>
        <v>4.3079999999999998</v>
      </c>
      <c r="AO12" s="116">
        <f>RANK($AN$12,$AN$4:$AN$21,0)</f>
        <v>6</v>
      </c>
      <c r="AP12" s="117"/>
    </row>
    <row r="13" spans="1:42" ht="18" hidden="1" customHeight="1" x14ac:dyDescent="0.25">
      <c r="B13" s="145"/>
      <c r="C13" s="143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46">
        <f>$F$26</f>
        <v>50</v>
      </c>
      <c r="O13" s="124"/>
      <c r="P13" s="124"/>
      <c r="Q13" s="124">
        <f>$H$30</f>
        <v>38</v>
      </c>
      <c r="R13" s="124"/>
      <c r="S13" s="124"/>
      <c r="T13" s="124">
        <f>$H$34</f>
        <v>0</v>
      </c>
      <c r="U13" s="124"/>
      <c r="V13" s="124"/>
      <c r="W13" s="124">
        <f>$O$25</f>
        <v>50</v>
      </c>
      <c r="X13" s="124"/>
      <c r="Y13" s="124"/>
      <c r="Z13" s="124">
        <f>$O$32</f>
        <v>50</v>
      </c>
      <c r="AA13" s="124"/>
      <c r="AB13" s="124"/>
      <c r="AC13" s="124">
        <f>$Z$27</f>
        <v>45</v>
      </c>
      <c r="AD13" s="124"/>
      <c r="AE13" s="124"/>
      <c r="AF13" s="124">
        <f>$X$31</f>
        <v>50</v>
      </c>
      <c r="AG13" s="124"/>
      <c r="AH13" s="124"/>
      <c r="AI13" s="124">
        <f>$Z$35</f>
        <v>25</v>
      </c>
      <c r="AJ13" s="124"/>
      <c r="AK13" s="150"/>
      <c r="AL13" s="113"/>
      <c r="AM13" s="115"/>
      <c r="AN13" s="115"/>
      <c r="AO13" s="118"/>
      <c r="AP13" s="119"/>
    </row>
    <row r="14" spans="1:42" ht="20.100000000000001" customHeight="1" thickBot="1" x14ac:dyDescent="0.25">
      <c r="B14" s="140" t="s">
        <v>83</v>
      </c>
      <c r="C14" s="142"/>
      <c r="D14" s="105"/>
      <c r="E14" s="105"/>
      <c r="F14" s="105"/>
      <c r="G14" s="105"/>
      <c r="H14" s="105"/>
      <c r="I14" s="105"/>
      <c r="J14" s="105"/>
      <c r="K14" s="105"/>
      <c r="L14" s="105"/>
      <c r="M14" s="106"/>
      <c r="N14" s="110">
        <f>IF($N$15=50,1,0)</f>
        <v>0</v>
      </c>
      <c r="O14" s="111"/>
      <c r="P14" s="111"/>
      <c r="Q14" s="111">
        <f>IF($Q$15=50,1,0)</f>
        <v>1</v>
      </c>
      <c r="R14" s="111"/>
      <c r="S14" s="111"/>
      <c r="T14" s="111">
        <f>IF($T$15=50,1,0)</f>
        <v>1</v>
      </c>
      <c r="U14" s="111"/>
      <c r="V14" s="111"/>
      <c r="W14" s="111">
        <f>IF($W$15=50,1,0)</f>
        <v>1</v>
      </c>
      <c r="X14" s="111"/>
      <c r="Y14" s="111"/>
      <c r="Z14" s="111">
        <f>IF($Z$15=50,1,0)</f>
        <v>0</v>
      </c>
      <c r="AA14" s="111"/>
      <c r="AB14" s="111"/>
      <c r="AC14" s="111">
        <f>IF($AC$15=50,1,0)</f>
        <v>1</v>
      </c>
      <c r="AD14" s="111"/>
      <c r="AE14" s="111"/>
      <c r="AF14" s="111">
        <f>IF($AF$15=50,1,0)</f>
        <v>0</v>
      </c>
      <c r="AG14" s="111"/>
      <c r="AH14" s="111"/>
      <c r="AI14" s="111">
        <f>IF($AI$15=50,1,0)</f>
        <v>1</v>
      </c>
      <c r="AJ14" s="111"/>
      <c r="AK14" s="151"/>
      <c r="AL14" s="112">
        <f>SUM($N$14:$AK$14)</f>
        <v>5</v>
      </c>
      <c r="AM14" s="114">
        <f>SUM($N$15:$AK$15)</f>
        <v>326</v>
      </c>
      <c r="AN14" s="114">
        <f>$AL$14+$AM$14/1000</f>
        <v>5.3259999999999996</v>
      </c>
      <c r="AO14" s="116">
        <f>RANK($AN$14,$AN$4:$AN$21,0)</f>
        <v>2</v>
      </c>
      <c r="AP14" s="117"/>
    </row>
    <row r="15" spans="1:42" ht="18" hidden="1" customHeight="1" x14ac:dyDescent="0.25">
      <c r="B15" s="141"/>
      <c r="C15" s="143"/>
      <c r="D15" s="108"/>
      <c r="E15" s="108"/>
      <c r="F15" s="108"/>
      <c r="G15" s="108"/>
      <c r="H15" s="108"/>
      <c r="I15" s="108"/>
      <c r="J15" s="108"/>
      <c r="K15" s="108"/>
      <c r="L15" s="108"/>
      <c r="M15" s="109"/>
      <c r="N15" s="135">
        <f>$H$26</f>
        <v>12</v>
      </c>
      <c r="O15" s="124"/>
      <c r="P15" s="124"/>
      <c r="Q15" s="124">
        <f>$F$31</f>
        <v>50</v>
      </c>
      <c r="R15" s="124"/>
      <c r="S15" s="124"/>
      <c r="T15" s="124">
        <f>$F$35</f>
        <v>50</v>
      </c>
      <c r="U15" s="124"/>
      <c r="V15" s="124"/>
      <c r="W15" s="124">
        <f>$O$28</f>
        <v>50</v>
      </c>
      <c r="X15" s="124"/>
      <c r="Y15" s="124"/>
      <c r="Z15" s="124">
        <f>$Q$34</f>
        <v>47</v>
      </c>
      <c r="AA15" s="124"/>
      <c r="AB15" s="124"/>
      <c r="AC15" s="124">
        <f>$Z$25</f>
        <v>50</v>
      </c>
      <c r="AD15" s="124"/>
      <c r="AE15" s="124"/>
      <c r="AF15" s="124">
        <f>$X$30</f>
        <v>17</v>
      </c>
      <c r="AG15" s="124"/>
      <c r="AH15" s="124"/>
      <c r="AI15" s="124">
        <f>$Z$32</f>
        <v>50</v>
      </c>
      <c r="AJ15" s="124"/>
      <c r="AK15" s="150"/>
      <c r="AL15" s="113"/>
      <c r="AM15" s="115"/>
      <c r="AN15" s="115"/>
      <c r="AO15" s="118"/>
      <c r="AP15" s="119"/>
    </row>
    <row r="16" spans="1:42" ht="18.75" customHeight="1" x14ac:dyDescent="0.2">
      <c r="B16" s="140" t="s">
        <v>84</v>
      </c>
      <c r="C16" s="142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44">
        <f>IF($N$17=50,1,0)</f>
        <v>1</v>
      </c>
      <c r="O16" s="111"/>
      <c r="P16" s="111"/>
      <c r="Q16" s="111">
        <f>IF($Q$17=50,1,0)</f>
        <v>0</v>
      </c>
      <c r="R16" s="111"/>
      <c r="S16" s="111"/>
      <c r="T16" s="111">
        <f>IF($T$17=50,1,0)</f>
        <v>0</v>
      </c>
      <c r="U16" s="111"/>
      <c r="V16" s="111"/>
      <c r="W16" s="111">
        <f>IF($W$17=50,1,0)</f>
        <v>1</v>
      </c>
      <c r="X16" s="111"/>
      <c r="Y16" s="111"/>
      <c r="Z16" s="111">
        <f>IF($Z$17=50,1,0)</f>
        <v>0</v>
      </c>
      <c r="AA16" s="111"/>
      <c r="AB16" s="111"/>
      <c r="AC16" s="111">
        <f>IF($AC$17=50,1,0)</f>
        <v>1</v>
      </c>
      <c r="AD16" s="111"/>
      <c r="AE16" s="111"/>
      <c r="AF16" s="111">
        <f>IF($AF$17=50,1,0)</f>
        <v>1</v>
      </c>
      <c r="AG16" s="111"/>
      <c r="AH16" s="111"/>
      <c r="AI16" s="111">
        <f>IF($AI$17=50,1,0)</f>
        <v>1</v>
      </c>
      <c r="AJ16" s="111"/>
      <c r="AK16" s="151"/>
      <c r="AL16" s="112">
        <f>SUM($N$16:$AK$16)</f>
        <v>5</v>
      </c>
      <c r="AM16" s="114">
        <f>SUM($N$17:$AK$17)</f>
        <v>348</v>
      </c>
      <c r="AN16" s="114">
        <f>$AL$16+$AM$16/1000</f>
        <v>5.3479999999999999</v>
      </c>
      <c r="AO16" s="116">
        <f>RANK($AN$16,$AN$4:$AN$21,0)</f>
        <v>1</v>
      </c>
      <c r="AP16" s="117"/>
    </row>
    <row r="17" spans="1:47" ht="15.75" customHeight="1" thickBot="1" x14ac:dyDescent="0.3">
      <c r="B17" s="141"/>
      <c r="C17" s="143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38">
        <f>$F$27</f>
        <v>50</v>
      </c>
      <c r="O17" s="139"/>
      <c r="P17" s="139"/>
      <c r="Q17" s="139">
        <f>$H$31</f>
        <v>38</v>
      </c>
      <c r="R17" s="139"/>
      <c r="S17" s="139"/>
      <c r="T17" s="139">
        <f>$Q$26</f>
        <v>45</v>
      </c>
      <c r="U17" s="139"/>
      <c r="V17" s="139"/>
      <c r="W17" s="139">
        <f>$O$31</f>
        <v>50</v>
      </c>
      <c r="X17" s="139"/>
      <c r="Y17" s="139"/>
      <c r="Z17" s="139">
        <f>$Q$35</f>
        <v>15</v>
      </c>
      <c r="AA17" s="139"/>
      <c r="AB17" s="139"/>
      <c r="AC17" s="139">
        <f>$X$26</f>
        <v>50</v>
      </c>
      <c r="AD17" s="139"/>
      <c r="AE17" s="139"/>
      <c r="AF17" s="139">
        <f>$Z$28</f>
        <v>50</v>
      </c>
      <c r="AG17" s="139"/>
      <c r="AH17" s="139"/>
      <c r="AI17" s="139">
        <f>$X$35</f>
        <v>50</v>
      </c>
      <c r="AJ17" s="139"/>
      <c r="AK17" s="152"/>
      <c r="AL17" s="113"/>
      <c r="AM17" s="115"/>
      <c r="AN17" s="115"/>
      <c r="AO17" s="118"/>
      <c r="AP17" s="119"/>
    </row>
    <row r="18" spans="1:47" ht="15.75" customHeight="1" x14ac:dyDescent="0.2">
      <c r="B18" s="140" t="s">
        <v>85</v>
      </c>
      <c r="C18" s="142"/>
      <c r="D18" s="105"/>
      <c r="E18" s="105"/>
      <c r="F18" s="105"/>
      <c r="G18" s="105"/>
      <c r="H18" s="105"/>
      <c r="I18" s="105"/>
      <c r="J18" s="105"/>
      <c r="K18" s="105"/>
      <c r="L18" s="105"/>
      <c r="M18" s="106"/>
      <c r="N18" s="110">
        <f>IF($N$19=50,1,0)</f>
        <v>0</v>
      </c>
      <c r="O18" s="111"/>
      <c r="P18" s="111"/>
      <c r="Q18" s="111">
        <f>IF($Q$19=50,1,0)</f>
        <v>0</v>
      </c>
      <c r="R18" s="111"/>
      <c r="S18" s="111"/>
      <c r="T18" s="111">
        <f>IF($T$19=50,1,0)</f>
        <v>1</v>
      </c>
      <c r="U18" s="111"/>
      <c r="V18" s="111"/>
      <c r="W18" s="111">
        <f>IF($W$19=50,1,0)</f>
        <v>1</v>
      </c>
      <c r="X18" s="111"/>
      <c r="Y18" s="111"/>
      <c r="Z18" s="111">
        <f>IF($Z$19=50,1,0)</f>
        <v>0</v>
      </c>
      <c r="AA18" s="111"/>
      <c r="AB18" s="111"/>
      <c r="AC18" s="111">
        <f>IF($AC$19=50,1,0)</f>
        <v>0</v>
      </c>
      <c r="AD18" s="111"/>
      <c r="AE18" s="111"/>
      <c r="AF18" s="111">
        <f>IF($AF$19=50,1,0)</f>
        <v>0</v>
      </c>
      <c r="AG18" s="111"/>
      <c r="AH18" s="111"/>
      <c r="AI18" s="111">
        <f>IF($AI$19=50,1,0)</f>
        <v>1</v>
      </c>
      <c r="AJ18" s="111"/>
      <c r="AK18" s="151"/>
      <c r="AL18" s="112">
        <f>SUM($N$18:$AK$18)</f>
        <v>3</v>
      </c>
      <c r="AM18" s="114">
        <f>SUM($N$19:$AK$19)</f>
        <v>327</v>
      </c>
      <c r="AN18" s="114">
        <f>$AL$18+$AM$18/1000</f>
        <v>3.327</v>
      </c>
      <c r="AO18" s="116">
        <f>RANK($AN$18,$AN$4:$AN$21,0)</f>
        <v>7</v>
      </c>
      <c r="AP18" s="117"/>
    </row>
    <row r="19" spans="1:47" ht="15.75" customHeight="1" thickBot="1" x14ac:dyDescent="0.3">
      <c r="B19" s="141"/>
      <c r="C19" s="143"/>
      <c r="D19" s="108"/>
      <c r="E19" s="108"/>
      <c r="F19" s="108"/>
      <c r="G19" s="108"/>
      <c r="H19" s="108"/>
      <c r="I19" s="108"/>
      <c r="J19" s="108"/>
      <c r="K19" s="108"/>
      <c r="L19" s="108"/>
      <c r="M19" s="109"/>
      <c r="N19" s="135">
        <f>$H$27</f>
        <v>25</v>
      </c>
      <c r="O19" s="124"/>
      <c r="P19" s="124"/>
      <c r="Q19" s="124">
        <f>$H$32</f>
        <v>39</v>
      </c>
      <c r="R19" s="124"/>
      <c r="S19" s="124"/>
      <c r="T19" s="124">
        <f>$O$27</f>
        <v>50</v>
      </c>
      <c r="U19" s="124"/>
      <c r="V19" s="124"/>
      <c r="W19" s="124">
        <f>$O$30</f>
        <v>50</v>
      </c>
      <c r="X19" s="124"/>
      <c r="Y19" s="124"/>
      <c r="Z19" s="124">
        <f>$Q$33</f>
        <v>35</v>
      </c>
      <c r="AA19" s="124"/>
      <c r="AB19" s="124"/>
      <c r="AC19" s="124">
        <f>$X$25</f>
        <v>39</v>
      </c>
      <c r="AD19" s="124"/>
      <c r="AE19" s="124"/>
      <c r="AF19" s="124">
        <f>$Z$31</f>
        <v>39</v>
      </c>
      <c r="AG19" s="124"/>
      <c r="AH19" s="124"/>
      <c r="AI19" s="124">
        <f>$X$33</f>
        <v>50</v>
      </c>
      <c r="AJ19" s="124"/>
      <c r="AK19" s="150"/>
      <c r="AL19" s="113"/>
      <c r="AM19" s="115"/>
      <c r="AN19" s="115"/>
      <c r="AO19" s="118"/>
      <c r="AP19" s="119"/>
    </row>
    <row r="20" spans="1:47" ht="15.75" customHeight="1" x14ac:dyDescent="0.2">
      <c r="B20" s="140" t="s">
        <v>86</v>
      </c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6"/>
      <c r="N20" s="110">
        <f>IF($N$21=50,1,0)</f>
        <v>1</v>
      </c>
      <c r="O20" s="111"/>
      <c r="P20" s="111"/>
      <c r="Q20" s="111">
        <f>IF($Q$21=50,1,0)</f>
        <v>0</v>
      </c>
      <c r="R20" s="111"/>
      <c r="S20" s="111"/>
      <c r="T20" s="111">
        <f>IF($T$21=50,1,0)</f>
        <v>0</v>
      </c>
      <c r="U20" s="111"/>
      <c r="V20" s="111"/>
      <c r="W20" s="111">
        <f>IF($W$21=50,1,0)</f>
        <v>1</v>
      </c>
      <c r="X20" s="111"/>
      <c r="Y20" s="111"/>
      <c r="Z20" s="111">
        <f>IF($Z$21=50,1,0)</f>
        <v>1</v>
      </c>
      <c r="AA20" s="111"/>
      <c r="AB20" s="111"/>
      <c r="AC20" s="111">
        <f>IF($AC$21=50,1,0)</f>
        <v>1</v>
      </c>
      <c r="AD20" s="111"/>
      <c r="AE20" s="111"/>
      <c r="AF20" s="111">
        <f>IF($AF$21=50,1,0)</f>
        <v>0</v>
      </c>
      <c r="AG20" s="111"/>
      <c r="AH20" s="111"/>
      <c r="AI20" s="111">
        <f>IF($AI$21=50,1,0)</f>
        <v>0</v>
      </c>
      <c r="AJ20" s="111"/>
      <c r="AK20" s="151"/>
      <c r="AL20" s="112">
        <f>SUM($N$20:$AK$20)</f>
        <v>4</v>
      </c>
      <c r="AM20" s="114">
        <f>SUM($N$21:$AK$21)</f>
        <v>313</v>
      </c>
      <c r="AN20" s="114">
        <f>$AL$20+$AM$20/1000</f>
        <v>4.3129999999999997</v>
      </c>
      <c r="AO20" s="116">
        <f>RANK($AN$20,$AN$4:$AN$21,0)</f>
        <v>5</v>
      </c>
      <c r="AP20" s="117"/>
    </row>
    <row r="21" spans="1:47" ht="15.75" customHeight="1" thickBot="1" x14ac:dyDescent="0.3">
      <c r="B21" s="141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9"/>
      <c r="N21" s="135">
        <f>$F$28</f>
        <v>50</v>
      </c>
      <c r="O21" s="124"/>
      <c r="P21" s="124"/>
      <c r="Q21" s="124">
        <f>$H$35</f>
        <v>15</v>
      </c>
      <c r="R21" s="124"/>
      <c r="S21" s="124"/>
      <c r="T21" s="124">
        <f>$Q$27</f>
        <v>47</v>
      </c>
      <c r="U21" s="124"/>
      <c r="V21" s="124"/>
      <c r="W21" s="124">
        <f>$O$29</f>
        <v>50</v>
      </c>
      <c r="X21" s="124"/>
      <c r="Y21" s="124"/>
      <c r="Z21" s="124">
        <f>$O$35</f>
        <v>50</v>
      </c>
      <c r="AA21" s="124"/>
      <c r="AB21" s="124"/>
      <c r="AC21" s="124">
        <f>$X$27</f>
        <v>50</v>
      </c>
      <c r="AD21" s="124"/>
      <c r="AE21" s="124"/>
      <c r="AF21" s="124">
        <f>$Z$29</f>
        <v>37</v>
      </c>
      <c r="AG21" s="124"/>
      <c r="AH21" s="124"/>
      <c r="AI21" s="124">
        <f>$Z$34</f>
        <v>14</v>
      </c>
      <c r="AJ21" s="124"/>
      <c r="AK21" s="150"/>
      <c r="AL21" s="113"/>
      <c r="AM21" s="115"/>
      <c r="AN21" s="115"/>
      <c r="AO21" s="118"/>
      <c r="AP21" s="119"/>
    </row>
    <row r="22" spans="1:47" ht="18.75" customHeight="1" thickBot="1" x14ac:dyDescent="0.25">
      <c r="B22" s="15"/>
      <c r="C22" s="15"/>
      <c r="D22" s="15"/>
      <c r="E22" s="15"/>
      <c r="F22" s="15"/>
      <c r="G22" s="15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</row>
    <row r="23" spans="1:47" ht="15.75" thickBot="1" x14ac:dyDescent="0.3">
      <c r="A23" s="17" t="s">
        <v>87</v>
      </c>
      <c r="J23" s="17" t="s">
        <v>87</v>
      </c>
      <c r="S23" s="17" t="s">
        <v>87</v>
      </c>
      <c r="AA23" s="18"/>
    </row>
    <row r="24" spans="1:47" ht="15.75" thickBot="1" x14ac:dyDescent="0.3">
      <c r="A24" s="19">
        <v>1</v>
      </c>
      <c r="B24" s="53" t="s">
        <v>78</v>
      </c>
      <c r="C24" s="20" t="s">
        <v>88</v>
      </c>
      <c r="D24" s="53" t="s">
        <v>79</v>
      </c>
      <c r="E24" s="20"/>
      <c r="F24" s="21">
        <v>50</v>
      </c>
      <c r="G24" s="20" t="s">
        <v>88</v>
      </c>
      <c r="H24" s="21">
        <v>32</v>
      </c>
      <c r="I24" s="22"/>
      <c r="J24" s="19">
        <v>1</v>
      </c>
      <c r="K24" s="53" t="s">
        <v>78</v>
      </c>
      <c r="L24" s="20" t="s">
        <v>88</v>
      </c>
      <c r="M24" s="53" t="s">
        <v>80</v>
      </c>
      <c r="N24" s="20"/>
      <c r="O24" s="21">
        <v>50</v>
      </c>
      <c r="P24" s="20" t="s">
        <v>88</v>
      </c>
      <c r="Q24" s="21">
        <v>21</v>
      </c>
      <c r="R24" s="22"/>
      <c r="S24" s="19">
        <v>1</v>
      </c>
      <c r="T24" s="53" t="s">
        <v>81</v>
      </c>
      <c r="U24" s="20" t="s">
        <v>88</v>
      </c>
      <c r="V24" s="53" t="s">
        <v>78</v>
      </c>
      <c r="W24" s="20"/>
      <c r="X24" s="21">
        <v>50</v>
      </c>
      <c r="Y24" s="20" t="s">
        <v>88</v>
      </c>
      <c r="Z24" s="21">
        <v>26</v>
      </c>
      <c r="AA24" s="23"/>
      <c r="AB24" s="23"/>
      <c r="AC24" s="24" t="s">
        <v>89</v>
      </c>
      <c r="AD24" s="25"/>
      <c r="AE24" s="26" t="str">
        <f>IF($AO$4=1,$B$4,IF($AO$6=1,$B$6,IF($AO$8=1,$B$8,IF($AO$10=1,$B$10,IF($AO$12=1,$B$12,IF($AO$14=1,$B$14,IF($AO$16=1,$B$16,IF($AO$18=1,$B$18,IF($AO$20=1,$B$20,"")))))))))</f>
        <v>A7</v>
      </c>
      <c r="AF24" s="27"/>
      <c r="AG24" s="128">
        <f>CHOOSE(MID($AE$24,2,LEN($AE$24)-1),$C$4,$C$6,$C$8,$C$10,$C$12,$C$14,$C$16,$C$18,$C$20)</f>
        <v>0</v>
      </c>
      <c r="AH24" s="129"/>
      <c r="AI24" s="129"/>
      <c r="AJ24" s="129"/>
      <c r="AK24" s="129"/>
      <c r="AL24" s="129"/>
      <c r="AM24" s="129"/>
      <c r="AN24" s="129"/>
      <c r="AO24" s="129"/>
      <c r="AP24" s="130"/>
      <c r="AQ24" s="28"/>
      <c r="AR24" s="29">
        <f>IF($AO$4=1,$AN$4,IF($AO$6=1,$AN$6,IF($AO$8=1,$AN$8,IF($AO$10=1,$AN$10,IF($AO$12=1,$AN$12,IF($AO$14=1,$AN$14,IF($AO$16=1,$AN$16,IF($AO$18=1,$AN$18,IF($AO$20=1,$AN$20,0)))))))))</f>
        <v>5.3479999999999999</v>
      </c>
      <c r="AS24" s="23"/>
      <c r="AT24" s="23"/>
      <c r="AU24" s="23"/>
    </row>
    <row r="25" spans="1:47" ht="15.75" thickBot="1" x14ac:dyDescent="0.3">
      <c r="A25" s="19">
        <v>2</v>
      </c>
      <c r="B25" s="53" t="s">
        <v>80</v>
      </c>
      <c r="C25" s="20" t="s">
        <v>88</v>
      </c>
      <c r="D25" s="53" t="s">
        <v>81</v>
      </c>
      <c r="E25" s="20"/>
      <c r="F25" s="21">
        <v>50</v>
      </c>
      <c r="G25" s="20" t="s">
        <v>88</v>
      </c>
      <c r="H25" s="21">
        <v>21</v>
      </c>
      <c r="I25" s="22"/>
      <c r="J25" s="19">
        <v>2</v>
      </c>
      <c r="K25" s="53" t="s">
        <v>82</v>
      </c>
      <c r="L25" s="20" t="s">
        <v>88</v>
      </c>
      <c r="M25" s="53" t="s">
        <v>79</v>
      </c>
      <c r="N25" s="20"/>
      <c r="O25" s="21">
        <v>50</v>
      </c>
      <c r="P25" s="20" t="s">
        <v>88</v>
      </c>
      <c r="Q25" s="21">
        <v>23</v>
      </c>
      <c r="R25" s="22"/>
      <c r="S25" s="19">
        <v>2</v>
      </c>
      <c r="T25" s="53" t="s">
        <v>85</v>
      </c>
      <c r="U25" s="20" t="s">
        <v>88</v>
      </c>
      <c r="V25" s="53" t="s">
        <v>83</v>
      </c>
      <c r="W25" s="20"/>
      <c r="X25" s="21">
        <v>39</v>
      </c>
      <c r="Y25" s="20" t="s">
        <v>88</v>
      </c>
      <c r="Z25" s="21">
        <v>50</v>
      </c>
      <c r="AA25" s="18"/>
      <c r="AB25" s="24"/>
      <c r="AD25" s="24"/>
      <c r="AE25" s="30"/>
      <c r="AF25" s="30"/>
      <c r="AG25" s="30"/>
      <c r="AH25" s="30"/>
      <c r="AI25" s="30"/>
      <c r="AJ25" s="31"/>
      <c r="AK25" s="30"/>
      <c r="AL25" s="30"/>
      <c r="AM25" s="30"/>
      <c r="AN25" s="30"/>
      <c r="AO25" s="30"/>
      <c r="AP25" s="30"/>
      <c r="AQ25" s="32"/>
      <c r="AR25" s="33"/>
      <c r="AS25" s="34"/>
      <c r="AT25" s="35"/>
      <c r="AU25" s="35"/>
    </row>
    <row r="26" spans="1:47" ht="15.75" thickBot="1" x14ac:dyDescent="0.3">
      <c r="A26" s="19">
        <v>3</v>
      </c>
      <c r="B26" s="53" t="s">
        <v>82</v>
      </c>
      <c r="C26" s="20" t="s">
        <v>88</v>
      </c>
      <c r="D26" s="53" t="s">
        <v>83</v>
      </c>
      <c r="E26" s="20"/>
      <c r="F26" s="21">
        <v>50</v>
      </c>
      <c r="G26" s="20" t="s">
        <v>88</v>
      </c>
      <c r="H26" s="21">
        <v>12</v>
      </c>
      <c r="I26" s="22"/>
      <c r="J26" s="19">
        <v>3</v>
      </c>
      <c r="K26" s="53" t="s">
        <v>81</v>
      </c>
      <c r="L26" s="20" t="s">
        <v>88</v>
      </c>
      <c r="M26" s="53" t="s">
        <v>84</v>
      </c>
      <c r="N26" s="20"/>
      <c r="O26" s="21">
        <v>50</v>
      </c>
      <c r="P26" s="20" t="s">
        <v>88</v>
      </c>
      <c r="Q26" s="21">
        <v>45</v>
      </c>
      <c r="R26" s="22"/>
      <c r="S26" s="19">
        <v>3</v>
      </c>
      <c r="T26" s="53" t="s">
        <v>84</v>
      </c>
      <c r="U26" s="20" t="s">
        <v>88</v>
      </c>
      <c r="V26" s="53" t="s">
        <v>79</v>
      </c>
      <c r="W26" s="20"/>
      <c r="X26" s="21">
        <v>50</v>
      </c>
      <c r="Y26" s="20" t="s">
        <v>88</v>
      </c>
      <c r="Z26" s="21">
        <v>28</v>
      </c>
      <c r="AA26" s="23"/>
      <c r="AB26" s="23"/>
      <c r="AC26" s="24" t="s">
        <v>90</v>
      </c>
      <c r="AD26" s="25"/>
      <c r="AE26" s="26" t="str">
        <f>IF($AO$4=2,$B$4,IF($AO$6=2,$B$6,IF($AO$8=2,$B$8,IF($AO$10=2,$B$10,IF($AO$12=2,$B$12,IF($AO$14=2,$B$14,IF($AO$16=2,$B$16,IF($AO$18=2,$B$18,IF($AO$20=2,$B$20,"")))))))))</f>
        <v>A6</v>
      </c>
      <c r="AF26" s="36"/>
      <c r="AG26" s="128">
        <f>CHOOSE(MID($AE$26,2,LEN($AE$26)-1),$C$4,$C$6,$C$8,$C$10,$C$12,$C$14,$C$16,$C$18,$C$20)</f>
        <v>0</v>
      </c>
      <c r="AH26" s="129"/>
      <c r="AI26" s="129"/>
      <c r="AJ26" s="129"/>
      <c r="AK26" s="129"/>
      <c r="AL26" s="129"/>
      <c r="AM26" s="129"/>
      <c r="AN26" s="129"/>
      <c r="AO26" s="129"/>
      <c r="AP26" s="130"/>
      <c r="AQ26" s="28"/>
      <c r="AR26" s="29">
        <f>IF($AO$4=2,$AN$4,IF($AO$6=2,$AN$6,IF($AO$8=2,$AN$8,IF($AO$10=2,$AN$10,IF($AO$12=2,$AN$12,IF($AO$14=2,$AN$14,IF($AO$16=2,$AN$16,IF($AO$18=2,$AN$18,IF($AO$20=2,$AN$20,0)))))))))</f>
        <v>5.3259999999999996</v>
      </c>
      <c r="AS26" s="23"/>
      <c r="AT26" s="23"/>
      <c r="AU26" s="23"/>
    </row>
    <row r="27" spans="1:47" ht="15.75" thickBot="1" x14ac:dyDescent="0.3">
      <c r="A27" s="19">
        <v>1</v>
      </c>
      <c r="B27" s="53" t="s">
        <v>84</v>
      </c>
      <c r="C27" s="20" t="s">
        <v>88</v>
      </c>
      <c r="D27" s="53" t="s">
        <v>85</v>
      </c>
      <c r="E27" s="20"/>
      <c r="F27" s="21">
        <v>50</v>
      </c>
      <c r="G27" s="20" t="s">
        <v>88</v>
      </c>
      <c r="H27" s="21">
        <v>25</v>
      </c>
      <c r="I27" s="22"/>
      <c r="J27" s="19">
        <v>1</v>
      </c>
      <c r="K27" s="53" t="s">
        <v>85</v>
      </c>
      <c r="L27" s="20" t="s">
        <v>88</v>
      </c>
      <c r="M27" s="53" t="s">
        <v>86</v>
      </c>
      <c r="N27" s="20"/>
      <c r="O27" s="21">
        <v>50</v>
      </c>
      <c r="P27" s="20" t="s">
        <v>88</v>
      </c>
      <c r="Q27" s="21">
        <v>47</v>
      </c>
      <c r="R27" s="22"/>
      <c r="S27" s="19">
        <v>1</v>
      </c>
      <c r="T27" s="53" t="s">
        <v>86</v>
      </c>
      <c r="U27" s="20" t="s">
        <v>88</v>
      </c>
      <c r="V27" s="53" t="s">
        <v>82</v>
      </c>
      <c r="W27" s="20"/>
      <c r="X27" s="21">
        <v>50</v>
      </c>
      <c r="Y27" s="20" t="s">
        <v>88</v>
      </c>
      <c r="Z27" s="21">
        <v>45</v>
      </c>
      <c r="AA27" s="24"/>
      <c r="AB27" s="24"/>
      <c r="AC27" s="24"/>
      <c r="AD27" s="24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2"/>
      <c r="AR27" s="33"/>
      <c r="AS27" s="34"/>
      <c r="AT27" s="35"/>
      <c r="AU27" s="35"/>
    </row>
    <row r="28" spans="1:47" ht="15.75" thickBot="1" x14ac:dyDescent="0.3">
      <c r="A28" s="19">
        <v>2</v>
      </c>
      <c r="B28" s="53" t="s">
        <v>86</v>
      </c>
      <c r="C28" s="20" t="s">
        <v>88</v>
      </c>
      <c r="D28" s="53" t="s">
        <v>78</v>
      </c>
      <c r="E28" s="20"/>
      <c r="F28" s="21">
        <v>50</v>
      </c>
      <c r="G28" s="20" t="s">
        <v>88</v>
      </c>
      <c r="H28" s="21">
        <v>45</v>
      </c>
      <c r="I28" s="22"/>
      <c r="J28" s="19">
        <v>2</v>
      </c>
      <c r="K28" s="53" t="s">
        <v>83</v>
      </c>
      <c r="L28" s="20" t="s">
        <v>88</v>
      </c>
      <c r="M28" s="53" t="s">
        <v>78</v>
      </c>
      <c r="N28" s="20"/>
      <c r="O28" s="21">
        <v>50</v>
      </c>
      <c r="P28" s="20" t="s">
        <v>88</v>
      </c>
      <c r="Q28" s="21">
        <v>41</v>
      </c>
      <c r="R28" s="22"/>
      <c r="S28" s="19">
        <v>2</v>
      </c>
      <c r="T28" s="53" t="s">
        <v>78</v>
      </c>
      <c r="U28" s="20" t="s">
        <v>88</v>
      </c>
      <c r="V28" s="53" t="s">
        <v>84</v>
      </c>
      <c r="W28" s="20"/>
      <c r="X28" s="21">
        <v>35</v>
      </c>
      <c r="Y28" s="20" t="s">
        <v>88</v>
      </c>
      <c r="Z28" s="21">
        <v>50</v>
      </c>
      <c r="AA28" s="23"/>
      <c r="AB28" s="23"/>
      <c r="AC28" s="24" t="s">
        <v>91</v>
      </c>
      <c r="AD28" s="25"/>
      <c r="AE28" s="26" t="str">
        <f>IF($AO$4=3,$B$4,IF($AO$6=3,$B$6,IF($AO$8=3,$B$8,IF($AO$10=3,$B$10,IF($AO$12=3,$B$12,IF($AO$14=3,$B$14,IF($AO$16=3,$B$16,IF($AO$18=3,$B$18,IF($AO$20=3,$B$20,"")))))))))</f>
        <v>A4</v>
      </c>
      <c r="AF28" s="36"/>
      <c r="AG28" s="128">
        <f>CHOOSE(MID($AE$28,2,LEN($AE$28)-1),$C$4,$C$6,$C$8,$C$10,$C$12,$C$14,$C$16,$C$18,$C$20)</f>
        <v>0</v>
      </c>
      <c r="AH28" s="129"/>
      <c r="AI28" s="129"/>
      <c r="AJ28" s="129"/>
      <c r="AK28" s="129"/>
      <c r="AL28" s="129"/>
      <c r="AM28" s="129"/>
      <c r="AN28" s="129"/>
      <c r="AO28" s="129"/>
      <c r="AP28" s="130"/>
      <c r="AQ28" s="28"/>
      <c r="AR28" s="29">
        <f>IF($AO$4=3,$AN$4,IF($AO$6=3,$AN$6,IF($AO$8=3,$AN$8,IF($AO$10=3,$AN$10,IF($AO$12=3,$AN$12,IF($AO$14=3,$AN$14,IF($AO$16=3,$AN$16,IF($AO$18=3,$AN$18,IF($AO$20=3,$AN$20,0)))))))))</f>
        <v>5.3239999999999998</v>
      </c>
      <c r="AS28" s="23"/>
      <c r="AT28" s="23"/>
      <c r="AU28" s="23"/>
    </row>
    <row r="29" spans="1:47" ht="15.75" thickBot="1" x14ac:dyDescent="0.3">
      <c r="A29" s="19">
        <v>3</v>
      </c>
      <c r="B29" s="53" t="s">
        <v>79</v>
      </c>
      <c r="C29" s="20" t="s">
        <v>88</v>
      </c>
      <c r="D29" s="53" t="s">
        <v>80</v>
      </c>
      <c r="E29" s="20"/>
      <c r="F29" s="21">
        <v>50</v>
      </c>
      <c r="G29" s="20" t="s">
        <v>88</v>
      </c>
      <c r="H29" s="21">
        <v>48</v>
      </c>
      <c r="I29" s="22"/>
      <c r="J29" s="19">
        <v>3</v>
      </c>
      <c r="K29" s="53" t="s">
        <v>86</v>
      </c>
      <c r="L29" s="20" t="s">
        <v>88</v>
      </c>
      <c r="M29" s="53" t="s">
        <v>79</v>
      </c>
      <c r="N29" s="20"/>
      <c r="O29" s="21">
        <v>50</v>
      </c>
      <c r="P29" s="20" t="s">
        <v>88</v>
      </c>
      <c r="Q29" s="21">
        <v>38</v>
      </c>
      <c r="R29" s="22"/>
      <c r="S29" s="19">
        <v>3</v>
      </c>
      <c r="T29" s="53" t="s">
        <v>80</v>
      </c>
      <c r="U29" s="20" t="s">
        <v>88</v>
      </c>
      <c r="V29" s="53" t="s">
        <v>86</v>
      </c>
      <c r="W29" s="20"/>
      <c r="X29" s="21">
        <v>50</v>
      </c>
      <c r="Y29" s="20" t="s">
        <v>88</v>
      </c>
      <c r="Z29" s="21">
        <v>37</v>
      </c>
      <c r="AA29" s="24"/>
      <c r="AB29" s="24"/>
      <c r="AC29" s="24"/>
      <c r="AD29" s="24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2"/>
      <c r="AR29" s="33"/>
      <c r="AS29" s="34"/>
      <c r="AT29" s="35"/>
      <c r="AU29" s="35"/>
    </row>
    <row r="30" spans="1:47" ht="15.75" thickBot="1" x14ac:dyDescent="0.3">
      <c r="A30" s="19">
        <v>1</v>
      </c>
      <c r="B30" s="53" t="s">
        <v>81</v>
      </c>
      <c r="C30" s="20" t="s">
        <v>88</v>
      </c>
      <c r="D30" s="53" t="s">
        <v>82</v>
      </c>
      <c r="E30" s="20"/>
      <c r="F30" s="21">
        <v>50</v>
      </c>
      <c r="G30" s="20" t="s">
        <v>88</v>
      </c>
      <c r="H30" s="21">
        <v>38</v>
      </c>
      <c r="I30" s="22"/>
      <c r="J30" s="19">
        <v>1</v>
      </c>
      <c r="K30" s="53" t="s">
        <v>85</v>
      </c>
      <c r="L30" s="20" t="s">
        <v>88</v>
      </c>
      <c r="M30" s="53" t="s">
        <v>81</v>
      </c>
      <c r="N30" s="20"/>
      <c r="O30" s="21">
        <v>50</v>
      </c>
      <c r="P30" s="20" t="s">
        <v>88</v>
      </c>
      <c r="Q30" s="21">
        <v>39</v>
      </c>
      <c r="R30" s="22"/>
      <c r="S30" s="19">
        <v>1</v>
      </c>
      <c r="T30" s="53" t="s">
        <v>83</v>
      </c>
      <c r="U30" s="20" t="s">
        <v>88</v>
      </c>
      <c r="V30" s="53" t="s">
        <v>81</v>
      </c>
      <c r="W30" s="20"/>
      <c r="X30" s="21">
        <v>17</v>
      </c>
      <c r="Y30" s="20" t="s">
        <v>88</v>
      </c>
      <c r="Z30" s="21">
        <v>50</v>
      </c>
      <c r="AA30" s="23"/>
      <c r="AB30" s="23"/>
      <c r="AC30" s="24" t="s">
        <v>92</v>
      </c>
      <c r="AD30" s="25"/>
      <c r="AE30" s="26" t="str">
        <f>IF($AO$4=4,$B$4,IF($AO$6=4,$B$6,IF($AO$8=4,$B$8,IF($AO$10=4,$B$10,IF($AO$12=4,$B$12,IF($AO$14=4,$B$14,IF($AO$16=4,$B$16,IF($AO$18=4,$B$18,IF($AO$20=4,$B$20,"")))))))))</f>
        <v>A3</v>
      </c>
      <c r="AF30" s="36"/>
      <c r="AG30" s="128">
        <f>CHOOSE(MID($AE$30,2,LEN($AE$30)-1),$C$4,$C$6,$C$8,$C$10,$C$12,$C$14,$C$16,$C$18,$C$20)</f>
        <v>0</v>
      </c>
      <c r="AH30" s="129"/>
      <c r="AI30" s="129"/>
      <c r="AJ30" s="129"/>
      <c r="AK30" s="129"/>
      <c r="AL30" s="129"/>
      <c r="AM30" s="129"/>
      <c r="AN30" s="129"/>
      <c r="AO30" s="129"/>
      <c r="AP30" s="130"/>
      <c r="AQ30" s="28"/>
      <c r="AR30" s="29">
        <f>IF($AO$4=4,$AN$4,IF($AO$6=4,$AN$6,IF($AO$8=4,$AN$8,IF($AO$10=4,$AN$10,IF($AO$12=4,$AN$12,IF($AO$14=4,$AN$14,IF($AO$16=4,$AN$16,IF($AO$18=4,$AN$18,IF($AO$20=4,$AN$20,0)))))))))</f>
        <v>4.319</v>
      </c>
      <c r="AS30" s="23"/>
      <c r="AT30" s="23"/>
      <c r="AU30" s="23"/>
    </row>
    <row r="31" spans="1:47" ht="15.75" thickBot="1" x14ac:dyDescent="0.3">
      <c r="A31" s="19">
        <v>2</v>
      </c>
      <c r="B31" s="53" t="s">
        <v>83</v>
      </c>
      <c r="C31" s="20" t="s">
        <v>88</v>
      </c>
      <c r="D31" s="53" t="s">
        <v>84</v>
      </c>
      <c r="E31" s="20"/>
      <c r="F31" s="21">
        <v>50</v>
      </c>
      <c r="G31" s="20" t="s">
        <v>88</v>
      </c>
      <c r="H31" s="21">
        <v>38</v>
      </c>
      <c r="I31" s="22"/>
      <c r="J31" s="19">
        <v>2</v>
      </c>
      <c r="K31" s="53" t="s">
        <v>84</v>
      </c>
      <c r="L31" s="20" t="s">
        <v>88</v>
      </c>
      <c r="M31" s="53" t="s">
        <v>80</v>
      </c>
      <c r="N31" s="20"/>
      <c r="O31" s="21">
        <v>50</v>
      </c>
      <c r="P31" s="20" t="s">
        <v>88</v>
      </c>
      <c r="Q31" s="21">
        <v>29</v>
      </c>
      <c r="R31" s="22"/>
      <c r="S31" s="19">
        <v>2</v>
      </c>
      <c r="T31" s="53" t="s">
        <v>82</v>
      </c>
      <c r="U31" s="20" t="s">
        <v>88</v>
      </c>
      <c r="V31" s="53" t="s">
        <v>85</v>
      </c>
      <c r="W31" s="20"/>
      <c r="X31" s="21">
        <v>50</v>
      </c>
      <c r="Y31" s="20" t="s">
        <v>88</v>
      </c>
      <c r="Z31" s="21">
        <v>39</v>
      </c>
      <c r="AA31" s="18"/>
      <c r="AB31" s="18"/>
      <c r="AC31" s="37"/>
      <c r="AD31" s="38"/>
      <c r="AE31" s="39"/>
      <c r="AF31" s="39"/>
      <c r="AG31" s="39"/>
      <c r="AH31" s="39"/>
      <c r="AI31" s="36"/>
      <c r="AJ31" s="31"/>
      <c r="AK31" s="40"/>
      <c r="AL31" s="40"/>
      <c r="AM31" s="40"/>
      <c r="AN31" s="40"/>
      <c r="AO31" s="40"/>
      <c r="AP31" s="40"/>
      <c r="AQ31" s="41"/>
      <c r="AR31" s="42"/>
      <c r="AS31" s="34"/>
      <c r="AT31" s="35"/>
      <c r="AU31" s="35"/>
    </row>
    <row r="32" spans="1:47" ht="15.75" thickBot="1" x14ac:dyDescent="0.3">
      <c r="A32" s="19">
        <v>3</v>
      </c>
      <c r="B32" s="53" t="s">
        <v>78</v>
      </c>
      <c r="C32" s="20" t="s">
        <v>88</v>
      </c>
      <c r="D32" s="53" t="s">
        <v>85</v>
      </c>
      <c r="E32" s="20"/>
      <c r="F32" s="21">
        <v>50</v>
      </c>
      <c r="G32" s="20" t="s">
        <v>88</v>
      </c>
      <c r="H32" s="21">
        <v>39</v>
      </c>
      <c r="I32" s="22"/>
      <c r="J32" s="19">
        <v>3</v>
      </c>
      <c r="K32" s="53" t="s">
        <v>82</v>
      </c>
      <c r="L32" s="20" t="s">
        <v>88</v>
      </c>
      <c r="M32" s="53" t="s">
        <v>78</v>
      </c>
      <c r="N32" s="20"/>
      <c r="O32" s="21">
        <v>50</v>
      </c>
      <c r="P32" s="20" t="s">
        <v>88</v>
      </c>
      <c r="Q32" s="21">
        <v>26</v>
      </c>
      <c r="R32" s="22"/>
      <c r="S32" s="19">
        <v>3</v>
      </c>
      <c r="T32" s="53" t="s">
        <v>79</v>
      </c>
      <c r="U32" s="20" t="s">
        <v>88</v>
      </c>
      <c r="V32" s="53" t="s">
        <v>83</v>
      </c>
      <c r="W32" s="20"/>
      <c r="X32" s="21">
        <v>14</v>
      </c>
      <c r="Y32" s="20" t="s">
        <v>88</v>
      </c>
      <c r="Z32" s="21">
        <v>50</v>
      </c>
      <c r="AA32" s="23"/>
      <c r="AB32" s="23"/>
      <c r="AC32" s="24" t="s">
        <v>93</v>
      </c>
      <c r="AD32" s="25"/>
      <c r="AE32" s="43" t="str">
        <f>IF($AO$4=5,$B$4,IF($AO$6=5,$B$6,IF($AO$8=5,$B$8,IF($AO$10=5,$B$10,IF($AO$12=5,$B$12,IF($AO$14=5,$B$14,IF($AO$16=5,$B$16,IF($AO$18=5,$B$18,IF($AO$20=5,$B$20,"")))))))))</f>
        <v>A9</v>
      </c>
      <c r="AF32" s="36"/>
      <c r="AG32" s="131">
        <f>CHOOSE(MID($AE$32,2,LEN($AE$32)-1),$C$4,$C$6,$C$8,$C$10,$C$12,$C$14,$C$16,$C$18,$C$20)</f>
        <v>0</v>
      </c>
      <c r="AH32" s="132"/>
      <c r="AI32" s="132"/>
      <c r="AJ32" s="132"/>
      <c r="AK32" s="132"/>
      <c r="AL32" s="132"/>
      <c r="AM32" s="132"/>
      <c r="AN32" s="132"/>
      <c r="AO32" s="132"/>
      <c r="AP32" s="133"/>
      <c r="AQ32" s="44" t="e">
        <f>IF(OR(#REF!=#REF!,#REF!=#REF!,#REF!=#REF!,#REF!=#REF!,#REF!=#REF!,#REF!=#REF!,#REF!=#REF!,#REF!=#REF!),"Q","NQ")</f>
        <v>#REF!</v>
      </c>
      <c r="AR32" s="29">
        <f>IF($AO$4=5,$AN$4,IF($AO$6=5,$AN$6,IF($AO$8=5,$AN$8,IF($AO$10=5,$AN$10,IF($AO$12=5,$AN$12,IF($AO$14=5,$AN$14,IF($AO$16=5,$AN$16,IF($AO$18=5,$AN$18,IF($AO$20=5,$AN$20,0)))))))))</f>
        <v>4.3129999999999997</v>
      </c>
      <c r="AS32" s="23"/>
      <c r="AT32" s="23"/>
      <c r="AU32" s="23"/>
    </row>
    <row r="33" spans="1:47" ht="15.75" thickBot="1" x14ac:dyDescent="0.3">
      <c r="A33" s="19">
        <v>1</v>
      </c>
      <c r="B33" s="53" t="s">
        <v>79</v>
      </c>
      <c r="C33" s="20" t="s">
        <v>88</v>
      </c>
      <c r="D33" s="53" t="s">
        <v>81</v>
      </c>
      <c r="E33" s="20"/>
      <c r="F33" s="21">
        <v>50</v>
      </c>
      <c r="G33" s="20" t="s">
        <v>88</v>
      </c>
      <c r="H33" s="21">
        <v>14</v>
      </c>
      <c r="I33" s="22"/>
      <c r="J33" s="19">
        <v>1</v>
      </c>
      <c r="K33" s="53" t="s">
        <v>79</v>
      </c>
      <c r="L33" s="20" t="s">
        <v>88</v>
      </c>
      <c r="M33" s="53" t="s">
        <v>85</v>
      </c>
      <c r="N33" s="20"/>
      <c r="O33" s="21">
        <v>50</v>
      </c>
      <c r="P33" s="20" t="s">
        <v>88</v>
      </c>
      <c r="Q33" s="21">
        <v>35</v>
      </c>
      <c r="R33" s="22"/>
      <c r="S33" s="19">
        <v>1</v>
      </c>
      <c r="T33" s="53" t="s">
        <v>85</v>
      </c>
      <c r="U33" s="20" t="s">
        <v>88</v>
      </c>
      <c r="V33" s="53" t="s">
        <v>80</v>
      </c>
      <c r="W33" s="20"/>
      <c r="X33" s="21">
        <v>50</v>
      </c>
      <c r="Y33" s="20" t="s">
        <v>88</v>
      </c>
      <c r="Z33" s="21">
        <v>21</v>
      </c>
      <c r="AA33" s="18"/>
      <c r="AB33" s="18"/>
      <c r="AC33" s="45"/>
      <c r="AD33" s="18"/>
      <c r="AE33" s="31"/>
      <c r="AF33" s="31"/>
      <c r="AG33" s="31"/>
      <c r="AH33" s="31"/>
      <c r="AI33" s="31"/>
      <c r="AJ33" s="31"/>
      <c r="AK33" s="40"/>
      <c r="AL33" s="40"/>
      <c r="AM33" s="40"/>
      <c r="AN33" s="40"/>
      <c r="AO33" s="40"/>
      <c r="AP33" s="40"/>
      <c r="AQ33" s="41"/>
      <c r="AR33" s="42"/>
      <c r="AS33" s="18"/>
      <c r="AT33" s="18"/>
      <c r="AU33" s="18"/>
    </row>
    <row r="34" spans="1:47" ht="15.75" thickBot="1" x14ac:dyDescent="0.3">
      <c r="A34" s="19">
        <v>2</v>
      </c>
      <c r="B34" s="54" t="s">
        <v>80</v>
      </c>
      <c r="C34" s="20" t="s">
        <v>88</v>
      </c>
      <c r="D34" s="53" t="s">
        <v>82</v>
      </c>
      <c r="E34" s="20"/>
      <c r="F34" s="21">
        <v>50</v>
      </c>
      <c r="G34" s="20" t="s">
        <v>88</v>
      </c>
      <c r="H34" s="21">
        <v>0</v>
      </c>
      <c r="I34" s="46"/>
      <c r="J34" s="19">
        <v>2</v>
      </c>
      <c r="K34" s="54" t="s">
        <v>80</v>
      </c>
      <c r="L34" s="20" t="s">
        <v>88</v>
      </c>
      <c r="M34" s="53" t="s">
        <v>83</v>
      </c>
      <c r="N34" s="20"/>
      <c r="O34" s="21">
        <v>50</v>
      </c>
      <c r="P34" s="20" t="s">
        <v>88</v>
      </c>
      <c r="Q34" s="21">
        <v>47</v>
      </c>
      <c r="R34" s="47"/>
      <c r="S34" s="19">
        <v>2</v>
      </c>
      <c r="T34" s="54" t="s">
        <v>81</v>
      </c>
      <c r="U34" s="20" t="s">
        <v>88</v>
      </c>
      <c r="V34" s="53" t="s">
        <v>86</v>
      </c>
      <c r="W34" s="20"/>
      <c r="X34" s="21">
        <v>50</v>
      </c>
      <c r="Y34" s="20" t="s">
        <v>88</v>
      </c>
      <c r="Z34" s="21">
        <v>14</v>
      </c>
      <c r="AA34" s="23"/>
      <c r="AB34" s="23"/>
      <c r="AC34" s="24" t="s">
        <v>94</v>
      </c>
      <c r="AD34" s="25"/>
      <c r="AE34" s="43" t="str">
        <f>IF($AO$4=6,$B$4,IF($AO$6=6,$B$6,IF($AO$8=6,$B$8,IF($AO$10=6,$B$10,IF($AO$12=6,$B$12,IF($AO$14=6,$B$14,IF($AO$16=6,$B$16,IF($AO$18=6,$B$18,IF($AO$20=6,$B$20,"")))))))))</f>
        <v>A5</v>
      </c>
      <c r="AF34" s="36"/>
      <c r="AG34" s="131">
        <f>CHOOSE(MID($AE$34,2,LEN($AE$34)-1),$C$4,$C$6,$C$8,$C$10,$C$12,$C$14,$C$16,$C$18,$C$20)</f>
        <v>0</v>
      </c>
      <c r="AH34" s="132"/>
      <c r="AI34" s="132"/>
      <c r="AJ34" s="132"/>
      <c r="AK34" s="132"/>
      <c r="AL34" s="132"/>
      <c r="AM34" s="132"/>
      <c r="AN34" s="132"/>
      <c r="AO34" s="132"/>
      <c r="AP34" s="133"/>
      <c r="AQ34" s="28"/>
      <c r="AR34" s="29">
        <f>IF($AO$4=6,$AN$4,IF($AO$6=6,$AN$6,IF($AO$8=6,$AN$8,IF($AO$10=6,$AN$10,IF($AO$12=6,$AN$12,IF($AO$14=6,$AN$14,IF($AO$16=6,$AN$16,IF($AO$18=6,$AN$18,IF($AO$20=6,$AN$20,0)))))))))</f>
        <v>4.3079999999999998</v>
      </c>
      <c r="AS34" s="23"/>
      <c r="AT34" s="23"/>
      <c r="AU34" s="23"/>
    </row>
    <row r="35" spans="1:47" ht="15.75" thickBot="1" x14ac:dyDescent="0.3">
      <c r="A35" s="19">
        <v>3</v>
      </c>
      <c r="B35" s="54" t="s">
        <v>83</v>
      </c>
      <c r="C35" s="20" t="s">
        <v>88</v>
      </c>
      <c r="D35" s="53" t="s">
        <v>86</v>
      </c>
      <c r="E35" s="20"/>
      <c r="F35" s="21">
        <v>50</v>
      </c>
      <c r="G35" s="20" t="s">
        <v>88</v>
      </c>
      <c r="H35" s="21">
        <v>15</v>
      </c>
      <c r="I35" s="46"/>
      <c r="J35" s="19">
        <v>3</v>
      </c>
      <c r="K35" s="54" t="s">
        <v>86</v>
      </c>
      <c r="L35" s="20" t="s">
        <v>88</v>
      </c>
      <c r="M35" s="53" t="s">
        <v>84</v>
      </c>
      <c r="N35" s="20"/>
      <c r="O35" s="21">
        <v>50</v>
      </c>
      <c r="P35" s="20" t="s">
        <v>88</v>
      </c>
      <c r="Q35" s="21">
        <v>15</v>
      </c>
      <c r="R35" s="47"/>
      <c r="S35" s="19">
        <v>3</v>
      </c>
      <c r="T35" s="54" t="s">
        <v>84</v>
      </c>
      <c r="U35" s="20" t="s">
        <v>88</v>
      </c>
      <c r="V35" s="53" t="s">
        <v>82</v>
      </c>
      <c r="W35" s="20"/>
      <c r="X35" s="21">
        <v>50</v>
      </c>
      <c r="Y35" s="20" t="s">
        <v>88</v>
      </c>
      <c r="Z35" s="21">
        <v>25</v>
      </c>
      <c r="AA35" s="18"/>
      <c r="AB35" s="18"/>
      <c r="AC35" s="14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1"/>
      <c r="AR35" s="42"/>
      <c r="AS35" s="18"/>
      <c r="AT35" s="18"/>
      <c r="AU35" s="18"/>
    </row>
    <row r="36" spans="1:47" ht="15.75" thickBot="1" x14ac:dyDescent="0.3">
      <c r="A36" s="48"/>
      <c r="B36" s="37"/>
      <c r="C36" s="37"/>
      <c r="D36" s="37"/>
      <c r="E36" s="37"/>
      <c r="F36" s="38"/>
      <c r="G36" s="37"/>
      <c r="H36" s="38"/>
      <c r="I36" s="46"/>
      <c r="J36" s="38"/>
      <c r="K36" s="37"/>
      <c r="L36" s="38"/>
      <c r="O36" s="47"/>
      <c r="P36" s="47"/>
      <c r="Q36" s="47"/>
      <c r="R36" s="47"/>
      <c r="W36" s="24"/>
      <c r="X36" s="24"/>
      <c r="Y36" s="38"/>
      <c r="Z36" s="49"/>
      <c r="AA36" s="23"/>
      <c r="AB36" s="23"/>
      <c r="AC36" s="24" t="s">
        <v>95</v>
      </c>
      <c r="AD36" s="25"/>
      <c r="AE36" s="43" t="str">
        <f>IF($AO$4=7,$B$4,IF($AO$6=7,$B$6,IF($AO$8=7,$B$8,IF($AO$10=7,$B$10,IF($AO$12=7,$B$12,IF($AO$14=7,$B$14,IF($AO$16=7,$B$16,IF($AO$18=7,$B$18,IF($AO$20=7,$B$20,"")))))))))</f>
        <v>A8</v>
      </c>
      <c r="AF36" s="36"/>
      <c r="AG36" s="131">
        <f>CHOOSE(MID($AE$36,2,LEN($AE$36)-1),$C$4,$C$6,$C$8,$C$10,$C$12,$C$14,$C$16,$C$18,$C$20)</f>
        <v>0</v>
      </c>
      <c r="AH36" s="132"/>
      <c r="AI36" s="132"/>
      <c r="AJ36" s="132"/>
      <c r="AK36" s="132"/>
      <c r="AL36" s="132"/>
      <c r="AM36" s="132"/>
      <c r="AN36" s="132"/>
      <c r="AO36" s="132"/>
      <c r="AP36" s="133"/>
      <c r="AQ36" s="28"/>
      <c r="AR36" s="29">
        <f>IF($AO$4=7,$AN$4,IF($AO$6=7,$AN$6,IF($AO$8=7,$AN$8,IF($AO$10=7,$AN$10,IF($AO$12=7,$AN$12,IF($AO$14=7,$AN$14,IF($AO$16=7,$AN$16,IF($AO$18=7,$AN$18,IF($AO$20=7,$AN$20,0)))))))))</f>
        <v>3.327</v>
      </c>
      <c r="AS36" s="23"/>
      <c r="AT36" s="23"/>
      <c r="AU36" s="23"/>
    </row>
    <row r="37" spans="1:47" ht="15.75" thickBot="1" x14ac:dyDescent="0.3">
      <c r="A37" s="48"/>
      <c r="B37" s="37"/>
      <c r="C37" s="37"/>
      <c r="D37" s="37"/>
      <c r="E37" s="37"/>
      <c r="F37" s="38"/>
      <c r="G37" s="37"/>
      <c r="H37" s="38"/>
      <c r="I37" s="46"/>
      <c r="J37" s="38"/>
      <c r="K37" s="37"/>
      <c r="L37" s="38"/>
      <c r="O37" s="47"/>
      <c r="P37" s="47"/>
      <c r="Q37" s="47"/>
      <c r="R37" s="47"/>
      <c r="W37" s="45"/>
      <c r="X37" s="18"/>
      <c r="Y37" s="18"/>
      <c r="Z37" s="18"/>
      <c r="AA37" s="18"/>
      <c r="AB37" s="18"/>
      <c r="AC37" s="45"/>
      <c r="AD37" s="18"/>
      <c r="AE37" s="31"/>
      <c r="AF37" s="31"/>
      <c r="AG37" s="31"/>
      <c r="AH37" s="31"/>
      <c r="AI37" s="31"/>
      <c r="AJ37" s="31"/>
      <c r="AK37" s="40"/>
      <c r="AL37" s="40"/>
      <c r="AM37" s="40"/>
      <c r="AN37" s="40"/>
      <c r="AO37" s="40"/>
      <c r="AP37" s="40"/>
      <c r="AQ37" s="41"/>
      <c r="AR37" s="42"/>
      <c r="AS37" s="18"/>
      <c r="AT37" s="18"/>
      <c r="AU37" s="18"/>
    </row>
    <row r="38" spans="1:47" ht="15.75" thickBot="1" x14ac:dyDescent="0.3">
      <c r="A38" s="48"/>
      <c r="B38" s="37"/>
      <c r="C38" s="37"/>
      <c r="D38" s="37"/>
      <c r="E38" s="37"/>
      <c r="F38" s="38"/>
      <c r="G38" s="37"/>
      <c r="H38" s="38"/>
      <c r="I38" s="45"/>
      <c r="J38" s="38"/>
      <c r="K38" s="37"/>
      <c r="L38" s="38"/>
      <c r="W38" s="24"/>
      <c r="X38" s="24"/>
      <c r="Y38" s="38"/>
      <c r="Z38" s="49"/>
      <c r="AA38" s="23"/>
      <c r="AB38" s="23"/>
      <c r="AC38" s="24" t="s">
        <v>96</v>
      </c>
      <c r="AD38" s="25"/>
      <c r="AE38" s="43" t="str">
        <f>IF($AO$4=8,$B$4,IF($AO$6=8,$B$6,IF($AO$8=8,$B$8,IF($AO$10=8,$B$10,IF($AO$12=8,$B$12,IF($AO$14=8,$B$14,IF($AO$16=8,$B$16,IF($AO$18=8,$B$18,IF($AO$20=8,$B$20,"")))))))))</f>
        <v>A1</v>
      </c>
      <c r="AF38" s="36"/>
      <c r="AG38" s="131">
        <f>CHOOSE(MID($AE$38,2,LEN($AE$38)-1),$C$4,$C$6,$C$8,$C$10,$C$12,$C$14,$C$16,$C$18,$C$20)</f>
        <v>0</v>
      </c>
      <c r="AH38" s="132"/>
      <c r="AI38" s="132"/>
      <c r="AJ38" s="132"/>
      <c r="AK38" s="132"/>
      <c r="AL38" s="132"/>
      <c r="AM38" s="132"/>
      <c r="AN38" s="132"/>
      <c r="AO38" s="132"/>
      <c r="AP38" s="133"/>
      <c r="AQ38" s="28"/>
      <c r="AR38" s="29">
        <f>IF($AO$4=8,$AN$4,IF($AO$6=8,$AN$6,IF($AO$8=8,$AN$8,IF($AO$10=8,$AN$10,IF($AO$12=8,$AN$12,IF($AO$14=8,$AN$14,IF($AO$16=8,$AN$16,IF($AO$18=8,$AN$18,IF($AO$20=8,$AN$20,0)))))))))</f>
        <v>3.323</v>
      </c>
      <c r="AS38" s="23"/>
      <c r="AT38" s="23"/>
      <c r="AU38" s="23"/>
    </row>
    <row r="39" spans="1:47" ht="15.75" thickBot="1" x14ac:dyDescent="0.3"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50"/>
      <c r="AR39" s="51"/>
    </row>
    <row r="40" spans="1:47" ht="15.75" thickBot="1" x14ac:dyDescent="0.3">
      <c r="AC40" s="24" t="s">
        <v>97</v>
      </c>
      <c r="AD40" s="25"/>
      <c r="AE40" s="43" t="str">
        <f>IF($AO$4=9,$B$4,IF($AO$6=9,$B$6,IF($AO$8=9,$B$8,IF($AO$10=9,$B$10,IF($AO$12=9,$B$12,IF($AO$14=9,$B$14,IF($AO$16=9,$B$16,IF($AO$18=9,$B$18,IF($AO$20=9,$B$20,"")))))))))</f>
        <v>A2</v>
      </c>
      <c r="AF40" s="36"/>
      <c r="AG40" s="131">
        <f>CHOOSE(MID($AE$40,2,LEN($AE$40)-1),$C$4,$C$6,$C$8,$C$10,$C$12,$C$14,$C$16,$C$18,$C$20)</f>
        <v>0</v>
      </c>
      <c r="AH40" s="132"/>
      <c r="AI40" s="132"/>
      <c r="AJ40" s="132"/>
      <c r="AK40" s="132"/>
      <c r="AL40" s="132"/>
      <c r="AM40" s="132"/>
      <c r="AN40" s="132"/>
      <c r="AO40" s="132"/>
      <c r="AP40" s="133"/>
      <c r="AQ40" s="50"/>
      <c r="AR40" s="52">
        <f>IF($AO$4=9,$AN$4,IF($AO$6=9,$AN$6,IF($AO$8=9,$AN$8,IF($AO$10=9,$AN$10,IF($AO$12=9,$AN$12,IF($AO$14=9,$AN$14,IF($AO$16=9,$AN$16,IF($AO$18=9,$AN$18,IF($AO$20=9,$AN$20,0)))))))))</f>
        <v>3.2850000000000001</v>
      </c>
    </row>
  </sheetData>
  <mergeCells count="219">
    <mergeCell ref="A1:AP1"/>
    <mergeCell ref="AC3:AE3"/>
    <mergeCell ref="AF3:AH3"/>
    <mergeCell ref="AI3:AK3"/>
    <mergeCell ref="AL3:AN3"/>
    <mergeCell ref="AO3:AP3"/>
    <mergeCell ref="Z5:AB5"/>
    <mergeCell ref="Z4:AB4"/>
    <mergeCell ref="AC4:AE4"/>
    <mergeCell ref="AF4:AH4"/>
    <mergeCell ref="C3:M3"/>
    <mergeCell ref="N3:P3"/>
    <mergeCell ref="Q3:S3"/>
    <mergeCell ref="T3:V3"/>
    <mergeCell ref="W3:Y3"/>
    <mergeCell ref="Z3:AB3"/>
    <mergeCell ref="B4:B5"/>
    <mergeCell ref="C4:M5"/>
    <mergeCell ref="N4:P4"/>
    <mergeCell ref="Q4:S4"/>
    <mergeCell ref="T4:V4"/>
    <mergeCell ref="W4:Y4"/>
    <mergeCell ref="N5:P5"/>
    <mergeCell ref="Q5:S5"/>
    <mergeCell ref="T5:V5"/>
    <mergeCell ref="W5:Y5"/>
    <mergeCell ref="Z9:AB9"/>
    <mergeCell ref="Z8:AB8"/>
    <mergeCell ref="AC8:AE8"/>
    <mergeCell ref="AF8:AH8"/>
    <mergeCell ref="Z6:AB6"/>
    <mergeCell ref="B6:B7"/>
    <mergeCell ref="C6:M7"/>
    <mergeCell ref="N6:P6"/>
    <mergeCell ref="Q6:S6"/>
    <mergeCell ref="T6:V6"/>
    <mergeCell ref="W6:Y6"/>
    <mergeCell ref="N7:P7"/>
    <mergeCell ref="Q7:S7"/>
    <mergeCell ref="T7:V7"/>
    <mergeCell ref="W7:Y7"/>
    <mergeCell ref="Z7:AB7"/>
    <mergeCell ref="B10:B11"/>
    <mergeCell ref="C10:M11"/>
    <mergeCell ref="N10:P10"/>
    <mergeCell ref="Q10:S10"/>
    <mergeCell ref="T10:V10"/>
    <mergeCell ref="W10:Y10"/>
    <mergeCell ref="B8:B9"/>
    <mergeCell ref="C8:M9"/>
    <mergeCell ref="N8:P8"/>
    <mergeCell ref="Q8:S8"/>
    <mergeCell ref="T8:V8"/>
    <mergeCell ref="W8:Y8"/>
    <mergeCell ref="Z10:AB10"/>
    <mergeCell ref="N11:P11"/>
    <mergeCell ref="Q11:S11"/>
    <mergeCell ref="N9:P9"/>
    <mergeCell ref="Q9:S9"/>
    <mergeCell ref="T9:V9"/>
    <mergeCell ref="W9:Y9"/>
    <mergeCell ref="T11:V11"/>
    <mergeCell ref="W11:Y11"/>
    <mergeCell ref="Z11:AB11"/>
    <mergeCell ref="B12:B13"/>
    <mergeCell ref="C12:M13"/>
    <mergeCell ref="N12:P12"/>
    <mergeCell ref="Q12:S12"/>
    <mergeCell ref="T12:V12"/>
    <mergeCell ref="W12:Y12"/>
    <mergeCell ref="Z12:AB12"/>
    <mergeCell ref="N13:P13"/>
    <mergeCell ref="Q13:S13"/>
    <mergeCell ref="T13:V13"/>
    <mergeCell ref="W13:Y13"/>
    <mergeCell ref="Z13:AB13"/>
    <mergeCell ref="AC12:AE12"/>
    <mergeCell ref="AF12:AH12"/>
    <mergeCell ref="AG24:AP24"/>
    <mergeCell ref="B14:B15"/>
    <mergeCell ref="C14:M15"/>
    <mergeCell ref="N14:P14"/>
    <mergeCell ref="Q14:S14"/>
    <mergeCell ref="T14:V14"/>
    <mergeCell ref="W14:Y14"/>
    <mergeCell ref="Z14:AB14"/>
    <mergeCell ref="N15:P15"/>
    <mergeCell ref="Q15:S15"/>
    <mergeCell ref="T15:V15"/>
    <mergeCell ref="W15:Y15"/>
    <mergeCell ref="Z15:AB15"/>
    <mergeCell ref="AI12:AK12"/>
    <mergeCell ref="AL12:AL13"/>
    <mergeCell ref="AM12:AM13"/>
    <mergeCell ref="AN12:AN13"/>
    <mergeCell ref="AO12:AP13"/>
    <mergeCell ref="AC13:AE13"/>
    <mergeCell ref="AF13:AH13"/>
    <mergeCell ref="AI13:AK13"/>
    <mergeCell ref="AC14:AE14"/>
    <mergeCell ref="AI4:AK4"/>
    <mergeCell ref="AL4:AL5"/>
    <mergeCell ref="AM4:AM5"/>
    <mergeCell ref="AN4:AN5"/>
    <mergeCell ref="AO4:AP5"/>
    <mergeCell ref="AC5:AE5"/>
    <mergeCell ref="AF5:AH5"/>
    <mergeCell ref="AI5:AK5"/>
    <mergeCell ref="AC6:AE6"/>
    <mergeCell ref="AF6:AH6"/>
    <mergeCell ref="AI6:AK6"/>
    <mergeCell ref="AL6:AL7"/>
    <mergeCell ref="AM6:AM7"/>
    <mergeCell ref="AN6:AN7"/>
    <mergeCell ref="AO6:AP7"/>
    <mergeCell ref="AC7:AE7"/>
    <mergeCell ref="AF7:AH7"/>
    <mergeCell ref="AI7:AK7"/>
    <mergeCell ref="AI8:AK8"/>
    <mergeCell ref="AL8:AL9"/>
    <mergeCell ref="AM8:AM9"/>
    <mergeCell ref="AN8:AN9"/>
    <mergeCell ref="AO8:AP9"/>
    <mergeCell ref="AC9:AE9"/>
    <mergeCell ref="AF9:AH9"/>
    <mergeCell ref="AI9:AK9"/>
    <mergeCell ref="AC10:AE10"/>
    <mergeCell ref="AF10:AH10"/>
    <mergeCell ref="AI10:AK10"/>
    <mergeCell ref="AL10:AL11"/>
    <mergeCell ref="AM10:AM11"/>
    <mergeCell ref="AN10:AN11"/>
    <mergeCell ref="AO10:AP11"/>
    <mergeCell ref="AC11:AE11"/>
    <mergeCell ref="AF11:AH11"/>
    <mergeCell ref="AI11:AK11"/>
    <mergeCell ref="AF14:AH14"/>
    <mergeCell ref="AI14:AK14"/>
    <mergeCell ref="AL14:AL15"/>
    <mergeCell ref="AM14:AM15"/>
    <mergeCell ref="AN14:AN15"/>
    <mergeCell ref="AO14:AP15"/>
    <mergeCell ref="AC15:AE15"/>
    <mergeCell ref="AF15:AH15"/>
    <mergeCell ref="AI15:AK15"/>
    <mergeCell ref="B16:B17"/>
    <mergeCell ref="C16:M17"/>
    <mergeCell ref="N16:P16"/>
    <mergeCell ref="Q16:S16"/>
    <mergeCell ref="T16:V16"/>
    <mergeCell ref="W16:Y16"/>
    <mergeCell ref="Z16:AB16"/>
    <mergeCell ref="AC16:AE16"/>
    <mergeCell ref="AF16:AH16"/>
    <mergeCell ref="AI16:AK16"/>
    <mergeCell ref="AL16:AL17"/>
    <mergeCell ref="AM16:AM17"/>
    <mergeCell ref="AN16:AN17"/>
    <mergeCell ref="AO16:AP17"/>
    <mergeCell ref="N17:P17"/>
    <mergeCell ref="Q17:S17"/>
    <mergeCell ref="T17:V17"/>
    <mergeCell ref="W17:Y17"/>
    <mergeCell ref="Z17:AB17"/>
    <mergeCell ref="AC17:AE17"/>
    <mergeCell ref="AF17:AH17"/>
    <mergeCell ref="AI17:AK17"/>
    <mergeCell ref="B18:B19"/>
    <mergeCell ref="C18:M19"/>
    <mergeCell ref="N18:P18"/>
    <mergeCell ref="Q18:S18"/>
    <mergeCell ref="T18:V18"/>
    <mergeCell ref="W18:Y18"/>
    <mergeCell ref="Z18:AB18"/>
    <mergeCell ref="AC18:AE18"/>
    <mergeCell ref="AF18:AH18"/>
    <mergeCell ref="AI18:AK18"/>
    <mergeCell ref="AL18:AL19"/>
    <mergeCell ref="AM18:AM19"/>
    <mergeCell ref="AN18:AN19"/>
    <mergeCell ref="AO18:AP19"/>
    <mergeCell ref="N19:P19"/>
    <mergeCell ref="Q19:S19"/>
    <mergeCell ref="T19:V19"/>
    <mergeCell ref="W19:Y19"/>
    <mergeCell ref="Z19:AB19"/>
    <mergeCell ref="AC19:AE19"/>
    <mergeCell ref="AF19:AH19"/>
    <mergeCell ref="AI19:AK19"/>
    <mergeCell ref="N21:P21"/>
    <mergeCell ref="Q21:S21"/>
    <mergeCell ref="T21:V21"/>
    <mergeCell ref="W21:Y21"/>
    <mergeCell ref="Z21:AB21"/>
    <mergeCell ref="AC21:AE21"/>
    <mergeCell ref="AF21:AH21"/>
    <mergeCell ref="AI21:AK21"/>
    <mergeCell ref="B20:B21"/>
    <mergeCell ref="C20:M21"/>
    <mergeCell ref="N20:P20"/>
    <mergeCell ref="Q20:S20"/>
    <mergeCell ref="T20:V20"/>
    <mergeCell ref="W20:Y20"/>
    <mergeCell ref="Z20:AB20"/>
    <mergeCell ref="AC20:AE20"/>
    <mergeCell ref="AF20:AH20"/>
    <mergeCell ref="AG26:AP26"/>
    <mergeCell ref="AG28:AP28"/>
    <mergeCell ref="AG30:AP30"/>
    <mergeCell ref="AG32:AP32"/>
    <mergeCell ref="AG34:AP34"/>
    <mergeCell ref="AG36:AP36"/>
    <mergeCell ref="AG38:AP38"/>
    <mergeCell ref="AG40:AP40"/>
    <mergeCell ref="AI20:AK20"/>
    <mergeCell ref="AL20:AL21"/>
    <mergeCell ref="AM20:AM21"/>
    <mergeCell ref="AN20:AN21"/>
    <mergeCell ref="AO20:AP21"/>
  </mergeCells>
  <conditionalFormatting sqref="AG32:AP32">
    <cfRule type="expression" dxfId="17" priority="4">
      <formula>$AQ$32="Q"</formula>
    </cfRule>
  </conditionalFormatting>
  <conditionalFormatting sqref="AE32">
    <cfRule type="expression" dxfId="16" priority="3">
      <formula>$AQ$32="Q"</formula>
    </cfRule>
  </conditionalFormatting>
  <conditionalFormatting sqref="AG32:AP32">
    <cfRule type="expression" dxfId="15" priority="2">
      <formula>$AQ$32="Q"</formula>
    </cfRule>
  </conditionalFormatting>
  <conditionalFormatting sqref="AE32">
    <cfRule type="expression" dxfId="14" priority="1">
      <formula>$AQ$32="Q"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U40"/>
  <sheetViews>
    <sheetView topLeftCell="A4" workbookViewId="0">
      <selection activeCell="C10" sqref="C10:M11"/>
    </sheetView>
  </sheetViews>
  <sheetFormatPr baseColWidth="10" defaultColWidth="11.42578125" defaultRowHeight="12.75" x14ac:dyDescent="0.2"/>
  <cols>
    <col min="1" max="4" width="3.5703125" style="13" customWidth="1"/>
    <col min="5" max="5" width="2.140625" style="13" customWidth="1"/>
    <col min="6" max="7" width="3.5703125" style="13" customWidth="1"/>
    <col min="8" max="23" width="3.5703125" style="14" customWidth="1"/>
    <col min="24" max="37" width="3.5703125" style="13" customWidth="1"/>
    <col min="38" max="38" width="11.7109375" style="13" customWidth="1"/>
    <col min="39" max="40" width="5.7109375" style="13" customWidth="1"/>
    <col min="41" max="41" width="10.7109375" style="13" customWidth="1"/>
    <col min="42" max="42" width="3.5703125" style="13" customWidth="1"/>
    <col min="43" max="43" width="11.85546875" style="13" customWidth="1"/>
    <col min="44" max="45" width="11.42578125" style="13" customWidth="1"/>
    <col min="46" max="16384" width="11.42578125" style="13"/>
  </cols>
  <sheetData>
    <row r="1" spans="1:42" ht="46.5" customHeight="1" x14ac:dyDescent="0.2">
      <c r="A1" s="94" t="s">
        <v>105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</row>
    <row r="2" spans="1:42" ht="13.5" thickBot="1" x14ac:dyDescent="0.25"/>
    <row r="3" spans="1:42" ht="24" customHeight="1" thickBot="1" x14ac:dyDescent="0.25">
      <c r="C3" s="95" t="s">
        <v>67</v>
      </c>
      <c r="D3" s="96"/>
      <c r="E3" s="96"/>
      <c r="F3" s="96"/>
      <c r="G3" s="96"/>
      <c r="H3" s="96"/>
      <c r="I3" s="96"/>
      <c r="J3" s="96"/>
      <c r="K3" s="96"/>
      <c r="L3" s="96"/>
      <c r="M3" s="97"/>
      <c r="N3" s="149" t="s">
        <v>68</v>
      </c>
      <c r="O3" s="98"/>
      <c r="P3" s="98"/>
      <c r="Q3" s="98" t="s">
        <v>69</v>
      </c>
      <c r="R3" s="98"/>
      <c r="S3" s="98"/>
      <c r="T3" s="98" t="s">
        <v>70</v>
      </c>
      <c r="U3" s="98"/>
      <c r="V3" s="98"/>
      <c r="W3" s="98" t="s">
        <v>71</v>
      </c>
      <c r="X3" s="98"/>
      <c r="Y3" s="98"/>
      <c r="Z3" s="98" t="s">
        <v>72</v>
      </c>
      <c r="AA3" s="98"/>
      <c r="AB3" s="98"/>
      <c r="AC3" s="98" t="s">
        <v>73</v>
      </c>
      <c r="AD3" s="98"/>
      <c r="AE3" s="98"/>
      <c r="AF3" s="98" t="s">
        <v>74</v>
      </c>
      <c r="AG3" s="98"/>
      <c r="AH3" s="98"/>
      <c r="AI3" s="98" t="s">
        <v>75</v>
      </c>
      <c r="AJ3" s="98"/>
      <c r="AK3" s="98"/>
      <c r="AL3" s="99" t="s">
        <v>76</v>
      </c>
      <c r="AM3" s="96"/>
      <c r="AN3" s="100"/>
      <c r="AO3" s="98" t="s">
        <v>77</v>
      </c>
      <c r="AP3" s="101"/>
    </row>
    <row r="4" spans="1:42" ht="20.100000000000001" customHeight="1" x14ac:dyDescent="0.2">
      <c r="B4" s="140" t="s">
        <v>78</v>
      </c>
      <c r="C4" s="142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44">
        <f>IF($N$5=50,1,0)</f>
        <v>1</v>
      </c>
      <c r="O4" s="111"/>
      <c r="P4" s="111"/>
      <c r="Q4" s="111">
        <f>IF($Q$5=50,1,0)</f>
        <v>0</v>
      </c>
      <c r="R4" s="111"/>
      <c r="S4" s="111"/>
      <c r="T4" s="111">
        <f>IF($T$5=50,1,0)</f>
        <v>1</v>
      </c>
      <c r="U4" s="111"/>
      <c r="V4" s="111"/>
      <c r="W4" s="111">
        <f>IF($W$5=50,1,0)</f>
        <v>1</v>
      </c>
      <c r="X4" s="111"/>
      <c r="Y4" s="111"/>
      <c r="Z4" s="111">
        <f>IF($Z$5=50,1,0)</f>
        <v>0</v>
      </c>
      <c r="AA4" s="111"/>
      <c r="AB4" s="111"/>
      <c r="AC4" s="111">
        <f>IF($AC$5=50,1,0)</f>
        <v>0</v>
      </c>
      <c r="AD4" s="111"/>
      <c r="AE4" s="111"/>
      <c r="AF4" s="111">
        <f>IF($AF$5=50,1,0)</f>
        <v>0</v>
      </c>
      <c r="AG4" s="111"/>
      <c r="AH4" s="111"/>
      <c r="AI4" s="111">
        <f>IF($AI$5=50,1,0)</f>
        <v>0</v>
      </c>
      <c r="AJ4" s="111"/>
      <c r="AK4" s="151"/>
      <c r="AL4" s="112">
        <f>SUM($N$4:$AK$4)</f>
        <v>3</v>
      </c>
      <c r="AM4" s="114">
        <f>SUM($N$5:$AK$5)</f>
        <v>323</v>
      </c>
      <c r="AN4" s="114">
        <f>$AL$4+$AM$4/1000</f>
        <v>3.323</v>
      </c>
      <c r="AO4" s="116">
        <f>RANK($AN$4,$AN$4:$AN$21,0)</f>
        <v>8</v>
      </c>
      <c r="AP4" s="117"/>
    </row>
    <row r="5" spans="1:42" ht="18" customHeight="1" thickBot="1" x14ac:dyDescent="0.25">
      <c r="B5" s="141"/>
      <c r="C5" s="143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48">
        <f>$F$24</f>
        <v>50</v>
      </c>
      <c r="O5" s="121"/>
      <c r="P5" s="121"/>
      <c r="Q5" s="121">
        <f>$H$28</f>
        <v>45</v>
      </c>
      <c r="R5" s="121"/>
      <c r="S5" s="121"/>
      <c r="T5" s="121">
        <f>$F$32</f>
        <v>50</v>
      </c>
      <c r="U5" s="121"/>
      <c r="V5" s="121"/>
      <c r="W5" s="121">
        <f>$O$24</f>
        <v>50</v>
      </c>
      <c r="X5" s="121"/>
      <c r="Y5" s="121"/>
      <c r="Z5" s="121">
        <f>$Q$28</f>
        <v>41</v>
      </c>
      <c r="AA5" s="121"/>
      <c r="AB5" s="121"/>
      <c r="AC5" s="121">
        <f>$Q$32</f>
        <v>26</v>
      </c>
      <c r="AD5" s="121"/>
      <c r="AE5" s="121"/>
      <c r="AF5" s="121">
        <f>$Z$24</f>
        <v>26</v>
      </c>
      <c r="AG5" s="121"/>
      <c r="AH5" s="121"/>
      <c r="AI5" s="121">
        <f>$X$28</f>
        <v>35</v>
      </c>
      <c r="AJ5" s="121"/>
      <c r="AK5" s="154"/>
      <c r="AL5" s="113"/>
      <c r="AM5" s="115"/>
      <c r="AN5" s="115"/>
      <c r="AO5" s="118"/>
      <c r="AP5" s="119"/>
    </row>
    <row r="6" spans="1:42" ht="20.100000000000001" customHeight="1" x14ac:dyDescent="0.2">
      <c r="B6" s="140" t="s">
        <v>79</v>
      </c>
      <c r="C6" s="142"/>
      <c r="D6" s="105"/>
      <c r="E6" s="105"/>
      <c r="F6" s="105"/>
      <c r="G6" s="105"/>
      <c r="H6" s="105"/>
      <c r="I6" s="105"/>
      <c r="J6" s="105"/>
      <c r="K6" s="105"/>
      <c r="L6" s="105"/>
      <c r="M6" s="106"/>
      <c r="N6" s="144">
        <f>IF($N$7=50,1,0)</f>
        <v>0</v>
      </c>
      <c r="O6" s="111"/>
      <c r="P6" s="111"/>
      <c r="Q6" s="111">
        <f>IF($Q$7=50,1,0)</f>
        <v>1</v>
      </c>
      <c r="R6" s="111"/>
      <c r="S6" s="111"/>
      <c r="T6" s="111">
        <f>IF($T$7=50,1,0)</f>
        <v>1</v>
      </c>
      <c r="U6" s="111"/>
      <c r="V6" s="111"/>
      <c r="W6" s="111">
        <f>IF($W$7=50,1,0)</f>
        <v>0</v>
      </c>
      <c r="X6" s="111"/>
      <c r="Y6" s="111"/>
      <c r="Z6" s="111">
        <f>IF($Z$7=50,1,0)</f>
        <v>0</v>
      </c>
      <c r="AA6" s="111"/>
      <c r="AB6" s="111"/>
      <c r="AC6" s="111">
        <f>IF($AC$7=50,1,0)</f>
        <v>1</v>
      </c>
      <c r="AD6" s="111"/>
      <c r="AE6" s="111"/>
      <c r="AF6" s="111">
        <f>IF($AF$7=50,1,0)</f>
        <v>0</v>
      </c>
      <c r="AG6" s="111"/>
      <c r="AH6" s="111"/>
      <c r="AI6" s="111">
        <f>IF($AI$7=50,1,0)</f>
        <v>0</v>
      </c>
      <c r="AJ6" s="111"/>
      <c r="AK6" s="151"/>
      <c r="AL6" s="112">
        <f>SUM($N$6:$AK$6)</f>
        <v>3</v>
      </c>
      <c r="AM6" s="114">
        <f>SUM($N$7:$AK$7)</f>
        <v>285</v>
      </c>
      <c r="AN6" s="114">
        <f>$AL$6+$AM$6/1000</f>
        <v>3.2850000000000001</v>
      </c>
      <c r="AO6" s="116">
        <f>RANK($AN$6,$AN$4:$AN$21,0)</f>
        <v>9</v>
      </c>
      <c r="AP6" s="117"/>
    </row>
    <row r="7" spans="1:42" ht="18" customHeight="1" thickBot="1" x14ac:dyDescent="0.3">
      <c r="B7" s="141"/>
      <c r="C7" s="143"/>
      <c r="D7" s="108"/>
      <c r="E7" s="108"/>
      <c r="F7" s="108"/>
      <c r="G7" s="108"/>
      <c r="H7" s="108"/>
      <c r="I7" s="108"/>
      <c r="J7" s="108"/>
      <c r="K7" s="108"/>
      <c r="L7" s="108"/>
      <c r="M7" s="109"/>
      <c r="N7" s="147">
        <f>$H$24</f>
        <v>32</v>
      </c>
      <c r="O7" s="122"/>
      <c r="P7" s="122"/>
      <c r="Q7" s="122">
        <f>$F$29</f>
        <v>50</v>
      </c>
      <c r="R7" s="122"/>
      <c r="S7" s="122"/>
      <c r="T7" s="122">
        <f>$F$33</f>
        <v>50</v>
      </c>
      <c r="U7" s="122"/>
      <c r="V7" s="122"/>
      <c r="W7" s="122">
        <f>$Q$25</f>
        <v>23</v>
      </c>
      <c r="X7" s="122"/>
      <c r="Y7" s="122"/>
      <c r="Z7" s="122">
        <f>$Q$29</f>
        <v>38</v>
      </c>
      <c r="AA7" s="122"/>
      <c r="AB7" s="122"/>
      <c r="AC7" s="122">
        <f>$O$33</f>
        <v>50</v>
      </c>
      <c r="AD7" s="122"/>
      <c r="AE7" s="122"/>
      <c r="AF7" s="122">
        <f>$Z$26</f>
        <v>28</v>
      </c>
      <c r="AG7" s="122"/>
      <c r="AH7" s="122"/>
      <c r="AI7" s="122">
        <f>$X$32</f>
        <v>14</v>
      </c>
      <c r="AJ7" s="122"/>
      <c r="AK7" s="153"/>
      <c r="AL7" s="113"/>
      <c r="AM7" s="115"/>
      <c r="AN7" s="115"/>
      <c r="AO7" s="118"/>
      <c r="AP7" s="119"/>
    </row>
    <row r="8" spans="1:42" ht="20.100000000000001" customHeight="1" x14ac:dyDescent="0.2">
      <c r="B8" s="140" t="s">
        <v>80</v>
      </c>
      <c r="C8" s="142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44">
        <f>IF($N$9=50,1,0)</f>
        <v>1</v>
      </c>
      <c r="O8" s="111"/>
      <c r="P8" s="111"/>
      <c r="Q8" s="111">
        <f>IF($Q$9=50,1,0)</f>
        <v>0</v>
      </c>
      <c r="R8" s="111"/>
      <c r="S8" s="111"/>
      <c r="T8" s="111">
        <f>IF($T$9=50,1,0)</f>
        <v>1</v>
      </c>
      <c r="U8" s="111"/>
      <c r="V8" s="111"/>
      <c r="W8" s="111">
        <f>IF($W$9=50,1,0)</f>
        <v>0</v>
      </c>
      <c r="X8" s="111"/>
      <c r="Y8" s="111"/>
      <c r="Z8" s="111">
        <f>IF($Z$9=50,1,0)</f>
        <v>0</v>
      </c>
      <c r="AA8" s="111"/>
      <c r="AB8" s="111"/>
      <c r="AC8" s="111">
        <f>IF($AC$9=50,1,0)</f>
        <v>1</v>
      </c>
      <c r="AD8" s="111"/>
      <c r="AE8" s="111"/>
      <c r="AF8" s="111">
        <f>IF($AF$9=50,1,0)</f>
        <v>1</v>
      </c>
      <c r="AG8" s="111"/>
      <c r="AH8" s="111"/>
      <c r="AI8" s="111">
        <f>IF($AI$9=50,1,0)</f>
        <v>0</v>
      </c>
      <c r="AJ8" s="111"/>
      <c r="AK8" s="151"/>
      <c r="AL8" s="112">
        <f>SUM($N$8:$AK$8)</f>
        <v>4</v>
      </c>
      <c r="AM8" s="114">
        <f>SUM($N$9:$AK$9)</f>
        <v>319</v>
      </c>
      <c r="AN8" s="114">
        <f>$AL$8+$AM$8/1000</f>
        <v>4.319</v>
      </c>
      <c r="AO8" s="116">
        <f>RANK($AN$8,$AN$4:$AN$21,0)</f>
        <v>4</v>
      </c>
      <c r="AP8" s="117"/>
    </row>
    <row r="9" spans="1:42" ht="18" customHeight="1" thickBot="1" x14ac:dyDescent="0.3">
      <c r="B9" s="141"/>
      <c r="C9" s="143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47">
        <f>$F$25</f>
        <v>50</v>
      </c>
      <c r="O9" s="122"/>
      <c r="P9" s="122"/>
      <c r="Q9" s="122">
        <f>$H$29</f>
        <v>48</v>
      </c>
      <c r="R9" s="122"/>
      <c r="S9" s="122"/>
      <c r="T9" s="122">
        <f>$F$34</f>
        <v>50</v>
      </c>
      <c r="U9" s="122"/>
      <c r="V9" s="122"/>
      <c r="W9" s="122">
        <f>$Q$24</f>
        <v>21</v>
      </c>
      <c r="X9" s="122"/>
      <c r="Y9" s="122"/>
      <c r="Z9" s="122">
        <f>$Q$31</f>
        <v>29</v>
      </c>
      <c r="AA9" s="122"/>
      <c r="AB9" s="122"/>
      <c r="AC9" s="122">
        <f>$O$34</f>
        <v>50</v>
      </c>
      <c r="AD9" s="122"/>
      <c r="AE9" s="122"/>
      <c r="AF9" s="122">
        <f>$X$29</f>
        <v>50</v>
      </c>
      <c r="AG9" s="122"/>
      <c r="AH9" s="122"/>
      <c r="AI9" s="122">
        <f>$Z$33</f>
        <v>21</v>
      </c>
      <c r="AJ9" s="122"/>
      <c r="AK9" s="153"/>
      <c r="AL9" s="113"/>
      <c r="AM9" s="115"/>
      <c r="AN9" s="115"/>
      <c r="AO9" s="118"/>
      <c r="AP9" s="119"/>
    </row>
    <row r="10" spans="1:42" ht="20.100000000000001" customHeight="1" x14ac:dyDescent="0.2">
      <c r="B10" s="140" t="s">
        <v>81</v>
      </c>
      <c r="C10" s="142"/>
      <c r="D10" s="105"/>
      <c r="E10" s="105"/>
      <c r="F10" s="105"/>
      <c r="G10" s="105"/>
      <c r="H10" s="105"/>
      <c r="I10" s="105"/>
      <c r="J10" s="105"/>
      <c r="K10" s="105"/>
      <c r="L10" s="105"/>
      <c r="M10" s="106"/>
      <c r="N10" s="144">
        <f>IF($N$11=50,1,0)</f>
        <v>0</v>
      </c>
      <c r="O10" s="111"/>
      <c r="P10" s="111"/>
      <c r="Q10" s="111">
        <f>IF($Q$11=50,1,0)</f>
        <v>1</v>
      </c>
      <c r="R10" s="111"/>
      <c r="S10" s="111"/>
      <c r="T10" s="111">
        <f>IF($T$11=50,1,0)</f>
        <v>0</v>
      </c>
      <c r="U10" s="111"/>
      <c r="V10" s="111"/>
      <c r="W10" s="111">
        <f>IF($W$11=50,1,0)</f>
        <v>1</v>
      </c>
      <c r="X10" s="111"/>
      <c r="Y10" s="111"/>
      <c r="Z10" s="111">
        <f>IF($Z$11=50,1,0)</f>
        <v>0</v>
      </c>
      <c r="AA10" s="111"/>
      <c r="AB10" s="111"/>
      <c r="AC10" s="111">
        <f>IF($AC$11=50,1,0)</f>
        <v>1</v>
      </c>
      <c r="AD10" s="111"/>
      <c r="AE10" s="111"/>
      <c r="AF10" s="111">
        <f>IF($AF$11=50,1,0)</f>
        <v>1</v>
      </c>
      <c r="AG10" s="111"/>
      <c r="AH10" s="111"/>
      <c r="AI10" s="111">
        <f>IF($AI$11=50,1,0)</f>
        <v>1</v>
      </c>
      <c r="AJ10" s="111"/>
      <c r="AK10" s="151"/>
      <c r="AL10" s="112">
        <f>SUM($N$10:$AK$10)</f>
        <v>5</v>
      </c>
      <c r="AM10" s="114">
        <f>SUM($N$11:$AK$11)</f>
        <v>324</v>
      </c>
      <c r="AN10" s="114">
        <f>$AL$10+$AM$10/1000</f>
        <v>5.3239999999999998</v>
      </c>
      <c r="AO10" s="116">
        <f>RANK($AN$10,$AN$4:$AN$21,0)</f>
        <v>3</v>
      </c>
      <c r="AP10" s="117"/>
    </row>
    <row r="11" spans="1:42" ht="18" customHeight="1" thickBot="1" x14ac:dyDescent="0.3">
      <c r="B11" s="141"/>
      <c r="C11" s="143"/>
      <c r="D11" s="108"/>
      <c r="E11" s="108"/>
      <c r="F11" s="108"/>
      <c r="G11" s="108"/>
      <c r="H11" s="108"/>
      <c r="I11" s="108"/>
      <c r="J11" s="108"/>
      <c r="K11" s="108"/>
      <c r="L11" s="108"/>
      <c r="M11" s="109"/>
      <c r="N11" s="146">
        <f>$H$25</f>
        <v>21</v>
      </c>
      <c r="O11" s="124"/>
      <c r="P11" s="124"/>
      <c r="Q11" s="124">
        <f>$F$30</f>
        <v>50</v>
      </c>
      <c r="R11" s="124"/>
      <c r="S11" s="124"/>
      <c r="T11" s="124">
        <f>$H$33</f>
        <v>14</v>
      </c>
      <c r="U11" s="124"/>
      <c r="V11" s="124"/>
      <c r="W11" s="124">
        <f>$O$26</f>
        <v>50</v>
      </c>
      <c r="X11" s="124"/>
      <c r="Y11" s="124"/>
      <c r="Z11" s="124">
        <f>$Q$30</f>
        <v>39</v>
      </c>
      <c r="AA11" s="124"/>
      <c r="AB11" s="124"/>
      <c r="AC11" s="124">
        <f>$X$24</f>
        <v>50</v>
      </c>
      <c r="AD11" s="124"/>
      <c r="AE11" s="124"/>
      <c r="AF11" s="124">
        <f>$Z$30</f>
        <v>50</v>
      </c>
      <c r="AG11" s="124"/>
      <c r="AH11" s="124"/>
      <c r="AI11" s="124">
        <f>$X$34</f>
        <v>50</v>
      </c>
      <c r="AJ11" s="124"/>
      <c r="AK11" s="150"/>
      <c r="AL11" s="113"/>
      <c r="AM11" s="115"/>
      <c r="AN11" s="115"/>
      <c r="AO11" s="118"/>
      <c r="AP11" s="119"/>
    </row>
    <row r="12" spans="1:42" ht="20.100000000000001" customHeight="1" x14ac:dyDescent="0.2">
      <c r="B12" s="140" t="s">
        <v>82</v>
      </c>
      <c r="C12" s="142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44">
        <f>IF($N$13=50,1,0)</f>
        <v>1</v>
      </c>
      <c r="O12" s="111"/>
      <c r="P12" s="111"/>
      <c r="Q12" s="111">
        <f>IF($Q$13=50,1,0)</f>
        <v>0</v>
      </c>
      <c r="R12" s="111"/>
      <c r="S12" s="111"/>
      <c r="T12" s="111">
        <f>IF($T$13=50,1,0)</f>
        <v>0</v>
      </c>
      <c r="U12" s="111"/>
      <c r="V12" s="111"/>
      <c r="W12" s="111">
        <f>IF($W$13=50,1,0)</f>
        <v>1</v>
      </c>
      <c r="X12" s="111"/>
      <c r="Y12" s="111"/>
      <c r="Z12" s="111">
        <f>IF($Z$13=50,1,0)</f>
        <v>1</v>
      </c>
      <c r="AA12" s="111"/>
      <c r="AB12" s="111"/>
      <c r="AC12" s="111">
        <f>IF($AC$13=50,1,0)</f>
        <v>0</v>
      </c>
      <c r="AD12" s="111"/>
      <c r="AE12" s="111"/>
      <c r="AF12" s="111">
        <f>IF($AF$13=50,1,0)</f>
        <v>1</v>
      </c>
      <c r="AG12" s="111"/>
      <c r="AH12" s="111"/>
      <c r="AI12" s="111">
        <f>IF($AI$13=50,1,0)</f>
        <v>0</v>
      </c>
      <c r="AJ12" s="111"/>
      <c r="AK12" s="151"/>
      <c r="AL12" s="112">
        <f>SUM($N$12:$AK$12)</f>
        <v>4</v>
      </c>
      <c r="AM12" s="114">
        <f>SUM($N$13:$AK$13)</f>
        <v>308</v>
      </c>
      <c r="AN12" s="114">
        <f>$AL$12+$AM$12/1000</f>
        <v>4.3079999999999998</v>
      </c>
      <c r="AO12" s="116">
        <f>RANK($AN$12,$AN$4:$AN$21,0)</f>
        <v>6</v>
      </c>
      <c r="AP12" s="117"/>
    </row>
    <row r="13" spans="1:42" ht="18" customHeight="1" thickBot="1" x14ac:dyDescent="0.3">
      <c r="B13" s="145"/>
      <c r="C13" s="143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46">
        <f>$F$26</f>
        <v>50</v>
      </c>
      <c r="O13" s="124"/>
      <c r="P13" s="124"/>
      <c r="Q13" s="124">
        <f>$H$30</f>
        <v>38</v>
      </c>
      <c r="R13" s="124"/>
      <c r="S13" s="124"/>
      <c r="T13" s="124">
        <f>$H$34</f>
        <v>0</v>
      </c>
      <c r="U13" s="124"/>
      <c r="V13" s="124"/>
      <c r="W13" s="124">
        <f>$O$25</f>
        <v>50</v>
      </c>
      <c r="X13" s="124"/>
      <c r="Y13" s="124"/>
      <c r="Z13" s="124">
        <f>$O$32</f>
        <v>50</v>
      </c>
      <c r="AA13" s="124"/>
      <c r="AB13" s="124"/>
      <c r="AC13" s="124">
        <f>$Z$27</f>
        <v>45</v>
      </c>
      <c r="AD13" s="124"/>
      <c r="AE13" s="124"/>
      <c r="AF13" s="124">
        <f>$X$31</f>
        <v>50</v>
      </c>
      <c r="AG13" s="124"/>
      <c r="AH13" s="124"/>
      <c r="AI13" s="124">
        <f>$Z$35</f>
        <v>25</v>
      </c>
      <c r="AJ13" s="124"/>
      <c r="AK13" s="150"/>
      <c r="AL13" s="113"/>
      <c r="AM13" s="115"/>
      <c r="AN13" s="115"/>
      <c r="AO13" s="118"/>
      <c r="AP13" s="119"/>
    </row>
    <row r="14" spans="1:42" ht="20.100000000000001" customHeight="1" x14ac:dyDescent="0.2">
      <c r="B14" s="140" t="s">
        <v>83</v>
      </c>
      <c r="C14" s="142"/>
      <c r="D14" s="105"/>
      <c r="E14" s="105"/>
      <c r="F14" s="105"/>
      <c r="G14" s="105"/>
      <c r="H14" s="105"/>
      <c r="I14" s="105"/>
      <c r="J14" s="105"/>
      <c r="K14" s="105"/>
      <c r="L14" s="105"/>
      <c r="M14" s="106"/>
      <c r="N14" s="110">
        <f>IF($N$15=50,1,0)</f>
        <v>0</v>
      </c>
      <c r="O14" s="111"/>
      <c r="P14" s="111"/>
      <c r="Q14" s="111">
        <f>IF($Q$15=50,1,0)</f>
        <v>1</v>
      </c>
      <c r="R14" s="111"/>
      <c r="S14" s="111"/>
      <c r="T14" s="111">
        <f>IF($T$15=50,1,0)</f>
        <v>1</v>
      </c>
      <c r="U14" s="111"/>
      <c r="V14" s="111"/>
      <c r="W14" s="111">
        <f>IF($W$15=50,1,0)</f>
        <v>1</v>
      </c>
      <c r="X14" s="111"/>
      <c r="Y14" s="111"/>
      <c r="Z14" s="111">
        <f>IF($Z$15=50,1,0)</f>
        <v>0</v>
      </c>
      <c r="AA14" s="111"/>
      <c r="AB14" s="111"/>
      <c r="AC14" s="111">
        <f>IF($AC$15=50,1,0)</f>
        <v>1</v>
      </c>
      <c r="AD14" s="111"/>
      <c r="AE14" s="111"/>
      <c r="AF14" s="111">
        <f>IF($AF$15=50,1,0)</f>
        <v>0</v>
      </c>
      <c r="AG14" s="111"/>
      <c r="AH14" s="111"/>
      <c r="AI14" s="111">
        <f>IF($AI$15=50,1,0)</f>
        <v>1</v>
      </c>
      <c r="AJ14" s="111"/>
      <c r="AK14" s="151"/>
      <c r="AL14" s="112">
        <f>SUM($N$14:$AK$14)</f>
        <v>5</v>
      </c>
      <c r="AM14" s="114">
        <f>SUM($N$15:$AK$15)</f>
        <v>326</v>
      </c>
      <c r="AN14" s="114">
        <f>$AL$14+$AM$14/1000</f>
        <v>5.3259999999999996</v>
      </c>
      <c r="AO14" s="116">
        <f>RANK($AN$14,$AN$4:$AN$21,0)</f>
        <v>2</v>
      </c>
      <c r="AP14" s="117"/>
    </row>
    <row r="15" spans="1:42" ht="18" customHeight="1" thickBot="1" x14ac:dyDescent="0.3">
      <c r="B15" s="141"/>
      <c r="C15" s="143"/>
      <c r="D15" s="108"/>
      <c r="E15" s="108"/>
      <c r="F15" s="108"/>
      <c r="G15" s="108"/>
      <c r="H15" s="108"/>
      <c r="I15" s="108"/>
      <c r="J15" s="108"/>
      <c r="K15" s="108"/>
      <c r="L15" s="108"/>
      <c r="M15" s="109"/>
      <c r="N15" s="135">
        <f>$H$26</f>
        <v>12</v>
      </c>
      <c r="O15" s="124"/>
      <c r="P15" s="124"/>
      <c r="Q15" s="124">
        <f>$F$31</f>
        <v>50</v>
      </c>
      <c r="R15" s="124"/>
      <c r="S15" s="124"/>
      <c r="T15" s="124">
        <f>$F$35</f>
        <v>50</v>
      </c>
      <c r="U15" s="124"/>
      <c r="V15" s="124"/>
      <c r="W15" s="124">
        <f>$O$28</f>
        <v>50</v>
      </c>
      <c r="X15" s="124"/>
      <c r="Y15" s="124"/>
      <c r="Z15" s="124">
        <f>$Q$34</f>
        <v>47</v>
      </c>
      <c r="AA15" s="124"/>
      <c r="AB15" s="124"/>
      <c r="AC15" s="124">
        <f>$Z$25</f>
        <v>50</v>
      </c>
      <c r="AD15" s="124"/>
      <c r="AE15" s="124"/>
      <c r="AF15" s="124">
        <f>$X$30</f>
        <v>17</v>
      </c>
      <c r="AG15" s="124"/>
      <c r="AH15" s="124"/>
      <c r="AI15" s="124">
        <f>$Z$32</f>
        <v>50</v>
      </c>
      <c r="AJ15" s="124"/>
      <c r="AK15" s="150"/>
      <c r="AL15" s="113"/>
      <c r="AM15" s="115"/>
      <c r="AN15" s="115"/>
      <c r="AO15" s="118"/>
      <c r="AP15" s="119"/>
    </row>
    <row r="16" spans="1:42" ht="18.75" customHeight="1" x14ac:dyDescent="0.2">
      <c r="B16" s="140" t="s">
        <v>84</v>
      </c>
      <c r="C16" s="142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44">
        <f>IF($N$17=50,1,0)</f>
        <v>1</v>
      </c>
      <c r="O16" s="111"/>
      <c r="P16" s="111"/>
      <c r="Q16" s="111">
        <f>IF($Q$17=50,1,0)</f>
        <v>0</v>
      </c>
      <c r="R16" s="111"/>
      <c r="S16" s="111"/>
      <c r="T16" s="111">
        <f>IF($T$17=50,1,0)</f>
        <v>0</v>
      </c>
      <c r="U16" s="111"/>
      <c r="V16" s="111"/>
      <c r="W16" s="111">
        <f>IF($W$17=50,1,0)</f>
        <v>1</v>
      </c>
      <c r="X16" s="111"/>
      <c r="Y16" s="111"/>
      <c r="Z16" s="111">
        <f>IF($Z$17=50,1,0)</f>
        <v>0</v>
      </c>
      <c r="AA16" s="111"/>
      <c r="AB16" s="111"/>
      <c r="AC16" s="111">
        <f>IF($AC$17=50,1,0)</f>
        <v>1</v>
      </c>
      <c r="AD16" s="111"/>
      <c r="AE16" s="111"/>
      <c r="AF16" s="111">
        <f>IF($AF$17=50,1,0)</f>
        <v>1</v>
      </c>
      <c r="AG16" s="111"/>
      <c r="AH16" s="111"/>
      <c r="AI16" s="111">
        <f>IF($AI$17=50,1,0)</f>
        <v>1</v>
      </c>
      <c r="AJ16" s="111"/>
      <c r="AK16" s="151"/>
      <c r="AL16" s="112">
        <f>SUM($N$16:$AK$16)</f>
        <v>5</v>
      </c>
      <c r="AM16" s="114">
        <f>SUM($N$17:$AK$17)</f>
        <v>348</v>
      </c>
      <c r="AN16" s="114">
        <f>$AL$16+$AM$16/1000</f>
        <v>5.3479999999999999</v>
      </c>
      <c r="AO16" s="116">
        <f>RANK($AN$16,$AN$4:$AN$21,0)</f>
        <v>1</v>
      </c>
      <c r="AP16" s="117"/>
    </row>
    <row r="17" spans="1:47" ht="15.75" customHeight="1" thickBot="1" x14ac:dyDescent="0.3">
      <c r="B17" s="141"/>
      <c r="C17" s="143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38">
        <f>$F$27</f>
        <v>50</v>
      </c>
      <c r="O17" s="139"/>
      <c r="P17" s="139"/>
      <c r="Q17" s="139">
        <f>$H$31</f>
        <v>38</v>
      </c>
      <c r="R17" s="139"/>
      <c r="S17" s="139"/>
      <c r="T17" s="139">
        <f>$Q$26</f>
        <v>45</v>
      </c>
      <c r="U17" s="139"/>
      <c r="V17" s="139"/>
      <c r="W17" s="139">
        <f>$O$31</f>
        <v>50</v>
      </c>
      <c r="X17" s="139"/>
      <c r="Y17" s="139"/>
      <c r="Z17" s="139">
        <f>$Q$35</f>
        <v>15</v>
      </c>
      <c r="AA17" s="139"/>
      <c r="AB17" s="139"/>
      <c r="AC17" s="139">
        <f>$X$26</f>
        <v>50</v>
      </c>
      <c r="AD17" s="139"/>
      <c r="AE17" s="139"/>
      <c r="AF17" s="139">
        <f>$Z$28</f>
        <v>50</v>
      </c>
      <c r="AG17" s="139"/>
      <c r="AH17" s="139"/>
      <c r="AI17" s="139">
        <f>$X$35</f>
        <v>50</v>
      </c>
      <c r="AJ17" s="139"/>
      <c r="AK17" s="152"/>
      <c r="AL17" s="113"/>
      <c r="AM17" s="115"/>
      <c r="AN17" s="115"/>
      <c r="AO17" s="118"/>
      <c r="AP17" s="119"/>
    </row>
    <row r="18" spans="1:47" ht="15.75" customHeight="1" x14ac:dyDescent="0.2">
      <c r="B18" s="140" t="s">
        <v>85</v>
      </c>
      <c r="C18" s="142"/>
      <c r="D18" s="105"/>
      <c r="E18" s="105"/>
      <c r="F18" s="105"/>
      <c r="G18" s="105"/>
      <c r="H18" s="105"/>
      <c r="I18" s="105"/>
      <c r="J18" s="105"/>
      <c r="K18" s="105"/>
      <c r="L18" s="105"/>
      <c r="M18" s="106"/>
      <c r="N18" s="110">
        <f>IF($N$19=50,1,0)</f>
        <v>0</v>
      </c>
      <c r="O18" s="111"/>
      <c r="P18" s="111"/>
      <c r="Q18" s="111">
        <f>IF($Q$19=50,1,0)</f>
        <v>0</v>
      </c>
      <c r="R18" s="111"/>
      <c r="S18" s="111"/>
      <c r="T18" s="111">
        <f>IF($T$19=50,1,0)</f>
        <v>1</v>
      </c>
      <c r="U18" s="111"/>
      <c r="V18" s="111"/>
      <c r="W18" s="111">
        <f>IF($W$19=50,1,0)</f>
        <v>1</v>
      </c>
      <c r="X18" s="111"/>
      <c r="Y18" s="111"/>
      <c r="Z18" s="111">
        <f>IF($Z$19=50,1,0)</f>
        <v>0</v>
      </c>
      <c r="AA18" s="111"/>
      <c r="AB18" s="111"/>
      <c r="AC18" s="111">
        <f>IF($AC$19=50,1,0)</f>
        <v>0</v>
      </c>
      <c r="AD18" s="111"/>
      <c r="AE18" s="111"/>
      <c r="AF18" s="111">
        <f>IF($AF$19=50,1,0)</f>
        <v>0</v>
      </c>
      <c r="AG18" s="111"/>
      <c r="AH18" s="111"/>
      <c r="AI18" s="111">
        <f>IF($AI$19=50,1,0)</f>
        <v>1</v>
      </c>
      <c r="AJ18" s="111"/>
      <c r="AK18" s="151"/>
      <c r="AL18" s="112">
        <f>SUM($N$18:$AK$18)</f>
        <v>3</v>
      </c>
      <c r="AM18" s="114">
        <f>SUM($N$19:$AK$19)</f>
        <v>327</v>
      </c>
      <c r="AN18" s="114">
        <f>$AL$18+$AM$18/1000</f>
        <v>3.327</v>
      </c>
      <c r="AO18" s="116">
        <f>RANK($AN$18,$AN$4:$AN$21,0)</f>
        <v>7</v>
      </c>
      <c r="AP18" s="117"/>
    </row>
    <row r="19" spans="1:47" ht="15.75" customHeight="1" thickBot="1" x14ac:dyDescent="0.3">
      <c r="B19" s="141"/>
      <c r="C19" s="143"/>
      <c r="D19" s="108"/>
      <c r="E19" s="108"/>
      <c r="F19" s="108"/>
      <c r="G19" s="108"/>
      <c r="H19" s="108"/>
      <c r="I19" s="108"/>
      <c r="J19" s="108"/>
      <c r="K19" s="108"/>
      <c r="L19" s="108"/>
      <c r="M19" s="109"/>
      <c r="N19" s="135">
        <f>$H$27</f>
        <v>25</v>
      </c>
      <c r="O19" s="124"/>
      <c r="P19" s="124"/>
      <c r="Q19" s="124">
        <f>$H$32</f>
        <v>39</v>
      </c>
      <c r="R19" s="124"/>
      <c r="S19" s="124"/>
      <c r="T19" s="124">
        <f>$O$27</f>
        <v>50</v>
      </c>
      <c r="U19" s="124"/>
      <c r="V19" s="124"/>
      <c r="W19" s="124">
        <f>$O$30</f>
        <v>50</v>
      </c>
      <c r="X19" s="124"/>
      <c r="Y19" s="124"/>
      <c r="Z19" s="124">
        <f>$Q$33</f>
        <v>35</v>
      </c>
      <c r="AA19" s="124"/>
      <c r="AB19" s="124"/>
      <c r="AC19" s="124">
        <f>$X$25</f>
        <v>39</v>
      </c>
      <c r="AD19" s="124"/>
      <c r="AE19" s="124"/>
      <c r="AF19" s="124">
        <f>$Z$31</f>
        <v>39</v>
      </c>
      <c r="AG19" s="124"/>
      <c r="AH19" s="124"/>
      <c r="AI19" s="124">
        <f>$X$33</f>
        <v>50</v>
      </c>
      <c r="AJ19" s="124"/>
      <c r="AK19" s="150"/>
      <c r="AL19" s="113"/>
      <c r="AM19" s="115"/>
      <c r="AN19" s="115"/>
      <c r="AO19" s="118"/>
      <c r="AP19" s="119"/>
    </row>
    <row r="20" spans="1:47" ht="15.75" customHeight="1" x14ac:dyDescent="0.2">
      <c r="B20" s="140" t="s">
        <v>86</v>
      </c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6"/>
      <c r="N20" s="110">
        <f>IF($N$21=50,1,0)</f>
        <v>1</v>
      </c>
      <c r="O20" s="111"/>
      <c r="P20" s="111"/>
      <c r="Q20" s="111">
        <f>IF($Q$21=50,1,0)</f>
        <v>0</v>
      </c>
      <c r="R20" s="111"/>
      <c r="S20" s="111"/>
      <c r="T20" s="111">
        <f>IF($T$21=50,1,0)</f>
        <v>0</v>
      </c>
      <c r="U20" s="111"/>
      <c r="V20" s="111"/>
      <c r="W20" s="111">
        <f>IF($W$21=50,1,0)</f>
        <v>1</v>
      </c>
      <c r="X20" s="111"/>
      <c r="Y20" s="111"/>
      <c r="Z20" s="111">
        <f>IF($Z$21=50,1,0)</f>
        <v>1</v>
      </c>
      <c r="AA20" s="111"/>
      <c r="AB20" s="111"/>
      <c r="AC20" s="111">
        <f>IF($AC$21=50,1,0)</f>
        <v>1</v>
      </c>
      <c r="AD20" s="111"/>
      <c r="AE20" s="111"/>
      <c r="AF20" s="111">
        <f>IF($AF$21=50,1,0)</f>
        <v>0</v>
      </c>
      <c r="AG20" s="111"/>
      <c r="AH20" s="111"/>
      <c r="AI20" s="111">
        <f>IF($AI$21=50,1,0)</f>
        <v>0</v>
      </c>
      <c r="AJ20" s="111"/>
      <c r="AK20" s="151"/>
      <c r="AL20" s="112">
        <f>SUM($N$20:$AK$20)</f>
        <v>4</v>
      </c>
      <c r="AM20" s="114">
        <f>SUM($N$21:$AK$21)</f>
        <v>313</v>
      </c>
      <c r="AN20" s="114">
        <f>$AL$20+$AM$20/1000</f>
        <v>4.3129999999999997</v>
      </c>
      <c r="AO20" s="116">
        <f>RANK($AN$20,$AN$4:$AN$21,0)</f>
        <v>5</v>
      </c>
      <c r="AP20" s="117"/>
    </row>
    <row r="21" spans="1:47" ht="15.75" customHeight="1" thickBot="1" x14ac:dyDescent="0.3">
      <c r="B21" s="141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9"/>
      <c r="N21" s="135">
        <f>$F$28</f>
        <v>50</v>
      </c>
      <c r="O21" s="124"/>
      <c r="P21" s="124"/>
      <c r="Q21" s="124">
        <f>$H$35</f>
        <v>15</v>
      </c>
      <c r="R21" s="124"/>
      <c r="S21" s="124"/>
      <c r="T21" s="124">
        <f>$Q$27</f>
        <v>47</v>
      </c>
      <c r="U21" s="124"/>
      <c r="V21" s="124"/>
      <c r="W21" s="124">
        <f>$O$29</f>
        <v>50</v>
      </c>
      <c r="X21" s="124"/>
      <c r="Y21" s="124"/>
      <c r="Z21" s="124">
        <f>$O$35</f>
        <v>50</v>
      </c>
      <c r="AA21" s="124"/>
      <c r="AB21" s="124"/>
      <c r="AC21" s="124">
        <f>$X$27</f>
        <v>50</v>
      </c>
      <c r="AD21" s="124"/>
      <c r="AE21" s="124"/>
      <c r="AF21" s="124">
        <f>$Z$29</f>
        <v>37</v>
      </c>
      <c r="AG21" s="124"/>
      <c r="AH21" s="124"/>
      <c r="AI21" s="124">
        <f>$Z$34</f>
        <v>14</v>
      </c>
      <c r="AJ21" s="124"/>
      <c r="AK21" s="150"/>
      <c r="AL21" s="113"/>
      <c r="AM21" s="115"/>
      <c r="AN21" s="115"/>
      <c r="AO21" s="118"/>
      <c r="AP21" s="119"/>
    </row>
    <row r="22" spans="1:47" ht="18.75" customHeight="1" thickBot="1" x14ac:dyDescent="0.25">
      <c r="B22" s="15"/>
      <c r="C22" s="15"/>
      <c r="D22" s="15"/>
      <c r="E22" s="15"/>
      <c r="F22" s="15"/>
      <c r="G22" s="15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</row>
    <row r="23" spans="1:47" ht="15.75" thickBot="1" x14ac:dyDescent="0.3">
      <c r="A23" s="17" t="s">
        <v>87</v>
      </c>
      <c r="J23" s="17" t="s">
        <v>87</v>
      </c>
      <c r="S23" s="17" t="s">
        <v>87</v>
      </c>
      <c r="AA23" s="18"/>
    </row>
    <row r="24" spans="1:47" ht="15.75" thickBot="1" x14ac:dyDescent="0.3">
      <c r="A24" s="19">
        <v>1</v>
      </c>
      <c r="B24" s="53" t="s">
        <v>78</v>
      </c>
      <c r="C24" s="20" t="s">
        <v>88</v>
      </c>
      <c r="D24" s="53" t="s">
        <v>79</v>
      </c>
      <c r="E24" s="20"/>
      <c r="F24" s="21">
        <v>50</v>
      </c>
      <c r="G24" s="20" t="s">
        <v>88</v>
      </c>
      <c r="H24" s="21">
        <v>32</v>
      </c>
      <c r="I24" s="22"/>
      <c r="J24" s="19">
        <v>1</v>
      </c>
      <c r="K24" s="53" t="s">
        <v>78</v>
      </c>
      <c r="L24" s="20" t="s">
        <v>88</v>
      </c>
      <c r="M24" s="53" t="s">
        <v>80</v>
      </c>
      <c r="N24" s="20"/>
      <c r="O24" s="21">
        <v>50</v>
      </c>
      <c r="P24" s="20" t="s">
        <v>88</v>
      </c>
      <c r="Q24" s="21">
        <v>21</v>
      </c>
      <c r="R24" s="22"/>
      <c r="S24" s="19">
        <v>1</v>
      </c>
      <c r="T24" s="53" t="s">
        <v>81</v>
      </c>
      <c r="U24" s="20" t="s">
        <v>88</v>
      </c>
      <c r="V24" s="53" t="s">
        <v>78</v>
      </c>
      <c r="W24" s="20"/>
      <c r="X24" s="21">
        <v>50</v>
      </c>
      <c r="Y24" s="20" t="s">
        <v>88</v>
      </c>
      <c r="Z24" s="21">
        <v>26</v>
      </c>
      <c r="AA24" s="23"/>
      <c r="AB24" s="23"/>
      <c r="AC24" s="24" t="s">
        <v>89</v>
      </c>
      <c r="AD24" s="25"/>
      <c r="AE24" s="26" t="str">
        <f>IF($AO$4=1,$B$4,IF($AO$6=1,$B$6,IF($AO$8=1,$B$8,IF($AO$10=1,$B$10,IF($AO$12=1,$B$12,IF($AO$14=1,$B$14,IF($AO$16=1,$B$16,IF($AO$18=1,$B$18,IF($AO$20=1,$B$20,"")))))))))</f>
        <v>A7</v>
      </c>
      <c r="AF24" s="27"/>
      <c r="AG24" s="128">
        <f>CHOOSE(MID($AE$24,2,LEN($AE$24)-1),$C$4,$C$6,$C$8,$C$10,$C$12,$C$14,$C$16,$C$18,$C$20)</f>
        <v>0</v>
      </c>
      <c r="AH24" s="129"/>
      <c r="AI24" s="129"/>
      <c r="AJ24" s="129"/>
      <c r="AK24" s="129"/>
      <c r="AL24" s="129"/>
      <c r="AM24" s="129"/>
      <c r="AN24" s="129"/>
      <c r="AO24" s="129"/>
      <c r="AP24" s="130"/>
      <c r="AQ24" s="28"/>
      <c r="AR24" s="29">
        <f>IF($AO$4=1,$AN$4,IF($AO$6=1,$AN$6,IF($AO$8=1,$AN$8,IF($AO$10=1,$AN$10,IF($AO$12=1,$AN$12,IF($AO$14=1,$AN$14,IF($AO$16=1,$AN$16,IF($AO$18=1,$AN$18,IF($AO$20=1,$AN$20,0)))))))))</f>
        <v>5.3479999999999999</v>
      </c>
      <c r="AS24" s="23"/>
      <c r="AT24" s="23"/>
      <c r="AU24" s="23"/>
    </row>
    <row r="25" spans="1:47" ht="15.75" thickBot="1" x14ac:dyDescent="0.3">
      <c r="A25" s="19">
        <v>2</v>
      </c>
      <c r="B25" s="53" t="s">
        <v>80</v>
      </c>
      <c r="C25" s="20" t="s">
        <v>88</v>
      </c>
      <c r="D25" s="53" t="s">
        <v>81</v>
      </c>
      <c r="E25" s="20"/>
      <c r="F25" s="21">
        <v>50</v>
      </c>
      <c r="G25" s="20" t="s">
        <v>88</v>
      </c>
      <c r="H25" s="21">
        <v>21</v>
      </c>
      <c r="I25" s="22"/>
      <c r="J25" s="19">
        <v>2</v>
      </c>
      <c r="K25" s="53" t="s">
        <v>82</v>
      </c>
      <c r="L25" s="20" t="s">
        <v>88</v>
      </c>
      <c r="M25" s="53" t="s">
        <v>79</v>
      </c>
      <c r="N25" s="20"/>
      <c r="O25" s="21">
        <v>50</v>
      </c>
      <c r="P25" s="20" t="s">
        <v>88</v>
      </c>
      <c r="Q25" s="21">
        <v>23</v>
      </c>
      <c r="R25" s="22"/>
      <c r="S25" s="19">
        <v>2</v>
      </c>
      <c r="T25" s="53" t="s">
        <v>85</v>
      </c>
      <c r="U25" s="20" t="s">
        <v>88</v>
      </c>
      <c r="V25" s="53" t="s">
        <v>83</v>
      </c>
      <c r="W25" s="20"/>
      <c r="X25" s="21">
        <v>39</v>
      </c>
      <c r="Y25" s="20" t="s">
        <v>88</v>
      </c>
      <c r="Z25" s="21">
        <v>50</v>
      </c>
      <c r="AA25" s="18"/>
      <c r="AB25" s="24"/>
      <c r="AD25" s="24"/>
      <c r="AE25" s="30"/>
      <c r="AF25" s="30"/>
      <c r="AG25" s="30"/>
      <c r="AH25" s="30"/>
      <c r="AI25" s="30"/>
      <c r="AJ25" s="31"/>
      <c r="AK25" s="30"/>
      <c r="AL25" s="30"/>
      <c r="AM25" s="30"/>
      <c r="AN25" s="30"/>
      <c r="AO25" s="30"/>
      <c r="AP25" s="30"/>
      <c r="AQ25" s="32"/>
      <c r="AR25" s="33"/>
      <c r="AS25" s="34"/>
      <c r="AT25" s="35"/>
      <c r="AU25" s="35"/>
    </row>
    <row r="26" spans="1:47" ht="15.75" thickBot="1" x14ac:dyDescent="0.3">
      <c r="A26" s="19">
        <v>3</v>
      </c>
      <c r="B26" s="53" t="s">
        <v>82</v>
      </c>
      <c r="C26" s="20" t="s">
        <v>88</v>
      </c>
      <c r="D26" s="53" t="s">
        <v>83</v>
      </c>
      <c r="E26" s="20"/>
      <c r="F26" s="21">
        <v>50</v>
      </c>
      <c r="G26" s="20" t="s">
        <v>88</v>
      </c>
      <c r="H26" s="21">
        <v>12</v>
      </c>
      <c r="I26" s="22"/>
      <c r="J26" s="19">
        <v>3</v>
      </c>
      <c r="K26" s="53" t="s">
        <v>81</v>
      </c>
      <c r="L26" s="20" t="s">
        <v>88</v>
      </c>
      <c r="M26" s="53" t="s">
        <v>84</v>
      </c>
      <c r="N26" s="20"/>
      <c r="O26" s="21">
        <v>50</v>
      </c>
      <c r="P26" s="20" t="s">
        <v>88</v>
      </c>
      <c r="Q26" s="21">
        <v>45</v>
      </c>
      <c r="R26" s="22"/>
      <c r="S26" s="19">
        <v>3</v>
      </c>
      <c r="T26" s="53" t="s">
        <v>84</v>
      </c>
      <c r="U26" s="20" t="s">
        <v>88</v>
      </c>
      <c r="V26" s="53" t="s">
        <v>79</v>
      </c>
      <c r="W26" s="20"/>
      <c r="X26" s="21">
        <v>50</v>
      </c>
      <c r="Y26" s="20" t="s">
        <v>88</v>
      </c>
      <c r="Z26" s="21">
        <v>28</v>
      </c>
      <c r="AA26" s="23"/>
      <c r="AB26" s="23"/>
      <c r="AC26" s="24" t="s">
        <v>90</v>
      </c>
      <c r="AD26" s="25"/>
      <c r="AE26" s="26" t="str">
        <f>IF($AO$4=2,$B$4,IF($AO$6=2,$B$6,IF($AO$8=2,$B$8,IF($AO$10=2,$B$10,IF($AO$12=2,$B$12,IF($AO$14=2,$B$14,IF($AO$16=2,$B$16,IF($AO$18=2,$B$18,IF($AO$20=2,$B$20,"")))))))))</f>
        <v>A6</v>
      </c>
      <c r="AF26" s="36"/>
      <c r="AG26" s="128">
        <f>CHOOSE(MID($AE$26,2,LEN($AE$26)-1),$C$4,$C$6,$C$8,$C$10,$C$12,$C$14,$C$16,$C$18,$C$20)</f>
        <v>0</v>
      </c>
      <c r="AH26" s="129"/>
      <c r="AI26" s="129"/>
      <c r="AJ26" s="129"/>
      <c r="AK26" s="129"/>
      <c r="AL26" s="129"/>
      <c r="AM26" s="129"/>
      <c r="AN26" s="129"/>
      <c r="AO26" s="129"/>
      <c r="AP26" s="130"/>
      <c r="AQ26" s="28"/>
      <c r="AR26" s="29">
        <f>IF($AO$4=2,$AN$4,IF($AO$6=2,$AN$6,IF($AO$8=2,$AN$8,IF($AO$10=2,$AN$10,IF($AO$12=2,$AN$12,IF($AO$14=2,$AN$14,IF($AO$16=2,$AN$16,IF($AO$18=2,$AN$18,IF($AO$20=2,$AN$20,0)))))))))</f>
        <v>5.3259999999999996</v>
      </c>
      <c r="AS26" s="23"/>
      <c r="AT26" s="23"/>
      <c r="AU26" s="23"/>
    </row>
    <row r="27" spans="1:47" ht="15.75" thickBot="1" x14ac:dyDescent="0.3">
      <c r="A27" s="19">
        <v>1</v>
      </c>
      <c r="B27" s="53" t="s">
        <v>84</v>
      </c>
      <c r="C27" s="20" t="s">
        <v>88</v>
      </c>
      <c r="D27" s="53" t="s">
        <v>85</v>
      </c>
      <c r="E27" s="20"/>
      <c r="F27" s="21">
        <v>50</v>
      </c>
      <c r="G27" s="20" t="s">
        <v>88</v>
      </c>
      <c r="H27" s="21">
        <v>25</v>
      </c>
      <c r="I27" s="22"/>
      <c r="J27" s="19">
        <v>1</v>
      </c>
      <c r="K27" s="53" t="s">
        <v>85</v>
      </c>
      <c r="L27" s="20" t="s">
        <v>88</v>
      </c>
      <c r="M27" s="53" t="s">
        <v>86</v>
      </c>
      <c r="N27" s="20"/>
      <c r="O27" s="21">
        <v>50</v>
      </c>
      <c r="P27" s="20" t="s">
        <v>88</v>
      </c>
      <c r="Q27" s="21">
        <v>47</v>
      </c>
      <c r="R27" s="22"/>
      <c r="S27" s="19">
        <v>1</v>
      </c>
      <c r="T27" s="53" t="s">
        <v>86</v>
      </c>
      <c r="U27" s="20" t="s">
        <v>88</v>
      </c>
      <c r="V27" s="53" t="s">
        <v>82</v>
      </c>
      <c r="W27" s="20"/>
      <c r="X27" s="21">
        <v>50</v>
      </c>
      <c r="Y27" s="20" t="s">
        <v>88</v>
      </c>
      <c r="Z27" s="21">
        <v>45</v>
      </c>
      <c r="AA27" s="24"/>
      <c r="AB27" s="24"/>
      <c r="AC27" s="24"/>
      <c r="AD27" s="24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2"/>
      <c r="AR27" s="33"/>
      <c r="AS27" s="34"/>
      <c r="AT27" s="35"/>
      <c r="AU27" s="35"/>
    </row>
    <row r="28" spans="1:47" ht="15.75" thickBot="1" x14ac:dyDescent="0.3">
      <c r="A28" s="19">
        <v>2</v>
      </c>
      <c r="B28" s="53" t="s">
        <v>86</v>
      </c>
      <c r="C28" s="20" t="s">
        <v>88</v>
      </c>
      <c r="D28" s="53" t="s">
        <v>78</v>
      </c>
      <c r="E28" s="20"/>
      <c r="F28" s="21">
        <v>50</v>
      </c>
      <c r="G28" s="20" t="s">
        <v>88</v>
      </c>
      <c r="H28" s="21">
        <v>45</v>
      </c>
      <c r="I28" s="22"/>
      <c r="J28" s="19">
        <v>2</v>
      </c>
      <c r="K28" s="53" t="s">
        <v>83</v>
      </c>
      <c r="L28" s="20" t="s">
        <v>88</v>
      </c>
      <c r="M28" s="53" t="s">
        <v>78</v>
      </c>
      <c r="N28" s="20"/>
      <c r="O28" s="21">
        <v>50</v>
      </c>
      <c r="P28" s="20" t="s">
        <v>88</v>
      </c>
      <c r="Q28" s="21">
        <v>41</v>
      </c>
      <c r="R28" s="22"/>
      <c r="S28" s="19">
        <v>2</v>
      </c>
      <c r="T28" s="53" t="s">
        <v>78</v>
      </c>
      <c r="U28" s="20" t="s">
        <v>88</v>
      </c>
      <c r="V28" s="53" t="s">
        <v>84</v>
      </c>
      <c r="W28" s="20"/>
      <c r="X28" s="21">
        <v>35</v>
      </c>
      <c r="Y28" s="20" t="s">
        <v>88</v>
      </c>
      <c r="Z28" s="21">
        <v>50</v>
      </c>
      <c r="AA28" s="23"/>
      <c r="AB28" s="23"/>
      <c r="AC28" s="24" t="s">
        <v>91</v>
      </c>
      <c r="AD28" s="25"/>
      <c r="AE28" s="26" t="str">
        <f>IF($AO$4=3,$B$4,IF($AO$6=3,$B$6,IF($AO$8=3,$B$8,IF($AO$10=3,$B$10,IF($AO$12=3,$B$12,IF($AO$14=3,$B$14,IF($AO$16=3,$B$16,IF($AO$18=3,$B$18,IF($AO$20=3,$B$20,"")))))))))</f>
        <v>A4</v>
      </c>
      <c r="AF28" s="36"/>
      <c r="AG28" s="128">
        <f>CHOOSE(MID($AE$28,2,LEN($AE$28)-1),$C$4,$C$6,$C$8,$C$10,$C$12,$C$14,$C$16,$C$18,$C$20)</f>
        <v>0</v>
      </c>
      <c r="AH28" s="129"/>
      <c r="AI28" s="129"/>
      <c r="AJ28" s="129"/>
      <c r="AK28" s="129"/>
      <c r="AL28" s="129"/>
      <c r="AM28" s="129"/>
      <c r="AN28" s="129"/>
      <c r="AO28" s="129"/>
      <c r="AP28" s="130"/>
      <c r="AQ28" s="28"/>
      <c r="AR28" s="29">
        <f>IF($AO$4=3,$AN$4,IF($AO$6=3,$AN$6,IF($AO$8=3,$AN$8,IF($AO$10=3,$AN$10,IF($AO$12=3,$AN$12,IF($AO$14=3,$AN$14,IF($AO$16=3,$AN$16,IF($AO$18=3,$AN$18,IF($AO$20=3,$AN$20,0)))))))))</f>
        <v>5.3239999999999998</v>
      </c>
      <c r="AS28" s="23"/>
      <c r="AT28" s="23"/>
      <c r="AU28" s="23"/>
    </row>
    <row r="29" spans="1:47" ht="15.75" thickBot="1" x14ac:dyDescent="0.3">
      <c r="A29" s="19">
        <v>3</v>
      </c>
      <c r="B29" s="53" t="s">
        <v>79</v>
      </c>
      <c r="C29" s="20" t="s">
        <v>88</v>
      </c>
      <c r="D29" s="53" t="s">
        <v>80</v>
      </c>
      <c r="E29" s="20"/>
      <c r="F29" s="21">
        <v>50</v>
      </c>
      <c r="G29" s="20" t="s">
        <v>88</v>
      </c>
      <c r="H29" s="21">
        <v>48</v>
      </c>
      <c r="I29" s="22"/>
      <c r="J29" s="19">
        <v>3</v>
      </c>
      <c r="K29" s="53" t="s">
        <v>86</v>
      </c>
      <c r="L29" s="20" t="s">
        <v>88</v>
      </c>
      <c r="M29" s="53" t="s">
        <v>79</v>
      </c>
      <c r="N29" s="20"/>
      <c r="O29" s="21">
        <v>50</v>
      </c>
      <c r="P29" s="20" t="s">
        <v>88</v>
      </c>
      <c r="Q29" s="21">
        <v>38</v>
      </c>
      <c r="R29" s="22"/>
      <c r="S29" s="19">
        <v>3</v>
      </c>
      <c r="T29" s="53" t="s">
        <v>80</v>
      </c>
      <c r="U29" s="20" t="s">
        <v>88</v>
      </c>
      <c r="V29" s="53" t="s">
        <v>86</v>
      </c>
      <c r="W29" s="20"/>
      <c r="X29" s="21">
        <v>50</v>
      </c>
      <c r="Y29" s="20" t="s">
        <v>88</v>
      </c>
      <c r="Z29" s="21">
        <v>37</v>
      </c>
      <c r="AA29" s="24"/>
      <c r="AB29" s="24"/>
      <c r="AC29" s="24"/>
      <c r="AD29" s="24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2"/>
      <c r="AR29" s="33"/>
      <c r="AS29" s="34"/>
      <c r="AT29" s="35"/>
      <c r="AU29" s="35"/>
    </row>
    <row r="30" spans="1:47" ht="15.75" thickBot="1" x14ac:dyDescent="0.3">
      <c r="A30" s="19">
        <v>1</v>
      </c>
      <c r="B30" s="53" t="s">
        <v>81</v>
      </c>
      <c r="C30" s="20" t="s">
        <v>88</v>
      </c>
      <c r="D30" s="53" t="s">
        <v>82</v>
      </c>
      <c r="E30" s="20"/>
      <c r="F30" s="21">
        <v>50</v>
      </c>
      <c r="G30" s="20" t="s">
        <v>88</v>
      </c>
      <c r="H30" s="21">
        <v>38</v>
      </c>
      <c r="I30" s="22"/>
      <c r="J30" s="19">
        <v>1</v>
      </c>
      <c r="K30" s="53" t="s">
        <v>85</v>
      </c>
      <c r="L30" s="20" t="s">
        <v>88</v>
      </c>
      <c r="M30" s="53" t="s">
        <v>81</v>
      </c>
      <c r="N30" s="20"/>
      <c r="O30" s="21">
        <v>50</v>
      </c>
      <c r="P30" s="20" t="s">
        <v>88</v>
      </c>
      <c r="Q30" s="21">
        <v>39</v>
      </c>
      <c r="R30" s="22"/>
      <c r="S30" s="19">
        <v>1</v>
      </c>
      <c r="T30" s="53" t="s">
        <v>83</v>
      </c>
      <c r="U30" s="20" t="s">
        <v>88</v>
      </c>
      <c r="V30" s="53" t="s">
        <v>81</v>
      </c>
      <c r="W30" s="20"/>
      <c r="X30" s="21">
        <v>17</v>
      </c>
      <c r="Y30" s="20" t="s">
        <v>88</v>
      </c>
      <c r="Z30" s="21">
        <v>50</v>
      </c>
      <c r="AA30" s="23"/>
      <c r="AB30" s="23"/>
      <c r="AC30" s="24" t="s">
        <v>92</v>
      </c>
      <c r="AD30" s="25"/>
      <c r="AE30" s="26" t="str">
        <f>IF($AO$4=4,$B$4,IF($AO$6=4,$B$6,IF($AO$8=4,$B$8,IF($AO$10=4,$B$10,IF($AO$12=4,$B$12,IF($AO$14=4,$B$14,IF($AO$16=4,$B$16,IF($AO$18=4,$B$18,IF($AO$20=4,$B$20,"")))))))))</f>
        <v>A3</v>
      </c>
      <c r="AF30" s="36"/>
      <c r="AG30" s="128">
        <f>CHOOSE(MID($AE$30,2,LEN($AE$30)-1),$C$4,$C$6,$C$8,$C$10,$C$12,$C$14,$C$16,$C$18,$C$20)</f>
        <v>0</v>
      </c>
      <c r="AH30" s="129"/>
      <c r="AI30" s="129"/>
      <c r="AJ30" s="129"/>
      <c r="AK30" s="129"/>
      <c r="AL30" s="129"/>
      <c r="AM30" s="129"/>
      <c r="AN30" s="129"/>
      <c r="AO30" s="129"/>
      <c r="AP30" s="130"/>
      <c r="AQ30" s="28"/>
      <c r="AR30" s="29">
        <f>IF($AO$4=4,$AN$4,IF($AO$6=4,$AN$6,IF($AO$8=4,$AN$8,IF($AO$10=4,$AN$10,IF($AO$12=4,$AN$12,IF($AO$14=4,$AN$14,IF($AO$16=4,$AN$16,IF($AO$18=4,$AN$18,IF($AO$20=4,$AN$20,0)))))))))</f>
        <v>4.319</v>
      </c>
      <c r="AS30" s="23"/>
      <c r="AT30" s="23"/>
      <c r="AU30" s="23"/>
    </row>
    <row r="31" spans="1:47" ht="15.75" thickBot="1" x14ac:dyDescent="0.3">
      <c r="A31" s="19">
        <v>2</v>
      </c>
      <c r="B31" s="53" t="s">
        <v>83</v>
      </c>
      <c r="C31" s="20" t="s">
        <v>88</v>
      </c>
      <c r="D31" s="53" t="s">
        <v>84</v>
      </c>
      <c r="E31" s="20"/>
      <c r="F31" s="21">
        <v>50</v>
      </c>
      <c r="G31" s="20" t="s">
        <v>88</v>
      </c>
      <c r="H31" s="21">
        <v>38</v>
      </c>
      <c r="I31" s="22"/>
      <c r="J31" s="19">
        <v>2</v>
      </c>
      <c r="K31" s="53" t="s">
        <v>84</v>
      </c>
      <c r="L31" s="20" t="s">
        <v>88</v>
      </c>
      <c r="M31" s="53" t="s">
        <v>80</v>
      </c>
      <c r="N31" s="20"/>
      <c r="O31" s="21">
        <v>50</v>
      </c>
      <c r="P31" s="20" t="s">
        <v>88</v>
      </c>
      <c r="Q31" s="21">
        <v>29</v>
      </c>
      <c r="R31" s="22"/>
      <c r="S31" s="19">
        <v>2</v>
      </c>
      <c r="T31" s="53" t="s">
        <v>82</v>
      </c>
      <c r="U31" s="20" t="s">
        <v>88</v>
      </c>
      <c r="V31" s="53" t="s">
        <v>85</v>
      </c>
      <c r="W31" s="20"/>
      <c r="X31" s="21">
        <v>50</v>
      </c>
      <c r="Y31" s="20" t="s">
        <v>88</v>
      </c>
      <c r="Z31" s="21">
        <v>39</v>
      </c>
      <c r="AA31" s="18"/>
      <c r="AB31" s="18"/>
      <c r="AC31" s="37"/>
      <c r="AD31" s="38"/>
      <c r="AE31" s="39"/>
      <c r="AF31" s="39"/>
      <c r="AG31" s="39"/>
      <c r="AH31" s="39"/>
      <c r="AI31" s="36"/>
      <c r="AJ31" s="31"/>
      <c r="AK31" s="40"/>
      <c r="AL31" s="40"/>
      <c r="AM31" s="40"/>
      <c r="AN31" s="40"/>
      <c r="AO31" s="40"/>
      <c r="AP31" s="40"/>
      <c r="AQ31" s="41"/>
      <c r="AR31" s="42"/>
      <c r="AS31" s="34"/>
      <c r="AT31" s="35"/>
      <c r="AU31" s="35"/>
    </row>
    <row r="32" spans="1:47" ht="15.75" thickBot="1" x14ac:dyDescent="0.3">
      <c r="A32" s="19">
        <v>3</v>
      </c>
      <c r="B32" s="53" t="s">
        <v>78</v>
      </c>
      <c r="C32" s="20" t="s">
        <v>88</v>
      </c>
      <c r="D32" s="53" t="s">
        <v>85</v>
      </c>
      <c r="E32" s="20"/>
      <c r="F32" s="21">
        <v>50</v>
      </c>
      <c r="G32" s="20" t="s">
        <v>88</v>
      </c>
      <c r="H32" s="21">
        <v>39</v>
      </c>
      <c r="I32" s="22"/>
      <c r="J32" s="19">
        <v>3</v>
      </c>
      <c r="K32" s="53" t="s">
        <v>82</v>
      </c>
      <c r="L32" s="20" t="s">
        <v>88</v>
      </c>
      <c r="M32" s="53" t="s">
        <v>78</v>
      </c>
      <c r="N32" s="20"/>
      <c r="O32" s="21">
        <v>50</v>
      </c>
      <c r="P32" s="20" t="s">
        <v>88</v>
      </c>
      <c r="Q32" s="21">
        <v>26</v>
      </c>
      <c r="R32" s="22"/>
      <c r="S32" s="19">
        <v>3</v>
      </c>
      <c r="T32" s="53" t="s">
        <v>79</v>
      </c>
      <c r="U32" s="20" t="s">
        <v>88</v>
      </c>
      <c r="V32" s="53" t="s">
        <v>83</v>
      </c>
      <c r="W32" s="20"/>
      <c r="X32" s="21">
        <v>14</v>
      </c>
      <c r="Y32" s="20" t="s">
        <v>88</v>
      </c>
      <c r="Z32" s="21">
        <v>50</v>
      </c>
      <c r="AA32" s="23"/>
      <c r="AB32" s="23"/>
      <c r="AC32" s="24" t="s">
        <v>93</v>
      </c>
      <c r="AD32" s="25"/>
      <c r="AE32" s="43" t="str">
        <f>IF($AO$4=5,$B$4,IF($AO$6=5,$B$6,IF($AO$8=5,$B$8,IF($AO$10=5,$B$10,IF($AO$12=5,$B$12,IF($AO$14=5,$B$14,IF($AO$16=5,$B$16,IF($AO$18=5,$B$18,IF($AO$20=5,$B$20,"")))))))))</f>
        <v>A9</v>
      </c>
      <c r="AF32" s="36"/>
      <c r="AG32" s="131">
        <f>CHOOSE(MID($AE$32,2,LEN($AE$32)-1),$C$4,$C$6,$C$8,$C$10,$C$12,$C$14,$C$16,$C$18,$C$20)</f>
        <v>0</v>
      </c>
      <c r="AH32" s="132"/>
      <c r="AI32" s="132"/>
      <c r="AJ32" s="132"/>
      <c r="AK32" s="132"/>
      <c r="AL32" s="132"/>
      <c r="AM32" s="132"/>
      <c r="AN32" s="132"/>
      <c r="AO32" s="132"/>
      <c r="AP32" s="133"/>
      <c r="AQ32" s="44" t="e">
        <f>IF(OR(#REF!=#REF!,#REF!=#REF!,#REF!=#REF!,#REF!=#REF!,#REF!=#REF!,#REF!=#REF!,#REF!=#REF!,#REF!=#REF!),"Q","NQ")</f>
        <v>#REF!</v>
      </c>
      <c r="AR32" s="29">
        <f>IF($AO$4=5,$AN$4,IF($AO$6=5,$AN$6,IF($AO$8=5,$AN$8,IF($AO$10=5,$AN$10,IF($AO$12=5,$AN$12,IF($AO$14=5,$AN$14,IF($AO$16=5,$AN$16,IF($AO$18=5,$AN$18,IF($AO$20=5,$AN$20,0)))))))))</f>
        <v>4.3129999999999997</v>
      </c>
      <c r="AS32" s="23"/>
      <c r="AT32" s="23"/>
      <c r="AU32" s="23"/>
    </row>
    <row r="33" spans="1:47" ht="15.75" thickBot="1" x14ac:dyDescent="0.3">
      <c r="A33" s="19">
        <v>1</v>
      </c>
      <c r="B33" s="53" t="s">
        <v>79</v>
      </c>
      <c r="C33" s="20" t="s">
        <v>88</v>
      </c>
      <c r="D33" s="53" t="s">
        <v>81</v>
      </c>
      <c r="E33" s="20"/>
      <c r="F33" s="21">
        <v>50</v>
      </c>
      <c r="G33" s="20" t="s">
        <v>88</v>
      </c>
      <c r="H33" s="21">
        <v>14</v>
      </c>
      <c r="I33" s="22"/>
      <c r="J33" s="19">
        <v>1</v>
      </c>
      <c r="K33" s="53" t="s">
        <v>79</v>
      </c>
      <c r="L33" s="20" t="s">
        <v>88</v>
      </c>
      <c r="M33" s="53" t="s">
        <v>85</v>
      </c>
      <c r="N33" s="20"/>
      <c r="O33" s="21">
        <v>50</v>
      </c>
      <c r="P33" s="20" t="s">
        <v>88</v>
      </c>
      <c r="Q33" s="21">
        <v>35</v>
      </c>
      <c r="R33" s="22"/>
      <c r="S33" s="19">
        <v>1</v>
      </c>
      <c r="T33" s="53" t="s">
        <v>85</v>
      </c>
      <c r="U33" s="20" t="s">
        <v>88</v>
      </c>
      <c r="V33" s="53" t="s">
        <v>80</v>
      </c>
      <c r="W33" s="20"/>
      <c r="X33" s="21">
        <v>50</v>
      </c>
      <c r="Y33" s="20" t="s">
        <v>88</v>
      </c>
      <c r="Z33" s="21">
        <v>21</v>
      </c>
      <c r="AA33" s="18"/>
      <c r="AB33" s="18"/>
      <c r="AC33" s="45"/>
      <c r="AD33" s="18"/>
      <c r="AE33" s="31"/>
      <c r="AF33" s="31"/>
      <c r="AG33" s="31"/>
      <c r="AH33" s="31"/>
      <c r="AI33" s="31"/>
      <c r="AJ33" s="31"/>
      <c r="AK33" s="40"/>
      <c r="AL33" s="40"/>
      <c r="AM33" s="40"/>
      <c r="AN33" s="40"/>
      <c r="AO33" s="40"/>
      <c r="AP33" s="40"/>
      <c r="AQ33" s="41"/>
      <c r="AR33" s="42"/>
      <c r="AS33" s="18"/>
      <c r="AT33" s="18"/>
      <c r="AU33" s="18"/>
    </row>
    <row r="34" spans="1:47" ht="15.75" thickBot="1" x14ac:dyDescent="0.3">
      <c r="A34" s="19">
        <v>2</v>
      </c>
      <c r="B34" s="54" t="s">
        <v>80</v>
      </c>
      <c r="C34" s="20" t="s">
        <v>88</v>
      </c>
      <c r="D34" s="53" t="s">
        <v>82</v>
      </c>
      <c r="E34" s="20"/>
      <c r="F34" s="21">
        <v>50</v>
      </c>
      <c r="G34" s="20" t="s">
        <v>88</v>
      </c>
      <c r="H34" s="21">
        <v>0</v>
      </c>
      <c r="I34" s="46"/>
      <c r="J34" s="19">
        <v>2</v>
      </c>
      <c r="K34" s="54" t="s">
        <v>80</v>
      </c>
      <c r="L34" s="20" t="s">
        <v>88</v>
      </c>
      <c r="M34" s="53" t="s">
        <v>83</v>
      </c>
      <c r="N34" s="20"/>
      <c r="O34" s="21">
        <v>50</v>
      </c>
      <c r="P34" s="20" t="s">
        <v>88</v>
      </c>
      <c r="Q34" s="21">
        <v>47</v>
      </c>
      <c r="R34" s="47"/>
      <c r="S34" s="19">
        <v>2</v>
      </c>
      <c r="T34" s="54" t="s">
        <v>81</v>
      </c>
      <c r="U34" s="20" t="s">
        <v>88</v>
      </c>
      <c r="V34" s="53" t="s">
        <v>86</v>
      </c>
      <c r="W34" s="20"/>
      <c r="X34" s="21">
        <v>50</v>
      </c>
      <c r="Y34" s="20" t="s">
        <v>88</v>
      </c>
      <c r="Z34" s="21">
        <v>14</v>
      </c>
      <c r="AA34" s="23"/>
      <c r="AB34" s="23"/>
      <c r="AC34" s="24" t="s">
        <v>94</v>
      </c>
      <c r="AD34" s="25"/>
      <c r="AE34" s="43" t="str">
        <f>IF($AO$4=6,$B$4,IF($AO$6=6,$B$6,IF($AO$8=6,$B$8,IF($AO$10=6,$B$10,IF($AO$12=6,$B$12,IF($AO$14=6,$B$14,IF($AO$16=6,$B$16,IF($AO$18=6,$B$18,IF($AO$20=6,$B$20,"")))))))))</f>
        <v>A5</v>
      </c>
      <c r="AF34" s="36"/>
      <c r="AG34" s="131">
        <f>CHOOSE(MID($AE$34,2,LEN($AE$34)-1),$C$4,$C$6,$C$8,$C$10,$C$12,$C$14,$C$16,$C$18,$C$20)</f>
        <v>0</v>
      </c>
      <c r="AH34" s="132"/>
      <c r="AI34" s="132"/>
      <c r="AJ34" s="132"/>
      <c r="AK34" s="132"/>
      <c r="AL34" s="132"/>
      <c r="AM34" s="132"/>
      <c r="AN34" s="132"/>
      <c r="AO34" s="132"/>
      <c r="AP34" s="133"/>
      <c r="AQ34" s="28"/>
      <c r="AR34" s="29">
        <f>IF($AO$4=6,$AN$4,IF($AO$6=6,$AN$6,IF($AO$8=6,$AN$8,IF($AO$10=6,$AN$10,IF($AO$12=6,$AN$12,IF($AO$14=6,$AN$14,IF($AO$16=6,$AN$16,IF($AO$18=6,$AN$18,IF($AO$20=6,$AN$20,0)))))))))</f>
        <v>4.3079999999999998</v>
      </c>
      <c r="AS34" s="23"/>
      <c r="AT34" s="23"/>
      <c r="AU34" s="23"/>
    </row>
    <row r="35" spans="1:47" ht="15.75" thickBot="1" x14ac:dyDescent="0.3">
      <c r="A35" s="19">
        <v>3</v>
      </c>
      <c r="B35" s="54" t="s">
        <v>83</v>
      </c>
      <c r="C35" s="20" t="s">
        <v>88</v>
      </c>
      <c r="D35" s="53" t="s">
        <v>86</v>
      </c>
      <c r="E35" s="20"/>
      <c r="F35" s="21">
        <v>50</v>
      </c>
      <c r="G35" s="20" t="s">
        <v>88</v>
      </c>
      <c r="H35" s="21">
        <v>15</v>
      </c>
      <c r="I35" s="46"/>
      <c r="J35" s="19">
        <v>3</v>
      </c>
      <c r="K35" s="54" t="s">
        <v>86</v>
      </c>
      <c r="L35" s="20" t="s">
        <v>88</v>
      </c>
      <c r="M35" s="53" t="s">
        <v>84</v>
      </c>
      <c r="N35" s="20"/>
      <c r="O35" s="21">
        <v>50</v>
      </c>
      <c r="P35" s="20" t="s">
        <v>88</v>
      </c>
      <c r="Q35" s="21">
        <v>15</v>
      </c>
      <c r="R35" s="47"/>
      <c r="S35" s="19">
        <v>3</v>
      </c>
      <c r="T35" s="54" t="s">
        <v>84</v>
      </c>
      <c r="U35" s="20" t="s">
        <v>88</v>
      </c>
      <c r="V35" s="53" t="s">
        <v>82</v>
      </c>
      <c r="W35" s="20"/>
      <c r="X35" s="21">
        <v>50</v>
      </c>
      <c r="Y35" s="20" t="s">
        <v>88</v>
      </c>
      <c r="Z35" s="21">
        <v>25</v>
      </c>
      <c r="AA35" s="18"/>
      <c r="AB35" s="18"/>
      <c r="AC35" s="14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1"/>
      <c r="AR35" s="42"/>
      <c r="AS35" s="18"/>
      <c r="AT35" s="18"/>
      <c r="AU35" s="18"/>
    </row>
    <row r="36" spans="1:47" ht="15.75" thickBot="1" x14ac:dyDescent="0.3">
      <c r="A36" s="48"/>
      <c r="B36" s="37"/>
      <c r="C36" s="37"/>
      <c r="D36" s="37"/>
      <c r="E36" s="37"/>
      <c r="F36" s="38"/>
      <c r="G36" s="37"/>
      <c r="H36" s="38"/>
      <c r="I36" s="46"/>
      <c r="J36" s="38"/>
      <c r="K36" s="37"/>
      <c r="L36" s="38"/>
      <c r="O36" s="47"/>
      <c r="P36" s="47"/>
      <c r="Q36" s="47"/>
      <c r="R36" s="47"/>
      <c r="W36" s="24"/>
      <c r="X36" s="24"/>
      <c r="Y36" s="38"/>
      <c r="Z36" s="49"/>
      <c r="AA36" s="23"/>
      <c r="AB36" s="23"/>
      <c r="AC36" s="24" t="s">
        <v>95</v>
      </c>
      <c r="AD36" s="25"/>
      <c r="AE36" s="43" t="str">
        <f>IF($AO$4=7,$B$4,IF($AO$6=7,$B$6,IF($AO$8=7,$B$8,IF($AO$10=7,$B$10,IF($AO$12=7,$B$12,IF($AO$14=7,$B$14,IF($AO$16=7,$B$16,IF($AO$18=7,$B$18,IF($AO$20=7,$B$20,"")))))))))</f>
        <v>A8</v>
      </c>
      <c r="AF36" s="36"/>
      <c r="AG36" s="131">
        <f>CHOOSE(MID($AE$36,2,LEN($AE$36)-1),$C$4,$C$6,$C$8,$C$10,$C$12,$C$14,$C$16,$C$18,$C$20)</f>
        <v>0</v>
      </c>
      <c r="AH36" s="132"/>
      <c r="AI36" s="132"/>
      <c r="AJ36" s="132"/>
      <c r="AK36" s="132"/>
      <c r="AL36" s="132"/>
      <c r="AM36" s="132"/>
      <c r="AN36" s="132"/>
      <c r="AO36" s="132"/>
      <c r="AP36" s="133"/>
      <c r="AQ36" s="28"/>
      <c r="AR36" s="29">
        <f>IF($AO$4=7,$AN$4,IF($AO$6=7,$AN$6,IF($AO$8=7,$AN$8,IF($AO$10=7,$AN$10,IF($AO$12=7,$AN$12,IF($AO$14=7,$AN$14,IF($AO$16=7,$AN$16,IF($AO$18=7,$AN$18,IF($AO$20=7,$AN$20,0)))))))))</f>
        <v>3.327</v>
      </c>
      <c r="AS36" s="23"/>
      <c r="AT36" s="23"/>
      <c r="AU36" s="23"/>
    </row>
    <row r="37" spans="1:47" ht="15.75" thickBot="1" x14ac:dyDescent="0.3">
      <c r="A37" s="48"/>
      <c r="B37" s="37"/>
      <c r="C37" s="37"/>
      <c r="D37" s="37"/>
      <c r="E37" s="37"/>
      <c r="F37" s="38"/>
      <c r="G37" s="37"/>
      <c r="H37" s="38"/>
      <c r="I37" s="46"/>
      <c r="J37" s="38"/>
      <c r="K37" s="37"/>
      <c r="L37" s="38"/>
      <c r="O37" s="47"/>
      <c r="P37" s="47"/>
      <c r="Q37" s="47"/>
      <c r="R37" s="47"/>
      <c r="W37" s="45"/>
      <c r="X37" s="18"/>
      <c r="Y37" s="18"/>
      <c r="Z37" s="18"/>
      <c r="AA37" s="18"/>
      <c r="AB37" s="18"/>
      <c r="AC37" s="45"/>
      <c r="AD37" s="18"/>
      <c r="AE37" s="31"/>
      <c r="AF37" s="31"/>
      <c r="AG37" s="31"/>
      <c r="AH37" s="31"/>
      <c r="AI37" s="31"/>
      <c r="AJ37" s="31"/>
      <c r="AK37" s="40"/>
      <c r="AL37" s="40"/>
      <c r="AM37" s="40"/>
      <c r="AN37" s="40"/>
      <c r="AO37" s="40"/>
      <c r="AP37" s="40"/>
      <c r="AQ37" s="41"/>
      <c r="AR37" s="42"/>
      <c r="AS37" s="18"/>
      <c r="AT37" s="18"/>
      <c r="AU37" s="18"/>
    </row>
    <row r="38" spans="1:47" ht="15.75" thickBot="1" x14ac:dyDescent="0.3">
      <c r="A38" s="48"/>
      <c r="B38" s="37"/>
      <c r="C38" s="37"/>
      <c r="D38" s="37"/>
      <c r="E38" s="37"/>
      <c r="F38" s="38"/>
      <c r="G38" s="37"/>
      <c r="H38" s="38"/>
      <c r="I38" s="45"/>
      <c r="J38" s="38"/>
      <c r="K38" s="37"/>
      <c r="L38" s="38"/>
      <c r="W38" s="24"/>
      <c r="X38" s="24"/>
      <c r="Y38" s="38"/>
      <c r="Z38" s="49"/>
      <c r="AA38" s="23"/>
      <c r="AB38" s="23"/>
      <c r="AC38" s="24" t="s">
        <v>96</v>
      </c>
      <c r="AD38" s="25"/>
      <c r="AE38" s="43" t="str">
        <f>IF($AO$4=8,$B$4,IF($AO$6=8,$B$6,IF($AO$8=8,$B$8,IF($AO$10=8,$B$10,IF($AO$12=8,$B$12,IF($AO$14=8,$B$14,IF($AO$16=8,$B$16,IF($AO$18=8,$B$18,IF($AO$20=8,$B$20,"")))))))))</f>
        <v>A1</v>
      </c>
      <c r="AF38" s="36"/>
      <c r="AG38" s="131">
        <f>CHOOSE(MID($AE$38,2,LEN($AE$38)-1),$C$4,$C$6,$C$8,$C$10,$C$12,$C$14,$C$16,$C$18,$C$20)</f>
        <v>0</v>
      </c>
      <c r="AH38" s="132"/>
      <c r="AI38" s="132"/>
      <c r="AJ38" s="132"/>
      <c r="AK38" s="132"/>
      <c r="AL38" s="132"/>
      <c r="AM38" s="132"/>
      <c r="AN38" s="132"/>
      <c r="AO38" s="132"/>
      <c r="AP38" s="133"/>
      <c r="AQ38" s="28"/>
      <c r="AR38" s="29">
        <f>IF($AO$4=8,$AN$4,IF($AO$6=8,$AN$6,IF($AO$8=8,$AN$8,IF($AO$10=8,$AN$10,IF($AO$12=8,$AN$12,IF($AO$14=8,$AN$14,IF($AO$16=8,$AN$16,IF($AO$18=8,$AN$18,IF($AO$20=8,$AN$20,0)))))))))</f>
        <v>3.323</v>
      </c>
      <c r="AS38" s="23"/>
      <c r="AT38" s="23"/>
      <c r="AU38" s="23"/>
    </row>
    <row r="39" spans="1:47" ht="15.75" thickBot="1" x14ac:dyDescent="0.3"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50"/>
      <c r="AR39" s="51"/>
    </row>
    <row r="40" spans="1:47" ht="15.75" thickBot="1" x14ac:dyDescent="0.3">
      <c r="AC40" s="24" t="s">
        <v>97</v>
      </c>
      <c r="AD40" s="25"/>
      <c r="AE40" s="43" t="str">
        <f>IF($AO$4=9,$B$4,IF($AO$6=9,$B$6,IF($AO$8=9,$B$8,IF($AO$10=9,$B$10,IF($AO$12=9,$B$12,IF($AO$14=9,$B$14,IF($AO$16=9,$B$16,IF($AO$18=9,$B$18,IF($AO$20=9,$B$20,"")))))))))</f>
        <v>A2</v>
      </c>
      <c r="AF40" s="36"/>
      <c r="AG40" s="131">
        <f>CHOOSE(MID($AE$40,2,LEN($AE$40)-1),$C$4,$C$6,$C$8,$C$10,$C$12,$C$14,$C$16,$C$18,$C$20)</f>
        <v>0</v>
      </c>
      <c r="AH40" s="132"/>
      <c r="AI40" s="132"/>
      <c r="AJ40" s="132"/>
      <c r="AK40" s="132"/>
      <c r="AL40" s="132"/>
      <c r="AM40" s="132"/>
      <c r="AN40" s="132"/>
      <c r="AO40" s="132"/>
      <c r="AP40" s="133"/>
      <c r="AQ40" s="50"/>
      <c r="AR40" s="52">
        <f>IF($AO$4=9,$AN$4,IF($AO$6=9,$AN$6,IF($AO$8=9,$AN$8,IF($AO$10=9,$AN$10,IF($AO$12=9,$AN$12,IF($AO$14=9,$AN$14,IF($AO$16=9,$AN$16,IF($AO$18=9,$AN$18,IF($AO$20=9,$AN$20,0)))))))))</f>
        <v>3.2850000000000001</v>
      </c>
    </row>
  </sheetData>
  <mergeCells count="219">
    <mergeCell ref="A1:AP1"/>
    <mergeCell ref="AC3:AE3"/>
    <mergeCell ref="AF3:AH3"/>
    <mergeCell ref="AI3:AK3"/>
    <mergeCell ref="AL3:AN3"/>
    <mergeCell ref="AO3:AP3"/>
    <mergeCell ref="Z5:AB5"/>
    <mergeCell ref="Z4:AB4"/>
    <mergeCell ref="AC4:AE4"/>
    <mergeCell ref="AF4:AH4"/>
    <mergeCell ref="C3:M3"/>
    <mergeCell ref="N3:P3"/>
    <mergeCell ref="Q3:S3"/>
    <mergeCell ref="T3:V3"/>
    <mergeCell ref="W3:Y3"/>
    <mergeCell ref="Z3:AB3"/>
    <mergeCell ref="B4:B5"/>
    <mergeCell ref="C4:M5"/>
    <mergeCell ref="N4:P4"/>
    <mergeCell ref="Q4:S4"/>
    <mergeCell ref="T4:V4"/>
    <mergeCell ref="W4:Y4"/>
    <mergeCell ref="N5:P5"/>
    <mergeCell ref="Q5:S5"/>
    <mergeCell ref="T5:V5"/>
    <mergeCell ref="W5:Y5"/>
    <mergeCell ref="Z9:AB9"/>
    <mergeCell ref="Z8:AB8"/>
    <mergeCell ref="AC8:AE8"/>
    <mergeCell ref="AF8:AH8"/>
    <mergeCell ref="Z6:AB6"/>
    <mergeCell ref="B6:B7"/>
    <mergeCell ref="C6:M7"/>
    <mergeCell ref="N6:P6"/>
    <mergeCell ref="Q6:S6"/>
    <mergeCell ref="T6:V6"/>
    <mergeCell ref="W6:Y6"/>
    <mergeCell ref="N7:P7"/>
    <mergeCell ref="Q7:S7"/>
    <mergeCell ref="T7:V7"/>
    <mergeCell ref="W7:Y7"/>
    <mergeCell ref="Z7:AB7"/>
    <mergeCell ref="B10:B11"/>
    <mergeCell ref="C10:M11"/>
    <mergeCell ref="N10:P10"/>
    <mergeCell ref="Q10:S10"/>
    <mergeCell ref="T10:V10"/>
    <mergeCell ref="W10:Y10"/>
    <mergeCell ref="B8:B9"/>
    <mergeCell ref="C8:M9"/>
    <mergeCell ref="N8:P8"/>
    <mergeCell ref="Q8:S8"/>
    <mergeCell ref="T8:V8"/>
    <mergeCell ref="W8:Y8"/>
    <mergeCell ref="Z10:AB10"/>
    <mergeCell ref="N11:P11"/>
    <mergeCell ref="Q11:S11"/>
    <mergeCell ref="N9:P9"/>
    <mergeCell ref="Q9:S9"/>
    <mergeCell ref="T9:V9"/>
    <mergeCell ref="W9:Y9"/>
    <mergeCell ref="T11:V11"/>
    <mergeCell ref="W11:Y11"/>
    <mergeCell ref="Z11:AB11"/>
    <mergeCell ref="B12:B13"/>
    <mergeCell ref="C12:M13"/>
    <mergeCell ref="N12:P12"/>
    <mergeCell ref="Q12:S12"/>
    <mergeCell ref="T12:V12"/>
    <mergeCell ref="W12:Y12"/>
    <mergeCell ref="Z12:AB12"/>
    <mergeCell ref="N13:P13"/>
    <mergeCell ref="Q13:S13"/>
    <mergeCell ref="T13:V13"/>
    <mergeCell ref="W13:Y13"/>
    <mergeCell ref="Z13:AB13"/>
    <mergeCell ref="AC12:AE12"/>
    <mergeCell ref="AF12:AH12"/>
    <mergeCell ref="AG24:AP24"/>
    <mergeCell ref="B14:B15"/>
    <mergeCell ref="C14:M15"/>
    <mergeCell ref="N14:P14"/>
    <mergeCell ref="Q14:S14"/>
    <mergeCell ref="T14:V14"/>
    <mergeCell ref="W14:Y14"/>
    <mergeCell ref="Z14:AB14"/>
    <mergeCell ref="N15:P15"/>
    <mergeCell ref="Q15:S15"/>
    <mergeCell ref="T15:V15"/>
    <mergeCell ref="W15:Y15"/>
    <mergeCell ref="Z15:AB15"/>
    <mergeCell ref="AI12:AK12"/>
    <mergeCell ref="AL12:AL13"/>
    <mergeCell ref="AM12:AM13"/>
    <mergeCell ref="AN12:AN13"/>
    <mergeCell ref="AO12:AP13"/>
    <mergeCell ref="AC13:AE13"/>
    <mergeCell ref="AF13:AH13"/>
    <mergeCell ref="AI13:AK13"/>
    <mergeCell ref="AC14:AE14"/>
    <mergeCell ref="AI4:AK4"/>
    <mergeCell ref="AL4:AL5"/>
    <mergeCell ref="AM4:AM5"/>
    <mergeCell ref="AN4:AN5"/>
    <mergeCell ref="AO4:AP5"/>
    <mergeCell ref="AC5:AE5"/>
    <mergeCell ref="AF5:AH5"/>
    <mergeCell ref="AI5:AK5"/>
    <mergeCell ref="AC6:AE6"/>
    <mergeCell ref="AF6:AH6"/>
    <mergeCell ref="AI6:AK6"/>
    <mergeCell ref="AL6:AL7"/>
    <mergeCell ref="AM6:AM7"/>
    <mergeCell ref="AN6:AN7"/>
    <mergeCell ref="AO6:AP7"/>
    <mergeCell ref="AC7:AE7"/>
    <mergeCell ref="AF7:AH7"/>
    <mergeCell ref="AI7:AK7"/>
    <mergeCell ref="AI8:AK8"/>
    <mergeCell ref="AL8:AL9"/>
    <mergeCell ref="AM8:AM9"/>
    <mergeCell ref="AN8:AN9"/>
    <mergeCell ref="AO8:AP9"/>
    <mergeCell ref="AC9:AE9"/>
    <mergeCell ref="AF9:AH9"/>
    <mergeCell ref="AI9:AK9"/>
    <mergeCell ref="AC10:AE10"/>
    <mergeCell ref="AF10:AH10"/>
    <mergeCell ref="AI10:AK10"/>
    <mergeCell ref="AL10:AL11"/>
    <mergeCell ref="AM10:AM11"/>
    <mergeCell ref="AN10:AN11"/>
    <mergeCell ref="AO10:AP11"/>
    <mergeCell ref="AC11:AE11"/>
    <mergeCell ref="AF11:AH11"/>
    <mergeCell ref="AI11:AK11"/>
    <mergeCell ref="AF14:AH14"/>
    <mergeCell ref="AI14:AK14"/>
    <mergeCell ref="AL14:AL15"/>
    <mergeCell ref="AM14:AM15"/>
    <mergeCell ref="AN14:AN15"/>
    <mergeCell ref="AO14:AP15"/>
    <mergeCell ref="AC15:AE15"/>
    <mergeCell ref="AF15:AH15"/>
    <mergeCell ref="AI15:AK15"/>
    <mergeCell ref="B16:B17"/>
    <mergeCell ref="C16:M17"/>
    <mergeCell ref="N16:P16"/>
    <mergeCell ref="Q16:S16"/>
    <mergeCell ref="T16:V16"/>
    <mergeCell ref="W16:Y16"/>
    <mergeCell ref="Z16:AB16"/>
    <mergeCell ref="AC16:AE16"/>
    <mergeCell ref="AF16:AH16"/>
    <mergeCell ref="AI16:AK16"/>
    <mergeCell ref="AL16:AL17"/>
    <mergeCell ref="AM16:AM17"/>
    <mergeCell ref="AN16:AN17"/>
    <mergeCell ref="AO16:AP17"/>
    <mergeCell ref="N17:P17"/>
    <mergeCell ref="Q17:S17"/>
    <mergeCell ref="T17:V17"/>
    <mergeCell ref="W17:Y17"/>
    <mergeCell ref="Z17:AB17"/>
    <mergeCell ref="AC17:AE17"/>
    <mergeCell ref="AF17:AH17"/>
    <mergeCell ref="AI17:AK17"/>
    <mergeCell ref="B18:B19"/>
    <mergeCell ref="C18:M19"/>
    <mergeCell ref="N18:P18"/>
    <mergeCell ref="Q18:S18"/>
    <mergeCell ref="T18:V18"/>
    <mergeCell ref="W18:Y18"/>
    <mergeCell ref="Z18:AB18"/>
    <mergeCell ref="AC18:AE18"/>
    <mergeCell ref="AF18:AH18"/>
    <mergeCell ref="AI18:AK18"/>
    <mergeCell ref="AL18:AL19"/>
    <mergeCell ref="AM18:AM19"/>
    <mergeCell ref="AN18:AN19"/>
    <mergeCell ref="AO18:AP19"/>
    <mergeCell ref="N19:P19"/>
    <mergeCell ref="Q19:S19"/>
    <mergeCell ref="T19:V19"/>
    <mergeCell ref="W19:Y19"/>
    <mergeCell ref="Z19:AB19"/>
    <mergeCell ref="AC19:AE19"/>
    <mergeCell ref="AF19:AH19"/>
    <mergeCell ref="AI19:AK19"/>
    <mergeCell ref="N21:P21"/>
    <mergeCell ref="Q21:S21"/>
    <mergeCell ref="T21:V21"/>
    <mergeCell ref="W21:Y21"/>
    <mergeCell ref="Z21:AB21"/>
    <mergeCell ref="AC21:AE21"/>
    <mergeCell ref="AF21:AH21"/>
    <mergeCell ref="AI21:AK21"/>
    <mergeCell ref="B20:B21"/>
    <mergeCell ref="C20:M21"/>
    <mergeCell ref="N20:P20"/>
    <mergeCell ref="Q20:S20"/>
    <mergeCell ref="T20:V20"/>
    <mergeCell ref="W20:Y20"/>
    <mergeCell ref="Z20:AB20"/>
    <mergeCell ref="AC20:AE20"/>
    <mergeCell ref="AF20:AH20"/>
    <mergeCell ref="AG26:AP26"/>
    <mergeCell ref="AG28:AP28"/>
    <mergeCell ref="AG30:AP30"/>
    <mergeCell ref="AG32:AP32"/>
    <mergeCell ref="AG34:AP34"/>
    <mergeCell ref="AG36:AP36"/>
    <mergeCell ref="AG38:AP38"/>
    <mergeCell ref="AG40:AP40"/>
    <mergeCell ref="AI20:AK20"/>
    <mergeCell ref="AL20:AL21"/>
    <mergeCell ref="AM20:AM21"/>
    <mergeCell ref="AN20:AN21"/>
    <mergeCell ref="AO20:AP21"/>
  </mergeCells>
  <conditionalFormatting sqref="AG32:AP32">
    <cfRule type="expression" dxfId="13" priority="8">
      <formula>$AQ$32="Q"</formula>
    </cfRule>
  </conditionalFormatting>
  <conditionalFormatting sqref="AE32">
    <cfRule type="expression" dxfId="12" priority="7">
      <formula>$AQ$32="Q"</formula>
    </cfRule>
  </conditionalFormatting>
  <conditionalFormatting sqref="AG32:AP32">
    <cfRule type="expression" dxfId="11" priority="6">
      <formula>$AQ$32="Q"</formula>
    </cfRule>
  </conditionalFormatting>
  <conditionalFormatting sqref="AE32">
    <cfRule type="expression" dxfId="10" priority="5">
      <formula>$AQ$32="Q"</formula>
    </cfRule>
  </conditionalFormatting>
  <conditionalFormatting sqref="AG32:AP32">
    <cfRule type="expression" dxfId="9" priority="4">
      <formula>$AQ$32="Q"</formula>
    </cfRule>
  </conditionalFormatting>
  <conditionalFormatting sqref="AE32">
    <cfRule type="expression" dxfId="8" priority="3">
      <formula>$AQ$32="Q"</formula>
    </cfRule>
  </conditionalFormatting>
  <conditionalFormatting sqref="AG32:AP32">
    <cfRule type="expression" dxfId="7" priority="2">
      <formula>$AQ$32="Q"</formula>
    </cfRule>
  </conditionalFormatting>
  <conditionalFormatting sqref="AE32">
    <cfRule type="expression" dxfId="6" priority="1">
      <formula>$AQ$32="Q"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R37"/>
  <sheetViews>
    <sheetView workbookViewId="0">
      <selection activeCell="C20" sqref="C20"/>
    </sheetView>
  </sheetViews>
  <sheetFormatPr baseColWidth="10" defaultColWidth="11.42578125" defaultRowHeight="12.75" x14ac:dyDescent="0.2"/>
  <cols>
    <col min="1" max="4" width="3.5703125" style="13" customWidth="1"/>
    <col min="5" max="5" width="2.140625" style="13" customWidth="1"/>
    <col min="6" max="7" width="3.5703125" style="13" customWidth="1"/>
    <col min="8" max="23" width="3.5703125" style="14" customWidth="1"/>
    <col min="24" max="34" width="3.5703125" style="13" customWidth="1"/>
    <col min="35" max="35" width="11.7109375" style="13" customWidth="1"/>
    <col min="36" max="37" width="5.7109375" style="13" customWidth="1"/>
    <col min="38" max="38" width="10.7109375" style="13" customWidth="1"/>
    <col min="39" max="39" width="3.5703125" style="13" customWidth="1"/>
    <col min="40" max="40" width="11.85546875" style="13" customWidth="1"/>
    <col min="41" max="42" width="11.42578125" style="13" customWidth="1"/>
    <col min="43" max="16384" width="11.42578125" style="13"/>
  </cols>
  <sheetData>
    <row r="1" spans="1:39" ht="46.5" x14ac:dyDescent="0.2">
      <c r="A1" s="94" t="s">
        <v>106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</row>
    <row r="2" spans="1:39" ht="13.5" thickBot="1" x14ac:dyDescent="0.25"/>
    <row r="3" spans="1:39" ht="21.75" thickBot="1" x14ac:dyDescent="0.25">
      <c r="C3" s="95" t="s">
        <v>67</v>
      </c>
      <c r="D3" s="96"/>
      <c r="E3" s="96"/>
      <c r="F3" s="96"/>
      <c r="G3" s="96"/>
      <c r="H3" s="96"/>
      <c r="I3" s="96"/>
      <c r="J3" s="96"/>
      <c r="K3" s="96"/>
      <c r="L3" s="96"/>
      <c r="M3" s="97"/>
      <c r="N3" s="149" t="s">
        <v>68</v>
      </c>
      <c r="O3" s="98"/>
      <c r="P3" s="98"/>
      <c r="Q3" s="98" t="s">
        <v>69</v>
      </c>
      <c r="R3" s="98"/>
      <c r="S3" s="98"/>
      <c r="T3" s="98" t="s">
        <v>70</v>
      </c>
      <c r="U3" s="98"/>
      <c r="V3" s="98"/>
      <c r="W3" s="98" t="s">
        <v>71</v>
      </c>
      <c r="X3" s="98"/>
      <c r="Y3" s="98"/>
      <c r="Z3" s="98" t="s">
        <v>72</v>
      </c>
      <c r="AA3" s="98"/>
      <c r="AB3" s="98"/>
      <c r="AC3" s="98" t="s">
        <v>73</v>
      </c>
      <c r="AD3" s="98"/>
      <c r="AE3" s="98"/>
      <c r="AF3" s="98" t="s">
        <v>74</v>
      </c>
      <c r="AG3" s="98"/>
      <c r="AH3" s="98"/>
      <c r="AI3" s="99" t="s">
        <v>76</v>
      </c>
      <c r="AJ3" s="96"/>
      <c r="AK3" s="100"/>
      <c r="AL3" s="98" t="s">
        <v>77</v>
      </c>
      <c r="AM3" s="101"/>
    </row>
    <row r="4" spans="1:39" ht="15" x14ac:dyDescent="0.2">
      <c r="B4" s="140" t="s">
        <v>78</v>
      </c>
      <c r="C4" s="142" t="s">
        <v>6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44">
        <f>IF($N$5=50,1,0)</f>
        <v>1</v>
      </c>
      <c r="O4" s="111"/>
      <c r="P4" s="111"/>
      <c r="Q4" s="111">
        <f>IF($Q$5=50,1,0)</f>
        <v>0</v>
      </c>
      <c r="R4" s="111"/>
      <c r="S4" s="111"/>
      <c r="T4" s="111">
        <f>IF($T$5=50,1,0)</f>
        <v>1</v>
      </c>
      <c r="U4" s="111"/>
      <c r="V4" s="111"/>
      <c r="W4" s="111">
        <f>IF($W$5=50,1,0)</f>
        <v>1</v>
      </c>
      <c r="X4" s="111"/>
      <c r="Y4" s="111"/>
      <c r="Z4" s="111">
        <f>IF($Z$5=50,1,0)</f>
        <v>0</v>
      </c>
      <c r="AA4" s="111"/>
      <c r="AB4" s="111"/>
      <c r="AC4" s="111">
        <f>IF($AC$5=50,1,0)</f>
        <v>0</v>
      </c>
      <c r="AD4" s="111"/>
      <c r="AE4" s="111"/>
      <c r="AF4" s="111">
        <f>IF($AF$5=50,1,0)</f>
        <v>0</v>
      </c>
      <c r="AG4" s="111"/>
      <c r="AH4" s="111"/>
      <c r="AI4" s="112">
        <f>SUM($N$4:$AH$4)</f>
        <v>3</v>
      </c>
      <c r="AJ4" s="114">
        <f>SUM($N$5:$AH$5)</f>
        <v>288</v>
      </c>
      <c r="AK4" s="114">
        <f>$AI$4+$AJ$4/1000</f>
        <v>3.2879999999999998</v>
      </c>
      <c r="AL4" s="116">
        <f>RANK($AK$4,$AK$4:$AK$19,0)</f>
        <v>4</v>
      </c>
      <c r="AM4" s="117"/>
    </row>
    <row r="5" spans="1:39" ht="15.75" thickBot="1" x14ac:dyDescent="0.25">
      <c r="B5" s="141"/>
      <c r="C5" s="143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48">
        <f>$F$22</f>
        <v>50</v>
      </c>
      <c r="O5" s="121"/>
      <c r="P5" s="121"/>
      <c r="Q5" s="121">
        <f>$H$26</f>
        <v>45</v>
      </c>
      <c r="R5" s="121"/>
      <c r="S5" s="121"/>
      <c r="T5" s="121">
        <f>$F$30</f>
        <v>50</v>
      </c>
      <c r="U5" s="121"/>
      <c r="V5" s="121"/>
      <c r="W5" s="121">
        <f>$O$22</f>
        <v>50</v>
      </c>
      <c r="X5" s="121"/>
      <c r="Y5" s="121"/>
      <c r="Z5" s="121">
        <f>$Q$26</f>
        <v>41</v>
      </c>
      <c r="AA5" s="121"/>
      <c r="AB5" s="121"/>
      <c r="AC5" s="121">
        <f>$Q$30</f>
        <v>26</v>
      </c>
      <c r="AD5" s="121"/>
      <c r="AE5" s="121"/>
      <c r="AF5" s="121">
        <f>$Z$22</f>
        <v>26</v>
      </c>
      <c r="AG5" s="121"/>
      <c r="AH5" s="121"/>
      <c r="AI5" s="113"/>
      <c r="AJ5" s="115"/>
      <c r="AK5" s="115"/>
      <c r="AL5" s="118"/>
      <c r="AM5" s="119"/>
    </row>
    <row r="6" spans="1:39" ht="15" x14ac:dyDescent="0.2">
      <c r="B6" s="140" t="s">
        <v>79</v>
      </c>
      <c r="C6" s="142" t="s">
        <v>112</v>
      </c>
      <c r="D6" s="105"/>
      <c r="E6" s="105"/>
      <c r="F6" s="105"/>
      <c r="G6" s="105"/>
      <c r="H6" s="105"/>
      <c r="I6" s="105"/>
      <c r="J6" s="105"/>
      <c r="K6" s="105"/>
      <c r="L6" s="105"/>
      <c r="M6" s="106"/>
      <c r="N6" s="144">
        <f>IF($N$7=50,1,0)</f>
        <v>0</v>
      </c>
      <c r="O6" s="111"/>
      <c r="P6" s="111"/>
      <c r="Q6" s="111">
        <f>IF($Q$7=50,1,0)</f>
        <v>1</v>
      </c>
      <c r="R6" s="111"/>
      <c r="S6" s="111"/>
      <c r="T6" s="111">
        <f>IF($T$7=50,1,0)</f>
        <v>1</v>
      </c>
      <c r="U6" s="111"/>
      <c r="V6" s="111"/>
      <c r="W6" s="111">
        <f>IF($W$7=50,1,0)</f>
        <v>0</v>
      </c>
      <c r="X6" s="111"/>
      <c r="Y6" s="111"/>
      <c r="Z6" s="111">
        <f>IF($Z$7=50,1,0)</f>
        <v>0</v>
      </c>
      <c r="AA6" s="111"/>
      <c r="AB6" s="111"/>
      <c r="AC6" s="111">
        <f>IF($AC$7=50,1,0)</f>
        <v>0</v>
      </c>
      <c r="AD6" s="111"/>
      <c r="AE6" s="111"/>
      <c r="AF6" s="111">
        <f>IF($AF$7=50,1,0)</f>
        <v>0</v>
      </c>
      <c r="AG6" s="111"/>
      <c r="AH6" s="111"/>
      <c r="AI6" s="112">
        <f>SUM($N$6:$AH$6)</f>
        <v>2</v>
      </c>
      <c r="AJ6" s="114">
        <f>SUM($N$7:$AH$7)</f>
        <v>221</v>
      </c>
      <c r="AK6" s="114">
        <f>$AI$6+$AJ$6/1000</f>
        <v>2.2210000000000001</v>
      </c>
      <c r="AL6" s="116">
        <f>RANK($AK$6,$AK$4:$AK$19,0)</f>
        <v>7</v>
      </c>
      <c r="AM6" s="117"/>
    </row>
    <row r="7" spans="1:39" ht="15.75" thickBot="1" x14ac:dyDescent="0.3">
      <c r="B7" s="141"/>
      <c r="C7" s="143"/>
      <c r="D7" s="108"/>
      <c r="E7" s="108"/>
      <c r="F7" s="108"/>
      <c r="G7" s="108"/>
      <c r="H7" s="108"/>
      <c r="I7" s="108"/>
      <c r="J7" s="108"/>
      <c r="K7" s="108"/>
      <c r="L7" s="108"/>
      <c r="M7" s="109"/>
      <c r="N7" s="147">
        <f>$H$22</f>
        <v>32</v>
      </c>
      <c r="O7" s="122"/>
      <c r="P7" s="122"/>
      <c r="Q7" s="122">
        <f>$F$27</f>
        <v>50</v>
      </c>
      <c r="R7" s="122"/>
      <c r="S7" s="122"/>
      <c r="T7" s="122">
        <f>$F$31</f>
        <v>50</v>
      </c>
      <c r="U7" s="122"/>
      <c r="V7" s="122"/>
      <c r="W7" s="122">
        <f>$Q$23</f>
        <v>23</v>
      </c>
      <c r="X7" s="122"/>
      <c r="Y7" s="122"/>
      <c r="Z7" s="122">
        <f>$Q$27</f>
        <v>38</v>
      </c>
      <c r="AA7" s="122"/>
      <c r="AB7" s="122"/>
      <c r="AC7" s="122">
        <f>$O$31</f>
        <v>0</v>
      </c>
      <c r="AD7" s="122"/>
      <c r="AE7" s="122"/>
      <c r="AF7" s="122">
        <f>$Z$24</f>
        <v>28</v>
      </c>
      <c r="AG7" s="122"/>
      <c r="AH7" s="122"/>
      <c r="AI7" s="113"/>
      <c r="AJ7" s="115"/>
      <c r="AK7" s="115"/>
      <c r="AL7" s="118"/>
      <c r="AM7" s="119"/>
    </row>
    <row r="8" spans="1:39" ht="15" x14ac:dyDescent="0.2">
      <c r="B8" s="140" t="s">
        <v>80</v>
      </c>
      <c r="C8" s="142" t="s">
        <v>20</v>
      </c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44">
        <f>IF($N$9=50,1,0)</f>
        <v>1</v>
      </c>
      <c r="O8" s="111"/>
      <c r="P8" s="111"/>
      <c r="Q8" s="111">
        <f>IF($Q$9=50,1,0)</f>
        <v>0</v>
      </c>
      <c r="R8" s="111"/>
      <c r="S8" s="111"/>
      <c r="T8" s="111">
        <f>IF($T$9=50,1,0)</f>
        <v>0</v>
      </c>
      <c r="U8" s="111"/>
      <c r="V8" s="111"/>
      <c r="W8" s="111">
        <f>IF($W$9=50,1,0)</f>
        <v>0</v>
      </c>
      <c r="X8" s="111"/>
      <c r="Y8" s="111"/>
      <c r="Z8" s="111">
        <f>IF($Z$9=50,1,0)</f>
        <v>0</v>
      </c>
      <c r="AA8" s="111"/>
      <c r="AB8" s="111"/>
      <c r="AC8" s="111">
        <f>IF($AC$9=50,1,0)</f>
        <v>0</v>
      </c>
      <c r="AD8" s="111"/>
      <c r="AE8" s="111"/>
      <c r="AF8" s="111">
        <f>IF($AF$9=50,1,0)</f>
        <v>1</v>
      </c>
      <c r="AG8" s="111"/>
      <c r="AH8" s="111"/>
      <c r="AI8" s="112">
        <f>SUM($N$8:$AH$8)</f>
        <v>2</v>
      </c>
      <c r="AJ8" s="114">
        <f>SUM($N$9:$AH$9)</f>
        <v>198</v>
      </c>
      <c r="AK8" s="114">
        <f>$AI$8+$AJ$8/1000</f>
        <v>2.198</v>
      </c>
      <c r="AL8" s="116">
        <f>RANK($AK$8,$AK$4:$AK$19,0)</f>
        <v>8</v>
      </c>
      <c r="AM8" s="117"/>
    </row>
    <row r="9" spans="1:39" ht="15.75" thickBot="1" x14ac:dyDescent="0.3">
      <c r="B9" s="141"/>
      <c r="C9" s="143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47">
        <f>$F$23</f>
        <v>50</v>
      </c>
      <c r="O9" s="122"/>
      <c r="P9" s="122"/>
      <c r="Q9" s="122">
        <f>$H$27</f>
        <v>48</v>
      </c>
      <c r="R9" s="122"/>
      <c r="S9" s="122"/>
      <c r="T9" s="122">
        <f>$F$32</f>
        <v>0</v>
      </c>
      <c r="U9" s="122"/>
      <c r="V9" s="122"/>
      <c r="W9" s="122">
        <f>$Q$22</f>
        <v>21</v>
      </c>
      <c r="X9" s="122"/>
      <c r="Y9" s="122"/>
      <c r="Z9" s="122">
        <f>$Q$29</f>
        <v>29</v>
      </c>
      <c r="AA9" s="122"/>
      <c r="AB9" s="122"/>
      <c r="AC9" s="122">
        <f>$O$32</f>
        <v>0</v>
      </c>
      <c r="AD9" s="122"/>
      <c r="AE9" s="122"/>
      <c r="AF9" s="122">
        <f>$X$27</f>
        <v>50</v>
      </c>
      <c r="AG9" s="122"/>
      <c r="AH9" s="122"/>
      <c r="AI9" s="113"/>
      <c r="AJ9" s="115"/>
      <c r="AK9" s="115"/>
      <c r="AL9" s="118"/>
      <c r="AM9" s="119"/>
    </row>
    <row r="10" spans="1:39" ht="15" x14ac:dyDescent="0.2">
      <c r="B10" s="140" t="s">
        <v>81</v>
      </c>
      <c r="C10" s="142" t="s">
        <v>29</v>
      </c>
      <c r="D10" s="105"/>
      <c r="E10" s="105"/>
      <c r="F10" s="105"/>
      <c r="G10" s="105"/>
      <c r="H10" s="105"/>
      <c r="I10" s="105"/>
      <c r="J10" s="105"/>
      <c r="K10" s="105"/>
      <c r="L10" s="105"/>
      <c r="M10" s="106"/>
      <c r="N10" s="144">
        <f>IF($N$11=50,1,0)</f>
        <v>0</v>
      </c>
      <c r="O10" s="111"/>
      <c r="P10" s="111"/>
      <c r="Q10" s="111">
        <f>IF($Q$11=50,1,0)</f>
        <v>1</v>
      </c>
      <c r="R10" s="111"/>
      <c r="S10" s="111"/>
      <c r="T10" s="111">
        <f>IF($T$11=50,1,0)</f>
        <v>0</v>
      </c>
      <c r="U10" s="111"/>
      <c r="V10" s="111"/>
      <c r="W10" s="111">
        <f>IF($W$11=50,1,0)</f>
        <v>1</v>
      </c>
      <c r="X10" s="111"/>
      <c r="Y10" s="111"/>
      <c r="Z10" s="111">
        <f>IF($Z$11=50,1,0)</f>
        <v>0</v>
      </c>
      <c r="AA10" s="111"/>
      <c r="AB10" s="111"/>
      <c r="AC10" s="111">
        <f>IF($AC$11=50,1,0)</f>
        <v>1</v>
      </c>
      <c r="AD10" s="111"/>
      <c r="AE10" s="111"/>
      <c r="AF10" s="111">
        <f>IF($AF$11=50,1,0)</f>
        <v>1</v>
      </c>
      <c r="AG10" s="111"/>
      <c r="AH10" s="111"/>
      <c r="AI10" s="112">
        <f>SUM($N$10:$AH$10)</f>
        <v>4</v>
      </c>
      <c r="AJ10" s="114">
        <f>SUM($N$11:$AH$11)</f>
        <v>274</v>
      </c>
      <c r="AK10" s="114">
        <f>$AI$10+$AJ$10/1000</f>
        <v>4.274</v>
      </c>
      <c r="AL10" s="116">
        <f>RANK($AK$10,$AK$4:$AK$19,0)</f>
        <v>3</v>
      </c>
      <c r="AM10" s="117"/>
    </row>
    <row r="11" spans="1:39" ht="15.75" thickBot="1" x14ac:dyDescent="0.3">
      <c r="B11" s="141"/>
      <c r="C11" s="143"/>
      <c r="D11" s="108"/>
      <c r="E11" s="108"/>
      <c r="F11" s="108"/>
      <c r="G11" s="108"/>
      <c r="H11" s="108"/>
      <c r="I11" s="108"/>
      <c r="J11" s="108"/>
      <c r="K11" s="108"/>
      <c r="L11" s="108"/>
      <c r="M11" s="109"/>
      <c r="N11" s="146">
        <f>$H$23</f>
        <v>21</v>
      </c>
      <c r="O11" s="124"/>
      <c r="P11" s="124"/>
      <c r="Q11" s="124">
        <f>$F$28</f>
        <v>50</v>
      </c>
      <c r="R11" s="124"/>
      <c r="S11" s="124"/>
      <c r="T11" s="124">
        <f>$H$31</f>
        <v>14</v>
      </c>
      <c r="U11" s="124"/>
      <c r="V11" s="124"/>
      <c r="W11" s="124">
        <f>$O$24</f>
        <v>50</v>
      </c>
      <c r="X11" s="124"/>
      <c r="Y11" s="124"/>
      <c r="Z11" s="124">
        <f>$Q$28</f>
        <v>39</v>
      </c>
      <c r="AA11" s="124"/>
      <c r="AB11" s="124"/>
      <c r="AC11" s="124">
        <f>$X$22</f>
        <v>50</v>
      </c>
      <c r="AD11" s="124"/>
      <c r="AE11" s="124"/>
      <c r="AF11" s="124">
        <f>$Z$28</f>
        <v>50</v>
      </c>
      <c r="AG11" s="124"/>
      <c r="AH11" s="124"/>
      <c r="AI11" s="113"/>
      <c r="AJ11" s="115"/>
      <c r="AK11" s="115"/>
      <c r="AL11" s="118"/>
      <c r="AM11" s="119"/>
    </row>
    <row r="12" spans="1:39" ht="15" x14ac:dyDescent="0.2">
      <c r="B12" s="140" t="s">
        <v>82</v>
      </c>
      <c r="C12" s="142" t="s">
        <v>39</v>
      </c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44">
        <f>IF($N$13=50,1,0)</f>
        <v>1</v>
      </c>
      <c r="O12" s="111"/>
      <c r="P12" s="111"/>
      <c r="Q12" s="111">
        <f>IF($Q$13=50,1,0)</f>
        <v>0</v>
      </c>
      <c r="R12" s="111"/>
      <c r="S12" s="111"/>
      <c r="T12" s="111">
        <f>IF($T$13=50,1,0)</f>
        <v>0</v>
      </c>
      <c r="U12" s="111"/>
      <c r="V12" s="111"/>
      <c r="W12" s="111">
        <f>IF($W$13=50,1,0)</f>
        <v>1</v>
      </c>
      <c r="X12" s="111"/>
      <c r="Y12" s="111"/>
      <c r="Z12" s="111">
        <f>IF($Z$13=50,1,0)</f>
        <v>1</v>
      </c>
      <c r="AA12" s="111"/>
      <c r="AB12" s="111"/>
      <c r="AC12" s="111">
        <f>IF($AC$13=50,1,0)</f>
        <v>0</v>
      </c>
      <c r="AD12" s="111"/>
      <c r="AE12" s="111"/>
      <c r="AF12" s="111">
        <f>IF($AF$13=50,1,0)</f>
        <v>1</v>
      </c>
      <c r="AG12" s="111"/>
      <c r="AH12" s="111"/>
      <c r="AI12" s="112">
        <f>SUM($N$12:$AH$12)</f>
        <v>4</v>
      </c>
      <c r="AJ12" s="114">
        <f>SUM($N$13:$AH$13)</f>
        <v>284</v>
      </c>
      <c r="AK12" s="114">
        <f>$AI$12+$AJ$12/1000</f>
        <v>4.2839999999999998</v>
      </c>
      <c r="AL12" s="116">
        <f>RANK($AK$12,$AK$4:$AK$19,0)</f>
        <v>1</v>
      </c>
      <c r="AM12" s="117"/>
    </row>
    <row r="13" spans="1:39" ht="15.75" thickBot="1" x14ac:dyDescent="0.3">
      <c r="B13" s="145"/>
      <c r="C13" s="143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46">
        <f>$F$24</f>
        <v>50</v>
      </c>
      <c r="O13" s="124"/>
      <c r="P13" s="124"/>
      <c r="Q13" s="124">
        <f>$H$28</f>
        <v>39</v>
      </c>
      <c r="R13" s="124"/>
      <c r="S13" s="124"/>
      <c r="T13" s="124">
        <f>$H$32</f>
        <v>0</v>
      </c>
      <c r="U13" s="124"/>
      <c r="V13" s="124"/>
      <c r="W13" s="124">
        <f>$O$23</f>
        <v>50</v>
      </c>
      <c r="X13" s="124"/>
      <c r="Y13" s="124"/>
      <c r="Z13" s="124">
        <f>$O$30</f>
        <v>50</v>
      </c>
      <c r="AA13" s="124"/>
      <c r="AB13" s="124"/>
      <c r="AC13" s="124">
        <f>$Z$25</f>
        <v>45</v>
      </c>
      <c r="AD13" s="124"/>
      <c r="AE13" s="124"/>
      <c r="AF13" s="124">
        <f>$X$29</f>
        <v>50</v>
      </c>
      <c r="AG13" s="124"/>
      <c r="AH13" s="124"/>
      <c r="AI13" s="113"/>
      <c r="AJ13" s="115"/>
      <c r="AK13" s="115"/>
      <c r="AL13" s="118"/>
      <c r="AM13" s="119"/>
    </row>
    <row r="14" spans="1:39" ht="15" x14ac:dyDescent="0.2">
      <c r="B14" s="140" t="s">
        <v>83</v>
      </c>
      <c r="C14" s="142" t="s">
        <v>32</v>
      </c>
      <c r="D14" s="105"/>
      <c r="E14" s="105"/>
      <c r="F14" s="105"/>
      <c r="G14" s="105"/>
      <c r="H14" s="105"/>
      <c r="I14" s="105"/>
      <c r="J14" s="105"/>
      <c r="K14" s="105"/>
      <c r="L14" s="105"/>
      <c r="M14" s="106"/>
      <c r="N14" s="110">
        <f>IF($N$15=50,1,0)</f>
        <v>0</v>
      </c>
      <c r="O14" s="111"/>
      <c r="P14" s="111"/>
      <c r="Q14" s="111">
        <f>IF($Q$15=50,1,0)</f>
        <v>1</v>
      </c>
      <c r="R14" s="111"/>
      <c r="S14" s="111"/>
      <c r="T14" s="111">
        <f>IF($T$15=50,1,0)</f>
        <v>0</v>
      </c>
      <c r="U14" s="111"/>
      <c r="V14" s="111"/>
      <c r="W14" s="111">
        <f>IF($W$15=50,1,0)</f>
        <v>1</v>
      </c>
      <c r="X14" s="111"/>
      <c r="Y14" s="111"/>
      <c r="Z14" s="111">
        <f>IF($Z$15=50,1,0)</f>
        <v>0</v>
      </c>
      <c r="AA14" s="111"/>
      <c r="AB14" s="111"/>
      <c r="AC14" s="111">
        <f>IF($AC$15=50,1,0)</f>
        <v>1</v>
      </c>
      <c r="AD14" s="111"/>
      <c r="AE14" s="111"/>
      <c r="AF14" s="111">
        <f>IF($AF$15=50,1,0)</f>
        <v>0</v>
      </c>
      <c r="AG14" s="111"/>
      <c r="AH14" s="111"/>
      <c r="AI14" s="112">
        <f>SUM($N$14:$AH$14)</f>
        <v>3</v>
      </c>
      <c r="AJ14" s="114">
        <f>SUM($N$15:$AH$15)</f>
        <v>179</v>
      </c>
      <c r="AK14" s="114">
        <f>$AI$14+$AJ$14/1000</f>
        <v>3.1789999999999998</v>
      </c>
      <c r="AL14" s="116">
        <f>RANK($AK$14,$AK$4:$AK$19,0)</f>
        <v>5</v>
      </c>
      <c r="AM14" s="117"/>
    </row>
    <row r="15" spans="1:39" ht="15.75" thickBot="1" x14ac:dyDescent="0.3">
      <c r="B15" s="141"/>
      <c r="C15" s="143"/>
      <c r="D15" s="108"/>
      <c r="E15" s="108"/>
      <c r="F15" s="108"/>
      <c r="G15" s="108"/>
      <c r="H15" s="108"/>
      <c r="I15" s="108"/>
      <c r="J15" s="108"/>
      <c r="K15" s="108"/>
      <c r="L15" s="108"/>
      <c r="M15" s="109"/>
      <c r="N15" s="135">
        <f>$H$24</f>
        <v>12</v>
      </c>
      <c r="O15" s="124"/>
      <c r="P15" s="124"/>
      <c r="Q15" s="124">
        <f>$F$29</f>
        <v>50</v>
      </c>
      <c r="R15" s="124"/>
      <c r="S15" s="124"/>
      <c r="T15" s="124">
        <f>$F$33</f>
        <v>0</v>
      </c>
      <c r="U15" s="124"/>
      <c r="V15" s="124"/>
      <c r="W15" s="124">
        <f>$O$26</f>
        <v>50</v>
      </c>
      <c r="X15" s="124"/>
      <c r="Y15" s="124"/>
      <c r="Z15" s="124">
        <f>$Q$32</f>
        <v>0</v>
      </c>
      <c r="AA15" s="124"/>
      <c r="AB15" s="124"/>
      <c r="AC15" s="124">
        <f>$Z$23</f>
        <v>50</v>
      </c>
      <c r="AD15" s="124"/>
      <c r="AE15" s="124"/>
      <c r="AF15" s="124">
        <f>$X$28</f>
        <v>17</v>
      </c>
      <c r="AG15" s="124"/>
      <c r="AH15" s="124"/>
      <c r="AI15" s="113"/>
      <c r="AJ15" s="115"/>
      <c r="AK15" s="115"/>
      <c r="AL15" s="118"/>
      <c r="AM15" s="119"/>
    </row>
    <row r="16" spans="1:39" ht="15" x14ac:dyDescent="0.2">
      <c r="B16" s="140" t="s">
        <v>84</v>
      </c>
      <c r="C16" s="142" t="s">
        <v>7</v>
      </c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44">
        <f>IF($N$17=50,1,0)</f>
        <v>1</v>
      </c>
      <c r="O16" s="111"/>
      <c r="P16" s="111"/>
      <c r="Q16" s="111">
        <f>IF($Q$17=50,1,0)</f>
        <v>0</v>
      </c>
      <c r="R16" s="111"/>
      <c r="S16" s="111"/>
      <c r="T16" s="111">
        <f>IF($T$17=50,1,0)</f>
        <v>0</v>
      </c>
      <c r="U16" s="111"/>
      <c r="V16" s="111"/>
      <c r="W16" s="111">
        <f>IF($W$17=50,1,0)</f>
        <v>1</v>
      </c>
      <c r="X16" s="111"/>
      <c r="Y16" s="111"/>
      <c r="Z16" s="111">
        <f>IF($Z$17=50,1,0)</f>
        <v>0</v>
      </c>
      <c r="AA16" s="111"/>
      <c r="AB16" s="111"/>
      <c r="AC16" s="111">
        <f>IF($AC$17=50,1,0)</f>
        <v>1</v>
      </c>
      <c r="AD16" s="111"/>
      <c r="AE16" s="111"/>
      <c r="AF16" s="111">
        <f>IF($AF$17=50,1,0)</f>
        <v>1</v>
      </c>
      <c r="AG16" s="111"/>
      <c r="AH16" s="111"/>
      <c r="AI16" s="112">
        <f>SUM($N$16:$AH$16)</f>
        <v>4</v>
      </c>
      <c r="AJ16" s="114">
        <f>SUM($N$17:$AH$17)</f>
        <v>283</v>
      </c>
      <c r="AK16" s="114">
        <f>$AI$16+$AJ$16/1000</f>
        <v>4.2830000000000004</v>
      </c>
      <c r="AL16" s="116">
        <f>RANK($AK$16,$AK$4:$AK$19,0)</f>
        <v>2</v>
      </c>
      <c r="AM16" s="117"/>
    </row>
    <row r="17" spans="1:44" ht="15.75" customHeight="1" thickBot="1" x14ac:dyDescent="0.3">
      <c r="B17" s="141"/>
      <c r="C17" s="143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38">
        <f>$F$25</f>
        <v>50</v>
      </c>
      <c r="O17" s="139"/>
      <c r="P17" s="139"/>
      <c r="Q17" s="139">
        <f>$H$29</f>
        <v>38</v>
      </c>
      <c r="R17" s="139"/>
      <c r="S17" s="139"/>
      <c r="T17" s="139">
        <f>$Q$24</f>
        <v>45</v>
      </c>
      <c r="U17" s="139"/>
      <c r="V17" s="139"/>
      <c r="W17" s="139">
        <f>$O$29</f>
        <v>50</v>
      </c>
      <c r="X17" s="139"/>
      <c r="Y17" s="139"/>
      <c r="Z17" s="139">
        <f>$Q$33</f>
        <v>0</v>
      </c>
      <c r="AA17" s="139"/>
      <c r="AB17" s="139"/>
      <c r="AC17" s="139">
        <f>$X$24</f>
        <v>50</v>
      </c>
      <c r="AD17" s="139"/>
      <c r="AE17" s="139"/>
      <c r="AF17" s="139">
        <f>$Z$26</f>
        <v>50</v>
      </c>
      <c r="AG17" s="139"/>
      <c r="AH17" s="139"/>
      <c r="AI17" s="113"/>
      <c r="AJ17" s="115"/>
      <c r="AK17" s="115"/>
      <c r="AL17" s="118"/>
      <c r="AM17" s="119"/>
    </row>
    <row r="18" spans="1:44" ht="15.75" customHeight="1" x14ac:dyDescent="0.2">
      <c r="B18" s="140" t="s">
        <v>85</v>
      </c>
      <c r="C18" s="142" t="s">
        <v>113</v>
      </c>
      <c r="D18" s="105"/>
      <c r="E18" s="105"/>
      <c r="F18" s="105"/>
      <c r="G18" s="105"/>
      <c r="H18" s="105"/>
      <c r="I18" s="105"/>
      <c r="J18" s="105"/>
      <c r="K18" s="105"/>
      <c r="L18" s="105"/>
      <c r="M18" s="106"/>
      <c r="N18" s="110">
        <f>IF($N$19=50,1,0)</f>
        <v>0</v>
      </c>
      <c r="O18" s="111"/>
      <c r="P18" s="111"/>
      <c r="Q18" s="111">
        <f>IF($Q$19=50,1,0)</f>
        <v>0</v>
      </c>
      <c r="R18" s="111"/>
      <c r="S18" s="111"/>
      <c r="T18" s="111">
        <f>IF($T$19=50,1,0)</f>
        <v>1</v>
      </c>
      <c r="U18" s="111"/>
      <c r="V18" s="111"/>
      <c r="W18" s="111">
        <f>IF($W$19=50,1,0)</f>
        <v>1</v>
      </c>
      <c r="X18" s="111"/>
      <c r="Y18" s="111"/>
      <c r="Z18" s="111">
        <f>IF($Z$19=50,1,0)</f>
        <v>0</v>
      </c>
      <c r="AA18" s="111"/>
      <c r="AB18" s="111"/>
      <c r="AC18" s="111">
        <f>IF($AC$19=50,1,0)</f>
        <v>0</v>
      </c>
      <c r="AD18" s="111"/>
      <c r="AE18" s="111"/>
      <c r="AF18" s="111">
        <f>IF($AF$19=50,1,0)</f>
        <v>0</v>
      </c>
      <c r="AG18" s="111"/>
      <c r="AH18" s="111"/>
      <c r="AI18" s="112">
        <f>SUM($N$18:$AH$18)</f>
        <v>2</v>
      </c>
      <c r="AJ18" s="114">
        <f>SUM($N$19:$AH$19)</f>
        <v>242</v>
      </c>
      <c r="AK18" s="114">
        <f>$AI$18+$AJ$18/1000</f>
        <v>2.242</v>
      </c>
      <c r="AL18" s="116">
        <f>RANK($AK$18,$AK$4:$AK$19,0)</f>
        <v>6</v>
      </c>
      <c r="AM18" s="117"/>
    </row>
    <row r="19" spans="1:44" ht="15.75" customHeight="1" thickBot="1" x14ac:dyDescent="0.3">
      <c r="B19" s="141"/>
      <c r="C19" s="143"/>
      <c r="D19" s="108"/>
      <c r="E19" s="108"/>
      <c r="F19" s="108"/>
      <c r="G19" s="108"/>
      <c r="H19" s="108"/>
      <c r="I19" s="108"/>
      <c r="J19" s="108"/>
      <c r="K19" s="108"/>
      <c r="L19" s="108"/>
      <c r="M19" s="109"/>
      <c r="N19" s="135">
        <f>$H$25</f>
        <v>25</v>
      </c>
      <c r="O19" s="124"/>
      <c r="P19" s="124"/>
      <c r="Q19" s="124">
        <f>$H$30</f>
        <v>39</v>
      </c>
      <c r="R19" s="124"/>
      <c r="S19" s="124"/>
      <c r="T19" s="124">
        <f>$O$25</f>
        <v>50</v>
      </c>
      <c r="U19" s="124"/>
      <c r="V19" s="124"/>
      <c r="W19" s="124">
        <f>$O$28</f>
        <v>50</v>
      </c>
      <c r="X19" s="124"/>
      <c r="Y19" s="124"/>
      <c r="Z19" s="124">
        <f>$Q$31</f>
        <v>0</v>
      </c>
      <c r="AA19" s="124"/>
      <c r="AB19" s="124"/>
      <c r="AC19" s="124">
        <f>$X$23</f>
        <v>39</v>
      </c>
      <c r="AD19" s="124"/>
      <c r="AE19" s="124"/>
      <c r="AF19" s="124">
        <f>$Z$29</f>
        <v>39</v>
      </c>
      <c r="AG19" s="124"/>
      <c r="AH19" s="124"/>
      <c r="AI19" s="113"/>
      <c r="AJ19" s="115"/>
      <c r="AK19" s="115"/>
      <c r="AL19" s="118"/>
      <c r="AM19" s="119"/>
    </row>
    <row r="20" spans="1:44" ht="18.75" customHeight="1" thickBot="1" x14ac:dyDescent="0.25">
      <c r="B20" s="15"/>
      <c r="C20" s="15"/>
      <c r="D20" s="15"/>
      <c r="E20" s="15"/>
      <c r="F20" s="15"/>
      <c r="G20" s="15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</row>
    <row r="21" spans="1:44" ht="15.75" thickBot="1" x14ac:dyDescent="0.3">
      <c r="A21" s="17" t="s">
        <v>87</v>
      </c>
      <c r="J21" s="17" t="s">
        <v>87</v>
      </c>
      <c r="S21" s="17" t="s">
        <v>87</v>
      </c>
      <c r="AA21" s="18"/>
    </row>
    <row r="22" spans="1:44" ht="15.75" thickBot="1" x14ac:dyDescent="0.3">
      <c r="A22" s="19">
        <v>1</v>
      </c>
      <c r="B22" s="20" t="s">
        <v>78</v>
      </c>
      <c r="C22" s="20" t="s">
        <v>88</v>
      </c>
      <c r="D22" s="20" t="s">
        <v>79</v>
      </c>
      <c r="E22" s="20"/>
      <c r="F22" s="21">
        <v>50</v>
      </c>
      <c r="G22" s="20" t="s">
        <v>88</v>
      </c>
      <c r="H22" s="21">
        <v>32</v>
      </c>
      <c r="I22" s="22"/>
      <c r="J22" s="19">
        <v>1</v>
      </c>
      <c r="K22" s="37" t="s">
        <v>80</v>
      </c>
      <c r="L22" s="20" t="s">
        <v>88</v>
      </c>
      <c r="M22" s="20" t="s">
        <v>85</v>
      </c>
      <c r="N22" s="20"/>
      <c r="O22" s="21">
        <v>50</v>
      </c>
      <c r="P22" s="20" t="s">
        <v>88</v>
      </c>
      <c r="Q22" s="21">
        <v>21</v>
      </c>
      <c r="R22" s="22"/>
      <c r="S22" s="19">
        <v>1</v>
      </c>
      <c r="T22" s="37" t="s">
        <v>79</v>
      </c>
      <c r="U22" s="20" t="s">
        <v>88</v>
      </c>
      <c r="V22" s="20" t="s">
        <v>84</v>
      </c>
      <c r="W22" s="20"/>
      <c r="X22" s="21">
        <v>50</v>
      </c>
      <c r="Y22" s="20" t="s">
        <v>88</v>
      </c>
      <c r="Z22" s="21">
        <v>26</v>
      </c>
      <c r="AA22" s="23"/>
      <c r="AB22" s="23"/>
      <c r="AC22" s="24" t="s">
        <v>89</v>
      </c>
      <c r="AD22" s="25"/>
      <c r="AE22" s="26" t="str">
        <f>IF($AL$4=1,$B$4,IF($AL$6=1,$B$6,IF($AL$8=1,$B$8,IF($AL$10=1,$B$10,IF($AL$12=1,$B$12,IF($AL$14=1,$B$14,IF($AL$16=1,$B$16,IF($AL$18=1,$B$18,IF(#REF!=1,#REF!,"")))))))))</f>
        <v>A5</v>
      </c>
      <c r="AF22" s="27"/>
      <c r="AG22" s="128" t="str">
        <f>CHOOSE(MID($AE$22,2,LEN($AE$22)-1),$C$4,$C$6,$C$8,$C$10,$C$12,$C$14,$C$16,$C$18,#REF!)</f>
        <v>Equipe 43</v>
      </c>
      <c r="AH22" s="129"/>
      <c r="AI22" s="129"/>
      <c r="AJ22" s="129"/>
      <c r="AK22" s="129"/>
      <c r="AL22" s="129"/>
      <c r="AM22" s="130"/>
      <c r="AN22" s="28"/>
      <c r="AO22" s="29">
        <f>IF($AL$4=1,$AK$4,IF($AL$6=1,$AK$6,IF($AL$8=1,$AK$8,IF($AL$10=1,$AK$10,IF($AL$12=1,$AK$12,IF($AL$14=1,$AK$14,IF($AL$16=1,$AK$16,IF($AL$18=1,$AK$18,IF(#REF!=1,#REF!,0)))))))))</f>
        <v>4.2839999999999998</v>
      </c>
      <c r="AP22" s="23"/>
      <c r="AQ22" s="23"/>
      <c r="AR22" s="23"/>
    </row>
    <row r="23" spans="1:44" ht="15.75" thickBot="1" x14ac:dyDescent="0.3">
      <c r="A23" s="19">
        <v>2</v>
      </c>
      <c r="B23" s="20" t="s">
        <v>80</v>
      </c>
      <c r="C23" s="20" t="s">
        <v>88</v>
      </c>
      <c r="D23" s="20" t="s">
        <v>81</v>
      </c>
      <c r="E23" s="20"/>
      <c r="F23" s="21">
        <v>50</v>
      </c>
      <c r="G23" s="20" t="s">
        <v>88</v>
      </c>
      <c r="H23" s="21">
        <v>21</v>
      </c>
      <c r="I23" s="22"/>
      <c r="J23" s="19">
        <v>2</v>
      </c>
      <c r="K23" s="37" t="s">
        <v>83</v>
      </c>
      <c r="L23" s="20" t="s">
        <v>88</v>
      </c>
      <c r="M23" s="20" t="s">
        <v>84</v>
      </c>
      <c r="N23" s="20"/>
      <c r="O23" s="21">
        <v>50</v>
      </c>
      <c r="P23" s="20" t="s">
        <v>88</v>
      </c>
      <c r="Q23" s="21">
        <v>23</v>
      </c>
      <c r="R23" s="22"/>
      <c r="S23" s="19">
        <v>2</v>
      </c>
      <c r="T23" s="37" t="s">
        <v>82</v>
      </c>
      <c r="U23" s="20" t="s">
        <v>88</v>
      </c>
      <c r="V23" s="20" t="s">
        <v>80</v>
      </c>
      <c r="W23" s="20"/>
      <c r="X23" s="21">
        <v>39</v>
      </c>
      <c r="Y23" s="20" t="s">
        <v>88</v>
      </c>
      <c r="Z23" s="21">
        <v>50</v>
      </c>
      <c r="AA23" s="18"/>
      <c r="AB23" s="24"/>
      <c r="AD23" s="24"/>
      <c r="AE23" s="30"/>
      <c r="AF23" s="30"/>
      <c r="AG23" s="30"/>
      <c r="AH23" s="30"/>
      <c r="AI23" s="30"/>
      <c r="AJ23" s="30"/>
      <c r="AK23" s="30"/>
      <c r="AL23" s="30"/>
      <c r="AM23" s="30"/>
      <c r="AN23" s="32"/>
      <c r="AO23" s="33"/>
      <c r="AP23" s="34"/>
      <c r="AQ23" s="35"/>
      <c r="AR23" s="35"/>
    </row>
    <row r="24" spans="1:44" ht="15.75" thickBot="1" x14ac:dyDescent="0.3">
      <c r="A24" s="19">
        <v>3</v>
      </c>
      <c r="B24" s="20" t="s">
        <v>82</v>
      </c>
      <c r="C24" s="20" t="s">
        <v>88</v>
      </c>
      <c r="D24" s="20" t="s">
        <v>83</v>
      </c>
      <c r="E24" s="20"/>
      <c r="F24" s="21">
        <v>50</v>
      </c>
      <c r="G24" s="20" t="s">
        <v>88</v>
      </c>
      <c r="H24" s="21">
        <v>12</v>
      </c>
      <c r="I24" s="22"/>
      <c r="J24" s="19">
        <v>3</v>
      </c>
      <c r="K24" s="37" t="s">
        <v>78</v>
      </c>
      <c r="L24" s="20" t="s">
        <v>88</v>
      </c>
      <c r="M24" s="20" t="s">
        <v>83</v>
      </c>
      <c r="N24" s="20"/>
      <c r="O24" s="21">
        <v>50</v>
      </c>
      <c r="P24" s="20" t="s">
        <v>88</v>
      </c>
      <c r="Q24" s="21">
        <v>45</v>
      </c>
      <c r="R24" s="22"/>
      <c r="S24" s="19">
        <v>3</v>
      </c>
      <c r="T24" s="37" t="s">
        <v>84</v>
      </c>
      <c r="U24" s="20" t="s">
        <v>88</v>
      </c>
      <c r="V24" s="20" t="s">
        <v>78</v>
      </c>
      <c r="W24" s="20"/>
      <c r="X24" s="21">
        <v>50</v>
      </c>
      <c r="Y24" s="20" t="s">
        <v>88</v>
      </c>
      <c r="Z24" s="21">
        <v>28</v>
      </c>
      <c r="AA24" s="23"/>
      <c r="AB24" s="23"/>
      <c r="AC24" s="24" t="s">
        <v>90</v>
      </c>
      <c r="AD24" s="25"/>
      <c r="AE24" s="26" t="str">
        <f>IF($AL$4=2,$B$4,IF($AL$6=2,$B$6,IF($AL$8=2,$B$8,IF($AL$10=2,$B$10,IF($AL$12=2,$B$12,IF($AL$14=2,$B$14,IF($AL$16=2,$B$16,IF($AL$18=2,$B$18,IF(#REF!=2,#REF!,"")))))))))</f>
        <v>A7</v>
      </c>
      <c r="AF24" s="36"/>
      <c r="AG24" s="128" t="str">
        <f>CHOOSE(MID($AE$24,2,LEN($AE$24)-1),$C$4,$C$6,$C$8,$C$10,$C$12,$C$14,$C$16,$C$18,#REF!)</f>
        <v>Equipe 8</v>
      </c>
      <c r="AH24" s="129"/>
      <c r="AI24" s="129"/>
      <c r="AJ24" s="129"/>
      <c r="AK24" s="129"/>
      <c r="AL24" s="129"/>
      <c r="AM24" s="130"/>
      <c r="AN24" s="28"/>
      <c r="AO24" s="29">
        <f>IF($AL$4=2,$AK$4,IF($AL$6=2,$AK$6,IF($AL$8=2,$AK$8,IF($AL$10=2,$AK$10,IF($AL$12=2,$AK$12,IF($AL$14=2,$AK$14,IF($AL$16=2,$AK$16,IF($AL$18=2,$AK$18,IF(#REF!=2,#REF!,0)))))))))</f>
        <v>4.2830000000000004</v>
      </c>
      <c r="AP24" s="23"/>
      <c r="AQ24" s="23"/>
      <c r="AR24" s="23"/>
    </row>
    <row r="25" spans="1:44" ht="15.75" thickBot="1" x14ac:dyDescent="0.3">
      <c r="A25" s="19">
        <v>1</v>
      </c>
      <c r="B25" s="20" t="s">
        <v>84</v>
      </c>
      <c r="C25" s="20" t="s">
        <v>88</v>
      </c>
      <c r="D25" s="20" t="s">
        <v>85</v>
      </c>
      <c r="E25" s="20"/>
      <c r="F25" s="21">
        <v>50</v>
      </c>
      <c r="G25" s="20" t="s">
        <v>88</v>
      </c>
      <c r="H25" s="21">
        <v>25</v>
      </c>
      <c r="I25" s="22"/>
      <c r="J25" s="19">
        <v>1</v>
      </c>
      <c r="K25" s="37" t="s">
        <v>79</v>
      </c>
      <c r="L25" s="20" t="s">
        <v>88</v>
      </c>
      <c r="M25" s="20" t="s">
        <v>80</v>
      </c>
      <c r="N25" s="20"/>
      <c r="O25" s="21">
        <v>50</v>
      </c>
      <c r="P25" s="20" t="s">
        <v>88</v>
      </c>
      <c r="Q25" s="21">
        <v>47</v>
      </c>
      <c r="R25" s="22"/>
      <c r="S25" s="19">
        <v>1</v>
      </c>
      <c r="T25" s="37" t="s">
        <v>83</v>
      </c>
      <c r="U25" s="20" t="s">
        <v>88</v>
      </c>
      <c r="V25" s="20" t="s">
        <v>79</v>
      </c>
      <c r="W25" s="20"/>
      <c r="X25" s="21">
        <v>50</v>
      </c>
      <c r="Y25" s="20" t="s">
        <v>88</v>
      </c>
      <c r="Z25" s="21">
        <v>45</v>
      </c>
      <c r="AA25" s="24"/>
      <c r="AB25" s="24"/>
      <c r="AC25" s="24"/>
      <c r="AD25" s="24"/>
      <c r="AE25" s="30"/>
      <c r="AF25" s="30"/>
      <c r="AG25" s="30"/>
      <c r="AH25" s="30"/>
      <c r="AI25" s="30"/>
      <c r="AJ25" s="30"/>
      <c r="AK25" s="30"/>
      <c r="AL25" s="30"/>
      <c r="AM25" s="30"/>
      <c r="AN25" s="32"/>
      <c r="AO25" s="33"/>
      <c r="AP25" s="34"/>
      <c r="AQ25" s="35"/>
      <c r="AR25" s="35"/>
    </row>
    <row r="26" spans="1:44" ht="15.75" thickBot="1" x14ac:dyDescent="0.3">
      <c r="A26" s="19">
        <v>2</v>
      </c>
      <c r="B26" s="20" t="s">
        <v>80</v>
      </c>
      <c r="C26" s="20" t="s">
        <v>88</v>
      </c>
      <c r="D26" s="20" t="s">
        <v>78</v>
      </c>
      <c r="E26" s="20"/>
      <c r="F26" s="21">
        <v>50</v>
      </c>
      <c r="G26" s="20" t="s">
        <v>88</v>
      </c>
      <c r="H26" s="21">
        <v>45</v>
      </c>
      <c r="I26" s="22"/>
      <c r="J26" s="19">
        <v>2</v>
      </c>
      <c r="K26" s="37" t="s">
        <v>82</v>
      </c>
      <c r="L26" s="20" t="s">
        <v>88</v>
      </c>
      <c r="M26" s="20" t="s">
        <v>85</v>
      </c>
      <c r="N26" s="20"/>
      <c r="O26" s="21">
        <v>50</v>
      </c>
      <c r="P26" s="20" t="s">
        <v>88</v>
      </c>
      <c r="Q26" s="21">
        <v>41</v>
      </c>
      <c r="R26" s="22"/>
      <c r="S26" s="19">
        <v>2</v>
      </c>
      <c r="T26" s="37" t="s">
        <v>85</v>
      </c>
      <c r="U26" s="20" t="s">
        <v>88</v>
      </c>
      <c r="V26" s="20" t="s">
        <v>81</v>
      </c>
      <c r="W26" s="20"/>
      <c r="X26" s="21">
        <v>35</v>
      </c>
      <c r="Y26" s="20" t="s">
        <v>88</v>
      </c>
      <c r="Z26" s="21">
        <v>50</v>
      </c>
      <c r="AA26" s="23"/>
      <c r="AB26" s="23"/>
      <c r="AC26" s="24" t="s">
        <v>91</v>
      </c>
      <c r="AD26" s="25"/>
      <c r="AE26" s="26" t="str">
        <f>IF($AL$4=3,$B$4,IF($AL$6=3,$B$6,IF($AL$8=3,$B$8,IF($AL$10=3,$B$10,IF($AL$12=3,$B$12,IF($AL$14=3,$B$14,IF($AL$16=3,$B$16,IF($AL$18=3,$B$18,IF(#REF!=3,#REF!,"")))))))))</f>
        <v>A4</v>
      </c>
      <c r="AF26" s="36"/>
      <c r="AG26" s="128" t="str">
        <f>CHOOSE(MID($AE$26,2,LEN($AE$26)-1),$C$4,$C$6,$C$8,$C$10,$C$12,$C$14,$C$16,$C$18,#REF!)</f>
        <v>Equipe 30</v>
      </c>
      <c r="AH26" s="129"/>
      <c r="AI26" s="129"/>
      <c r="AJ26" s="129"/>
      <c r="AK26" s="129"/>
      <c r="AL26" s="129"/>
      <c r="AM26" s="130"/>
      <c r="AN26" s="28"/>
      <c r="AO26" s="29">
        <f>IF($AL$4=3,$AK$4,IF($AL$6=3,$AK$6,IF($AL$8=3,$AK$8,IF($AL$10=3,$AK$10,IF($AL$12=3,$AK$12,IF($AL$14=3,$AK$14,IF($AL$16=3,$AK$16,IF($AL$18=3,$AK$18,IF(#REF!=3,#REF!,0)))))))))</f>
        <v>4.274</v>
      </c>
      <c r="AP26" s="23"/>
      <c r="AQ26" s="23"/>
      <c r="AR26" s="23"/>
    </row>
    <row r="27" spans="1:44" ht="15.75" thickBot="1" x14ac:dyDescent="0.3">
      <c r="A27" s="19">
        <v>3</v>
      </c>
      <c r="B27" s="20" t="s">
        <v>81</v>
      </c>
      <c r="C27" s="20" t="s">
        <v>88</v>
      </c>
      <c r="D27" s="20" t="s">
        <v>79</v>
      </c>
      <c r="E27" s="20"/>
      <c r="F27" s="21">
        <v>50</v>
      </c>
      <c r="G27" s="20" t="s">
        <v>88</v>
      </c>
      <c r="H27" s="21">
        <v>48</v>
      </c>
      <c r="I27" s="22"/>
      <c r="J27" s="19">
        <v>3</v>
      </c>
      <c r="K27" s="37" t="s">
        <v>81</v>
      </c>
      <c r="L27" s="20" t="s">
        <v>88</v>
      </c>
      <c r="M27" s="20" t="s">
        <v>84</v>
      </c>
      <c r="N27" s="20"/>
      <c r="O27" s="21">
        <v>50</v>
      </c>
      <c r="P27" s="20" t="s">
        <v>88</v>
      </c>
      <c r="Q27" s="21">
        <v>38</v>
      </c>
      <c r="R27" s="22"/>
      <c r="S27" s="19">
        <v>3</v>
      </c>
      <c r="T27" s="37" t="s">
        <v>84</v>
      </c>
      <c r="U27" s="20" t="s">
        <v>88</v>
      </c>
      <c r="V27" s="20" t="s">
        <v>80</v>
      </c>
      <c r="W27" s="20"/>
      <c r="X27" s="21">
        <v>50</v>
      </c>
      <c r="Y27" s="20" t="s">
        <v>88</v>
      </c>
      <c r="Z27" s="21">
        <v>37</v>
      </c>
      <c r="AA27" s="24"/>
      <c r="AB27" s="24"/>
      <c r="AC27" s="24"/>
      <c r="AD27" s="24"/>
      <c r="AE27" s="30"/>
      <c r="AF27" s="30"/>
      <c r="AG27" s="30"/>
      <c r="AH27" s="30"/>
      <c r="AI27" s="30"/>
      <c r="AJ27" s="30"/>
      <c r="AK27" s="30"/>
      <c r="AL27" s="30"/>
      <c r="AM27" s="30"/>
      <c r="AN27" s="32"/>
      <c r="AO27" s="33"/>
      <c r="AP27" s="34"/>
      <c r="AQ27" s="35"/>
      <c r="AR27" s="35"/>
    </row>
    <row r="28" spans="1:44" ht="15.75" thickBot="1" x14ac:dyDescent="0.3">
      <c r="A28" s="19">
        <v>1</v>
      </c>
      <c r="B28" s="20" t="s">
        <v>84</v>
      </c>
      <c r="C28" s="20" t="s">
        <v>88</v>
      </c>
      <c r="D28" s="20" t="s">
        <v>82</v>
      </c>
      <c r="E28" s="20"/>
      <c r="F28" s="21">
        <v>50</v>
      </c>
      <c r="G28" s="20" t="s">
        <v>88</v>
      </c>
      <c r="H28" s="21">
        <v>39</v>
      </c>
      <c r="I28" s="22"/>
      <c r="J28" s="19">
        <v>1</v>
      </c>
      <c r="K28" s="37" t="s">
        <v>78</v>
      </c>
      <c r="L28" s="20" t="s">
        <v>88</v>
      </c>
      <c r="M28" s="20" t="s">
        <v>85</v>
      </c>
      <c r="N28" s="20"/>
      <c r="O28" s="21">
        <v>50</v>
      </c>
      <c r="P28" s="20" t="s">
        <v>88</v>
      </c>
      <c r="Q28" s="21">
        <v>39</v>
      </c>
      <c r="R28" s="22"/>
      <c r="S28" s="19">
        <v>1</v>
      </c>
      <c r="T28" s="37" t="s">
        <v>85</v>
      </c>
      <c r="U28" s="20" t="s">
        <v>88</v>
      </c>
      <c r="V28" s="20" t="s">
        <v>79</v>
      </c>
      <c r="W28" s="20"/>
      <c r="X28" s="21">
        <v>17</v>
      </c>
      <c r="Y28" s="20" t="s">
        <v>88</v>
      </c>
      <c r="Z28" s="21">
        <v>50</v>
      </c>
      <c r="AA28" s="23"/>
      <c r="AB28" s="23"/>
      <c r="AC28" s="24" t="s">
        <v>92</v>
      </c>
      <c r="AD28" s="25"/>
      <c r="AE28" s="26" t="str">
        <f>IF($AL$4=4,$B$4,IF($AL$6=4,$B$6,IF($AL$8=4,$B$8,IF($AL$10=4,$B$10,IF($AL$12=4,$B$12,IF($AL$14=4,$B$14,IF($AL$16=4,$B$16,IF($AL$18=4,$B$18,IF(#REF!=4,#REF!,"")))))))))</f>
        <v>A1</v>
      </c>
      <c r="AF28" s="36"/>
      <c r="AG28" s="128" t="str">
        <f>CHOOSE(MID($AE$28,2,LEN($AE$28)-1),$C$4,$C$6,$C$8,$C$10,$C$12,$C$14,$C$16,$C$18,#REF!)</f>
        <v>Equipe 7</v>
      </c>
      <c r="AH28" s="129"/>
      <c r="AI28" s="129"/>
      <c r="AJ28" s="129"/>
      <c r="AK28" s="129"/>
      <c r="AL28" s="129"/>
      <c r="AM28" s="130"/>
      <c r="AN28" s="28"/>
      <c r="AO28" s="29">
        <f>IF($AL$4=4,$AK$4,IF($AL$6=4,$AK$6,IF($AL$8=4,$AK$8,IF($AL$10=4,$AK$10,IF($AL$12=4,$AK$12,IF($AL$14=4,$AK$14,IF($AL$16=4,$AK$16,IF($AL$18=4,$AK$18,IF(#REF!=4,#REF!,0)))))))))</f>
        <v>3.2879999999999998</v>
      </c>
      <c r="AP28" s="23"/>
      <c r="AQ28" s="23"/>
      <c r="AR28" s="23"/>
    </row>
    <row r="29" spans="1:44" ht="15.75" thickBot="1" x14ac:dyDescent="0.3">
      <c r="A29" s="19">
        <v>2</v>
      </c>
      <c r="B29" s="20" t="s">
        <v>85</v>
      </c>
      <c r="C29" s="20" t="s">
        <v>88</v>
      </c>
      <c r="D29" s="20" t="s">
        <v>83</v>
      </c>
      <c r="E29" s="20"/>
      <c r="F29" s="21">
        <v>50</v>
      </c>
      <c r="G29" s="20" t="s">
        <v>88</v>
      </c>
      <c r="H29" s="21">
        <v>38</v>
      </c>
      <c r="I29" s="22"/>
      <c r="J29" s="19">
        <v>2</v>
      </c>
      <c r="K29" s="37" t="s">
        <v>80</v>
      </c>
      <c r="L29" s="20" t="s">
        <v>88</v>
      </c>
      <c r="M29" s="20" t="s">
        <v>83</v>
      </c>
      <c r="N29" s="20"/>
      <c r="O29" s="21">
        <v>50</v>
      </c>
      <c r="P29" s="20" t="s">
        <v>88</v>
      </c>
      <c r="Q29" s="21">
        <v>29</v>
      </c>
      <c r="R29" s="22"/>
      <c r="S29" s="19">
        <v>2</v>
      </c>
      <c r="T29" s="37" t="s">
        <v>82</v>
      </c>
      <c r="U29" s="20" t="s">
        <v>88</v>
      </c>
      <c r="V29" s="20" t="s">
        <v>78</v>
      </c>
      <c r="W29" s="20"/>
      <c r="X29" s="21">
        <v>50</v>
      </c>
      <c r="Y29" s="20" t="s">
        <v>88</v>
      </c>
      <c r="Z29" s="21">
        <v>39</v>
      </c>
      <c r="AA29" s="18"/>
      <c r="AB29" s="18"/>
      <c r="AC29" s="37"/>
      <c r="AD29" s="38"/>
      <c r="AE29" s="39"/>
      <c r="AF29" s="39"/>
      <c r="AG29" s="39"/>
      <c r="AH29" s="39"/>
      <c r="AI29" s="40"/>
      <c r="AJ29" s="40"/>
      <c r="AK29" s="40"/>
      <c r="AL29" s="40"/>
      <c r="AM29" s="40"/>
      <c r="AN29" s="41"/>
      <c r="AO29" s="42"/>
      <c r="AP29" s="34"/>
      <c r="AQ29" s="35"/>
      <c r="AR29" s="35"/>
    </row>
    <row r="30" spans="1:44" ht="15.75" thickBot="1" x14ac:dyDescent="0.3">
      <c r="A30" s="19">
        <v>3</v>
      </c>
      <c r="B30" s="20" t="s">
        <v>78</v>
      </c>
      <c r="C30" s="20" t="s">
        <v>88</v>
      </c>
      <c r="D30" s="20" t="s">
        <v>81</v>
      </c>
      <c r="E30" s="20"/>
      <c r="F30" s="21">
        <v>50</v>
      </c>
      <c r="G30" s="20" t="s">
        <v>88</v>
      </c>
      <c r="H30" s="21">
        <v>39</v>
      </c>
      <c r="I30" s="22"/>
      <c r="J30" s="19">
        <v>3</v>
      </c>
      <c r="K30" s="37" t="s">
        <v>81</v>
      </c>
      <c r="L30" s="20" t="s">
        <v>88</v>
      </c>
      <c r="M30" s="20" t="s">
        <v>82</v>
      </c>
      <c r="N30" s="20"/>
      <c r="O30" s="21">
        <v>50</v>
      </c>
      <c r="P30" s="20" t="s">
        <v>88</v>
      </c>
      <c r="Q30" s="21">
        <v>26</v>
      </c>
      <c r="R30" s="22"/>
      <c r="S30" s="19">
        <v>3</v>
      </c>
      <c r="T30" s="37" t="s">
        <v>83</v>
      </c>
      <c r="U30" s="20" t="s">
        <v>88</v>
      </c>
      <c r="V30" s="20" t="s">
        <v>81</v>
      </c>
      <c r="W30" s="20"/>
      <c r="X30" s="21">
        <v>14</v>
      </c>
      <c r="Y30" s="20" t="s">
        <v>88</v>
      </c>
      <c r="Z30" s="21">
        <v>50</v>
      </c>
      <c r="AA30" s="23"/>
      <c r="AB30" s="23"/>
      <c r="AC30" s="24" t="s">
        <v>93</v>
      </c>
      <c r="AD30" s="25"/>
      <c r="AE30" s="43" t="str">
        <f>IF($AL$4=5,$B$4,IF($AL$6=5,$B$6,IF($AL$8=5,$B$8,IF($AL$10=5,$B$10,IF($AL$12=5,$B$12,IF($AL$14=5,$B$14,IF($AL$16=5,$B$16,IF($AL$18=5,$B$18,IF(#REF!=5,#REF!,"")))))))))</f>
        <v>A6</v>
      </c>
      <c r="AF30" s="36"/>
      <c r="AG30" s="131" t="str">
        <f>CHOOSE(MID($AE$30,2,LEN($AE$30)-1),$C$4,$C$6,$C$8,$C$10,$C$12,$C$14,$C$16,$C$18,#REF!)</f>
        <v>Equipe 33</v>
      </c>
      <c r="AH30" s="132"/>
      <c r="AI30" s="132"/>
      <c r="AJ30" s="132"/>
      <c r="AK30" s="132"/>
      <c r="AL30" s="132"/>
      <c r="AM30" s="133"/>
      <c r="AN30" s="44" t="e">
        <f>IF(OR(#REF!=#REF!,#REF!=#REF!,#REF!=#REF!,#REF!=#REF!,#REF!=#REF!,#REF!=#REF!,#REF!=#REF!,#REF!=#REF!),"Q","NQ")</f>
        <v>#REF!</v>
      </c>
      <c r="AO30" s="29">
        <f>IF($AL$4=5,$AK$4,IF($AL$6=5,$AK$6,IF($AL$8=5,$AK$8,IF($AL$10=5,$AK$10,IF($AL$12=5,$AK$12,IF($AL$14=5,$AK$14,IF($AL$16=5,$AK$16,IF($AL$18=5,$AK$18,IF(#REF!=5,#REF!,0)))))))))</f>
        <v>3.1789999999999998</v>
      </c>
      <c r="AP30" s="23"/>
      <c r="AQ30" s="23"/>
      <c r="AR30" s="23"/>
    </row>
    <row r="31" spans="1:44" ht="15.75" thickBot="1" x14ac:dyDescent="0.3">
      <c r="A31" s="19">
        <v>1</v>
      </c>
      <c r="B31" s="20" t="s">
        <v>79</v>
      </c>
      <c r="C31" s="20" t="s">
        <v>88</v>
      </c>
      <c r="D31" s="20" t="s">
        <v>82</v>
      </c>
      <c r="E31" s="20"/>
      <c r="F31" s="21">
        <v>50</v>
      </c>
      <c r="G31" s="20" t="s">
        <v>88</v>
      </c>
      <c r="H31" s="21">
        <v>14</v>
      </c>
      <c r="I31" s="22"/>
      <c r="J31" s="19"/>
      <c r="K31" s="53"/>
      <c r="L31" s="20"/>
      <c r="M31" s="53"/>
      <c r="N31" s="20"/>
      <c r="O31" s="55"/>
      <c r="P31" s="37"/>
      <c r="Q31" s="55"/>
      <c r="R31" s="22"/>
      <c r="S31" s="19"/>
      <c r="T31" s="53"/>
      <c r="U31" s="20"/>
      <c r="V31" s="53"/>
      <c r="W31" s="20"/>
      <c r="X31" s="55"/>
      <c r="Y31" s="37"/>
      <c r="Z31" s="55"/>
      <c r="AA31" s="18"/>
      <c r="AB31" s="18"/>
      <c r="AC31" s="45"/>
      <c r="AD31" s="18"/>
      <c r="AE31" s="31"/>
      <c r="AF31" s="31"/>
      <c r="AG31" s="31"/>
      <c r="AH31" s="31"/>
      <c r="AI31" s="40"/>
      <c r="AJ31" s="40"/>
      <c r="AK31" s="40"/>
      <c r="AL31" s="40"/>
      <c r="AM31" s="40"/>
      <c r="AN31" s="41"/>
      <c r="AO31" s="42"/>
      <c r="AP31" s="18"/>
      <c r="AQ31" s="18"/>
      <c r="AR31" s="18"/>
    </row>
    <row r="32" spans="1:44" ht="15.75" thickBot="1" x14ac:dyDescent="0.3">
      <c r="A32" s="19"/>
      <c r="B32" s="54"/>
      <c r="C32" s="20"/>
      <c r="D32" s="53"/>
      <c r="E32" s="20"/>
      <c r="F32" s="55"/>
      <c r="G32" s="37"/>
      <c r="H32" s="55"/>
      <c r="I32" s="46"/>
      <c r="J32" s="19"/>
      <c r="K32" s="54"/>
      <c r="L32" s="20"/>
      <c r="M32" s="53"/>
      <c r="N32" s="20"/>
      <c r="O32" s="55"/>
      <c r="P32" s="37"/>
      <c r="Q32" s="55"/>
      <c r="R32" s="47"/>
      <c r="S32" s="19"/>
      <c r="T32" s="54"/>
      <c r="U32" s="20"/>
      <c r="V32" s="53"/>
      <c r="W32" s="20"/>
      <c r="X32" s="55"/>
      <c r="Y32" s="37"/>
      <c r="Z32" s="55"/>
      <c r="AA32" s="23"/>
      <c r="AB32" s="23"/>
      <c r="AC32" s="24" t="s">
        <v>94</v>
      </c>
      <c r="AD32" s="25"/>
      <c r="AE32" s="43" t="str">
        <f>IF($AL$4=6,$B$4,IF($AL$6=6,$B$6,IF($AL$8=6,$B$8,IF($AL$10=6,$B$10,IF($AL$12=6,$B$12,IF($AL$14=6,$B$14,IF($AL$16=6,$B$16,IF($AL$18=6,$B$18,IF(#REF!=6,#REF!,"")))))))))</f>
        <v>A8</v>
      </c>
      <c r="AF32" s="36"/>
      <c r="AG32" s="131" t="str">
        <f>CHOOSE(MID($AE$32,2,LEN($AE$32)-1),$C$4,$C$6,$C$8,$C$10,$C$12,$C$14,$C$16,$C$18,#REF!)</f>
        <v>Equipe 47</v>
      </c>
      <c r="AH32" s="132"/>
      <c r="AI32" s="132"/>
      <c r="AJ32" s="132"/>
      <c r="AK32" s="132"/>
      <c r="AL32" s="132"/>
      <c r="AM32" s="133"/>
      <c r="AN32" s="28"/>
      <c r="AO32" s="29">
        <f>IF($AL$4=6,$AK$4,IF($AL$6=6,$AK$6,IF($AL$8=6,$AK$8,IF($AL$10=6,$AK$10,IF($AL$12=6,$AK$12,IF($AL$14=6,$AK$14,IF($AL$16=6,$AK$16,IF($AL$18=6,$AK$18,IF(#REF!=6,#REF!,0)))))))))</f>
        <v>2.242</v>
      </c>
      <c r="AP32" s="23"/>
      <c r="AQ32" s="23"/>
      <c r="AR32" s="23"/>
    </row>
    <row r="33" spans="1:44" ht="15.75" thickBot="1" x14ac:dyDescent="0.3">
      <c r="A33" s="19"/>
      <c r="B33" s="54"/>
      <c r="C33" s="20"/>
      <c r="D33" s="53"/>
      <c r="E33" s="20"/>
      <c r="F33" s="55"/>
      <c r="G33" s="37"/>
      <c r="H33" s="55"/>
      <c r="I33" s="46"/>
      <c r="J33" s="19"/>
      <c r="K33" s="54"/>
      <c r="L33" s="20"/>
      <c r="M33" s="53"/>
      <c r="N33" s="20"/>
      <c r="O33" s="55"/>
      <c r="P33" s="37"/>
      <c r="Q33" s="55"/>
      <c r="R33" s="47"/>
      <c r="S33" s="19"/>
      <c r="T33" s="54"/>
      <c r="U33" s="20"/>
      <c r="V33" s="53"/>
      <c r="W33" s="20"/>
      <c r="X33" s="55"/>
      <c r="Y33" s="37"/>
      <c r="Z33" s="55"/>
      <c r="AA33" s="18"/>
      <c r="AB33" s="18"/>
      <c r="AC33" s="14"/>
      <c r="AE33" s="40"/>
      <c r="AF33" s="40"/>
      <c r="AG33" s="40"/>
      <c r="AH33" s="40"/>
      <c r="AI33" s="40"/>
      <c r="AJ33" s="40"/>
      <c r="AK33" s="40"/>
      <c r="AL33" s="40"/>
      <c r="AM33" s="40"/>
      <c r="AN33" s="41"/>
      <c r="AO33" s="42"/>
      <c r="AP33" s="18"/>
      <c r="AQ33" s="18"/>
      <c r="AR33" s="18"/>
    </row>
    <row r="34" spans="1:44" ht="15.75" thickBot="1" x14ac:dyDescent="0.3">
      <c r="A34" s="48"/>
      <c r="B34" s="37"/>
      <c r="C34" s="37"/>
      <c r="D34" s="37"/>
      <c r="E34" s="37"/>
      <c r="F34" s="38"/>
      <c r="G34" s="37"/>
      <c r="H34" s="38"/>
      <c r="I34" s="46"/>
      <c r="J34" s="38"/>
      <c r="K34" s="37"/>
      <c r="L34" s="38"/>
      <c r="O34" s="47"/>
      <c r="P34" s="47"/>
      <c r="Q34" s="47"/>
      <c r="R34" s="47"/>
      <c r="W34" s="24"/>
      <c r="X34" s="24"/>
      <c r="Y34" s="38"/>
      <c r="Z34" s="49"/>
      <c r="AA34" s="23"/>
      <c r="AB34" s="23"/>
      <c r="AC34" s="24" t="s">
        <v>95</v>
      </c>
      <c r="AD34" s="25"/>
      <c r="AE34" s="43" t="str">
        <f>IF($AL$4=7,$B$4,IF($AL$6=7,$B$6,IF($AL$8=7,$B$8,IF($AL$10=7,$B$10,IF($AL$12=7,$B$12,IF($AL$14=7,$B$14,IF($AL$16=7,$B$16,IF($AL$18=7,$B$18,IF(#REF!=7,#REF!,"")))))))))</f>
        <v>A2</v>
      </c>
      <c r="AF34" s="36"/>
      <c r="AG34" s="131" t="str">
        <f>CHOOSE(MID($AE$34,2,LEN($AE$34)-1),$C$4,$C$6,$C$8,$C$10,$C$12,$C$14,$C$16,$C$18,#REF!)</f>
        <v>Equipe 46</v>
      </c>
      <c r="AH34" s="132"/>
      <c r="AI34" s="132"/>
      <c r="AJ34" s="132"/>
      <c r="AK34" s="132"/>
      <c r="AL34" s="132"/>
      <c r="AM34" s="133"/>
      <c r="AN34" s="28"/>
      <c r="AO34" s="29">
        <f>IF($AL$4=7,$AK$4,IF($AL$6=7,$AK$6,IF($AL$8=7,$AK$8,IF($AL$10=7,$AK$10,IF($AL$12=7,$AK$12,IF($AL$14=7,$AK$14,IF($AL$16=7,$AK$16,IF($AL$18=7,$AK$18,IF(#REF!=7,#REF!,0)))))))))</f>
        <v>2.2210000000000001</v>
      </c>
      <c r="AP34" s="23"/>
      <c r="AQ34" s="23"/>
      <c r="AR34" s="23"/>
    </row>
    <row r="35" spans="1:44" ht="15.75" thickBot="1" x14ac:dyDescent="0.3">
      <c r="A35" s="48"/>
      <c r="B35" s="37"/>
      <c r="C35" s="37"/>
      <c r="D35" s="37"/>
      <c r="E35" s="37"/>
      <c r="F35" s="38"/>
      <c r="G35" s="37"/>
      <c r="H35" s="38"/>
      <c r="I35" s="46"/>
      <c r="J35" s="38"/>
      <c r="K35" s="37"/>
      <c r="L35" s="38"/>
      <c r="O35" s="47"/>
      <c r="P35" s="47"/>
      <c r="Q35" s="47"/>
      <c r="R35" s="47"/>
      <c r="W35" s="45"/>
      <c r="X35" s="18"/>
      <c r="Y35" s="18"/>
      <c r="Z35" s="18"/>
      <c r="AA35" s="18"/>
      <c r="AB35" s="18"/>
      <c r="AC35" s="45"/>
      <c r="AD35" s="18"/>
      <c r="AE35" s="31"/>
      <c r="AF35" s="31"/>
      <c r="AG35" s="31"/>
      <c r="AH35" s="31"/>
      <c r="AI35" s="40"/>
      <c r="AJ35" s="40"/>
      <c r="AK35" s="40"/>
      <c r="AL35" s="40"/>
      <c r="AM35" s="40"/>
      <c r="AN35" s="41"/>
      <c r="AO35" s="42"/>
      <c r="AP35" s="18"/>
      <c r="AQ35" s="18"/>
      <c r="AR35" s="18"/>
    </row>
    <row r="36" spans="1:44" ht="15.75" thickBot="1" x14ac:dyDescent="0.3">
      <c r="A36" s="48"/>
      <c r="B36" s="37"/>
      <c r="C36" s="37"/>
      <c r="D36" s="37"/>
      <c r="E36" s="37"/>
      <c r="F36" s="38"/>
      <c r="G36" s="37"/>
      <c r="H36" s="38"/>
      <c r="I36" s="45"/>
      <c r="J36" s="38"/>
      <c r="K36" s="37"/>
      <c r="L36" s="38"/>
      <c r="W36" s="24"/>
      <c r="X36" s="24"/>
      <c r="Y36" s="38"/>
      <c r="Z36" s="49"/>
      <c r="AA36" s="23"/>
      <c r="AB36" s="23"/>
      <c r="AC36" s="24" t="s">
        <v>96</v>
      </c>
      <c r="AD36" s="25"/>
      <c r="AE36" s="43" t="str">
        <f>IF($AL$4=8,$B$4,IF($AL$6=8,$B$6,IF($AL$8=8,$B$8,IF($AL$10=8,$B$10,IF($AL$12=8,$B$12,IF($AL$14=8,$B$14,IF($AL$16=8,$B$16,IF($AL$18=8,$B$18,IF(#REF!=8,#REF!,"")))))))))</f>
        <v>A3</v>
      </c>
      <c r="AF36" s="36"/>
      <c r="AG36" s="131" t="str">
        <f>CHOOSE(MID($AE$36,2,LEN($AE$36)-1),$C$4,$C$6,$C$8,$C$10,$C$12,$C$14,$C$16,$C$18,#REF!)</f>
        <v>Equipe 21</v>
      </c>
      <c r="AH36" s="132"/>
      <c r="AI36" s="132"/>
      <c r="AJ36" s="132"/>
      <c r="AK36" s="132"/>
      <c r="AL36" s="132"/>
      <c r="AM36" s="133"/>
      <c r="AN36" s="28"/>
      <c r="AO36" s="29">
        <f>IF($AL$4=8,$AK$4,IF($AL$6=8,$AK$6,IF($AL$8=8,$AK$8,IF($AL$10=8,$AK$10,IF($AL$12=8,$AK$12,IF($AL$14=8,$AK$14,IF($AL$16=8,$AK$16,IF($AL$18=8,$AK$18,IF(#REF!=8,#REF!,0)))))))))</f>
        <v>2.198</v>
      </c>
      <c r="AP36" s="23"/>
      <c r="AQ36" s="23"/>
      <c r="AR36" s="23"/>
    </row>
    <row r="37" spans="1:44" ht="15" x14ac:dyDescent="0.25">
      <c r="AE37" s="40"/>
      <c r="AF37" s="40"/>
      <c r="AG37" s="40"/>
      <c r="AH37" s="40"/>
      <c r="AI37" s="40"/>
      <c r="AJ37" s="40"/>
      <c r="AK37" s="40"/>
      <c r="AL37" s="40"/>
      <c r="AM37" s="40"/>
      <c r="AN37" s="50"/>
      <c r="AO37" s="51"/>
    </row>
  </sheetData>
  <mergeCells count="179">
    <mergeCell ref="A1:AM1"/>
    <mergeCell ref="C3:M3"/>
    <mergeCell ref="N3:P3"/>
    <mergeCell ref="Q3:S3"/>
    <mergeCell ref="T3:V3"/>
    <mergeCell ref="W3:Y3"/>
    <mergeCell ref="Z3:AB3"/>
    <mergeCell ref="AC3:AE3"/>
    <mergeCell ref="AF3:AH3"/>
    <mergeCell ref="AI3:AK3"/>
    <mergeCell ref="AL3:AM3"/>
    <mergeCell ref="B4:B5"/>
    <mergeCell ref="C4:M5"/>
    <mergeCell ref="N4:P4"/>
    <mergeCell ref="Q4:S4"/>
    <mergeCell ref="T4:V4"/>
    <mergeCell ref="W4:Y4"/>
    <mergeCell ref="Z4:AB4"/>
    <mergeCell ref="AC4:AE4"/>
    <mergeCell ref="AF4:AH4"/>
    <mergeCell ref="AI4:AI5"/>
    <mergeCell ref="AJ4:AJ5"/>
    <mergeCell ref="AK4:AK5"/>
    <mergeCell ref="AL4:AM5"/>
    <mergeCell ref="N5:P5"/>
    <mergeCell ref="Q5:S5"/>
    <mergeCell ref="T5:V5"/>
    <mergeCell ref="W5:Y5"/>
    <mergeCell ref="Z5:AB5"/>
    <mergeCell ref="AC5:AE5"/>
    <mergeCell ref="AF5:AH5"/>
    <mergeCell ref="B6:B7"/>
    <mergeCell ref="C6:M7"/>
    <mergeCell ref="N6:P6"/>
    <mergeCell ref="Q6:S6"/>
    <mergeCell ref="T6:V6"/>
    <mergeCell ref="W6:Y6"/>
    <mergeCell ref="Z6:AB6"/>
    <mergeCell ref="AC6:AE6"/>
    <mergeCell ref="AF6:AH6"/>
    <mergeCell ref="AI6:AI7"/>
    <mergeCell ref="AJ6:AJ7"/>
    <mergeCell ref="AK6:AK7"/>
    <mergeCell ref="AL6:AM7"/>
    <mergeCell ref="N7:P7"/>
    <mergeCell ref="Q7:S7"/>
    <mergeCell ref="T7:V7"/>
    <mergeCell ref="W7:Y7"/>
    <mergeCell ref="Z7:AB7"/>
    <mergeCell ref="AC7:AE7"/>
    <mergeCell ref="AF7:AH7"/>
    <mergeCell ref="B8:B9"/>
    <mergeCell ref="C8:M9"/>
    <mergeCell ref="N8:P8"/>
    <mergeCell ref="Q8:S8"/>
    <mergeCell ref="T8:V8"/>
    <mergeCell ref="W8:Y8"/>
    <mergeCell ref="Z8:AB8"/>
    <mergeCell ref="AC8:AE8"/>
    <mergeCell ref="AF8:AH8"/>
    <mergeCell ref="AI8:AI9"/>
    <mergeCell ref="AJ8:AJ9"/>
    <mergeCell ref="AK8:AK9"/>
    <mergeCell ref="AL8:AM9"/>
    <mergeCell ref="N9:P9"/>
    <mergeCell ref="Q9:S9"/>
    <mergeCell ref="T9:V9"/>
    <mergeCell ref="W9:Y9"/>
    <mergeCell ref="Z9:AB9"/>
    <mergeCell ref="AC9:AE9"/>
    <mergeCell ref="AF9:AH9"/>
    <mergeCell ref="B10:B11"/>
    <mergeCell ref="C10:M11"/>
    <mergeCell ref="N10:P10"/>
    <mergeCell ref="Q10:S10"/>
    <mergeCell ref="T10:V10"/>
    <mergeCell ref="W10:Y10"/>
    <mergeCell ref="Z10:AB10"/>
    <mergeCell ref="AC10:AE10"/>
    <mergeCell ref="AF10:AH10"/>
    <mergeCell ref="AI10:AI11"/>
    <mergeCell ref="AJ10:AJ11"/>
    <mergeCell ref="AK10:AK11"/>
    <mergeCell ref="AL10:AM11"/>
    <mergeCell ref="N11:P11"/>
    <mergeCell ref="Q11:S11"/>
    <mergeCell ref="T11:V11"/>
    <mergeCell ref="W11:Y11"/>
    <mergeCell ref="Z11:AB11"/>
    <mergeCell ref="AC11:AE11"/>
    <mergeCell ref="AF11:AH11"/>
    <mergeCell ref="B12:B13"/>
    <mergeCell ref="C12:M13"/>
    <mergeCell ref="N12:P12"/>
    <mergeCell ref="Q12:S12"/>
    <mergeCell ref="T12:V12"/>
    <mergeCell ref="W12:Y12"/>
    <mergeCell ref="Z12:AB12"/>
    <mergeCell ref="AC12:AE12"/>
    <mergeCell ref="AF12:AH12"/>
    <mergeCell ref="AI12:AI13"/>
    <mergeCell ref="AJ12:AJ13"/>
    <mergeCell ref="AK12:AK13"/>
    <mergeCell ref="AL12:AM13"/>
    <mergeCell ref="N13:P13"/>
    <mergeCell ref="Q13:S13"/>
    <mergeCell ref="T13:V13"/>
    <mergeCell ref="W13:Y13"/>
    <mergeCell ref="Z13:AB13"/>
    <mergeCell ref="AC13:AE13"/>
    <mergeCell ref="AF13:AH13"/>
    <mergeCell ref="B14:B15"/>
    <mergeCell ref="C14:M15"/>
    <mergeCell ref="N14:P14"/>
    <mergeCell ref="Q14:S14"/>
    <mergeCell ref="T14:V14"/>
    <mergeCell ref="W14:Y14"/>
    <mergeCell ref="Z14:AB14"/>
    <mergeCell ref="AC14:AE14"/>
    <mergeCell ref="AF14:AH14"/>
    <mergeCell ref="AI14:AI15"/>
    <mergeCell ref="AJ14:AJ15"/>
    <mergeCell ref="AK14:AK15"/>
    <mergeCell ref="AL14:AM15"/>
    <mergeCell ref="N15:P15"/>
    <mergeCell ref="Q15:S15"/>
    <mergeCell ref="T15:V15"/>
    <mergeCell ref="W15:Y15"/>
    <mergeCell ref="Z15:AB15"/>
    <mergeCell ref="AC15:AE15"/>
    <mergeCell ref="AF15:AH15"/>
    <mergeCell ref="AI16:AI17"/>
    <mergeCell ref="AJ16:AJ17"/>
    <mergeCell ref="AK16:AK17"/>
    <mergeCell ref="AL16:AM17"/>
    <mergeCell ref="N17:P17"/>
    <mergeCell ref="Q17:S17"/>
    <mergeCell ref="T17:V17"/>
    <mergeCell ref="W17:Y17"/>
    <mergeCell ref="Z17:AB17"/>
    <mergeCell ref="AC17:AE17"/>
    <mergeCell ref="N16:P16"/>
    <mergeCell ref="Q16:S16"/>
    <mergeCell ref="T16:V16"/>
    <mergeCell ref="W16:Y16"/>
    <mergeCell ref="Z16:AB16"/>
    <mergeCell ref="AC16:AE16"/>
    <mergeCell ref="AF16:AH16"/>
    <mergeCell ref="N19:P19"/>
    <mergeCell ref="Q19:S19"/>
    <mergeCell ref="T19:V19"/>
    <mergeCell ref="W19:Y19"/>
    <mergeCell ref="Z19:AB19"/>
    <mergeCell ref="AC19:AE19"/>
    <mergeCell ref="AF17:AH17"/>
    <mergeCell ref="B18:B19"/>
    <mergeCell ref="C18:M19"/>
    <mergeCell ref="N18:P18"/>
    <mergeCell ref="Q18:S18"/>
    <mergeCell ref="T18:V18"/>
    <mergeCell ref="W18:Y18"/>
    <mergeCell ref="Z18:AB18"/>
    <mergeCell ref="AC18:AE18"/>
    <mergeCell ref="AF18:AH18"/>
    <mergeCell ref="B16:B17"/>
    <mergeCell ref="C16:M17"/>
    <mergeCell ref="AG32:AM32"/>
    <mergeCell ref="AG34:AM34"/>
    <mergeCell ref="AG36:AM36"/>
    <mergeCell ref="AF19:AH19"/>
    <mergeCell ref="AG22:AM22"/>
    <mergeCell ref="AG24:AM24"/>
    <mergeCell ref="AG26:AM26"/>
    <mergeCell ref="AG28:AM28"/>
    <mergeCell ref="AG30:AM30"/>
    <mergeCell ref="AI18:AI19"/>
    <mergeCell ref="AJ18:AJ19"/>
    <mergeCell ref="AK18:AK19"/>
    <mergeCell ref="AL18:AM19"/>
  </mergeCells>
  <conditionalFormatting sqref="AG30:AM30 AE30">
    <cfRule type="expression" dxfId="5" priority="1">
      <formula>$AN$30="Q"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R37"/>
  <sheetViews>
    <sheetView workbookViewId="0">
      <selection activeCell="C20" sqref="C20"/>
    </sheetView>
  </sheetViews>
  <sheetFormatPr baseColWidth="10" defaultColWidth="11.42578125" defaultRowHeight="12.75" x14ac:dyDescent="0.2"/>
  <cols>
    <col min="1" max="4" width="3.5703125" style="13" customWidth="1"/>
    <col min="5" max="5" width="2.140625" style="13" customWidth="1"/>
    <col min="6" max="7" width="3.5703125" style="13" customWidth="1"/>
    <col min="8" max="23" width="3.5703125" style="14" customWidth="1"/>
    <col min="24" max="34" width="3.5703125" style="13" customWidth="1"/>
    <col min="35" max="35" width="11.7109375" style="13" customWidth="1"/>
    <col min="36" max="37" width="5.7109375" style="13" customWidth="1"/>
    <col min="38" max="38" width="10.7109375" style="13" customWidth="1"/>
    <col min="39" max="39" width="3.5703125" style="13" customWidth="1"/>
    <col min="40" max="40" width="11.85546875" style="13" customWidth="1"/>
    <col min="41" max="42" width="11.42578125" style="13" customWidth="1"/>
    <col min="43" max="16384" width="11.42578125" style="13"/>
  </cols>
  <sheetData>
    <row r="1" spans="1:39" ht="46.5" x14ac:dyDescent="0.2">
      <c r="A1" s="94" t="s">
        <v>129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</row>
    <row r="2" spans="1:39" ht="13.5" thickBot="1" x14ac:dyDescent="0.25"/>
    <row r="3" spans="1:39" ht="21.75" thickBot="1" x14ac:dyDescent="0.25">
      <c r="C3" s="95" t="s">
        <v>67</v>
      </c>
      <c r="D3" s="96"/>
      <c r="E3" s="96"/>
      <c r="F3" s="96"/>
      <c r="G3" s="96"/>
      <c r="H3" s="96"/>
      <c r="I3" s="96"/>
      <c r="J3" s="96"/>
      <c r="K3" s="96"/>
      <c r="L3" s="96"/>
      <c r="M3" s="97"/>
      <c r="N3" s="149" t="s">
        <v>68</v>
      </c>
      <c r="O3" s="98"/>
      <c r="P3" s="98"/>
      <c r="Q3" s="98" t="s">
        <v>69</v>
      </c>
      <c r="R3" s="98"/>
      <c r="S3" s="98"/>
      <c r="T3" s="98" t="s">
        <v>70</v>
      </c>
      <c r="U3" s="98"/>
      <c r="V3" s="98"/>
      <c r="W3" s="98" t="s">
        <v>71</v>
      </c>
      <c r="X3" s="98"/>
      <c r="Y3" s="98"/>
      <c r="Z3" s="98" t="s">
        <v>72</v>
      </c>
      <c r="AA3" s="98"/>
      <c r="AB3" s="98"/>
      <c r="AC3" s="98" t="s">
        <v>73</v>
      </c>
      <c r="AD3" s="98"/>
      <c r="AE3" s="98"/>
      <c r="AF3" s="98" t="s">
        <v>74</v>
      </c>
      <c r="AG3" s="98"/>
      <c r="AH3" s="98"/>
      <c r="AI3" s="99" t="s">
        <v>76</v>
      </c>
      <c r="AJ3" s="96"/>
      <c r="AK3" s="100"/>
      <c r="AL3" s="98" t="s">
        <v>77</v>
      </c>
      <c r="AM3" s="101"/>
    </row>
    <row r="4" spans="1:39" ht="15" x14ac:dyDescent="0.2">
      <c r="B4" s="140" t="s">
        <v>130</v>
      </c>
      <c r="C4" s="142" t="s">
        <v>109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44">
        <f>IF($N$5=50,1,0)</f>
        <v>1</v>
      </c>
      <c r="O4" s="111"/>
      <c r="P4" s="111"/>
      <c r="Q4" s="111">
        <f>IF($Q$5=50,1,0)</f>
        <v>0</v>
      </c>
      <c r="R4" s="111"/>
      <c r="S4" s="111"/>
      <c r="T4" s="111">
        <f>IF($T$5=50,1,0)</f>
        <v>1</v>
      </c>
      <c r="U4" s="111"/>
      <c r="V4" s="111"/>
      <c r="W4" s="111">
        <f>IF($W$5=50,1,0)</f>
        <v>1</v>
      </c>
      <c r="X4" s="111"/>
      <c r="Y4" s="111"/>
      <c r="Z4" s="111">
        <f>IF($Z$5=50,1,0)</f>
        <v>0</v>
      </c>
      <c r="AA4" s="111"/>
      <c r="AB4" s="111"/>
      <c r="AC4" s="111">
        <f>IF($AC$5=50,1,0)</f>
        <v>0</v>
      </c>
      <c r="AD4" s="111"/>
      <c r="AE4" s="111"/>
      <c r="AF4" s="111">
        <f>IF($AF$5=50,1,0)</f>
        <v>0</v>
      </c>
      <c r="AG4" s="111"/>
      <c r="AH4" s="111"/>
      <c r="AI4" s="112">
        <f>SUM($N$4:$AH$4)</f>
        <v>3</v>
      </c>
      <c r="AJ4" s="114">
        <f>SUM($N$5:$AH$5)</f>
        <v>288</v>
      </c>
      <c r="AK4" s="114">
        <f>$AI$4+$AJ$4/1000</f>
        <v>3.2879999999999998</v>
      </c>
      <c r="AL4" s="116">
        <f>RANK($AK$4,$AK$4:$AK$19,0)</f>
        <v>4</v>
      </c>
      <c r="AM4" s="117"/>
    </row>
    <row r="5" spans="1:39" ht="15.75" thickBot="1" x14ac:dyDescent="0.25">
      <c r="B5" s="141"/>
      <c r="C5" s="143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48">
        <f>$F$22</f>
        <v>50</v>
      </c>
      <c r="O5" s="121"/>
      <c r="P5" s="121"/>
      <c r="Q5" s="121">
        <f>$H$26</f>
        <v>45</v>
      </c>
      <c r="R5" s="121"/>
      <c r="S5" s="121"/>
      <c r="T5" s="121">
        <f>$F$30</f>
        <v>50</v>
      </c>
      <c r="U5" s="121"/>
      <c r="V5" s="121"/>
      <c r="W5" s="121">
        <f>$O$22</f>
        <v>50</v>
      </c>
      <c r="X5" s="121"/>
      <c r="Y5" s="121"/>
      <c r="Z5" s="121">
        <f>$Q$26</f>
        <v>41</v>
      </c>
      <c r="AA5" s="121"/>
      <c r="AB5" s="121"/>
      <c r="AC5" s="121">
        <f>$Q$30</f>
        <v>26</v>
      </c>
      <c r="AD5" s="121"/>
      <c r="AE5" s="121"/>
      <c r="AF5" s="121">
        <f>$Z$22</f>
        <v>26</v>
      </c>
      <c r="AG5" s="121"/>
      <c r="AH5" s="121"/>
      <c r="AI5" s="113"/>
      <c r="AJ5" s="115"/>
      <c r="AK5" s="115"/>
      <c r="AL5" s="118"/>
      <c r="AM5" s="119"/>
    </row>
    <row r="6" spans="1:39" ht="15" x14ac:dyDescent="0.2">
      <c r="B6" s="140" t="s">
        <v>131</v>
      </c>
      <c r="C6" s="142" t="s">
        <v>30</v>
      </c>
      <c r="D6" s="105"/>
      <c r="E6" s="105"/>
      <c r="F6" s="105"/>
      <c r="G6" s="105"/>
      <c r="H6" s="105"/>
      <c r="I6" s="105"/>
      <c r="J6" s="105"/>
      <c r="K6" s="105"/>
      <c r="L6" s="105"/>
      <c r="M6" s="106"/>
      <c r="N6" s="144">
        <f>IF($N$7=50,1,0)</f>
        <v>0</v>
      </c>
      <c r="O6" s="111"/>
      <c r="P6" s="111"/>
      <c r="Q6" s="111">
        <f>IF($Q$7=50,1,0)</f>
        <v>1</v>
      </c>
      <c r="R6" s="111"/>
      <c r="S6" s="111"/>
      <c r="T6" s="111">
        <f>IF($T$7=50,1,0)</f>
        <v>1</v>
      </c>
      <c r="U6" s="111"/>
      <c r="V6" s="111"/>
      <c r="W6" s="111">
        <f>IF($W$7=50,1,0)</f>
        <v>0</v>
      </c>
      <c r="X6" s="111"/>
      <c r="Y6" s="111"/>
      <c r="Z6" s="111">
        <f>IF($Z$7=50,1,0)</f>
        <v>0</v>
      </c>
      <c r="AA6" s="111"/>
      <c r="AB6" s="111"/>
      <c r="AC6" s="111">
        <f>IF($AC$7=50,1,0)</f>
        <v>0</v>
      </c>
      <c r="AD6" s="111"/>
      <c r="AE6" s="111"/>
      <c r="AF6" s="111">
        <f>IF($AF$7=50,1,0)</f>
        <v>0</v>
      </c>
      <c r="AG6" s="111"/>
      <c r="AH6" s="111"/>
      <c r="AI6" s="112">
        <f>SUM($N$6:$AH$6)</f>
        <v>2</v>
      </c>
      <c r="AJ6" s="114">
        <f>SUM($N$7:$AH$7)</f>
        <v>221</v>
      </c>
      <c r="AK6" s="114">
        <f>$AI$6+$AJ$6/1000</f>
        <v>2.2210000000000001</v>
      </c>
      <c r="AL6" s="116">
        <f>RANK($AK$6,$AK$4:$AK$19,0)</f>
        <v>7</v>
      </c>
      <c r="AM6" s="117"/>
    </row>
    <row r="7" spans="1:39" ht="15.75" thickBot="1" x14ac:dyDescent="0.3">
      <c r="B7" s="141"/>
      <c r="C7" s="143"/>
      <c r="D7" s="108"/>
      <c r="E7" s="108"/>
      <c r="F7" s="108"/>
      <c r="G7" s="108"/>
      <c r="H7" s="108"/>
      <c r="I7" s="108"/>
      <c r="J7" s="108"/>
      <c r="K7" s="108"/>
      <c r="L7" s="108"/>
      <c r="M7" s="109"/>
      <c r="N7" s="147">
        <f>$H$22</f>
        <v>32</v>
      </c>
      <c r="O7" s="122"/>
      <c r="P7" s="122"/>
      <c r="Q7" s="122">
        <f>$F$27</f>
        <v>50</v>
      </c>
      <c r="R7" s="122"/>
      <c r="S7" s="122"/>
      <c r="T7" s="122">
        <f>$F$31</f>
        <v>50</v>
      </c>
      <c r="U7" s="122"/>
      <c r="V7" s="122"/>
      <c r="W7" s="122">
        <f>$Q$23</f>
        <v>23</v>
      </c>
      <c r="X7" s="122"/>
      <c r="Y7" s="122"/>
      <c r="Z7" s="122">
        <f>$Q$27</f>
        <v>38</v>
      </c>
      <c r="AA7" s="122"/>
      <c r="AB7" s="122"/>
      <c r="AC7" s="122">
        <f>$O$31</f>
        <v>0</v>
      </c>
      <c r="AD7" s="122"/>
      <c r="AE7" s="122"/>
      <c r="AF7" s="122">
        <f>$Z$24</f>
        <v>28</v>
      </c>
      <c r="AG7" s="122"/>
      <c r="AH7" s="122"/>
      <c r="AI7" s="113"/>
      <c r="AJ7" s="115"/>
      <c r="AK7" s="115"/>
      <c r="AL7" s="118"/>
      <c r="AM7" s="119"/>
    </row>
    <row r="8" spans="1:39" ht="15" x14ac:dyDescent="0.2">
      <c r="B8" s="140" t="s">
        <v>132</v>
      </c>
      <c r="C8" s="142" t="s">
        <v>3</v>
      </c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44">
        <f>IF($N$9=50,1,0)</f>
        <v>1</v>
      </c>
      <c r="O8" s="111"/>
      <c r="P8" s="111"/>
      <c r="Q8" s="111">
        <f>IF($Q$9=50,1,0)</f>
        <v>0</v>
      </c>
      <c r="R8" s="111"/>
      <c r="S8" s="111"/>
      <c r="T8" s="111">
        <f>IF($T$9=50,1,0)</f>
        <v>0</v>
      </c>
      <c r="U8" s="111"/>
      <c r="V8" s="111"/>
      <c r="W8" s="111">
        <f>IF($W$9=50,1,0)</f>
        <v>0</v>
      </c>
      <c r="X8" s="111"/>
      <c r="Y8" s="111"/>
      <c r="Z8" s="111">
        <f>IF($Z$9=50,1,0)</f>
        <v>0</v>
      </c>
      <c r="AA8" s="111"/>
      <c r="AB8" s="111"/>
      <c r="AC8" s="111">
        <f>IF($AC$9=50,1,0)</f>
        <v>0</v>
      </c>
      <c r="AD8" s="111"/>
      <c r="AE8" s="111"/>
      <c r="AF8" s="111">
        <f>IF($AF$9=50,1,0)</f>
        <v>1</v>
      </c>
      <c r="AG8" s="111"/>
      <c r="AH8" s="111"/>
      <c r="AI8" s="112">
        <f>SUM($N$8:$AH$8)</f>
        <v>2</v>
      </c>
      <c r="AJ8" s="114">
        <f>SUM($N$9:$AH$9)</f>
        <v>198</v>
      </c>
      <c r="AK8" s="114">
        <f>$AI$8+$AJ$8/1000</f>
        <v>2.198</v>
      </c>
      <c r="AL8" s="116">
        <f>RANK($AK$8,$AK$4:$AK$19,0)</f>
        <v>8</v>
      </c>
      <c r="AM8" s="117"/>
    </row>
    <row r="9" spans="1:39" ht="15.75" thickBot="1" x14ac:dyDescent="0.3">
      <c r="B9" s="141"/>
      <c r="C9" s="143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47">
        <f>$F$23</f>
        <v>50</v>
      </c>
      <c r="O9" s="122"/>
      <c r="P9" s="122"/>
      <c r="Q9" s="122">
        <f>$H$27</f>
        <v>48</v>
      </c>
      <c r="R9" s="122"/>
      <c r="S9" s="122"/>
      <c r="T9" s="122">
        <f>$F$32</f>
        <v>0</v>
      </c>
      <c r="U9" s="122"/>
      <c r="V9" s="122"/>
      <c r="W9" s="122">
        <f>$Q$22</f>
        <v>21</v>
      </c>
      <c r="X9" s="122"/>
      <c r="Y9" s="122"/>
      <c r="Z9" s="122">
        <f>$Q$29</f>
        <v>29</v>
      </c>
      <c r="AA9" s="122"/>
      <c r="AB9" s="122"/>
      <c r="AC9" s="122">
        <f>$O$32</f>
        <v>0</v>
      </c>
      <c r="AD9" s="122"/>
      <c r="AE9" s="122"/>
      <c r="AF9" s="122">
        <f>$X$27</f>
        <v>50</v>
      </c>
      <c r="AG9" s="122"/>
      <c r="AH9" s="122"/>
      <c r="AI9" s="113"/>
      <c r="AJ9" s="115"/>
      <c r="AK9" s="115"/>
      <c r="AL9" s="118"/>
      <c r="AM9" s="119"/>
    </row>
    <row r="10" spans="1:39" ht="15" x14ac:dyDescent="0.2">
      <c r="B10" s="140" t="s">
        <v>133</v>
      </c>
      <c r="C10" s="142" t="s">
        <v>11</v>
      </c>
      <c r="D10" s="105"/>
      <c r="E10" s="105"/>
      <c r="F10" s="105"/>
      <c r="G10" s="105"/>
      <c r="H10" s="105"/>
      <c r="I10" s="105"/>
      <c r="J10" s="105"/>
      <c r="K10" s="105"/>
      <c r="L10" s="105"/>
      <c r="M10" s="106"/>
      <c r="N10" s="144">
        <f>IF($N$11=50,1,0)</f>
        <v>0</v>
      </c>
      <c r="O10" s="111"/>
      <c r="P10" s="111"/>
      <c r="Q10" s="111">
        <f>IF($Q$11=50,1,0)</f>
        <v>1</v>
      </c>
      <c r="R10" s="111"/>
      <c r="S10" s="111"/>
      <c r="T10" s="111">
        <f>IF($T$11=50,1,0)</f>
        <v>0</v>
      </c>
      <c r="U10" s="111"/>
      <c r="V10" s="111"/>
      <c r="W10" s="111">
        <f>IF($W$11=50,1,0)</f>
        <v>1</v>
      </c>
      <c r="X10" s="111"/>
      <c r="Y10" s="111"/>
      <c r="Z10" s="111">
        <f>IF($Z$11=50,1,0)</f>
        <v>0</v>
      </c>
      <c r="AA10" s="111"/>
      <c r="AB10" s="111"/>
      <c r="AC10" s="111">
        <f>IF($AC$11=50,1,0)</f>
        <v>1</v>
      </c>
      <c r="AD10" s="111"/>
      <c r="AE10" s="111"/>
      <c r="AF10" s="111">
        <f>IF($AF$11=50,1,0)</f>
        <v>1</v>
      </c>
      <c r="AG10" s="111"/>
      <c r="AH10" s="111"/>
      <c r="AI10" s="112">
        <f>SUM($N$10:$AH$10)</f>
        <v>4</v>
      </c>
      <c r="AJ10" s="114">
        <f>SUM($N$11:$AH$11)</f>
        <v>274</v>
      </c>
      <c r="AK10" s="114">
        <f>$AI$10+$AJ$10/1000</f>
        <v>4.274</v>
      </c>
      <c r="AL10" s="116">
        <f>RANK($AK$10,$AK$4:$AK$19,0)</f>
        <v>3</v>
      </c>
      <c r="AM10" s="117"/>
    </row>
    <row r="11" spans="1:39" ht="15.75" thickBot="1" x14ac:dyDescent="0.3">
      <c r="B11" s="141"/>
      <c r="C11" s="143"/>
      <c r="D11" s="108"/>
      <c r="E11" s="108"/>
      <c r="F11" s="108"/>
      <c r="G11" s="108"/>
      <c r="H11" s="108"/>
      <c r="I11" s="108"/>
      <c r="J11" s="108"/>
      <c r="K11" s="108"/>
      <c r="L11" s="108"/>
      <c r="M11" s="109"/>
      <c r="N11" s="146">
        <f>$H$23</f>
        <v>21</v>
      </c>
      <c r="O11" s="124"/>
      <c r="P11" s="124"/>
      <c r="Q11" s="124">
        <f>$F$28</f>
        <v>50</v>
      </c>
      <c r="R11" s="124"/>
      <c r="S11" s="124"/>
      <c r="T11" s="124">
        <f>$H$31</f>
        <v>14</v>
      </c>
      <c r="U11" s="124"/>
      <c r="V11" s="124"/>
      <c r="W11" s="124">
        <f>$O$24</f>
        <v>50</v>
      </c>
      <c r="X11" s="124"/>
      <c r="Y11" s="124"/>
      <c r="Z11" s="124">
        <f>$Q$28</f>
        <v>39</v>
      </c>
      <c r="AA11" s="124"/>
      <c r="AB11" s="124"/>
      <c r="AC11" s="124">
        <f>$X$22</f>
        <v>50</v>
      </c>
      <c r="AD11" s="124"/>
      <c r="AE11" s="124"/>
      <c r="AF11" s="124">
        <f>$Z$28</f>
        <v>50</v>
      </c>
      <c r="AG11" s="124"/>
      <c r="AH11" s="124"/>
      <c r="AI11" s="113"/>
      <c r="AJ11" s="115"/>
      <c r="AK11" s="115"/>
      <c r="AL11" s="118"/>
      <c r="AM11" s="119"/>
    </row>
    <row r="12" spans="1:39" ht="15" x14ac:dyDescent="0.2">
      <c r="B12" s="140" t="s">
        <v>134</v>
      </c>
      <c r="C12" s="142" t="s">
        <v>1</v>
      </c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44">
        <f>IF($N$13=50,1,0)</f>
        <v>1</v>
      </c>
      <c r="O12" s="111"/>
      <c r="P12" s="111"/>
      <c r="Q12" s="111">
        <f>IF($Q$13=50,1,0)</f>
        <v>0</v>
      </c>
      <c r="R12" s="111"/>
      <c r="S12" s="111"/>
      <c r="T12" s="111">
        <f>IF($T$13=50,1,0)</f>
        <v>0</v>
      </c>
      <c r="U12" s="111"/>
      <c r="V12" s="111"/>
      <c r="W12" s="111">
        <f>IF($W$13=50,1,0)</f>
        <v>1</v>
      </c>
      <c r="X12" s="111"/>
      <c r="Y12" s="111"/>
      <c r="Z12" s="111">
        <f>IF($Z$13=50,1,0)</f>
        <v>1</v>
      </c>
      <c r="AA12" s="111"/>
      <c r="AB12" s="111"/>
      <c r="AC12" s="111">
        <f>IF($AC$13=50,1,0)</f>
        <v>0</v>
      </c>
      <c r="AD12" s="111"/>
      <c r="AE12" s="111"/>
      <c r="AF12" s="111">
        <f>IF($AF$13=50,1,0)</f>
        <v>1</v>
      </c>
      <c r="AG12" s="111"/>
      <c r="AH12" s="111"/>
      <c r="AI12" s="112">
        <f>SUM($N$12:$AH$12)</f>
        <v>4</v>
      </c>
      <c r="AJ12" s="114">
        <f>SUM($N$13:$AH$13)</f>
        <v>284</v>
      </c>
      <c r="AK12" s="114">
        <f>$AI$12+$AJ$12/1000</f>
        <v>4.2839999999999998</v>
      </c>
      <c r="AL12" s="116">
        <f>RANK($AK$12,$AK$4:$AK$19,0)</f>
        <v>1</v>
      </c>
      <c r="AM12" s="117"/>
    </row>
    <row r="13" spans="1:39" ht="15.75" thickBot="1" x14ac:dyDescent="0.3">
      <c r="B13" s="145"/>
      <c r="C13" s="143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46">
        <f>$F$24</f>
        <v>50</v>
      </c>
      <c r="O13" s="124"/>
      <c r="P13" s="124"/>
      <c r="Q13" s="124">
        <f>$H$28</f>
        <v>39</v>
      </c>
      <c r="R13" s="124"/>
      <c r="S13" s="124"/>
      <c r="T13" s="124">
        <f>$H$32</f>
        <v>0</v>
      </c>
      <c r="U13" s="124"/>
      <c r="V13" s="124"/>
      <c r="W13" s="124">
        <f>$O$23</f>
        <v>50</v>
      </c>
      <c r="X13" s="124"/>
      <c r="Y13" s="124"/>
      <c r="Z13" s="124">
        <f>$O$30</f>
        <v>50</v>
      </c>
      <c r="AA13" s="124"/>
      <c r="AB13" s="124"/>
      <c r="AC13" s="124">
        <f>$Z$25</f>
        <v>45</v>
      </c>
      <c r="AD13" s="124"/>
      <c r="AE13" s="124"/>
      <c r="AF13" s="124">
        <f>$X$29</f>
        <v>50</v>
      </c>
      <c r="AG13" s="124"/>
      <c r="AH13" s="124"/>
      <c r="AI13" s="113"/>
      <c r="AJ13" s="115"/>
      <c r="AK13" s="115"/>
      <c r="AL13" s="118"/>
      <c r="AM13" s="119"/>
    </row>
    <row r="14" spans="1:39" ht="15" x14ac:dyDescent="0.2">
      <c r="B14" s="140" t="s">
        <v>135</v>
      </c>
      <c r="C14" s="142" t="s">
        <v>19</v>
      </c>
      <c r="D14" s="105"/>
      <c r="E14" s="105"/>
      <c r="F14" s="105"/>
      <c r="G14" s="105"/>
      <c r="H14" s="105"/>
      <c r="I14" s="105"/>
      <c r="J14" s="105"/>
      <c r="K14" s="105"/>
      <c r="L14" s="105"/>
      <c r="M14" s="106"/>
      <c r="N14" s="110">
        <f>IF($N$15=50,1,0)</f>
        <v>0</v>
      </c>
      <c r="O14" s="111"/>
      <c r="P14" s="111"/>
      <c r="Q14" s="111">
        <f>IF($Q$15=50,1,0)</f>
        <v>1</v>
      </c>
      <c r="R14" s="111"/>
      <c r="S14" s="111"/>
      <c r="T14" s="111">
        <f>IF($T$15=50,1,0)</f>
        <v>0</v>
      </c>
      <c r="U14" s="111"/>
      <c r="V14" s="111"/>
      <c r="W14" s="111">
        <f>IF($W$15=50,1,0)</f>
        <v>1</v>
      </c>
      <c r="X14" s="111"/>
      <c r="Y14" s="111"/>
      <c r="Z14" s="111">
        <f>IF($Z$15=50,1,0)</f>
        <v>0</v>
      </c>
      <c r="AA14" s="111"/>
      <c r="AB14" s="111"/>
      <c r="AC14" s="111">
        <f>IF($AC$15=50,1,0)</f>
        <v>1</v>
      </c>
      <c r="AD14" s="111"/>
      <c r="AE14" s="111"/>
      <c r="AF14" s="111">
        <f>IF($AF$15=50,1,0)</f>
        <v>0</v>
      </c>
      <c r="AG14" s="111"/>
      <c r="AH14" s="111"/>
      <c r="AI14" s="112">
        <f>SUM($N$14:$AH$14)</f>
        <v>3</v>
      </c>
      <c r="AJ14" s="114">
        <f>SUM($N$15:$AH$15)</f>
        <v>179</v>
      </c>
      <c r="AK14" s="114">
        <f>$AI$14+$AJ$14/1000</f>
        <v>3.1789999999999998</v>
      </c>
      <c r="AL14" s="116">
        <f>RANK($AK$14,$AK$4:$AK$19,0)</f>
        <v>5</v>
      </c>
      <c r="AM14" s="117"/>
    </row>
    <row r="15" spans="1:39" ht="15.75" thickBot="1" x14ac:dyDescent="0.3">
      <c r="B15" s="141"/>
      <c r="C15" s="143"/>
      <c r="D15" s="108"/>
      <c r="E15" s="108"/>
      <c r="F15" s="108"/>
      <c r="G15" s="108"/>
      <c r="H15" s="108"/>
      <c r="I15" s="108"/>
      <c r="J15" s="108"/>
      <c r="K15" s="108"/>
      <c r="L15" s="108"/>
      <c r="M15" s="109"/>
      <c r="N15" s="135">
        <f>$H$24</f>
        <v>12</v>
      </c>
      <c r="O15" s="124"/>
      <c r="P15" s="124"/>
      <c r="Q15" s="124">
        <f>$F$29</f>
        <v>50</v>
      </c>
      <c r="R15" s="124"/>
      <c r="S15" s="124"/>
      <c r="T15" s="124">
        <f>$F$33</f>
        <v>0</v>
      </c>
      <c r="U15" s="124"/>
      <c r="V15" s="124"/>
      <c r="W15" s="124">
        <f>$O$26</f>
        <v>50</v>
      </c>
      <c r="X15" s="124"/>
      <c r="Y15" s="124"/>
      <c r="Z15" s="124">
        <f>$Q$32</f>
        <v>0</v>
      </c>
      <c r="AA15" s="124"/>
      <c r="AB15" s="124"/>
      <c r="AC15" s="124">
        <f>$Z$23</f>
        <v>50</v>
      </c>
      <c r="AD15" s="124"/>
      <c r="AE15" s="124"/>
      <c r="AF15" s="124">
        <f>$X$28</f>
        <v>17</v>
      </c>
      <c r="AG15" s="124"/>
      <c r="AH15" s="124"/>
      <c r="AI15" s="113"/>
      <c r="AJ15" s="115"/>
      <c r="AK15" s="115"/>
      <c r="AL15" s="118"/>
      <c r="AM15" s="119"/>
    </row>
    <row r="16" spans="1:39" ht="15" x14ac:dyDescent="0.2">
      <c r="B16" s="140" t="s">
        <v>136</v>
      </c>
      <c r="C16" s="142" t="s">
        <v>5</v>
      </c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44">
        <f>IF($N$17=50,1,0)</f>
        <v>1</v>
      </c>
      <c r="O16" s="111"/>
      <c r="P16" s="111"/>
      <c r="Q16" s="111">
        <f>IF($Q$17=50,1,0)</f>
        <v>0</v>
      </c>
      <c r="R16" s="111"/>
      <c r="S16" s="111"/>
      <c r="T16" s="111">
        <f>IF($T$17=50,1,0)</f>
        <v>0</v>
      </c>
      <c r="U16" s="111"/>
      <c r="V16" s="111"/>
      <c r="W16" s="111">
        <f>IF($W$17=50,1,0)</f>
        <v>1</v>
      </c>
      <c r="X16" s="111"/>
      <c r="Y16" s="111"/>
      <c r="Z16" s="111">
        <f>IF($Z$17=50,1,0)</f>
        <v>0</v>
      </c>
      <c r="AA16" s="111"/>
      <c r="AB16" s="111"/>
      <c r="AC16" s="111">
        <f>IF($AC$17=50,1,0)</f>
        <v>1</v>
      </c>
      <c r="AD16" s="111"/>
      <c r="AE16" s="111"/>
      <c r="AF16" s="111">
        <f>IF($AF$17=50,1,0)</f>
        <v>1</v>
      </c>
      <c r="AG16" s="111"/>
      <c r="AH16" s="111"/>
      <c r="AI16" s="112">
        <f>SUM($N$16:$AH$16)</f>
        <v>4</v>
      </c>
      <c r="AJ16" s="114">
        <f>SUM($N$17:$AH$17)</f>
        <v>283</v>
      </c>
      <c r="AK16" s="114">
        <f>$AI$16+$AJ$16/1000</f>
        <v>4.2830000000000004</v>
      </c>
      <c r="AL16" s="116">
        <f>RANK($AK$16,$AK$4:$AK$19,0)</f>
        <v>2</v>
      </c>
      <c r="AM16" s="117"/>
    </row>
    <row r="17" spans="1:44" ht="15.75" customHeight="1" thickBot="1" x14ac:dyDescent="0.3">
      <c r="B17" s="141"/>
      <c r="C17" s="143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38">
        <f>$F$25</f>
        <v>50</v>
      </c>
      <c r="O17" s="139"/>
      <c r="P17" s="139"/>
      <c r="Q17" s="139">
        <f>$H$29</f>
        <v>38</v>
      </c>
      <c r="R17" s="139"/>
      <c r="S17" s="139"/>
      <c r="T17" s="139">
        <f>$Q$24</f>
        <v>45</v>
      </c>
      <c r="U17" s="139"/>
      <c r="V17" s="139"/>
      <c r="W17" s="139">
        <f>$O$29</f>
        <v>50</v>
      </c>
      <c r="X17" s="139"/>
      <c r="Y17" s="139"/>
      <c r="Z17" s="139">
        <f>$Q$33</f>
        <v>0</v>
      </c>
      <c r="AA17" s="139"/>
      <c r="AB17" s="139"/>
      <c r="AC17" s="139">
        <f>$X$24</f>
        <v>50</v>
      </c>
      <c r="AD17" s="139"/>
      <c r="AE17" s="139"/>
      <c r="AF17" s="139">
        <f>$Z$26</f>
        <v>50</v>
      </c>
      <c r="AG17" s="139"/>
      <c r="AH17" s="139"/>
      <c r="AI17" s="113"/>
      <c r="AJ17" s="115"/>
      <c r="AK17" s="115"/>
      <c r="AL17" s="118"/>
      <c r="AM17" s="119"/>
    </row>
    <row r="18" spans="1:44" ht="15.75" customHeight="1" x14ac:dyDescent="0.2">
      <c r="B18" s="140" t="s">
        <v>137</v>
      </c>
      <c r="C18" s="142" t="s">
        <v>22</v>
      </c>
      <c r="D18" s="105"/>
      <c r="E18" s="105"/>
      <c r="F18" s="105"/>
      <c r="G18" s="105"/>
      <c r="H18" s="105"/>
      <c r="I18" s="105"/>
      <c r="J18" s="105"/>
      <c r="K18" s="105"/>
      <c r="L18" s="105"/>
      <c r="M18" s="106"/>
      <c r="N18" s="110">
        <f>IF($N$19=50,1,0)</f>
        <v>0</v>
      </c>
      <c r="O18" s="111"/>
      <c r="P18" s="111"/>
      <c r="Q18" s="111">
        <f>IF($Q$19=50,1,0)</f>
        <v>0</v>
      </c>
      <c r="R18" s="111"/>
      <c r="S18" s="111"/>
      <c r="T18" s="111">
        <f>IF($T$19=50,1,0)</f>
        <v>1</v>
      </c>
      <c r="U18" s="111"/>
      <c r="V18" s="111"/>
      <c r="W18" s="111">
        <f>IF($W$19=50,1,0)</f>
        <v>1</v>
      </c>
      <c r="X18" s="111"/>
      <c r="Y18" s="111"/>
      <c r="Z18" s="111">
        <f>IF($Z$19=50,1,0)</f>
        <v>0</v>
      </c>
      <c r="AA18" s="111"/>
      <c r="AB18" s="111"/>
      <c r="AC18" s="111">
        <f>IF($AC$19=50,1,0)</f>
        <v>0</v>
      </c>
      <c r="AD18" s="111"/>
      <c r="AE18" s="111"/>
      <c r="AF18" s="111">
        <f>IF($AF$19=50,1,0)</f>
        <v>0</v>
      </c>
      <c r="AG18" s="111"/>
      <c r="AH18" s="111"/>
      <c r="AI18" s="112">
        <f>SUM($N$18:$AH$18)</f>
        <v>2</v>
      </c>
      <c r="AJ18" s="114">
        <f>SUM($N$19:$AH$19)</f>
        <v>242</v>
      </c>
      <c r="AK18" s="114">
        <f>$AI$18+$AJ$18/1000</f>
        <v>2.242</v>
      </c>
      <c r="AL18" s="116">
        <f>RANK($AK$18,$AK$4:$AK$19,0)</f>
        <v>6</v>
      </c>
      <c r="AM18" s="117"/>
    </row>
    <row r="19" spans="1:44" ht="15.75" customHeight="1" thickBot="1" x14ac:dyDescent="0.3">
      <c r="B19" s="141"/>
      <c r="C19" s="143"/>
      <c r="D19" s="108"/>
      <c r="E19" s="108"/>
      <c r="F19" s="108"/>
      <c r="G19" s="108"/>
      <c r="H19" s="108"/>
      <c r="I19" s="108"/>
      <c r="J19" s="108"/>
      <c r="K19" s="108"/>
      <c r="L19" s="108"/>
      <c r="M19" s="109"/>
      <c r="N19" s="135">
        <f>$H$25</f>
        <v>25</v>
      </c>
      <c r="O19" s="124"/>
      <c r="P19" s="124"/>
      <c r="Q19" s="124">
        <f>$H$30</f>
        <v>39</v>
      </c>
      <c r="R19" s="124"/>
      <c r="S19" s="124"/>
      <c r="T19" s="124">
        <f>$O$25</f>
        <v>50</v>
      </c>
      <c r="U19" s="124"/>
      <c r="V19" s="124"/>
      <c r="W19" s="124">
        <f>$O$28</f>
        <v>50</v>
      </c>
      <c r="X19" s="124"/>
      <c r="Y19" s="124"/>
      <c r="Z19" s="124">
        <f>$Q$31</f>
        <v>0</v>
      </c>
      <c r="AA19" s="124"/>
      <c r="AB19" s="124"/>
      <c r="AC19" s="124">
        <f>$X$23</f>
        <v>39</v>
      </c>
      <c r="AD19" s="124"/>
      <c r="AE19" s="124"/>
      <c r="AF19" s="124">
        <f>$Z$29</f>
        <v>39</v>
      </c>
      <c r="AG19" s="124"/>
      <c r="AH19" s="124"/>
      <c r="AI19" s="113"/>
      <c r="AJ19" s="115"/>
      <c r="AK19" s="115"/>
      <c r="AL19" s="118"/>
      <c r="AM19" s="119"/>
    </row>
    <row r="20" spans="1:44" ht="18.75" customHeight="1" thickBot="1" x14ac:dyDescent="0.25">
      <c r="B20" s="15"/>
      <c r="C20" s="15"/>
      <c r="D20" s="15"/>
      <c r="E20" s="15"/>
      <c r="F20" s="15"/>
      <c r="G20" s="15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</row>
    <row r="21" spans="1:44" ht="15.75" thickBot="1" x14ac:dyDescent="0.3">
      <c r="A21" s="17" t="s">
        <v>87</v>
      </c>
      <c r="J21" s="17" t="s">
        <v>87</v>
      </c>
      <c r="S21" s="17" t="s">
        <v>87</v>
      </c>
      <c r="AA21" s="18"/>
    </row>
    <row r="22" spans="1:44" ht="15.75" thickBot="1" x14ac:dyDescent="0.3">
      <c r="A22" s="19">
        <v>1</v>
      </c>
      <c r="B22" s="20" t="s">
        <v>130</v>
      </c>
      <c r="C22" s="20" t="s">
        <v>88</v>
      </c>
      <c r="D22" s="20" t="s">
        <v>131</v>
      </c>
      <c r="E22" s="20"/>
      <c r="F22" s="21">
        <v>50</v>
      </c>
      <c r="G22" s="20" t="s">
        <v>88</v>
      </c>
      <c r="H22" s="21">
        <v>32</v>
      </c>
      <c r="I22" s="22"/>
      <c r="J22" s="19">
        <v>1</v>
      </c>
      <c r="K22" s="37" t="s">
        <v>132</v>
      </c>
      <c r="L22" s="20" t="s">
        <v>88</v>
      </c>
      <c r="M22" s="20" t="s">
        <v>137</v>
      </c>
      <c r="N22" s="20"/>
      <c r="O22" s="21">
        <v>50</v>
      </c>
      <c r="P22" s="20" t="s">
        <v>88</v>
      </c>
      <c r="Q22" s="21">
        <v>21</v>
      </c>
      <c r="R22" s="22"/>
      <c r="S22" s="19">
        <v>1</v>
      </c>
      <c r="T22" s="37" t="s">
        <v>131</v>
      </c>
      <c r="U22" s="20" t="s">
        <v>88</v>
      </c>
      <c r="V22" s="20" t="s">
        <v>136</v>
      </c>
      <c r="W22" s="20"/>
      <c r="X22" s="21">
        <v>50</v>
      </c>
      <c r="Y22" s="20" t="s">
        <v>88</v>
      </c>
      <c r="Z22" s="21">
        <v>26</v>
      </c>
      <c r="AA22" s="23"/>
      <c r="AB22" s="23"/>
      <c r="AC22" s="24" t="s">
        <v>89</v>
      </c>
      <c r="AD22" s="25"/>
      <c r="AE22" s="26" t="str">
        <f>IF($AL$4=1,$B$4,IF($AL$6=1,$B$6,IF($AL$8=1,$B$8,IF($AL$10=1,$B$10,IF($AL$12=1,$B$12,IF($AL$14=1,$B$14,IF($AL$16=1,$B$16,IF($AL$18=1,$B$18,IF(#REF!=1,#REF!,"")))))))))</f>
        <v>B5</v>
      </c>
      <c r="AF22" s="27"/>
      <c r="AG22" s="128" t="str">
        <f>CHOOSE(MID($AE$22,2,LEN($AE$22)-1),$C$4,$C$6,$C$8,$C$10,$C$12,$C$14,$C$16,$C$18,#REF!)</f>
        <v>Equipe 2</v>
      </c>
      <c r="AH22" s="129"/>
      <c r="AI22" s="129"/>
      <c r="AJ22" s="129"/>
      <c r="AK22" s="129"/>
      <c r="AL22" s="129"/>
      <c r="AM22" s="130"/>
      <c r="AN22" s="28"/>
      <c r="AO22" s="29">
        <f>IF($AL$4=1,$AK$4,IF($AL$6=1,$AK$6,IF($AL$8=1,$AK$8,IF($AL$10=1,$AK$10,IF($AL$12=1,$AK$12,IF($AL$14=1,$AK$14,IF($AL$16=1,$AK$16,IF($AL$18=1,$AK$18,IF(#REF!=1,#REF!,0)))))))))</f>
        <v>4.2839999999999998</v>
      </c>
      <c r="AP22" s="23"/>
      <c r="AQ22" s="23"/>
      <c r="AR22" s="23"/>
    </row>
    <row r="23" spans="1:44" ht="15.75" thickBot="1" x14ac:dyDescent="0.3">
      <c r="A23" s="19">
        <v>2</v>
      </c>
      <c r="B23" s="20" t="s">
        <v>132</v>
      </c>
      <c r="C23" s="20" t="s">
        <v>88</v>
      </c>
      <c r="D23" s="20" t="s">
        <v>133</v>
      </c>
      <c r="E23" s="20"/>
      <c r="F23" s="21">
        <v>50</v>
      </c>
      <c r="G23" s="20" t="s">
        <v>88</v>
      </c>
      <c r="H23" s="21">
        <v>21</v>
      </c>
      <c r="I23" s="22"/>
      <c r="J23" s="19">
        <v>2</v>
      </c>
      <c r="K23" s="37" t="s">
        <v>135</v>
      </c>
      <c r="L23" s="20" t="s">
        <v>88</v>
      </c>
      <c r="M23" s="20" t="s">
        <v>136</v>
      </c>
      <c r="N23" s="20"/>
      <c r="O23" s="21">
        <v>50</v>
      </c>
      <c r="P23" s="20" t="s">
        <v>88</v>
      </c>
      <c r="Q23" s="21">
        <v>23</v>
      </c>
      <c r="R23" s="22"/>
      <c r="S23" s="19">
        <v>2</v>
      </c>
      <c r="T23" s="37" t="s">
        <v>134</v>
      </c>
      <c r="U23" s="20" t="s">
        <v>88</v>
      </c>
      <c r="V23" s="20" t="s">
        <v>132</v>
      </c>
      <c r="W23" s="20"/>
      <c r="X23" s="21">
        <v>39</v>
      </c>
      <c r="Y23" s="20" t="s">
        <v>88</v>
      </c>
      <c r="Z23" s="21">
        <v>50</v>
      </c>
      <c r="AA23" s="18"/>
      <c r="AB23" s="24"/>
      <c r="AD23" s="24"/>
      <c r="AE23" s="30"/>
      <c r="AF23" s="30"/>
      <c r="AG23" s="30"/>
      <c r="AH23" s="30"/>
      <c r="AI23" s="30"/>
      <c r="AJ23" s="30"/>
      <c r="AK23" s="30"/>
      <c r="AL23" s="30"/>
      <c r="AM23" s="30"/>
      <c r="AN23" s="32"/>
      <c r="AO23" s="33"/>
      <c r="AP23" s="34"/>
      <c r="AQ23" s="35"/>
      <c r="AR23" s="35"/>
    </row>
    <row r="24" spans="1:44" ht="15.75" thickBot="1" x14ac:dyDescent="0.3">
      <c r="A24" s="19">
        <v>3</v>
      </c>
      <c r="B24" s="20" t="s">
        <v>134</v>
      </c>
      <c r="C24" s="20" t="s">
        <v>88</v>
      </c>
      <c r="D24" s="20" t="s">
        <v>135</v>
      </c>
      <c r="E24" s="20"/>
      <c r="F24" s="21">
        <v>50</v>
      </c>
      <c r="G24" s="20" t="s">
        <v>88</v>
      </c>
      <c r="H24" s="21">
        <v>12</v>
      </c>
      <c r="I24" s="22"/>
      <c r="J24" s="19">
        <v>3</v>
      </c>
      <c r="K24" s="37" t="s">
        <v>130</v>
      </c>
      <c r="L24" s="20" t="s">
        <v>88</v>
      </c>
      <c r="M24" s="20" t="s">
        <v>135</v>
      </c>
      <c r="N24" s="20"/>
      <c r="O24" s="21">
        <v>50</v>
      </c>
      <c r="P24" s="20" t="s">
        <v>88</v>
      </c>
      <c r="Q24" s="21">
        <v>45</v>
      </c>
      <c r="R24" s="22"/>
      <c r="S24" s="19">
        <v>3</v>
      </c>
      <c r="T24" s="37" t="s">
        <v>136</v>
      </c>
      <c r="U24" s="20" t="s">
        <v>88</v>
      </c>
      <c r="V24" s="20" t="s">
        <v>130</v>
      </c>
      <c r="W24" s="20"/>
      <c r="X24" s="21">
        <v>50</v>
      </c>
      <c r="Y24" s="20" t="s">
        <v>88</v>
      </c>
      <c r="Z24" s="21">
        <v>28</v>
      </c>
      <c r="AA24" s="23"/>
      <c r="AB24" s="23"/>
      <c r="AC24" s="24" t="s">
        <v>90</v>
      </c>
      <c r="AD24" s="25"/>
      <c r="AE24" s="26" t="str">
        <f>IF($AL$4=2,$B$4,IF($AL$6=2,$B$6,IF($AL$8=2,$B$8,IF($AL$10=2,$B$10,IF($AL$12=2,$B$12,IF($AL$14=2,$B$14,IF($AL$16=2,$B$16,IF($AL$18=2,$B$18,IF(#REF!=2,#REF!,"")))))))))</f>
        <v>B7</v>
      </c>
      <c r="AF24" s="36"/>
      <c r="AG24" s="128" t="str">
        <f>CHOOSE(MID($AE$24,2,LEN($AE$24)-1),$C$4,$C$6,$C$8,$C$10,$C$12,$C$14,$C$16,$C$18,#REF!)</f>
        <v>Equipe 6</v>
      </c>
      <c r="AH24" s="129"/>
      <c r="AI24" s="129"/>
      <c r="AJ24" s="129"/>
      <c r="AK24" s="129"/>
      <c r="AL24" s="129"/>
      <c r="AM24" s="130"/>
      <c r="AN24" s="28"/>
      <c r="AO24" s="29">
        <f>IF($AL$4=2,$AK$4,IF($AL$6=2,$AK$6,IF($AL$8=2,$AK$8,IF($AL$10=2,$AK$10,IF($AL$12=2,$AK$12,IF($AL$14=2,$AK$14,IF($AL$16=2,$AK$16,IF($AL$18=2,$AK$18,IF(#REF!=2,#REF!,0)))))))))</f>
        <v>4.2830000000000004</v>
      </c>
      <c r="AP24" s="23"/>
      <c r="AQ24" s="23"/>
      <c r="AR24" s="23"/>
    </row>
    <row r="25" spans="1:44" ht="15.75" thickBot="1" x14ac:dyDescent="0.3">
      <c r="A25" s="19">
        <v>1</v>
      </c>
      <c r="B25" s="20" t="s">
        <v>136</v>
      </c>
      <c r="C25" s="20" t="s">
        <v>88</v>
      </c>
      <c r="D25" s="20" t="s">
        <v>137</v>
      </c>
      <c r="E25" s="20"/>
      <c r="F25" s="21">
        <v>50</v>
      </c>
      <c r="G25" s="20" t="s">
        <v>88</v>
      </c>
      <c r="H25" s="21">
        <v>25</v>
      </c>
      <c r="I25" s="22"/>
      <c r="J25" s="19">
        <v>1</v>
      </c>
      <c r="K25" s="37" t="s">
        <v>131</v>
      </c>
      <c r="L25" s="20" t="s">
        <v>88</v>
      </c>
      <c r="M25" s="20" t="s">
        <v>132</v>
      </c>
      <c r="N25" s="20"/>
      <c r="O25" s="21">
        <v>50</v>
      </c>
      <c r="P25" s="20" t="s">
        <v>88</v>
      </c>
      <c r="Q25" s="21">
        <v>47</v>
      </c>
      <c r="R25" s="22"/>
      <c r="S25" s="19">
        <v>1</v>
      </c>
      <c r="T25" s="37" t="s">
        <v>135</v>
      </c>
      <c r="U25" s="20" t="s">
        <v>88</v>
      </c>
      <c r="V25" s="20" t="s">
        <v>131</v>
      </c>
      <c r="W25" s="20"/>
      <c r="X25" s="21">
        <v>50</v>
      </c>
      <c r="Y25" s="20" t="s">
        <v>88</v>
      </c>
      <c r="Z25" s="21">
        <v>45</v>
      </c>
      <c r="AA25" s="24"/>
      <c r="AB25" s="24"/>
      <c r="AC25" s="24"/>
      <c r="AD25" s="24"/>
      <c r="AE25" s="30"/>
      <c r="AF25" s="30"/>
      <c r="AG25" s="30"/>
      <c r="AH25" s="30"/>
      <c r="AI25" s="30"/>
      <c r="AJ25" s="30"/>
      <c r="AK25" s="30"/>
      <c r="AL25" s="30"/>
      <c r="AM25" s="30"/>
      <c r="AN25" s="32"/>
      <c r="AO25" s="33"/>
      <c r="AP25" s="34"/>
      <c r="AQ25" s="35"/>
      <c r="AR25" s="35"/>
    </row>
    <row r="26" spans="1:44" ht="15.75" thickBot="1" x14ac:dyDescent="0.3">
      <c r="A26" s="19">
        <v>2</v>
      </c>
      <c r="B26" s="20" t="s">
        <v>132</v>
      </c>
      <c r="C26" s="20" t="s">
        <v>88</v>
      </c>
      <c r="D26" s="20" t="s">
        <v>130</v>
      </c>
      <c r="E26" s="20"/>
      <c r="F26" s="21">
        <v>50</v>
      </c>
      <c r="G26" s="20" t="s">
        <v>88</v>
      </c>
      <c r="H26" s="21">
        <v>45</v>
      </c>
      <c r="I26" s="22"/>
      <c r="J26" s="19">
        <v>2</v>
      </c>
      <c r="K26" s="37" t="s">
        <v>134</v>
      </c>
      <c r="L26" s="20" t="s">
        <v>88</v>
      </c>
      <c r="M26" s="20" t="s">
        <v>137</v>
      </c>
      <c r="N26" s="20"/>
      <c r="O26" s="21">
        <v>50</v>
      </c>
      <c r="P26" s="20" t="s">
        <v>88</v>
      </c>
      <c r="Q26" s="21">
        <v>41</v>
      </c>
      <c r="R26" s="22"/>
      <c r="S26" s="19">
        <v>2</v>
      </c>
      <c r="T26" s="37" t="s">
        <v>137</v>
      </c>
      <c r="U26" s="20" t="s">
        <v>88</v>
      </c>
      <c r="V26" s="20" t="s">
        <v>133</v>
      </c>
      <c r="W26" s="20"/>
      <c r="X26" s="21">
        <v>35</v>
      </c>
      <c r="Y26" s="20" t="s">
        <v>88</v>
      </c>
      <c r="Z26" s="21">
        <v>50</v>
      </c>
      <c r="AA26" s="23"/>
      <c r="AB26" s="23"/>
      <c r="AC26" s="24" t="s">
        <v>91</v>
      </c>
      <c r="AD26" s="25"/>
      <c r="AE26" s="26" t="str">
        <f>IF($AL$4=3,$B$4,IF($AL$6=3,$B$6,IF($AL$8=3,$B$8,IF($AL$10=3,$B$10,IF($AL$12=3,$B$12,IF($AL$14=3,$B$14,IF($AL$16=3,$B$16,IF($AL$18=3,$B$18,IF(#REF!=3,#REF!,"")))))))))</f>
        <v>B4</v>
      </c>
      <c r="AF26" s="36"/>
      <c r="AG26" s="128" t="str">
        <f>CHOOSE(MID($AE$26,2,LEN($AE$26)-1),$C$4,$C$6,$C$8,$C$10,$C$12,$C$14,$C$16,$C$18,#REF!)</f>
        <v>Equipe 12</v>
      </c>
      <c r="AH26" s="129"/>
      <c r="AI26" s="129"/>
      <c r="AJ26" s="129"/>
      <c r="AK26" s="129"/>
      <c r="AL26" s="129"/>
      <c r="AM26" s="130"/>
      <c r="AN26" s="28"/>
      <c r="AO26" s="29">
        <f>IF($AL$4=3,$AK$4,IF($AL$6=3,$AK$6,IF($AL$8=3,$AK$8,IF($AL$10=3,$AK$10,IF($AL$12=3,$AK$12,IF($AL$14=3,$AK$14,IF($AL$16=3,$AK$16,IF($AL$18=3,$AK$18,IF(#REF!=3,#REF!,0)))))))))</f>
        <v>4.274</v>
      </c>
      <c r="AP26" s="23"/>
      <c r="AQ26" s="23"/>
      <c r="AR26" s="23"/>
    </row>
    <row r="27" spans="1:44" ht="15.75" thickBot="1" x14ac:dyDescent="0.3">
      <c r="A27" s="19">
        <v>3</v>
      </c>
      <c r="B27" s="20" t="s">
        <v>133</v>
      </c>
      <c r="C27" s="20" t="s">
        <v>88</v>
      </c>
      <c r="D27" s="20" t="s">
        <v>131</v>
      </c>
      <c r="E27" s="20"/>
      <c r="F27" s="21">
        <v>50</v>
      </c>
      <c r="G27" s="20" t="s">
        <v>88</v>
      </c>
      <c r="H27" s="21">
        <v>48</v>
      </c>
      <c r="I27" s="22"/>
      <c r="J27" s="19">
        <v>3</v>
      </c>
      <c r="K27" s="37" t="s">
        <v>133</v>
      </c>
      <c r="L27" s="20" t="s">
        <v>88</v>
      </c>
      <c r="M27" s="20" t="s">
        <v>136</v>
      </c>
      <c r="N27" s="20"/>
      <c r="O27" s="21">
        <v>50</v>
      </c>
      <c r="P27" s="20" t="s">
        <v>88</v>
      </c>
      <c r="Q27" s="21">
        <v>38</v>
      </c>
      <c r="R27" s="22"/>
      <c r="S27" s="19">
        <v>3</v>
      </c>
      <c r="T27" s="37" t="s">
        <v>136</v>
      </c>
      <c r="U27" s="20" t="s">
        <v>88</v>
      </c>
      <c r="V27" s="20" t="s">
        <v>132</v>
      </c>
      <c r="W27" s="20"/>
      <c r="X27" s="21">
        <v>50</v>
      </c>
      <c r="Y27" s="20" t="s">
        <v>88</v>
      </c>
      <c r="Z27" s="21">
        <v>37</v>
      </c>
      <c r="AA27" s="24"/>
      <c r="AB27" s="24"/>
      <c r="AC27" s="24"/>
      <c r="AD27" s="24"/>
      <c r="AE27" s="30"/>
      <c r="AF27" s="30"/>
      <c r="AG27" s="30"/>
      <c r="AH27" s="30"/>
      <c r="AI27" s="30"/>
      <c r="AJ27" s="30"/>
      <c r="AK27" s="30"/>
      <c r="AL27" s="30"/>
      <c r="AM27" s="30"/>
      <c r="AN27" s="32"/>
      <c r="AO27" s="33"/>
      <c r="AP27" s="34"/>
      <c r="AQ27" s="35"/>
      <c r="AR27" s="35"/>
    </row>
    <row r="28" spans="1:44" ht="15.75" thickBot="1" x14ac:dyDescent="0.3">
      <c r="A28" s="19">
        <v>1</v>
      </c>
      <c r="B28" s="20" t="s">
        <v>136</v>
      </c>
      <c r="C28" s="20" t="s">
        <v>88</v>
      </c>
      <c r="D28" s="20" t="s">
        <v>134</v>
      </c>
      <c r="E28" s="20"/>
      <c r="F28" s="21">
        <v>50</v>
      </c>
      <c r="G28" s="20" t="s">
        <v>88</v>
      </c>
      <c r="H28" s="21">
        <v>39</v>
      </c>
      <c r="I28" s="22"/>
      <c r="J28" s="19">
        <v>1</v>
      </c>
      <c r="K28" s="37" t="s">
        <v>130</v>
      </c>
      <c r="L28" s="20" t="s">
        <v>88</v>
      </c>
      <c r="M28" s="20" t="s">
        <v>137</v>
      </c>
      <c r="N28" s="20"/>
      <c r="O28" s="21">
        <v>50</v>
      </c>
      <c r="P28" s="20" t="s">
        <v>88</v>
      </c>
      <c r="Q28" s="21">
        <v>39</v>
      </c>
      <c r="R28" s="22"/>
      <c r="S28" s="19">
        <v>1</v>
      </c>
      <c r="T28" s="37" t="s">
        <v>137</v>
      </c>
      <c r="U28" s="20" t="s">
        <v>88</v>
      </c>
      <c r="V28" s="20" t="s">
        <v>131</v>
      </c>
      <c r="W28" s="20"/>
      <c r="X28" s="21">
        <v>17</v>
      </c>
      <c r="Y28" s="20" t="s">
        <v>88</v>
      </c>
      <c r="Z28" s="21">
        <v>50</v>
      </c>
      <c r="AA28" s="23"/>
      <c r="AB28" s="23"/>
      <c r="AC28" s="24" t="s">
        <v>92</v>
      </c>
      <c r="AD28" s="25"/>
      <c r="AE28" s="26" t="str">
        <f>IF($AL$4=4,$B$4,IF($AL$6=4,$B$6,IF($AL$8=4,$B$8,IF($AL$10=4,$B$10,IF($AL$12=4,$B$12,IF($AL$14=4,$B$14,IF($AL$16=4,$B$16,IF($AL$18=4,$B$18,IF(#REF!=4,#REF!,"")))))))))</f>
        <v>B1</v>
      </c>
      <c r="AF28" s="36"/>
      <c r="AG28" s="128" t="str">
        <f>CHOOSE(MID($AE$28,2,LEN($AE$28)-1),$C$4,$C$6,$C$8,$C$10,$C$12,$C$14,$C$16,$C$18,#REF!)</f>
        <v>Equipe 42</v>
      </c>
      <c r="AH28" s="129"/>
      <c r="AI28" s="129"/>
      <c r="AJ28" s="129"/>
      <c r="AK28" s="129"/>
      <c r="AL28" s="129"/>
      <c r="AM28" s="130"/>
      <c r="AN28" s="28"/>
      <c r="AO28" s="29">
        <f>IF($AL$4=4,$AK$4,IF($AL$6=4,$AK$6,IF($AL$8=4,$AK$8,IF($AL$10=4,$AK$10,IF($AL$12=4,$AK$12,IF($AL$14=4,$AK$14,IF($AL$16=4,$AK$16,IF($AL$18=4,$AK$18,IF(#REF!=4,#REF!,0)))))))))</f>
        <v>3.2879999999999998</v>
      </c>
      <c r="AP28" s="23"/>
      <c r="AQ28" s="23"/>
      <c r="AR28" s="23"/>
    </row>
    <row r="29" spans="1:44" ht="15.75" thickBot="1" x14ac:dyDescent="0.3">
      <c r="A29" s="19">
        <v>2</v>
      </c>
      <c r="B29" s="20" t="s">
        <v>137</v>
      </c>
      <c r="C29" s="20" t="s">
        <v>88</v>
      </c>
      <c r="D29" s="20" t="s">
        <v>135</v>
      </c>
      <c r="E29" s="20"/>
      <c r="F29" s="21">
        <v>50</v>
      </c>
      <c r="G29" s="20" t="s">
        <v>88</v>
      </c>
      <c r="H29" s="21">
        <v>38</v>
      </c>
      <c r="I29" s="22"/>
      <c r="J29" s="19">
        <v>2</v>
      </c>
      <c r="K29" s="37" t="s">
        <v>132</v>
      </c>
      <c r="L29" s="20" t="s">
        <v>88</v>
      </c>
      <c r="M29" s="20" t="s">
        <v>135</v>
      </c>
      <c r="N29" s="20"/>
      <c r="O29" s="21">
        <v>50</v>
      </c>
      <c r="P29" s="20" t="s">
        <v>88</v>
      </c>
      <c r="Q29" s="21">
        <v>29</v>
      </c>
      <c r="R29" s="22"/>
      <c r="S29" s="19">
        <v>2</v>
      </c>
      <c r="T29" s="37" t="s">
        <v>134</v>
      </c>
      <c r="U29" s="20" t="s">
        <v>88</v>
      </c>
      <c r="V29" s="20" t="s">
        <v>130</v>
      </c>
      <c r="W29" s="20"/>
      <c r="X29" s="21">
        <v>50</v>
      </c>
      <c r="Y29" s="20" t="s">
        <v>88</v>
      </c>
      <c r="Z29" s="21">
        <v>39</v>
      </c>
      <c r="AA29" s="18"/>
      <c r="AB29" s="18"/>
      <c r="AC29" s="37"/>
      <c r="AD29" s="38"/>
      <c r="AE29" s="39"/>
      <c r="AF29" s="39"/>
      <c r="AG29" s="39"/>
      <c r="AH29" s="39"/>
      <c r="AI29" s="40"/>
      <c r="AJ29" s="40"/>
      <c r="AK29" s="40"/>
      <c r="AL29" s="40"/>
      <c r="AM29" s="40"/>
      <c r="AN29" s="41"/>
      <c r="AO29" s="42"/>
      <c r="AP29" s="34"/>
      <c r="AQ29" s="35"/>
      <c r="AR29" s="35"/>
    </row>
    <row r="30" spans="1:44" ht="15.75" thickBot="1" x14ac:dyDescent="0.3">
      <c r="A30" s="19">
        <v>3</v>
      </c>
      <c r="B30" s="20" t="s">
        <v>130</v>
      </c>
      <c r="C30" s="20" t="s">
        <v>88</v>
      </c>
      <c r="D30" s="20" t="s">
        <v>133</v>
      </c>
      <c r="E30" s="20"/>
      <c r="F30" s="21">
        <v>50</v>
      </c>
      <c r="G30" s="20" t="s">
        <v>88</v>
      </c>
      <c r="H30" s="21">
        <v>39</v>
      </c>
      <c r="I30" s="22"/>
      <c r="J30" s="19">
        <v>3</v>
      </c>
      <c r="K30" s="37" t="s">
        <v>133</v>
      </c>
      <c r="L30" s="20" t="s">
        <v>88</v>
      </c>
      <c r="M30" s="20" t="s">
        <v>134</v>
      </c>
      <c r="N30" s="20"/>
      <c r="O30" s="21">
        <v>50</v>
      </c>
      <c r="P30" s="20" t="s">
        <v>88</v>
      </c>
      <c r="Q30" s="21">
        <v>26</v>
      </c>
      <c r="R30" s="22"/>
      <c r="S30" s="19">
        <v>3</v>
      </c>
      <c r="T30" s="37" t="s">
        <v>135</v>
      </c>
      <c r="U30" s="20" t="s">
        <v>88</v>
      </c>
      <c r="V30" s="20" t="s">
        <v>133</v>
      </c>
      <c r="W30" s="20"/>
      <c r="X30" s="21">
        <v>14</v>
      </c>
      <c r="Y30" s="20" t="s">
        <v>88</v>
      </c>
      <c r="Z30" s="21">
        <v>50</v>
      </c>
      <c r="AA30" s="23"/>
      <c r="AB30" s="23"/>
      <c r="AC30" s="24" t="s">
        <v>93</v>
      </c>
      <c r="AD30" s="25"/>
      <c r="AE30" s="43" t="str">
        <f>IF($AL$4=5,$B$4,IF($AL$6=5,$B$6,IF($AL$8=5,$B$8,IF($AL$10=5,$B$10,IF($AL$12=5,$B$12,IF($AL$14=5,$B$14,IF($AL$16=5,$B$16,IF($AL$18=5,$B$18,IF(#REF!=5,#REF!,"")))))))))</f>
        <v>B6</v>
      </c>
      <c r="AF30" s="36"/>
      <c r="AG30" s="131" t="str">
        <f>CHOOSE(MID($AE$30,2,LEN($AE$30)-1),$C$4,$C$6,$C$8,$C$10,$C$12,$C$14,$C$16,$C$18,#REF!)</f>
        <v>Equipe 20</v>
      </c>
      <c r="AH30" s="132"/>
      <c r="AI30" s="132"/>
      <c r="AJ30" s="132"/>
      <c r="AK30" s="132"/>
      <c r="AL30" s="132"/>
      <c r="AM30" s="133"/>
      <c r="AN30" s="44" t="e">
        <f>IF(OR(#REF!=#REF!,#REF!=#REF!,#REF!=#REF!,#REF!=#REF!,#REF!=#REF!,#REF!=#REF!,#REF!=#REF!,#REF!=#REF!),"Q","NQ")</f>
        <v>#REF!</v>
      </c>
      <c r="AO30" s="29">
        <f>IF($AL$4=5,$AK$4,IF($AL$6=5,$AK$6,IF($AL$8=5,$AK$8,IF($AL$10=5,$AK$10,IF($AL$12=5,$AK$12,IF($AL$14=5,$AK$14,IF($AL$16=5,$AK$16,IF($AL$18=5,$AK$18,IF(#REF!=5,#REF!,0)))))))))</f>
        <v>3.1789999999999998</v>
      </c>
      <c r="AP30" s="23"/>
      <c r="AQ30" s="23"/>
      <c r="AR30" s="23"/>
    </row>
    <row r="31" spans="1:44" ht="15.75" thickBot="1" x14ac:dyDescent="0.3">
      <c r="A31" s="19">
        <v>1</v>
      </c>
      <c r="B31" s="20" t="s">
        <v>131</v>
      </c>
      <c r="C31" s="20" t="s">
        <v>88</v>
      </c>
      <c r="D31" s="20" t="s">
        <v>134</v>
      </c>
      <c r="E31" s="20"/>
      <c r="F31" s="21">
        <v>50</v>
      </c>
      <c r="G31" s="20" t="s">
        <v>88</v>
      </c>
      <c r="H31" s="21">
        <v>14</v>
      </c>
      <c r="I31" s="22"/>
      <c r="J31" s="19"/>
      <c r="K31" s="53"/>
      <c r="L31" s="20"/>
      <c r="M31" s="53"/>
      <c r="N31" s="20"/>
      <c r="O31" s="55"/>
      <c r="P31" s="37"/>
      <c r="Q31" s="55"/>
      <c r="R31" s="22"/>
      <c r="S31" s="19"/>
      <c r="T31" s="53"/>
      <c r="U31" s="20"/>
      <c r="V31" s="53"/>
      <c r="W31" s="20"/>
      <c r="X31" s="55"/>
      <c r="Y31" s="37"/>
      <c r="Z31" s="55"/>
      <c r="AA31" s="18"/>
      <c r="AB31" s="18"/>
      <c r="AC31" s="45"/>
      <c r="AD31" s="18"/>
      <c r="AE31" s="31"/>
      <c r="AF31" s="31"/>
      <c r="AG31" s="31"/>
      <c r="AH31" s="31"/>
      <c r="AI31" s="40"/>
      <c r="AJ31" s="40"/>
      <c r="AK31" s="40"/>
      <c r="AL31" s="40"/>
      <c r="AM31" s="40"/>
      <c r="AN31" s="41"/>
      <c r="AO31" s="42"/>
      <c r="AP31" s="18"/>
      <c r="AQ31" s="18"/>
      <c r="AR31" s="18"/>
    </row>
    <row r="32" spans="1:44" ht="15.75" thickBot="1" x14ac:dyDescent="0.3">
      <c r="A32" s="19"/>
      <c r="B32" s="54"/>
      <c r="C32" s="20"/>
      <c r="D32" s="53"/>
      <c r="E32" s="20"/>
      <c r="F32" s="55"/>
      <c r="G32" s="37"/>
      <c r="H32" s="55"/>
      <c r="I32" s="46"/>
      <c r="J32" s="19"/>
      <c r="K32" s="54"/>
      <c r="L32" s="20"/>
      <c r="M32" s="53"/>
      <c r="N32" s="20"/>
      <c r="O32" s="55"/>
      <c r="P32" s="37"/>
      <c r="Q32" s="55"/>
      <c r="R32" s="47"/>
      <c r="S32" s="19"/>
      <c r="T32" s="54"/>
      <c r="U32" s="20"/>
      <c r="V32" s="53"/>
      <c r="W32" s="20"/>
      <c r="X32" s="55"/>
      <c r="Y32" s="37"/>
      <c r="Z32" s="55"/>
      <c r="AA32" s="23"/>
      <c r="AB32" s="23"/>
      <c r="AC32" s="24" t="s">
        <v>94</v>
      </c>
      <c r="AD32" s="25"/>
      <c r="AE32" s="43" t="str">
        <f>IF($AL$4=6,$B$4,IF($AL$6=6,$B$6,IF($AL$8=6,$B$8,IF($AL$10=6,$B$10,IF($AL$12=6,$B$12,IF($AL$14=6,$B$14,IF($AL$16=6,$B$16,IF($AL$18=6,$B$18,IF(#REF!=6,#REF!,"")))))))))</f>
        <v>B8</v>
      </c>
      <c r="AF32" s="36"/>
      <c r="AG32" s="131" t="str">
        <f>CHOOSE(MID($AE$32,2,LEN($AE$32)-1),$C$4,$C$6,$C$8,$C$10,$C$12,$C$14,$C$16,$C$18,#REF!)</f>
        <v>Equipe 23</v>
      </c>
      <c r="AH32" s="132"/>
      <c r="AI32" s="132"/>
      <c r="AJ32" s="132"/>
      <c r="AK32" s="132"/>
      <c r="AL32" s="132"/>
      <c r="AM32" s="133"/>
      <c r="AN32" s="28"/>
      <c r="AO32" s="29">
        <f>IF($AL$4=6,$AK$4,IF($AL$6=6,$AK$6,IF($AL$8=6,$AK$8,IF($AL$10=6,$AK$10,IF($AL$12=6,$AK$12,IF($AL$14=6,$AK$14,IF($AL$16=6,$AK$16,IF($AL$18=6,$AK$18,IF(#REF!=6,#REF!,0)))))))))</f>
        <v>2.242</v>
      </c>
      <c r="AP32" s="23"/>
      <c r="AQ32" s="23"/>
      <c r="AR32" s="23"/>
    </row>
    <row r="33" spans="1:44" ht="15.75" thickBot="1" x14ac:dyDescent="0.3">
      <c r="A33" s="19"/>
      <c r="B33" s="54"/>
      <c r="C33" s="20"/>
      <c r="D33" s="53"/>
      <c r="E33" s="20"/>
      <c r="F33" s="55"/>
      <c r="G33" s="37"/>
      <c r="H33" s="55"/>
      <c r="I33" s="46"/>
      <c r="J33" s="19"/>
      <c r="K33" s="54"/>
      <c r="L33" s="20"/>
      <c r="M33" s="53"/>
      <c r="N33" s="20"/>
      <c r="O33" s="55"/>
      <c r="P33" s="37"/>
      <c r="Q33" s="55"/>
      <c r="R33" s="47"/>
      <c r="S33" s="19"/>
      <c r="T33" s="54"/>
      <c r="U33" s="20"/>
      <c r="V33" s="53"/>
      <c r="W33" s="20"/>
      <c r="X33" s="55"/>
      <c r="Y33" s="37"/>
      <c r="Z33" s="55"/>
      <c r="AA33" s="18"/>
      <c r="AB33" s="18"/>
      <c r="AC33" s="14"/>
      <c r="AE33" s="40"/>
      <c r="AF33" s="40"/>
      <c r="AG33" s="40"/>
      <c r="AH33" s="40"/>
      <c r="AI33" s="40"/>
      <c r="AJ33" s="40"/>
      <c r="AK33" s="40"/>
      <c r="AL33" s="40"/>
      <c r="AM33" s="40"/>
      <c r="AN33" s="41"/>
      <c r="AO33" s="42"/>
      <c r="AP33" s="18"/>
      <c r="AQ33" s="18"/>
      <c r="AR33" s="18"/>
    </row>
    <row r="34" spans="1:44" ht="15.75" thickBot="1" x14ac:dyDescent="0.3">
      <c r="A34" s="48"/>
      <c r="B34" s="37"/>
      <c r="C34" s="37"/>
      <c r="D34" s="37"/>
      <c r="E34" s="37"/>
      <c r="F34" s="38"/>
      <c r="G34" s="37"/>
      <c r="H34" s="38"/>
      <c r="I34" s="46"/>
      <c r="J34" s="38"/>
      <c r="K34" s="37"/>
      <c r="L34" s="38"/>
      <c r="O34" s="47"/>
      <c r="P34" s="47"/>
      <c r="Q34" s="47"/>
      <c r="R34" s="47"/>
      <c r="W34" s="24"/>
      <c r="X34" s="24"/>
      <c r="Y34" s="38"/>
      <c r="Z34" s="49"/>
      <c r="AA34" s="23"/>
      <c r="AB34" s="23"/>
      <c r="AC34" s="24" t="s">
        <v>95</v>
      </c>
      <c r="AD34" s="25"/>
      <c r="AE34" s="43" t="str">
        <f>IF($AL$4=7,$B$4,IF($AL$6=7,$B$6,IF($AL$8=7,$B$8,IF($AL$10=7,$B$10,IF($AL$12=7,$B$12,IF($AL$14=7,$B$14,IF($AL$16=7,$B$16,IF($AL$18=7,$B$18,IF(#REF!=7,#REF!,"")))))))))</f>
        <v>B2</v>
      </c>
      <c r="AF34" s="36"/>
      <c r="AG34" s="131" t="str">
        <f>CHOOSE(MID($AE$34,2,LEN($AE$34)-1),$C$4,$C$6,$C$8,$C$10,$C$12,$C$14,$C$16,$C$18,#REF!)</f>
        <v>Equipe 31</v>
      </c>
      <c r="AH34" s="132"/>
      <c r="AI34" s="132"/>
      <c r="AJ34" s="132"/>
      <c r="AK34" s="132"/>
      <c r="AL34" s="132"/>
      <c r="AM34" s="133"/>
      <c r="AN34" s="28"/>
      <c r="AO34" s="29">
        <f>IF($AL$4=7,$AK$4,IF($AL$6=7,$AK$6,IF($AL$8=7,$AK$8,IF($AL$10=7,$AK$10,IF($AL$12=7,$AK$12,IF($AL$14=7,$AK$14,IF($AL$16=7,$AK$16,IF($AL$18=7,$AK$18,IF(#REF!=7,#REF!,0)))))))))</f>
        <v>2.2210000000000001</v>
      </c>
      <c r="AP34" s="23"/>
      <c r="AQ34" s="23"/>
      <c r="AR34" s="23"/>
    </row>
    <row r="35" spans="1:44" ht="15.75" thickBot="1" x14ac:dyDescent="0.3">
      <c r="A35" s="48"/>
      <c r="B35" s="37"/>
      <c r="C35" s="37"/>
      <c r="D35" s="37"/>
      <c r="E35" s="37"/>
      <c r="F35" s="38"/>
      <c r="G35" s="37"/>
      <c r="H35" s="38"/>
      <c r="I35" s="46"/>
      <c r="J35" s="38"/>
      <c r="K35" s="37"/>
      <c r="L35" s="38"/>
      <c r="O35" s="47"/>
      <c r="P35" s="47"/>
      <c r="Q35" s="47"/>
      <c r="R35" s="47"/>
      <c r="W35" s="45"/>
      <c r="X35" s="18"/>
      <c r="Y35" s="18"/>
      <c r="Z35" s="18"/>
      <c r="AA35" s="18"/>
      <c r="AB35" s="18"/>
      <c r="AC35" s="45"/>
      <c r="AD35" s="18"/>
      <c r="AE35" s="31"/>
      <c r="AF35" s="31"/>
      <c r="AG35" s="31"/>
      <c r="AH35" s="31"/>
      <c r="AI35" s="40"/>
      <c r="AJ35" s="40"/>
      <c r="AK35" s="40"/>
      <c r="AL35" s="40"/>
      <c r="AM35" s="40"/>
      <c r="AN35" s="41"/>
      <c r="AO35" s="42"/>
      <c r="AP35" s="18"/>
      <c r="AQ35" s="18"/>
      <c r="AR35" s="18"/>
    </row>
    <row r="36" spans="1:44" ht="15.75" thickBot="1" x14ac:dyDescent="0.3">
      <c r="A36" s="48"/>
      <c r="B36" s="37"/>
      <c r="C36" s="37"/>
      <c r="D36" s="37"/>
      <c r="E36" s="37"/>
      <c r="F36" s="38"/>
      <c r="G36" s="37"/>
      <c r="H36" s="38"/>
      <c r="I36" s="45"/>
      <c r="J36" s="38"/>
      <c r="K36" s="37"/>
      <c r="L36" s="38"/>
      <c r="W36" s="24"/>
      <c r="X36" s="24"/>
      <c r="Y36" s="38"/>
      <c r="Z36" s="49"/>
      <c r="AA36" s="23"/>
      <c r="AB36" s="23"/>
      <c r="AC36" s="24" t="s">
        <v>96</v>
      </c>
      <c r="AD36" s="25"/>
      <c r="AE36" s="43" t="str">
        <f>IF($AL$4=8,$B$4,IF($AL$6=8,$B$6,IF($AL$8=8,$B$8,IF($AL$10=8,$B$10,IF($AL$12=8,$B$12,IF($AL$14=8,$B$14,IF($AL$16=8,$B$16,IF($AL$18=8,$B$18,IF(#REF!=8,#REF!,"")))))))))</f>
        <v>B3</v>
      </c>
      <c r="AF36" s="36"/>
      <c r="AG36" s="131" t="str">
        <f>CHOOSE(MID($AE$36,2,LEN($AE$36)-1),$C$4,$C$6,$C$8,$C$10,$C$12,$C$14,$C$16,$C$18,#REF!)</f>
        <v>Equipe 4</v>
      </c>
      <c r="AH36" s="132"/>
      <c r="AI36" s="132"/>
      <c r="AJ36" s="132"/>
      <c r="AK36" s="132"/>
      <c r="AL36" s="132"/>
      <c r="AM36" s="133"/>
      <c r="AN36" s="28"/>
      <c r="AO36" s="29">
        <f>IF($AL$4=8,$AK$4,IF($AL$6=8,$AK$6,IF($AL$8=8,$AK$8,IF($AL$10=8,$AK$10,IF($AL$12=8,$AK$12,IF($AL$14=8,$AK$14,IF($AL$16=8,$AK$16,IF($AL$18=8,$AK$18,IF(#REF!=8,#REF!,0)))))))))</f>
        <v>2.198</v>
      </c>
      <c r="AP36" s="23"/>
      <c r="AQ36" s="23"/>
      <c r="AR36" s="23"/>
    </row>
    <row r="37" spans="1:44" ht="15" x14ac:dyDescent="0.25">
      <c r="AE37" s="40"/>
      <c r="AF37" s="40"/>
      <c r="AG37" s="40"/>
      <c r="AH37" s="40"/>
      <c r="AI37" s="40"/>
      <c r="AJ37" s="40"/>
      <c r="AK37" s="40"/>
      <c r="AL37" s="40"/>
      <c r="AM37" s="40"/>
      <c r="AN37" s="50"/>
      <c r="AO37" s="51"/>
    </row>
  </sheetData>
  <mergeCells count="179">
    <mergeCell ref="A1:AM1"/>
    <mergeCell ref="C3:M3"/>
    <mergeCell ref="N3:P3"/>
    <mergeCell ref="Q3:S3"/>
    <mergeCell ref="T3:V3"/>
    <mergeCell ref="W3:Y3"/>
    <mergeCell ref="Z3:AB3"/>
    <mergeCell ref="AC3:AE3"/>
    <mergeCell ref="AF3:AH3"/>
    <mergeCell ref="AI3:AK3"/>
    <mergeCell ref="AL3:AM3"/>
    <mergeCell ref="B4:B5"/>
    <mergeCell ref="C4:M5"/>
    <mergeCell ref="N4:P4"/>
    <mergeCell ref="Q4:S4"/>
    <mergeCell ref="T4:V4"/>
    <mergeCell ref="W4:Y4"/>
    <mergeCell ref="Z4:AB4"/>
    <mergeCell ref="AC4:AE4"/>
    <mergeCell ref="AF4:AH4"/>
    <mergeCell ref="AI4:AI5"/>
    <mergeCell ref="AJ4:AJ5"/>
    <mergeCell ref="AK4:AK5"/>
    <mergeCell ref="AL4:AM5"/>
    <mergeCell ref="N5:P5"/>
    <mergeCell ref="Q5:S5"/>
    <mergeCell ref="T5:V5"/>
    <mergeCell ref="W5:Y5"/>
    <mergeCell ref="Z5:AB5"/>
    <mergeCell ref="AC5:AE5"/>
    <mergeCell ref="AF5:AH5"/>
    <mergeCell ref="B6:B7"/>
    <mergeCell ref="C6:M7"/>
    <mergeCell ref="N6:P6"/>
    <mergeCell ref="Q6:S6"/>
    <mergeCell ref="T6:V6"/>
    <mergeCell ref="W6:Y6"/>
    <mergeCell ref="Z6:AB6"/>
    <mergeCell ref="AC6:AE6"/>
    <mergeCell ref="AF6:AH6"/>
    <mergeCell ref="AI6:AI7"/>
    <mergeCell ref="AJ6:AJ7"/>
    <mergeCell ref="AK6:AK7"/>
    <mergeCell ref="AL6:AM7"/>
    <mergeCell ref="N7:P7"/>
    <mergeCell ref="Q7:S7"/>
    <mergeCell ref="T7:V7"/>
    <mergeCell ref="W7:Y7"/>
    <mergeCell ref="Z7:AB7"/>
    <mergeCell ref="AC7:AE7"/>
    <mergeCell ref="AF7:AH7"/>
    <mergeCell ref="B8:B9"/>
    <mergeCell ref="C8:M9"/>
    <mergeCell ref="N8:P8"/>
    <mergeCell ref="Q8:S8"/>
    <mergeCell ref="T8:V8"/>
    <mergeCell ref="W8:Y8"/>
    <mergeCell ref="Z8:AB8"/>
    <mergeCell ref="AC8:AE8"/>
    <mergeCell ref="AF8:AH8"/>
    <mergeCell ref="AI8:AI9"/>
    <mergeCell ref="AJ8:AJ9"/>
    <mergeCell ref="AK8:AK9"/>
    <mergeCell ref="AL8:AM9"/>
    <mergeCell ref="N9:P9"/>
    <mergeCell ref="Q9:S9"/>
    <mergeCell ref="T9:V9"/>
    <mergeCell ref="W9:Y9"/>
    <mergeCell ref="Z9:AB9"/>
    <mergeCell ref="AC9:AE9"/>
    <mergeCell ref="AF9:AH9"/>
    <mergeCell ref="B10:B11"/>
    <mergeCell ref="C10:M11"/>
    <mergeCell ref="N10:P10"/>
    <mergeCell ref="Q10:S10"/>
    <mergeCell ref="T10:V10"/>
    <mergeCell ref="W10:Y10"/>
    <mergeCell ref="Z10:AB10"/>
    <mergeCell ref="AC10:AE10"/>
    <mergeCell ref="AF10:AH10"/>
    <mergeCell ref="AI10:AI11"/>
    <mergeCell ref="AJ10:AJ11"/>
    <mergeCell ref="AK10:AK11"/>
    <mergeCell ref="AL10:AM11"/>
    <mergeCell ref="N11:P11"/>
    <mergeCell ref="Q11:S11"/>
    <mergeCell ref="T11:V11"/>
    <mergeCell ref="W11:Y11"/>
    <mergeCell ref="Z11:AB11"/>
    <mergeCell ref="AC11:AE11"/>
    <mergeCell ref="AF11:AH11"/>
    <mergeCell ref="B12:B13"/>
    <mergeCell ref="C12:M13"/>
    <mergeCell ref="N12:P12"/>
    <mergeCell ref="Q12:S12"/>
    <mergeCell ref="T12:V12"/>
    <mergeCell ref="W12:Y12"/>
    <mergeCell ref="Z12:AB12"/>
    <mergeCell ref="AC12:AE12"/>
    <mergeCell ref="AF12:AH12"/>
    <mergeCell ref="AI12:AI13"/>
    <mergeCell ref="AJ12:AJ13"/>
    <mergeCell ref="AK12:AK13"/>
    <mergeCell ref="AL12:AM13"/>
    <mergeCell ref="N13:P13"/>
    <mergeCell ref="Q13:S13"/>
    <mergeCell ref="T13:V13"/>
    <mergeCell ref="W13:Y13"/>
    <mergeCell ref="Z13:AB13"/>
    <mergeCell ref="AC13:AE13"/>
    <mergeCell ref="AF13:AH13"/>
    <mergeCell ref="B14:B15"/>
    <mergeCell ref="C14:M15"/>
    <mergeCell ref="N14:P14"/>
    <mergeCell ref="Q14:S14"/>
    <mergeCell ref="T14:V14"/>
    <mergeCell ref="W14:Y14"/>
    <mergeCell ref="Z14:AB14"/>
    <mergeCell ref="AC14:AE14"/>
    <mergeCell ref="AF14:AH14"/>
    <mergeCell ref="AI14:AI15"/>
    <mergeCell ref="AJ14:AJ15"/>
    <mergeCell ref="AK14:AK15"/>
    <mergeCell ref="AL14:AM15"/>
    <mergeCell ref="N15:P15"/>
    <mergeCell ref="Q15:S15"/>
    <mergeCell ref="T15:V15"/>
    <mergeCell ref="W15:Y15"/>
    <mergeCell ref="Z15:AB15"/>
    <mergeCell ref="AC15:AE15"/>
    <mergeCell ref="AF15:AH15"/>
    <mergeCell ref="AI16:AI17"/>
    <mergeCell ref="AJ16:AJ17"/>
    <mergeCell ref="AK16:AK17"/>
    <mergeCell ref="AL16:AM17"/>
    <mergeCell ref="N17:P17"/>
    <mergeCell ref="Q17:S17"/>
    <mergeCell ref="T17:V17"/>
    <mergeCell ref="W17:Y17"/>
    <mergeCell ref="Z17:AB17"/>
    <mergeCell ref="AC17:AE17"/>
    <mergeCell ref="N16:P16"/>
    <mergeCell ref="Q16:S16"/>
    <mergeCell ref="T16:V16"/>
    <mergeCell ref="W16:Y16"/>
    <mergeCell ref="Z16:AB16"/>
    <mergeCell ref="AC16:AE16"/>
    <mergeCell ref="AF16:AH16"/>
    <mergeCell ref="N19:P19"/>
    <mergeCell ref="Q19:S19"/>
    <mergeCell ref="T19:V19"/>
    <mergeCell ref="W19:Y19"/>
    <mergeCell ref="Z19:AB19"/>
    <mergeCell ref="AC19:AE19"/>
    <mergeCell ref="AF17:AH17"/>
    <mergeCell ref="B18:B19"/>
    <mergeCell ref="C18:M19"/>
    <mergeCell ref="N18:P18"/>
    <mergeCell ref="Q18:S18"/>
    <mergeCell ref="T18:V18"/>
    <mergeCell ref="W18:Y18"/>
    <mergeCell ref="Z18:AB18"/>
    <mergeCell ref="AC18:AE18"/>
    <mergeCell ref="AF18:AH18"/>
    <mergeCell ref="B16:B17"/>
    <mergeCell ref="C16:M17"/>
    <mergeCell ref="AG32:AM32"/>
    <mergeCell ref="AG34:AM34"/>
    <mergeCell ref="AG36:AM36"/>
    <mergeCell ref="AF19:AH19"/>
    <mergeCell ref="AG22:AM22"/>
    <mergeCell ref="AG24:AM24"/>
    <mergeCell ref="AG26:AM26"/>
    <mergeCell ref="AG28:AM28"/>
    <mergeCell ref="AG30:AM30"/>
    <mergeCell ref="AI18:AI19"/>
    <mergeCell ref="AJ18:AJ19"/>
    <mergeCell ref="AK18:AK19"/>
    <mergeCell ref="AL18:AM19"/>
  </mergeCells>
  <conditionalFormatting sqref="AG30:AM30 AE30">
    <cfRule type="expression" dxfId="4" priority="1">
      <formula>$AN$30="Q"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R37"/>
  <sheetViews>
    <sheetView workbookViewId="0">
      <selection activeCell="C20" sqref="C20"/>
    </sheetView>
  </sheetViews>
  <sheetFormatPr baseColWidth="10" defaultColWidth="11.42578125" defaultRowHeight="12.75" x14ac:dyDescent="0.2"/>
  <cols>
    <col min="1" max="4" width="3.5703125" style="13" customWidth="1"/>
    <col min="5" max="5" width="2.140625" style="13" customWidth="1"/>
    <col min="6" max="7" width="3.5703125" style="13" customWidth="1"/>
    <col min="8" max="23" width="3.5703125" style="14" customWidth="1"/>
    <col min="24" max="34" width="3.5703125" style="13" customWidth="1"/>
    <col min="35" max="35" width="11.7109375" style="13" customWidth="1"/>
    <col min="36" max="37" width="5.7109375" style="13" customWidth="1"/>
    <col min="38" max="38" width="10.7109375" style="13" customWidth="1"/>
    <col min="39" max="39" width="3.5703125" style="13" customWidth="1"/>
    <col min="40" max="40" width="11.85546875" style="13" customWidth="1"/>
    <col min="41" max="42" width="11.42578125" style="13" customWidth="1"/>
    <col min="43" max="16384" width="11.42578125" style="13"/>
  </cols>
  <sheetData>
    <row r="1" spans="1:39" ht="46.5" x14ac:dyDescent="0.2">
      <c r="A1" s="94" t="s">
        <v>138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</row>
    <row r="2" spans="1:39" ht="13.5" thickBot="1" x14ac:dyDescent="0.25"/>
    <row r="3" spans="1:39" ht="21.75" thickBot="1" x14ac:dyDescent="0.25">
      <c r="C3" s="95" t="s">
        <v>67</v>
      </c>
      <c r="D3" s="96"/>
      <c r="E3" s="96"/>
      <c r="F3" s="96"/>
      <c r="G3" s="96"/>
      <c r="H3" s="96"/>
      <c r="I3" s="96"/>
      <c r="J3" s="96"/>
      <c r="K3" s="96"/>
      <c r="L3" s="96"/>
      <c r="M3" s="97"/>
      <c r="N3" s="149" t="s">
        <v>68</v>
      </c>
      <c r="O3" s="98"/>
      <c r="P3" s="98"/>
      <c r="Q3" s="98" t="s">
        <v>69</v>
      </c>
      <c r="R3" s="98"/>
      <c r="S3" s="98"/>
      <c r="T3" s="98" t="s">
        <v>70</v>
      </c>
      <c r="U3" s="98"/>
      <c r="V3" s="98"/>
      <c r="W3" s="98" t="s">
        <v>71</v>
      </c>
      <c r="X3" s="98"/>
      <c r="Y3" s="98"/>
      <c r="Z3" s="98" t="s">
        <v>72</v>
      </c>
      <c r="AA3" s="98"/>
      <c r="AB3" s="98"/>
      <c r="AC3" s="98" t="s">
        <v>73</v>
      </c>
      <c r="AD3" s="98"/>
      <c r="AE3" s="98"/>
      <c r="AF3" s="98" t="s">
        <v>74</v>
      </c>
      <c r="AG3" s="98"/>
      <c r="AH3" s="98"/>
      <c r="AI3" s="99" t="s">
        <v>76</v>
      </c>
      <c r="AJ3" s="96"/>
      <c r="AK3" s="100"/>
      <c r="AL3" s="98" t="s">
        <v>77</v>
      </c>
      <c r="AM3" s="101"/>
    </row>
    <row r="4" spans="1:39" ht="15" x14ac:dyDescent="0.2">
      <c r="B4" s="140" t="s">
        <v>139</v>
      </c>
      <c r="C4" s="142" t="s">
        <v>10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44">
        <f>IF($N$5=50,1,0)</f>
        <v>1</v>
      </c>
      <c r="O4" s="111"/>
      <c r="P4" s="111"/>
      <c r="Q4" s="111">
        <f>IF($Q$5=50,1,0)</f>
        <v>0</v>
      </c>
      <c r="R4" s="111"/>
      <c r="S4" s="111"/>
      <c r="T4" s="111">
        <f>IF($T$5=50,1,0)</f>
        <v>1</v>
      </c>
      <c r="U4" s="111"/>
      <c r="V4" s="111"/>
      <c r="W4" s="111">
        <f>IF($W$5=50,1,0)</f>
        <v>1</v>
      </c>
      <c r="X4" s="111"/>
      <c r="Y4" s="111"/>
      <c r="Z4" s="111">
        <f>IF($Z$5=50,1,0)</f>
        <v>0</v>
      </c>
      <c r="AA4" s="111"/>
      <c r="AB4" s="111"/>
      <c r="AC4" s="111">
        <f>IF($AC$5=50,1,0)</f>
        <v>0</v>
      </c>
      <c r="AD4" s="111"/>
      <c r="AE4" s="111"/>
      <c r="AF4" s="111">
        <f>IF($AF$5=50,1,0)</f>
        <v>0</v>
      </c>
      <c r="AG4" s="111"/>
      <c r="AH4" s="111"/>
      <c r="AI4" s="112">
        <f>SUM($N$4:$AH$4)</f>
        <v>3</v>
      </c>
      <c r="AJ4" s="114">
        <f>SUM($N$5:$AH$5)</f>
        <v>288</v>
      </c>
      <c r="AK4" s="114">
        <f>$AI$4+$AJ$4/1000</f>
        <v>3.2879999999999998</v>
      </c>
      <c r="AL4" s="116">
        <f>RANK($AK$4,$AK$4:$AK$19,0)</f>
        <v>4</v>
      </c>
      <c r="AM4" s="117"/>
    </row>
    <row r="5" spans="1:39" ht="15.75" thickBot="1" x14ac:dyDescent="0.25">
      <c r="B5" s="141"/>
      <c r="C5" s="143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48">
        <f>$F$22</f>
        <v>50</v>
      </c>
      <c r="O5" s="121"/>
      <c r="P5" s="121"/>
      <c r="Q5" s="121">
        <f>$H$26</f>
        <v>45</v>
      </c>
      <c r="R5" s="121"/>
      <c r="S5" s="121"/>
      <c r="T5" s="121">
        <f>$F$30</f>
        <v>50</v>
      </c>
      <c r="U5" s="121"/>
      <c r="V5" s="121"/>
      <c r="W5" s="121">
        <f>$O$22</f>
        <v>50</v>
      </c>
      <c r="X5" s="121"/>
      <c r="Y5" s="121"/>
      <c r="Z5" s="121">
        <f>$Q$26</f>
        <v>41</v>
      </c>
      <c r="AA5" s="121"/>
      <c r="AB5" s="121"/>
      <c r="AC5" s="121">
        <f>$Q$30</f>
        <v>26</v>
      </c>
      <c r="AD5" s="121"/>
      <c r="AE5" s="121"/>
      <c r="AF5" s="121">
        <f>$Z$22</f>
        <v>26</v>
      </c>
      <c r="AG5" s="121"/>
      <c r="AH5" s="121"/>
      <c r="AI5" s="113"/>
      <c r="AJ5" s="115"/>
      <c r="AK5" s="115"/>
      <c r="AL5" s="118"/>
      <c r="AM5" s="119"/>
    </row>
    <row r="6" spans="1:39" ht="15" x14ac:dyDescent="0.2">
      <c r="B6" s="140" t="s">
        <v>140</v>
      </c>
      <c r="C6" s="142" t="s">
        <v>34</v>
      </c>
      <c r="D6" s="105"/>
      <c r="E6" s="105"/>
      <c r="F6" s="105"/>
      <c r="G6" s="105"/>
      <c r="H6" s="105"/>
      <c r="I6" s="105"/>
      <c r="J6" s="105"/>
      <c r="K6" s="105"/>
      <c r="L6" s="105"/>
      <c r="M6" s="106"/>
      <c r="N6" s="144">
        <f>IF($N$7=50,1,0)</f>
        <v>0</v>
      </c>
      <c r="O6" s="111"/>
      <c r="P6" s="111"/>
      <c r="Q6" s="111">
        <f>IF($Q$7=50,1,0)</f>
        <v>1</v>
      </c>
      <c r="R6" s="111"/>
      <c r="S6" s="111"/>
      <c r="T6" s="111">
        <f>IF($T$7=50,1,0)</f>
        <v>1</v>
      </c>
      <c r="U6" s="111"/>
      <c r="V6" s="111"/>
      <c r="W6" s="111">
        <f>IF($W$7=50,1,0)</f>
        <v>0</v>
      </c>
      <c r="X6" s="111"/>
      <c r="Y6" s="111"/>
      <c r="Z6" s="111">
        <f>IF($Z$7=50,1,0)</f>
        <v>0</v>
      </c>
      <c r="AA6" s="111"/>
      <c r="AB6" s="111"/>
      <c r="AC6" s="111">
        <f>IF($AC$7=50,1,0)</f>
        <v>0</v>
      </c>
      <c r="AD6" s="111"/>
      <c r="AE6" s="111"/>
      <c r="AF6" s="111">
        <f>IF($AF$7=50,1,0)</f>
        <v>0</v>
      </c>
      <c r="AG6" s="111"/>
      <c r="AH6" s="111"/>
      <c r="AI6" s="112">
        <f>SUM($N$6:$AH$6)</f>
        <v>2</v>
      </c>
      <c r="AJ6" s="114">
        <f>SUM($N$7:$AH$7)</f>
        <v>221</v>
      </c>
      <c r="AK6" s="114">
        <f>$AI$6+$AJ$6/1000</f>
        <v>2.2210000000000001</v>
      </c>
      <c r="AL6" s="116">
        <f>RANK($AK$6,$AK$4:$AK$19,0)</f>
        <v>7</v>
      </c>
      <c r="AM6" s="117"/>
    </row>
    <row r="7" spans="1:39" ht="15.75" thickBot="1" x14ac:dyDescent="0.3">
      <c r="B7" s="141"/>
      <c r="C7" s="143"/>
      <c r="D7" s="108"/>
      <c r="E7" s="108"/>
      <c r="F7" s="108"/>
      <c r="G7" s="108"/>
      <c r="H7" s="108"/>
      <c r="I7" s="108"/>
      <c r="J7" s="108"/>
      <c r="K7" s="108"/>
      <c r="L7" s="108"/>
      <c r="M7" s="109"/>
      <c r="N7" s="147">
        <f>$H$22</f>
        <v>32</v>
      </c>
      <c r="O7" s="122"/>
      <c r="P7" s="122"/>
      <c r="Q7" s="122">
        <f>$F$27</f>
        <v>50</v>
      </c>
      <c r="R7" s="122"/>
      <c r="S7" s="122"/>
      <c r="T7" s="122">
        <f>$F$31</f>
        <v>50</v>
      </c>
      <c r="U7" s="122"/>
      <c r="V7" s="122"/>
      <c r="W7" s="122">
        <f>$Q$23</f>
        <v>23</v>
      </c>
      <c r="X7" s="122"/>
      <c r="Y7" s="122"/>
      <c r="Z7" s="122">
        <f>$Q$27</f>
        <v>38</v>
      </c>
      <c r="AA7" s="122"/>
      <c r="AB7" s="122"/>
      <c r="AC7" s="122">
        <f>$O$31</f>
        <v>0</v>
      </c>
      <c r="AD7" s="122"/>
      <c r="AE7" s="122"/>
      <c r="AF7" s="122">
        <f>$Z$24</f>
        <v>28</v>
      </c>
      <c r="AG7" s="122"/>
      <c r="AH7" s="122"/>
      <c r="AI7" s="113"/>
      <c r="AJ7" s="115"/>
      <c r="AK7" s="115"/>
      <c r="AL7" s="118"/>
      <c r="AM7" s="119"/>
    </row>
    <row r="8" spans="1:39" ht="15" x14ac:dyDescent="0.2">
      <c r="B8" s="140" t="s">
        <v>141</v>
      </c>
      <c r="C8" s="142" t="s">
        <v>4</v>
      </c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44">
        <f>IF($N$9=50,1,0)</f>
        <v>1</v>
      </c>
      <c r="O8" s="111"/>
      <c r="P8" s="111"/>
      <c r="Q8" s="111">
        <f>IF($Q$9=50,1,0)</f>
        <v>0</v>
      </c>
      <c r="R8" s="111"/>
      <c r="S8" s="111"/>
      <c r="T8" s="111">
        <f>IF($T$9=50,1,0)</f>
        <v>0</v>
      </c>
      <c r="U8" s="111"/>
      <c r="V8" s="111"/>
      <c r="W8" s="111">
        <f>IF($W$9=50,1,0)</f>
        <v>0</v>
      </c>
      <c r="X8" s="111"/>
      <c r="Y8" s="111"/>
      <c r="Z8" s="111">
        <f>IF($Z$9=50,1,0)</f>
        <v>0</v>
      </c>
      <c r="AA8" s="111"/>
      <c r="AB8" s="111"/>
      <c r="AC8" s="111">
        <f>IF($AC$9=50,1,0)</f>
        <v>0</v>
      </c>
      <c r="AD8" s="111"/>
      <c r="AE8" s="111"/>
      <c r="AF8" s="111">
        <f>IF($AF$9=50,1,0)</f>
        <v>1</v>
      </c>
      <c r="AG8" s="111"/>
      <c r="AH8" s="111"/>
      <c r="AI8" s="112">
        <f>SUM($N$8:$AH$8)</f>
        <v>2</v>
      </c>
      <c r="AJ8" s="114">
        <f>SUM($N$9:$AH$9)</f>
        <v>198</v>
      </c>
      <c r="AK8" s="114">
        <f>$AI$8+$AJ$8/1000</f>
        <v>2.198</v>
      </c>
      <c r="AL8" s="116">
        <f>RANK($AK$8,$AK$4:$AK$19,0)</f>
        <v>8</v>
      </c>
      <c r="AM8" s="117"/>
    </row>
    <row r="9" spans="1:39" ht="15.75" thickBot="1" x14ac:dyDescent="0.3">
      <c r="B9" s="141"/>
      <c r="C9" s="143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47">
        <f>$F$23</f>
        <v>50</v>
      </c>
      <c r="O9" s="122"/>
      <c r="P9" s="122"/>
      <c r="Q9" s="122">
        <f>$H$27</f>
        <v>48</v>
      </c>
      <c r="R9" s="122"/>
      <c r="S9" s="122"/>
      <c r="T9" s="122">
        <f>$F$32</f>
        <v>0</v>
      </c>
      <c r="U9" s="122"/>
      <c r="V9" s="122"/>
      <c r="W9" s="122">
        <f>$Q$22</f>
        <v>21</v>
      </c>
      <c r="X9" s="122"/>
      <c r="Y9" s="122"/>
      <c r="Z9" s="122">
        <f>$Q$29</f>
        <v>29</v>
      </c>
      <c r="AA9" s="122"/>
      <c r="AB9" s="122"/>
      <c r="AC9" s="122">
        <f>$O$32</f>
        <v>0</v>
      </c>
      <c r="AD9" s="122"/>
      <c r="AE9" s="122"/>
      <c r="AF9" s="122">
        <f>$X$27</f>
        <v>50</v>
      </c>
      <c r="AG9" s="122"/>
      <c r="AH9" s="122"/>
      <c r="AI9" s="113"/>
      <c r="AJ9" s="115"/>
      <c r="AK9" s="115"/>
      <c r="AL9" s="118"/>
      <c r="AM9" s="119"/>
    </row>
    <row r="10" spans="1:39" ht="15" x14ac:dyDescent="0.2">
      <c r="B10" s="140" t="s">
        <v>142</v>
      </c>
      <c r="C10" s="142" t="s">
        <v>37</v>
      </c>
      <c r="D10" s="105"/>
      <c r="E10" s="105"/>
      <c r="F10" s="105"/>
      <c r="G10" s="105"/>
      <c r="H10" s="105"/>
      <c r="I10" s="105"/>
      <c r="J10" s="105"/>
      <c r="K10" s="105"/>
      <c r="L10" s="105"/>
      <c r="M10" s="106"/>
      <c r="N10" s="144">
        <f>IF($N$11=50,1,0)</f>
        <v>0</v>
      </c>
      <c r="O10" s="111"/>
      <c r="P10" s="111"/>
      <c r="Q10" s="111">
        <f>IF($Q$11=50,1,0)</f>
        <v>1</v>
      </c>
      <c r="R10" s="111"/>
      <c r="S10" s="111"/>
      <c r="T10" s="111">
        <f>IF($T$11=50,1,0)</f>
        <v>0</v>
      </c>
      <c r="U10" s="111"/>
      <c r="V10" s="111"/>
      <c r="W10" s="111">
        <f>IF($W$11=50,1,0)</f>
        <v>1</v>
      </c>
      <c r="X10" s="111"/>
      <c r="Y10" s="111"/>
      <c r="Z10" s="111">
        <f>IF($Z$11=50,1,0)</f>
        <v>0</v>
      </c>
      <c r="AA10" s="111"/>
      <c r="AB10" s="111"/>
      <c r="AC10" s="111">
        <f>IF($AC$11=50,1,0)</f>
        <v>1</v>
      </c>
      <c r="AD10" s="111"/>
      <c r="AE10" s="111"/>
      <c r="AF10" s="111">
        <f>IF($AF$11=50,1,0)</f>
        <v>1</v>
      </c>
      <c r="AG10" s="111"/>
      <c r="AH10" s="111"/>
      <c r="AI10" s="112">
        <f>SUM($N$10:$AH$10)</f>
        <v>4</v>
      </c>
      <c r="AJ10" s="114">
        <f>SUM($N$11:$AH$11)</f>
        <v>274</v>
      </c>
      <c r="AK10" s="114">
        <f>$AI$10+$AJ$10/1000</f>
        <v>4.274</v>
      </c>
      <c r="AL10" s="116">
        <f>RANK($AK$10,$AK$4:$AK$19,0)</f>
        <v>3</v>
      </c>
      <c r="AM10" s="117"/>
    </row>
    <row r="11" spans="1:39" ht="15.75" thickBot="1" x14ac:dyDescent="0.3">
      <c r="B11" s="141"/>
      <c r="C11" s="143"/>
      <c r="D11" s="108"/>
      <c r="E11" s="108"/>
      <c r="F11" s="108"/>
      <c r="G11" s="108"/>
      <c r="H11" s="108"/>
      <c r="I11" s="108"/>
      <c r="J11" s="108"/>
      <c r="K11" s="108"/>
      <c r="L11" s="108"/>
      <c r="M11" s="109"/>
      <c r="N11" s="146">
        <f>$H$23</f>
        <v>21</v>
      </c>
      <c r="O11" s="124"/>
      <c r="P11" s="124"/>
      <c r="Q11" s="124">
        <f>$F$28</f>
        <v>50</v>
      </c>
      <c r="R11" s="124"/>
      <c r="S11" s="124"/>
      <c r="T11" s="124">
        <f>$H$31</f>
        <v>14</v>
      </c>
      <c r="U11" s="124"/>
      <c r="V11" s="124"/>
      <c r="W11" s="124">
        <f>$O$24</f>
        <v>50</v>
      </c>
      <c r="X11" s="124"/>
      <c r="Y11" s="124"/>
      <c r="Z11" s="124">
        <f>$Q$28</f>
        <v>39</v>
      </c>
      <c r="AA11" s="124"/>
      <c r="AB11" s="124"/>
      <c r="AC11" s="124">
        <f>$X$22</f>
        <v>50</v>
      </c>
      <c r="AD11" s="124"/>
      <c r="AE11" s="124"/>
      <c r="AF11" s="124">
        <f>$Z$28</f>
        <v>50</v>
      </c>
      <c r="AG11" s="124"/>
      <c r="AH11" s="124"/>
      <c r="AI11" s="113"/>
      <c r="AJ11" s="115"/>
      <c r="AK11" s="115"/>
      <c r="AL11" s="118"/>
      <c r="AM11" s="119"/>
    </row>
    <row r="12" spans="1:39" ht="15" x14ac:dyDescent="0.2">
      <c r="B12" s="140" t="s">
        <v>143</v>
      </c>
      <c r="C12" s="142" t="s">
        <v>38</v>
      </c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44">
        <f>IF($N$13=50,1,0)</f>
        <v>1</v>
      </c>
      <c r="O12" s="111"/>
      <c r="P12" s="111"/>
      <c r="Q12" s="111">
        <f>IF($Q$13=50,1,0)</f>
        <v>0</v>
      </c>
      <c r="R12" s="111"/>
      <c r="S12" s="111"/>
      <c r="T12" s="111">
        <f>IF($T$13=50,1,0)</f>
        <v>0</v>
      </c>
      <c r="U12" s="111"/>
      <c r="V12" s="111"/>
      <c r="W12" s="111">
        <f>IF($W$13=50,1,0)</f>
        <v>1</v>
      </c>
      <c r="X12" s="111"/>
      <c r="Y12" s="111"/>
      <c r="Z12" s="111">
        <f>IF($Z$13=50,1,0)</f>
        <v>1</v>
      </c>
      <c r="AA12" s="111"/>
      <c r="AB12" s="111"/>
      <c r="AC12" s="111">
        <f>IF($AC$13=50,1,0)</f>
        <v>0</v>
      </c>
      <c r="AD12" s="111"/>
      <c r="AE12" s="111"/>
      <c r="AF12" s="111">
        <f>IF($AF$13=50,1,0)</f>
        <v>1</v>
      </c>
      <c r="AG12" s="111"/>
      <c r="AH12" s="111"/>
      <c r="AI12" s="112">
        <f>SUM($N$12:$AH$12)</f>
        <v>4</v>
      </c>
      <c r="AJ12" s="114">
        <f>SUM($N$13:$AH$13)</f>
        <v>284</v>
      </c>
      <c r="AK12" s="114">
        <f>$AI$12+$AJ$12/1000</f>
        <v>4.2839999999999998</v>
      </c>
      <c r="AL12" s="116">
        <f>RANK($AK$12,$AK$4:$AK$19,0)</f>
        <v>1</v>
      </c>
      <c r="AM12" s="117"/>
    </row>
    <row r="13" spans="1:39" ht="15.75" thickBot="1" x14ac:dyDescent="0.3">
      <c r="B13" s="145"/>
      <c r="C13" s="143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46">
        <f>$F$24</f>
        <v>50</v>
      </c>
      <c r="O13" s="124"/>
      <c r="P13" s="124"/>
      <c r="Q13" s="124">
        <f>$H$28</f>
        <v>39</v>
      </c>
      <c r="R13" s="124"/>
      <c r="S13" s="124"/>
      <c r="T13" s="124">
        <f>$H$32</f>
        <v>0</v>
      </c>
      <c r="U13" s="124"/>
      <c r="V13" s="124"/>
      <c r="W13" s="124">
        <f>$O$23</f>
        <v>50</v>
      </c>
      <c r="X13" s="124"/>
      <c r="Y13" s="124"/>
      <c r="Z13" s="124">
        <f>$O$30</f>
        <v>50</v>
      </c>
      <c r="AA13" s="124"/>
      <c r="AB13" s="124"/>
      <c r="AC13" s="124">
        <f>$Z$25</f>
        <v>45</v>
      </c>
      <c r="AD13" s="124"/>
      <c r="AE13" s="124"/>
      <c r="AF13" s="124">
        <f>$X$29</f>
        <v>50</v>
      </c>
      <c r="AG13" s="124"/>
      <c r="AH13" s="124"/>
      <c r="AI13" s="113"/>
      <c r="AJ13" s="115"/>
      <c r="AK13" s="115"/>
      <c r="AL13" s="118"/>
      <c r="AM13" s="119"/>
    </row>
    <row r="14" spans="1:39" ht="15" x14ac:dyDescent="0.2">
      <c r="B14" s="140" t="s">
        <v>144</v>
      </c>
      <c r="C14" s="142" t="s">
        <v>26</v>
      </c>
      <c r="D14" s="105"/>
      <c r="E14" s="105"/>
      <c r="F14" s="105"/>
      <c r="G14" s="105"/>
      <c r="H14" s="105"/>
      <c r="I14" s="105"/>
      <c r="J14" s="105"/>
      <c r="K14" s="105"/>
      <c r="L14" s="105"/>
      <c r="M14" s="106"/>
      <c r="N14" s="110">
        <f>IF($N$15=50,1,0)</f>
        <v>0</v>
      </c>
      <c r="O14" s="111"/>
      <c r="P14" s="111"/>
      <c r="Q14" s="111">
        <f>IF($Q$15=50,1,0)</f>
        <v>1</v>
      </c>
      <c r="R14" s="111"/>
      <c r="S14" s="111"/>
      <c r="T14" s="111">
        <f>IF($T$15=50,1,0)</f>
        <v>0</v>
      </c>
      <c r="U14" s="111"/>
      <c r="V14" s="111"/>
      <c r="W14" s="111">
        <f>IF($W$15=50,1,0)</f>
        <v>1</v>
      </c>
      <c r="X14" s="111"/>
      <c r="Y14" s="111"/>
      <c r="Z14" s="111">
        <f>IF($Z$15=50,1,0)</f>
        <v>0</v>
      </c>
      <c r="AA14" s="111"/>
      <c r="AB14" s="111"/>
      <c r="AC14" s="111">
        <f>IF($AC$15=50,1,0)</f>
        <v>1</v>
      </c>
      <c r="AD14" s="111"/>
      <c r="AE14" s="111"/>
      <c r="AF14" s="111">
        <f>IF($AF$15=50,1,0)</f>
        <v>0</v>
      </c>
      <c r="AG14" s="111"/>
      <c r="AH14" s="111"/>
      <c r="AI14" s="112">
        <f>SUM($N$14:$AH$14)</f>
        <v>3</v>
      </c>
      <c r="AJ14" s="114">
        <f>SUM($N$15:$AH$15)</f>
        <v>179</v>
      </c>
      <c r="AK14" s="114">
        <f>$AI$14+$AJ$14/1000</f>
        <v>3.1789999999999998</v>
      </c>
      <c r="AL14" s="116">
        <f>RANK($AK$14,$AK$4:$AK$19,0)</f>
        <v>5</v>
      </c>
      <c r="AM14" s="117"/>
    </row>
    <row r="15" spans="1:39" ht="15.75" thickBot="1" x14ac:dyDescent="0.3">
      <c r="B15" s="141"/>
      <c r="C15" s="143"/>
      <c r="D15" s="108"/>
      <c r="E15" s="108"/>
      <c r="F15" s="108"/>
      <c r="G15" s="108"/>
      <c r="H15" s="108"/>
      <c r="I15" s="108"/>
      <c r="J15" s="108"/>
      <c r="K15" s="108"/>
      <c r="L15" s="108"/>
      <c r="M15" s="109"/>
      <c r="N15" s="135">
        <f>$H$24</f>
        <v>12</v>
      </c>
      <c r="O15" s="124"/>
      <c r="P15" s="124"/>
      <c r="Q15" s="124">
        <f>$F$29</f>
        <v>50</v>
      </c>
      <c r="R15" s="124"/>
      <c r="S15" s="124"/>
      <c r="T15" s="124">
        <f>$F$33</f>
        <v>0</v>
      </c>
      <c r="U15" s="124"/>
      <c r="V15" s="124"/>
      <c r="W15" s="124">
        <f>$O$26</f>
        <v>50</v>
      </c>
      <c r="X15" s="124"/>
      <c r="Y15" s="124"/>
      <c r="Z15" s="124">
        <f>$Q$32</f>
        <v>0</v>
      </c>
      <c r="AA15" s="124"/>
      <c r="AB15" s="124"/>
      <c r="AC15" s="124">
        <f>$Z$23</f>
        <v>50</v>
      </c>
      <c r="AD15" s="124"/>
      <c r="AE15" s="124"/>
      <c r="AF15" s="124">
        <f>$X$28</f>
        <v>17</v>
      </c>
      <c r="AG15" s="124"/>
      <c r="AH15" s="124"/>
      <c r="AI15" s="113"/>
      <c r="AJ15" s="115"/>
      <c r="AK15" s="115"/>
      <c r="AL15" s="118"/>
      <c r="AM15" s="119"/>
    </row>
    <row r="16" spans="1:39" ht="15" x14ac:dyDescent="0.2">
      <c r="B16" s="140" t="s">
        <v>145</v>
      </c>
      <c r="C16" s="142" t="s">
        <v>28</v>
      </c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44">
        <f>IF($N$17=50,1,0)</f>
        <v>1</v>
      </c>
      <c r="O16" s="111"/>
      <c r="P16" s="111"/>
      <c r="Q16" s="111">
        <f>IF($Q$17=50,1,0)</f>
        <v>0</v>
      </c>
      <c r="R16" s="111"/>
      <c r="S16" s="111"/>
      <c r="T16" s="111">
        <f>IF($T$17=50,1,0)</f>
        <v>0</v>
      </c>
      <c r="U16" s="111"/>
      <c r="V16" s="111"/>
      <c r="W16" s="111">
        <f>IF($W$17=50,1,0)</f>
        <v>1</v>
      </c>
      <c r="X16" s="111"/>
      <c r="Y16" s="111"/>
      <c r="Z16" s="111">
        <f>IF($Z$17=50,1,0)</f>
        <v>0</v>
      </c>
      <c r="AA16" s="111"/>
      <c r="AB16" s="111"/>
      <c r="AC16" s="111">
        <f>IF($AC$17=50,1,0)</f>
        <v>1</v>
      </c>
      <c r="AD16" s="111"/>
      <c r="AE16" s="111"/>
      <c r="AF16" s="111">
        <f>IF($AF$17=50,1,0)</f>
        <v>1</v>
      </c>
      <c r="AG16" s="111"/>
      <c r="AH16" s="111"/>
      <c r="AI16" s="112">
        <f>SUM($N$16:$AH$16)</f>
        <v>4</v>
      </c>
      <c r="AJ16" s="114">
        <f>SUM($N$17:$AH$17)</f>
        <v>283</v>
      </c>
      <c r="AK16" s="114">
        <f>$AI$16+$AJ$16/1000</f>
        <v>4.2830000000000004</v>
      </c>
      <c r="AL16" s="116">
        <f>RANK($AK$16,$AK$4:$AK$19,0)</f>
        <v>2</v>
      </c>
      <c r="AM16" s="117"/>
    </row>
    <row r="17" spans="1:44" ht="15.75" customHeight="1" thickBot="1" x14ac:dyDescent="0.3">
      <c r="B17" s="141"/>
      <c r="C17" s="143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38">
        <f>$F$25</f>
        <v>50</v>
      </c>
      <c r="O17" s="139"/>
      <c r="P17" s="139"/>
      <c r="Q17" s="139">
        <f>$H$29</f>
        <v>38</v>
      </c>
      <c r="R17" s="139"/>
      <c r="S17" s="139"/>
      <c r="T17" s="139">
        <f>$Q$24</f>
        <v>45</v>
      </c>
      <c r="U17" s="139"/>
      <c r="V17" s="139"/>
      <c r="W17" s="139">
        <f>$O$29</f>
        <v>50</v>
      </c>
      <c r="X17" s="139"/>
      <c r="Y17" s="139"/>
      <c r="Z17" s="139">
        <f>$Q$33</f>
        <v>0</v>
      </c>
      <c r="AA17" s="139"/>
      <c r="AB17" s="139"/>
      <c r="AC17" s="139">
        <f>$X$24</f>
        <v>50</v>
      </c>
      <c r="AD17" s="139"/>
      <c r="AE17" s="139"/>
      <c r="AF17" s="139">
        <f>$Z$26</f>
        <v>50</v>
      </c>
      <c r="AG17" s="139"/>
      <c r="AH17" s="139"/>
      <c r="AI17" s="113"/>
      <c r="AJ17" s="115"/>
      <c r="AK17" s="115"/>
      <c r="AL17" s="118"/>
      <c r="AM17" s="119"/>
    </row>
    <row r="18" spans="1:44" ht="15.75" customHeight="1" x14ac:dyDescent="0.2">
      <c r="B18" s="140" t="s">
        <v>146</v>
      </c>
      <c r="C18" s="142" t="s">
        <v>107</v>
      </c>
      <c r="D18" s="105"/>
      <c r="E18" s="105"/>
      <c r="F18" s="105"/>
      <c r="G18" s="105"/>
      <c r="H18" s="105"/>
      <c r="I18" s="105"/>
      <c r="J18" s="105"/>
      <c r="K18" s="105"/>
      <c r="L18" s="105"/>
      <c r="M18" s="106"/>
      <c r="N18" s="110">
        <f>IF($N$19=50,1,0)</f>
        <v>0</v>
      </c>
      <c r="O18" s="111"/>
      <c r="P18" s="111"/>
      <c r="Q18" s="111">
        <f>IF($Q$19=50,1,0)</f>
        <v>0</v>
      </c>
      <c r="R18" s="111"/>
      <c r="S18" s="111"/>
      <c r="T18" s="111">
        <f>IF($T$19=50,1,0)</f>
        <v>1</v>
      </c>
      <c r="U18" s="111"/>
      <c r="V18" s="111"/>
      <c r="W18" s="111">
        <f>IF($W$19=50,1,0)</f>
        <v>1</v>
      </c>
      <c r="X18" s="111"/>
      <c r="Y18" s="111"/>
      <c r="Z18" s="111">
        <f>IF($Z$19=50,1,0)</f>
        <v>0</v>
      </c>
      <c r="AA18" s="111"/>
      <c r="AB18" s="111"/>
      <c r="AC18" s="111">
        <f>IF($AC$19=50,1,0)</f>
        <v>0</v>
      </c>
      <c r="AD18" s="111"/>
      <c r="AE18" s="111"/>
      <c r="AF18" s="111">
        <f>IF($AF$19=50,1,0)</f>
        <v>0</v>
      </c>
      <c r="AG18" s="111"/>
      <c r="AH18" s="111"/>
      <c r="AI18" s="112">
        <f>SUM($N$18:$AH$18)</f>
        <v>2</v>
      </c>
      <c r="AJ18" s="114">
        <f>SUM($N$19:$AH$19)</f>
        <v>242</v>
      </c>
      <c r="AK18" s="114">
        <f>$AI$18+$AJ$18/1000</f>
        <v>2.242</v>
      </c>
      <c r="AL18" s="116">
        <f>RANK($AK$18,$AK$4:$AK$19,0)</f>
        <v>6</v>
      </c>
      <c r="AM18" s="117"/>
    </row>
    <row r="19" spans="1:44" ht="15.75" customHeight="1" thickBot="1" x14ac:dyDescent="0.3">
      <c r="B19" s="141"/>
      <c r="C19" s="143"/>
      <c r="D19" s="108"/>
      <c r="E19" s="108"/>
      <c r="F19" s="108"/>
      <c r="G19" s="108"/>
      <c r="H19" s="108"/>
      <c r="I19" s="108"/>
      <c r="J19" s="108"/>
      <c r="K19" s="108"/>
      <c r="L19" s="108"/>
      <c r="M19" s="109"/>
      <c r="N19" s="135">
        <f>$H$25</f>
        <v>25</v>
      </c>
      <c r="O19" s="124"/>
      <c r="P19" s="124"/>
      <c r="Q19" s="124">
        <f>$H$30</f>
        <v>39</v>
      </c>
      <c r="R19" s="124"/>
      <c r="S19" s="124"/>
      <c r="T19" s="124">
        <f>$O$25</f>
        <v>50</v>
      </c>
      <c r="U19" s="124"/>
      <c r="V19" s="124"/>
      <c r="W19" s="124">
        <f>$O$28</f>
        <v>50</v>
      </c>
      <c r="X19" s="124"/>
      <c r="Y19" s="124"/>
      <c r="Z19" s="124">
        <f>$Q$31</f>
        <v>0</v>
      </c>
      <c r="AA19" s="124"/>
      <c r="AB19" s="124"/>
      <c r="AC19" s="124">
        <f>$X$23</f>
        <v>39</v>
      </c>
      <c r="AD19" s="124"/>
      <c r="AE19" s="124"/>
      <c r="AF19" s="124">
        <f>$Z$29</f>
        <v>39</v>
      </c>
      <c r="AG19" s="124"/>
      <c r="AH19" s="124"/>
      <c r="AI19" s="113"/>
      <c r="AJ19" s="115"/>
      <c r="AK19" s="115"/>
      <c r="AL19" s="118"/>
      <c r="AM19" s="119"/>
    </row>
    <row r="20" spans="1:44" ht="18.75" customHeight="1" thickBot="1" x14ac:dyDescent="0.25">
      <c r="B20" s="15"/>
      <c r="C20" s="15"/>
      <c r="D20" s="15"/>
      <c r="E20" s="15"/>
      <c r="F20" s="15"/>
      <c r="G20" s="15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</row>
    <row r="21" spans="1:44" ht="15.75" thickBot="1" x14ac:dyDescent="0.3">
      <c r="A21" s="17" t="s">
        <v>87</v>
      </c>
      <c r="J21" s="17" t="s">
        <v>87</v>
      </c>
      <c r="S21" s="17" t="s">
        <v>87</v>
      </c>
      <c r="AA21" s="18"/>
    </row>
    <row r="22" spans="1:44" ht="15.75" thickBot="1" x14ac:dyDescent="0.3">
      <c r="A22" s="19">
        <v>1</v>
      </c>
      <c r="B22" s="20" t="s">
        <v>139</v>
      </c>
      <c r="C22" s="20" t="s">
        <v>88</v>
      </c>
      <c r="D22" s="20" t="s">
        <v>140</v>
      </c>
      <c r="E22" s="20"/>
      <c r="F22" s="21">
        <v>50</v>
      </c>
      <c r="G22" s="20" t="s">
        <v>88</v>
      </c>
      <c r="H22" s="21">
        <v>32</v>
      </c>
      <c r="I22" s="22"/>
      <c r="J22" s="19">
        <v>1</v>
      </c>
      <c r="K22" s="37" t="s">
        <v>141</v>
      </c>
      <c r="L22" s="20" t="s">
        <v>88</v>
      </c>
      <c r="M22" s="20" t="s">
        <v>146</v>
      </c>
      <c r="N22" s="20"/>
      <c r="O22" s="21">
        <v>50</v>
      </c>
      <c r="P22" s="20" t="s">
        <v>88</v>
      </c>
      <c r="Q22" s="21">
        <v>21</v>
      </c>
      <c r="R22" s="22"/>
      <c r="S22" s="19">
        <v>1</v>
      </c>
      <c r="T22" s="37" t="s">
        <v>140</v>
      </c>
      <c r="U22" s="20" t="s">
        <v>88</v>
      </c>
      <c r="V22" s="20" t="s">
        <v>145</v>
      </c>
      <c r="W22" s="20"/>
      <c r="X22" s="21">
        <v>50</v>
      </c>
      <c r="Y22" s="20" t="s">
        <v>88</v>
      </c>
      <c r="Z22" s="21">
        <v>26</v>
      </c>
      <c r="AA22" s="23"/>
      <c r="AB22" s="23"/>
      <c r="AC22" s="24" t="s">
        <v>89</v>
      </c>
      <c r="AD22" s="25"/>
      <c r="AE22" s="26" t="str">
        <f>IF($AL$4=1,$B$4,IF($AL$6=1,$B$6,IF($AL$8=1,$B$8,IF($AL$10=1,$B$10,IF($AL$12=1,$B$12,IF($AL$14=1,$B$14,IF($AL$16=1,$B$16,IF($AL$18=1,$B$18,IF(#REF!=1,#REF!,"")))))))))</f>
        <v>C5</v>
      </c>
      <c r="AF22" s="27"/>
      <c r="AG22" s="128" t="str">
        <f>CHOOSE(MID($AE$22,2,LEN($AE$22)-1),$C$4,$C$6,$C$8,$C$10,$C$12,$C$14,$C$16,$C$18,#REF!)</f>
        <v>Equipe 40</v>
      </c>
      <c r="AH22" s="129"/>
      <c r="AI22" s="129"/>
      <c r="AJ22" s="129"/>
      <c r="AK22" s="129"/>
      <c r="AL22" s="129"/>
      <c r="AM22" s="130"/>
      <c r="AN22" s="28"/>
      <c r="AO22" s="29">
        <f>IF($AL$4=1,$AK$4,IF($AL$6=1,$AK$6,IF($AL$8=1,$AK$8,IF($AL$10=1,$AK$10,IF($AL$12=1,$AK$12,IF($AL$14=1,$AK$14,IF($AL$16=1,$AK$16,IF($AL$18=1,$AK$18,IF(#REF!=1,#REF!,0)))))))))</f>
        <v>4.2839999999999998</v>
      </c>
      <c r="AP22" s="23"/>
      <c r="AQ22" s="23"/>
      <c r="AR22" s="23"/>
    </row>
    <row r="23" spans="1:44" ht="15.75" thickBot="1" x14ac:dyDescent="0.3">
      <c r="A23" s="19">
        <v>2</v>
      </c>
      <c r="B23" s="20" t="s">
        <v>141</v>
      </c>
      <c r="C23" s="20" t="s">
        <v>88</v>
      </c>
      <c r="D23" s="20" t="s">
        <v>142</v>
      </c>
      <c r="E23" s="20"/>
      <c r="F23" s="21">
        <v>50</v>
      </c>
      <c r="G23" s="20" t="s">
        <v>88</v>
      </c>
      <c r="H23" s="21">
        <v>21</v>
      </c>
      <c r="I23" s="22"/>
      <c r="J23" s="19">
        <v>2</v>
      </c>
      <c r="K23" s="37" t="s">
        <v>144</v>
      </c>
      <c r="L23" s="20" t="s">
        <v>88</v>
      </c>
      <c r="M23" s="20" t="s">
        <v>145</v>
      </c>
      <c r="N23" s="20"/>
      <c r="O23" s="21">
        <v>50</v>
      </c>
      <c r="P23" s="20" t="s">
        <v>88</v>
      </c>
      <c r="Q23" s="21">
        <v>23</v>
      </c>
      <c r="R23" s="22"/>
      <c r="S23" s="19">
        <v>2</v>
      </c>
      <c r="T23" s="37" t="s">
        <v>143</v>
      </c>
      <c r="U23" s="20" t="s">
        <v>88</v>
      </c>
      <c r="V23" s="20" t="s">
        <v>141</v>
      </c>
      <c r="W23" s="20"/>
      <c r="X23" s="21">
        <v>39</v>
      </c>
      <c r="Y23" s="20" t="s">
        <v>88</v>
      </c>
      <c r="Z23" s="21">
        <v>50</v>
      </c>
      <c r="AA23" s="18"/>
      <c r="AB23" s="24"/>
      <c r="AD23" s="24"/>
      <c r="AE23" s="30"/>
      <c r="AF23" s="30"/>
      <c r="AG23" s="30"/>
      <c r="AH23" s="30"/>
      <c r="AI23" s="30"/>
      <c r="AJ23" s="30"/>
      <c r="AK23" s="30"/>
      <c r="AL23" s="30"/>
      <c r="AM23" s="30"/>
      <c r="AN23" s="32"/>
      <c r="AO23" s="33"/>
      <c r="AP23" s="34"/>
      <c r="AQ23" s="35"/>
      <c r="AR23" s="35"/>
    </row>
    <row r="24" spans="1:44" ht="15.75" thickBot="1" x14ac:dyDescent="0.3">
      <c r="A24" s="19">
        <v>3</v>
      </c>
      <c r="B24" s="20" t="s">
        <v>143</v>
      </c>
      <c r="C24" s="20" t="s">
        <v>88</v>
      </c>
      <c r="D24" s="20" t="s">
        <v>144</v>
      </c>
      <c r="E24" s="20"/>
      <c r="F24" s="21">
        <v>50</v>
      </c>
      <c r="G24" s="20" t="s">
        <v>88</v>
      </c>
      <c r="H24" s="21">
        <v>12</v>
      </c>
      <c r="I24" s="22"/>
      <c r="J24" s="19">
        <v>3</v>
      </c>
      <c r="K24" s="37" t="s">
        <v>139</v>
      </c>
      <c r="L24" s="20" t="s">
        <v>88</v>
      </c>
      <c r="M24" s="20" t="s">
        <v>144</v>
      </c>
      <c r="N24" s="20"/>
      <c r="O24" s="21">
        <v>50</v>
      </c>
      <c r="P24" s="20" t="s">
        <v>88</v>
      </c>
      <c r="Q24" s="21">
        <v>45</v>
      </c>
      <c r="R24" s="22"/>
      <c r="S24" s="19">
        <v>3</v>
      </c>
      <c r="T24" s="37" t="s">
        <v>145</v>
      </c>
      <c r="U24" s="20" t="s">
        <v>88</v>
      </c>
      <c r="V24" s="20" t="s">
        <v>139</v>
      </c>
      <c r="W24" s="20"/>
      <c r="X24" s="21">
        <v>50</v>
      </c>
      <c r="Y24" s="20" t="s">
        <v>88</v>
      </c>
      <c r="Z24" s="21">
        <v>28</v>
      </c>
      <c r="AA24" s="23"/>
      <c r="AB24" s="23"/>
      <c r="AC24" s="24" t="s">
        <v>90</v>
      </c>
      <c r="AD24" s="25"/>
      <c r="AE24" s="26" t="str">
        <f>IF($AL$4=2,$B$4,IF($AL$6=2,$B$6,IF($AL$8=2,$B$8,IF($AL$10=2,$B$10,IF($AL$12=2,$B$12,IF($AL$14=2,$B$14,IF($AL$16=2,$B$16,IF($AL$18=2,$B$18,IF(#REF!=2,#REF!,"")))))))))</f>
        <v>C7</v>
      </c>
      <c r="AF24" s="36"/>
      <c r="AG24" s="128" t="str">
        <f>CHOOSE(MID($AE$24,2,LEN($AE$24)-1),$C$4,$C$6,$C$8,$C$10,$C$12,$C$14,$C$16,$C$18,#REF!)</f>
        <v>Equipe 29</v>
      </c>
      <c r="AH24" s="129"/>
      <c r="AI24" s="129"/>
      <c r="AJ24" s="129"/>
      <c r="AK24" s="129"/>
      <c r="AL24" s="129"/>
      <c r="AM24" s="130"/>
      <c r="AN24" s="28"/>
      <c r="AO24" s="29">
        <f>IF($AL$4=2,$AK$4,IF($AL$6=2,$AK$6,IF($AL$8=2,$AK$8,IF($AL$10=2,$AK$10,IF($AL$12=2,$AK$12,IF($AL$14=2,$AK$14,IF($AL$16=2,$AK$16,IF($AL$18=2,$AK$18,IF(#REF!=2,#REF!,0)))))))))</f>
        <v>4.2830000000000004</v>
      </c>
      <c r="AP24" s="23"/>
      <c r="AQ24" s="23"/>
      <c r="AR24" s="23"/>
    </row>
    <row r="25" spans="1:44" ht="15.75" thickBot="1" x14ac:dyDescent="0.3">
      <c r="A25" s="19">
        <v>1</v>
      </c>
      <c r="B25" s="20" t="s">
        <v>145</v>
      </c>
      <c r="C25" s="20" t="s">
        <v>88</v>
      </c>
      <c r="D25" s="20" t="s">
        <v>146</v>
      </c>
      <c r="E25" s="20"/>
      <c r="F25" s="21">
        <v>50</v>
      </c>
      <c r="G25" s="20" t="s">
        <v>88</v>
      </c>
      <c r="H25" s="21">
        <v>25</v>
      </c>
      <c r="I25" s="22"/>
      <c r="J25" s="19">
        <v>1</v>
      </c>
      <c r="K25" s="37" t="s">
        <v>140</v>
      </c>
      <c r="L25" s="20" t="s">
        <v>88</v>
      </c>
      <c r="M25" s="20" t="s">
        <v>141</v>
      </c>
      <c r="N25" s="20"/>
      <c r="O25" s="21">
        <v>50</v>
      </c>
      <c r="P25" s="20" t="s">
        <v>88</v>
      </c>
      <c r="Q25" s="21">
        <v>47</v>
      </c>
      <c r="R25" s="22"/>
      <c r="S25" s="19">
        <v>1</v>
      </c>
      <c r="T25" s="37" t="s">
        <v>144</v>
      </c>
      <c r="U25" s="20" t="s">
        <v>88</v>
      </c>
      <c r="V25" s="20" t="s">
        <v>140</v>
      </c>
      <c r="W25" s="20"/>
      <c r="X25" s="21">
        <v>50</v>
      </c>
      <c r="Y25" s="20" t="s">
        <v>88</v>
      </c>
      <c r="Z25" s="21">
        <v>45</v>
      </c>
      <c r="AA25" s="24"/>
      <c r="AB25" s="24"/>
      <c r="AC25" s="24"/>
      <c r="AD25" s="24"/>
      <c r="AE25" s="30"/>
      <c r="AF25" s="30"/>
      <c r="AG25" s="30"/>
      <c r="AH25" s="30"/>
      <c r="AI25" s="30"/>
      <c r="AJ25" s="30"/>
      <c r="AK25" s="30"/>
      <c r="AL25" s="30"/>
      <c r="AM25" s="30"/>
      <c r="AN25" s="32"/>
      <c r="AO25" s="33"/>
      <c r="AP25" s="34"/>
      <c r="AQ25" s="35"/>
      <c r="AR25" s="35"/>
    </row>
    <row r="26" spans="1:44" ht="15.75" thickBot="1" x14ac:dyDescent="0.3">
      <c r="A26" s="19">
        <v>2</v>
      </c>
      <c r="B26" s="20" t="s">
        <v>141</v>
      </c>
      <c r="C26" s="20" t="s">
        <v>88</v>
      </c>
      <c r="D26" s="20" t="s">
        <v>139</v>
      </c>
      <c r="E26" s="20"/>
      <c r="F26" s="21">
        <v>50</v>
      </c>
      <c r="G26" s="20" t="s">
        <v>88</v>
      </c>
      <c r="H26" s="21">
        <v>45</v>
      </c>
      <c r="I26" s="22"/>
      <c r="J26" s="19">
        <v>2</v>
      </c>
      <c r="K26" s="37" t="s">
        <v>143</v>
      </c>
      <c r="L26" s="20" t="s">
        <v>88</v>
      </c>
      <c r="M26" s="20" t="s">
        <v>146</v>
      </c>
      <c r="N26" s="20"/>
      <c r="O26" s="21">
        <v>50</v>
      </c>
      <c r="P26" s="20" t="s">
        <v>88</v>
      </c>
      <c r="Q26" s="21">
        <v>41</v>
      </c>
      <c r="R26" s="22"/>
      <c r="S26" s="19">
        <v>2</v>
      </c>
      <c r="T26" s="37" t="s">
        <v>146</v>
      </c>
      <c r="U26" s="20" t="s">
        <v>88</v>
      </c>
      <c r="V26" s="20" t="s">
        <v>142</v>
      </c>
      <c r="W26" s="20"/>
      <c r="X26" s="21">
        <v>35</v>
      </c>
      <c r="Y26" s="20" t="s">
        <v>88</v>
      </c>
      <c r="Z26" s="21">
        <v>50</v>
      </c>
      <c r="AA26" s="23"/>
      <c r="AB26" s="23"/>
      <c r="AC26" s="24" t="s">
        <v>91</v>
      </c>
      <c r="AD26" s="25"/>
      <c r="AE26" s="26" t="str">
        <f>IF($AL$4=3,$B$4,IF($AL$6=3,$B$6,IF($AL$8=3,$B$8,IF($AL$10=3,$B$10,IF($AL$12=3,$B$12,IF($AL$14=3,$B$14,IF($AL$16=3,$B$16,IF($AL$18=3,$B$18,IF(#REF!=3,#REF!,"")))))))))</f>
        <v>C4</v>
      </c>
      <c r="AF26" s="36"/>
      <c r="AG26" s="128" t="str">
        <f>CHOOSE(MID($AE$26,2,LEN($AE$26)-1),$C$4,$C$6,$C$8,$C$10,$C$12,$C$14,$C$16,$C$18,#REF!)</f>
        <v>Equipe 39</v>
      </c>
      <c r="AH26" s="129"/>
      <c r="AI26" s="129"/>
      <c r="AJ26" s="129"/>
      <c r="AK26" s="129"/>
      <c r="AL26" s="129"/>
      <c r="AM26" s="130"/>
      <c r="AN26" s="28"/>
      <c r="AO26" s="29">
        <f>IF($AL$4=3,$AK$4,IF($AL$6=3,$AK$6,IF($AL$8=3,$AK$8,IF($AL$10=3,$AK$10,IF($AL$12=3,$AK$12,IF($AL$14=3,$AK$14,IF($AL$16=3,$AK$16,IF($AL$18=3,$AK$18,IF(#REF!=3,#REF!,0)))))))))</f>
        <v>4.274</v>
      </c>
      <c r="AP26" s="23"/>
      <c r="AQ26" s="23"/>
      <c r="AR26" s="23"/>
    </row>
    <row r="27" spans="1:44" ht="15.75" thickBot="1" x14ac:dyDescent="0.3">
      <c r="A27" s="19">
        <v>3</v>
      </c>
      <c r="B27" s="20" t="s">
        <v>142</v>
      </c>
      <c r="C27" s="20" t="s">
        <v>88</v>
      </c>
      <c r="D27" s="20" t="s">
        <v>140</v>
      </c>
      <c r="E27" s="20"/>
      <c r="F27" s="21">
        <v>50</v>
      </c>
      <c r="G27" s="20" t="s">
        <v>88</v>
      </c>
      <c r="H27" s="21">
        <v>48</v>
      </c>
      <c r="I27" s="22"/>
      <c r="J27" s="19">
        <v>3</v>
      </c>
      <c r="K27" s="37" t="s">
        <v>142</v>
      </c>
      <c r="L27" s="20" t="s">
        <v>88</v>
      </c>
      <c r="M27" s="20" t="s">
        <v>145</v>
      </c>
      <c r="N27" s="20"/>
      <c r="O27" s="21">
        <v>50</v>
      </c>
      <c r="P27" s="20" t="s">
        <v>88</v>
      </c>
      <c r="Q27" s="21">
        <v>38</v>
      </c>
      <c r="R27" s="22"/>
      <c r="S27" s="19">
        <v>3</v>
      </c>
      <c r="T27" s="37" t="s">
        <v>145</v>
      </c>
      <c r="U27" s="20" t="s">
        <v>88</v>
      </c>
      <c r="V27" s="20" t="s">
        <v>141</v>
      </c>
      <c r="W27" s="20"/>
      <c r="X27" s="21">
        <v>50</v>
      </c>
      <c r="Y27" s="20" t="s">
        <v>88</v>
      </c>
      <c r="Z27" s="21">
        <v>37</v>
      </c>
      <c r="AA27" s="24"/>
      <c r="AB27" s="24"/>
      <c r="AC27" s="24"/>
      <c r="AD27" s="24"/>
      <c r="AE27" s="30"/>
      <c r="AF27" s="30"/>
      <c r="AG27" s="30"/>
      <c r="AH27" s="30"/>
      <c r="AI27" s="30"/>
      <c r="AJ27" s="30"/>
      <c r="AK27" s="30"/>
      <c r="AL27" s="30"/>
      <c r="AM27" s="30"/>
      <c r="AN27" s="32"/>
      <c r="AO27" s="33"/>
      <c r="AP27" s="34"/>
      <c r="AQ27" s="35"/>
      <c r="AR27" s="35"/>
    </row>
    <row r="28" spans="1:44" ht="15.75" thickBot="1" x14ac:dyDescent="0.3">
      <c r="A28" s="19">
        <v>1</v>
      </c>
      <c r="B28" s="20" t="s">
        <v>145</v>
      </c>
      <c r="C28" s="20" t="s">
        <v>88</v>
      </c>
      <c r="D28" s="20" t="s">
        <v>143</v>
      </c>
      <c r="E28" s="20"/>
      <c r="F28" s="21">
        <v>50</v>
      </c>
      <c r="G28" s="20" t="s">
        <v>88</v>
      </c>
      <c r="H28" s="21">
        <v>39</v>
      </c>
      <c r="I28" s="22"/>
      <c r="J28" s="19">
        <v>1</v>
      </c>
      <c r="K28" s="37" t="s">
        <v>139</v>
      </c>
      <c r="L28" s="20" t="s">
        <v>88</v>
      </c>
      <c r="M28" s="20" t="s">
        <v>146</v>
      </c>
      <c r="N28" s="20"/>
      <c r="O28" s="21">
        <v>50</v>
      </c>
      <c r="P28" s="20" t="s">
        <v>88</v>
      </c>
      <c r="Q28" s="21">
        <v>39</v>
      </c>
      <c r="R28" s="22"/>
      <c r="S28" s="19">
        <v>1</v>
      </c>
      <c r="T28" s="37" t="s">
        <v>146</v>
      </c>
      <c r="U28" s="20" t="s">
        <v>88</v>
      </c>
      <c r="V28" s="20" t="s">
        <v>140</v>
      </c>
      <c r="W28" s="20"/>
      <c r="X28" s="21">
        <v>17</v>
      </c>
      <c r="Y28" s="20" t="s">
        <v>88</v>
      </c>
      <c r="Z28" s="21">
        <v>50</v>
      </c>
      <c r="AA28" s="23"/>
      <c r="AB28" s="23"/>
      <c r="AC28" s="24" t="s">
        <v>92</v>
      </c>
      <c r="AD28" s="25"/>
      <c r="AE28" s="26" t="str">
        <f>IF($AL$4=4,$B$4,IF($AL$6=4,$B$6,IF($AL$8=4,$B$8,IF($AL$10=4,$B$10,IF($AL$12=4,$B$12,IF($AL$14=4,$B$14,IF($AL$16=4,$B$16,IF($AL$18=4,$B$18,IF(#REF!=4,#REF!,"")))))))))</f>
        <v>C1</v>
      </c>
      <c r="AF28" s="36"/>
      <c r="AG28" s="128" t="str">
        <f>CHOOSE(MID($AE$28,2,LEN($AE$28)-1),$C$4,$C$6,$C$8,$C$10,$C$12,$C$14,$C$16,$C$18,#REF!)</f>
        <v>Equipe 11</v>
      </c>
      <c r="AH28" s="129"/>
      <c r="AI28" s="129"/>
      <c r="AJ28" s="129"/>
      <c r="AK28" s="129"/>
      <c r="AL28" s="129"/>
      <c r="AM28" s="130"/>
      <c r="AN28" s="28"/>
      <c r="AO28" s="29">
        <f>IF($AL$4=4,$AK$4,IF($AL$6=4,$AK$6,IF($AL$8=4,$AK$8,IF($AL$10=4,$AK$10,IF($AL$12=4,$AK$12,IF($AL$14=4,$AK$14,IF($AL$16=4,$AK$16,IF($AL$18=4,$AK$18,IF(#REF!=4,#REF!,0)))))))))</f>
        <v>3.2879999999999998</v>
      </c>
      <c r="AP28" s="23"/>
      <c r="AQ28" s="23"/>
      <c r="AR28" s="23"/>
    </row>
    <row r="29" spans="1:44" ht="15.75" thickBot="1" x14ac:dyDescent="0.3">
      <c r="A29" s="19">
        <v>2</v>
      </c>
      <c r="B29" s="20" t="s">
        <v>146</v>
      </c>
      <c r="C29" s="20" t="s">
        <v>88</v>
      </c>
      <c r="D29" s="20" t="s">
        <v>144</v>
      </c>
      <c r="E29" s="20"/>
      <c r="F29" s="21">
        <v>50</v>
      </c>
      <c r="G29" s="20" t="s">
        <v>88</v>
      </c>
      <c r="H29" s="21">
        <v>38</v>
      </c>
      <c r="I29" s="22"/>
      <c r="J29" s="19">
        <v>2</v>
      </c>
      <c r="K29" s="37" t="s">
        <v>141</v>
      </c>
      <c r="L29" s="20" t="s">
        <v>88</v>
      </c>
      <c r="M29" s="20" t="s">
        <v>144</v>
      </c>
      <c r="N29" s="20"/>
      <c r="O29" s="21">
        <v>50</v>
      </c>
      <c r="P29" s="20" t="s">
        <v>88</v>
      </c>
      <c r="Q29" s="21">
        <v>29</v>
      </c>
      <c r="R29" s="22"/>
      <c r="S29" s="19">
        <v>2</v>
      </c>
      <c r="T29" s="37" t="s">
        <v>143</v>
      </c>
      <c r="U29" s="20" t="s">
        <v>88</v>
      </c>
      <c r="V29" s="20" t="s">
        <v>139</v>
      </c>
      <c r="W29" s="20"/>
      <c r="X29" s="21">
        <v>50</v>
      </c>
      <c r="Y29" s="20" t="s">
        <v>88</v>
      </c>
      <c r="Z29" s="21">
        <v>39</v>
      </c>
      <c r="AA29" s="18"/>
      <c r="AB29" s="18"/>
      <c r="AC29" s="37"/>
      <c r="AD29" s="38"/>
      <c r="AE29" s="39"/>
      <c r="AF29" s="39"/>
      <c r="AG29" s="39"/>
      <c r="AH29" s="39"/>
      <c r="AI29" s="40"/>
      <c r="AJ29" s="40"/>
      <c r="AK29" s="40"/>
      <c r="AL29" s="40"/>
      <c r="AM29" s="40"/>
      <c r="AN29" s="41"/>
      <c r="AO29" s="42"/>
      <c r="AP29" s="34"/>
      <c r="AQ29" s="35"/>
      <c r="AR29" s="35"/>
    </row>
    <row r="30" spans="1:44" ht="15.75" thickBot="1" x14ac:dyDescent="0.3">
      <c r="A30" s="19">
        <v>3</v>
      </c>
      <c r="B30" s="20" t="s">
        <v>139</v>
      </c>
      <c r="C30" s="20" t="s">
        <v>88</v>
      </c>
      <c r="D30" s="20" t="s">
        <v>142</v>
      </c>
      <c r="E30" s="20"/>
      <c r="F30" s="21">
        <v>50</v>
      </c>
      <c r="G30" s="20" t="s">
        <v>88</v>
      </c>
      <c r="H30" s="21">
        <v>39</v>
      </c>
      <c r="I30" s="22"/>
      <c r="J30" s="19">
        <v>3</v>
      </c>
      <c r="K30" s="37" t="s">
        <v>142</v>
      </c>
      <c r="L30" s="20" t="s">
        <v>88</v>
      </c>
      <c r="M30" s="20" t="s">
        <v>143</v>
      </c>
      <c r="N30" s="20"/>
      <c r="O30" s="21">
        <v>50</v>
      </c>
      <c r="P30" s="20" t="s">
        <v>88</v>
      </c>
      <c r="Q30" s="21">
        <v>26</v>
      </c>
      <c r="R30" s="22"/>
      <c r="S30" s="19">
        <v>3</v>
      </c>
      <c r="T30" s="37" t="s">
        <v>144</v>
      </c>
      <c r="U30" s="20" t="s">
        <v>88</v>
      </c>
      <c r="V30" s="20" t="s">
        <v>142</v>
      </c>
      <c r="W30" s="20"/>
      <c r="X30" s="21">
        <v>14</v>
      </c>
      <c r="Y30" s="20" t="s">
        <v>88</v>
      </c>
      <c r="Z30" s="21">
        <v>50</v>
      </c>
      <c r="AA30" s="23"/>
      <c r="AB30" s="23"/>
      <c r="AC30" s="24" t="s">
        <v>93</v>
      </c>
      <c r="AD30" s="25"/>
      <c r="AE30" s="43" t="str">
        <f>IF($AL$4=5,$B$4,IF($AL$6=5,$B$6,IF($AL$8=5,$B$8,IF($AL$10=5,$B$10,IF($AL$12=5,$B$12,IF($AL$14=5,$B$14,IF($AL$16=5,$B$16,IF($AL$18=5,$B$18,IF(#REF!=5,#REF!,"")))))))))</f>
        <v>C6</v>
      </c>
      <c r="AF30" s="36"/>
      <c r="AG30" s="131" t="str">
        <f>CHOOSE(MID($AE$30,2,LEN($AE$30)-1),$C$4,$C$6,$C$8,$C$10,$C$12,$C$14,$C$16,$C$18,#REF!)</f>
        <v>Equipe 27</v>
      </c>
      <c r="AH30" s="132"/>
      <c r="AI30" s="132"/>
      <c r="AJ30" s="132"/>
      <c r="AK30" s="132"/>
      <c r="AL30" s="132"/>
      <c r="AM30" s="133"/>
      <c r="AN30" s="44" t="e">
        <f>IF(OR(#REF!=#REF!,#REF!=#REF!,#REF!=#REF!,#REF!=#REF!,#REF!=#REF!,#REF!=#REF!,#REF!=#REF!,#REF!=#REF!),"Q","NQ")</f>
        <v>#REF!</v>
      </c>
      <c r="AO30" s="29">
        <f>IF($AL$4=5,$AK$4,IF($AL$6=5,$AK$6,IF($AL$8=5,$AK$8,IF($AL$10=5,$AK$10,IF($AL$12=5,$AK$12,IF($AL$14=5,$AK$14,IF($AL$16=5,$AK$16,IF($AL$18=5,$AK$18,IF(#REF!=5,#REF!,0)))))))))</f>
        <v>3.1789999999999998</v>
      </c>
      <c r="AP30" s="23"/>
      <c r="AQ30" s="23"/>
      <c r="AR30" s="23"/>
    </row>
    <row r="31" spans="1:44" ht="15.75" thickBot="1" x14ac:dyDescent="0.3">
      <c r="A31" s="19">
        <v>1</v>
      </c>
      <c r="B31" s="20" t="s">
        <v>140</v>
      </c>
      <c r="C31" s="20" t="s">
        <v>88</v>
      </c>
      <c r="D31" s="20" t="s">
        <v>143</v>
      </c>
      <c r="E31" s="20"/>
      <c r="F31" s="21">
        <v>50</v>
      </c>
      <c r="G31" s="20" t="s">
        <v>88</v>
      </c>
      <c r="H31" s="21">
        <v>14</v>
      </c>
      <c r="I31" s="22"/>
      <c r="J31" s="19"/>
      <c r="K31" s="53"/>
      <c r="L31" s="20"/>
      <c r="M31" s="53"/>
      <c r="N31" s="20"/>
      <c r="O31" s="55"/>
      <c r="P31" s="37"/>
      <c r="Q31" s="55"/>
      <c r="R31" s="22"/>
      <c r="S31" s="19"/>
      <c r="T31" s="53"/>
      <c r="U31" s="20"/>
      <c r="V31" s="53"/>
      <c r="W31" s="20"/>
      <c r="X31" s="55"/>
      <c r="Y31" s="37"/>
      <c r="Z31" s="55"/>
      <c r="AA31" s="18"/>
      <c r="AB31" s="18"/>
      <c r="AC31" s="45"/>
      <c r="AD31" s="18"/>
      <c r="AE31" s="31"/>
      <c r="AF31" s="31"/>
      <c r="AG31" s="31"/>
      <c r="AH31" s="31"/>
      <c r="AI31" s="40"/>
      <c r="AJ31" s="40"/>
      <c r="AK31" s="40"/>
      <c r="AL31" s="40"/>
      <c r="AM31" s="40"/>
      <c r="AN31" s="41"/>
      <c r="AO31" s="42"/>
      <c r="AP31" s="18"/>
      <c r="AQ31" s="18"/>
      <c r="AR31" s="18"/>
    </row>
    <row r="32" spans="1:44" ht="15.75" thickBot="1" x14ac:dyDescent="0.3">
      <c r="A32" s="19"/>
      <c r="B32" s="54"/>
      <c r="C32" s="20"/>
      <c r="D32" s="53"/>
      <c r="E32" s="20"/>
      <c r="F32" s="55"/>
      <c r="G32" s="37"/>
      <c r="H32" s="55"/>
      <c r="I32" s="46"/>
      <c r="J32" s="19"/>
      <c r="K32" s="54"/>
      <c r="L32" s="20"/>
      <c r="M32" s="53"/>
      <c r="N32" s="20"/>
      <c r="O32" s="55"/>
      <c r="P32" s="37"/>
      <c r="Q32" s="55"/>
      <c r="R32" s="47"/>
      <c r="S32" s="19"/>
      <c r="T32" s="54"/>
      <c r="U32" s="20"/>
      <c r="V32" s="53"/>
      <c r="W32" s="20"/>
      <c r="X32" s="55"/>
      <c r="Y32" s="37"/>
      <c r="Z32" s="55"/>
      <c r="AA32" s="23"/>
      <c r="AB32" s="23"/>
      <c r="AC32" s="24" t="s">
        <v>94</v>
      </c>
      <c r="AD32" s="25"/>
      <c r="AE32" s="43" t="str">
        <f>IF($AL$4=6,$B$4,IF($AL$6=6,$B$6,IF($AL$8=6,$B$8,IF($AL$10=6,$B$10,IF($AL$12=6,$B$12,IF($AL$14=6,$B$14,IF($AL$16=6,$B$16,IF($AL$18=6,$B$18,IF(#REF!=6,#REF!,"")))))))))</f>
        <v>C8</v>
      </c>
      <c r="AF32" s="36"/>
      <c r="AG32" s="131" t="str">
        <f>CHOOSE(MID($AE$32,2,LEN($AE$32)-1),$C$4,$C$6,$C$8,$C$10,$C$12,$C$14,$C$16,$C$18,#REF!)</f>
        <v>Equipe 38</v>
      </c>
      <c r="AH32" s="132"/>
      <c r="AI32" s="132"/>
      <c r="AJ32" s="132"/>
      <c r="AK32" s="132"/>
      <c r="AL32" s="132"/>
      <c r="AM32" s="133"/>
      <c r="AN32" s="28"/>
      <c r="AO32" s="29">
        <f>IF($AL$4=6,$AK$4,IF($AL$6=6,$AK$6,IF($AL$8=6,$AK$8,IF($AL$10=6,$AK$10,IF($AL$12=6,$AK$12,IF($AL$14=6,$AK$14,IF($AL$16=6,$AK$16,IF($AL$18=6,$AK$18,IF(#REF!=6,#REF!,0)))))))))</f>
        <v>2.242</v>
      </c>
      <c r="AP32" s="23"/>
      <c r="AQ32" s="23"/>
      <c r="AR32" s="23"/>
    </row>
    <row r="33" spans="1:44" ht="15.75" thickBot="1" x14ac:dyDescent="0.3">
      <c r="A33" s="19"/>
      <c r="B33" s="54"/>
      <c r="C33" s="20"/>
      <c r="D33" s="53"/>
      <c r="E33" s="20"/>
      <c r="F33" s="55"/>
      <c r="G33" s="37"/>
      <c r="H33" s="55"/>
      <c r="I33" s="46"/>
      <c r="J33" s="19"/>
      <c r="K33" s="54"/>
      <c r="L33" s="20"/>
      <c r="M33" s="53"/>
      <c r="N33" s="20"/>
      <c r="O33" s="55"/>
      <c r="P33" s="37"/>
      <c r="Q33" s="55"/>
      <c r="R33" s="47"/>
      <c r="S33" s="19"/>
      <c r="T33" s="54"/>
      <c r="U33" s="20"/>
      <c r="V33" s="53"/>
      <c r="W33" s="20"/>
      <c r="X33" s="55"/>
      <c r="Y33" s="37"/>
      <c r="Z33" s="55"/>
      <c r="AA33" s="18"/>
      <c r="AB33" s="18"/>
      <c r="AC33" s="14"/>
      <c r="AE33" s="40"/>
      <c r="AF33" s="40"/>
      <c r="AG33" s="40"/>
      <c r="AH33" s="40"/>
      <c r="AI33" s="40"/>
      <c r="AJ33" s="40"/>
      <c r="AK33" s="40"/>
      <c r="AL33" s="40"/>
      <c r="AM33" s="40"/>
      <c r="AN33" s="41"/>
      <c r="AO33" s="42"/>
      <c r="AP33" s="18"/>
      <c r="AQ33" s="18"/>
      <c r="AR33" s="18"/>
    </row>
    <row r="34" spans="1:44" ht="15.75" thickBot="1" x14ac:dyDescent="0.3">
      <c r="A34" s="48"/>
      <c r="B34" s="37"/>
      <c r="C34" s="37"/>
      <c r="D34" s="37"/>
      <c r="E34" s="37"/>
      <c r="F34" s="38"/>
      <c r="G34" s="37"/>
      <c r="H34" s="38"/>
      <c r="I34" s="46"/>
      <c r="J34" s="38"/>
      <c r="K34" s="37"/>
      <c r="L34" s="38"/>
      <c r="O34" s="47"/>
      <c r="P34" s="47"/>
      <c r="Q34" s="47"/>
      <c r="R34" s="47"/>
      <c r="W34" s="24"/>
      <c r="X34" s="24"/>
      <c r="Y34" s="38"/>
      <c r="Z34" s="49"/>
      <c r="AA34" s="23"/>
      <c r="AB34" s="23"/>
      <c r="AC34" s="24" t="s">
        <v>95</v>
      </c>
      <c r="AD34" s="25"/>
      <c r="AE34" s="43" t="str">
        <f>IF($AL$4=7,$B$4,IF($AL$6=7,$B$6,IF($AL$8=7,$B$8,IF($AL$10=7,$B$10,IF($AL$12=7,$B$12,IF($AL$14=7,$B$14,IF($AL$16=7,$B$16,IF($AL$18=7,$B$18,IF(#REF!=7,#REF!,"")))))))))</f>
        <v>C2</v>
      </c>
      <c r="AF34" s="36"/>
      <c r="AG34" s="131" t="str">
        <f>CHOOSE(MID($AE$34,2,LEN($AE$34)-1),$C$4,$C$6,$C$8,$C$10,$C$12,$C$14,$C$16,$C$18,#REF!)</f>
        <v>Equipe 35</v>
      </c>
      <c r="AH34" s="132"/>
      <c r="AI34" s="132"/>
      <c r="AJ34" s="132"/>
      <c r="AK34" s="132"/>
      <c r="AL34" s="132"/>
      <c r="AM34" s="133"/>
      <c r="AN34" s="28"/>
      <c r="AO34" s="29">
        <f>IF($AL$4=7,$AK$4,IF($AL$6=7,$AK$6,IF($AL$8=7,$AK$8,IF($AL$10=7,$AK$10,IF($AL$12=7,$AK$12,IF($AL$14=7,$AK$14,IF($AL$16=7,$AK$16,IF($AL$18=7,$AK$18,IF(#REF!=7,#REF!,0)))))))))</f>
        <v>2.2210000000000001</v>
      </c>
      <c r="AP34" s="23"/>
      <c r="AQ34" s="23"/>
      <c r="AR34" s="23"/>
    </row>
    <row r="35" spans="1:44" ht="15.75" thickBot="1" x14ac:dyDescent="0.3">
      <c r="A35" s="48"/>
      <c r="B35" s="37"/>
      <c r="C35" s="37"/>
      <c r="D35" s="37"/>
      <c r="E35" s="37"/>
      <c r="F35" s="38"/>
      <c r="G35" s="37"/>
      <c r="H35" s="38"/>
      <c r="I35" s="46"/>
      <c r="J35" s="38"/>
      <c r="K35" s="37"/>
      <c r="L35" s="38"/>
      <c r="O35" s="47"/>
      <c r="P35" s="47"/>
      <c r="Q35" s="47"/>
      <c r="R35" s="47"/>
      <c r="W35" s="45"/>
      <c r="X35" s="18"/>
      <c r="Y35" s="18"/>
      <c r="Z35" s="18"/>
      <c r="AA35" s="18"/>
      <c r="AB35" s="18"/>
      <c r="AC35" s="45"/>
      <c r="AD35" s="18"/>
      <c r="AE35" s="31"/>
      <c r="AF35" s="31"/>
      <c r="AG35" s="31"/>
      <c r="AH35" s="31"/>
      <c r="AI35" s="40"/>
      <c r="AJ35" s="40"/>
      <c r="AK35" s="40"/>
      <c r="AL35" s="40"/>
      <c r="AM35" s="40"/>
      <c r="AN35" s="41"/>
      <c r="AO35" s="42"/>
      <c r="AP35" s="18"/>
      <c r="AQ35" s="18"/>
      <c r="AR35" s="18"/>
    </row>
    <row r="36" spans="1:44" ht="15.75" thickBot="1" x14ac:dyDescent="0.3">
      <c r="A36" s="48"/>
      <c r="B36" s="37"/>
      <c r="C36" s="37"/>
      <c r="D36" s="37"/>
      <c r="E36" s="37"/>
      <c r="F36" s="38"/>
      <c r="G36" s="37"/>
      <c r="H36" s="38"/>
      <c r="I36" s="45"/>
      <c r="J36" s="38"/>
      <c r="K36" s="37"/>
      <c r="L36" s="38"/>
      <c r="W36" s="24"/>
      <c r="X36" s="24"/>
      <c r="Y36" s="38"/>
      <c r="Z36" s="49"/>
      <c r="AA36" s="23"/>
      <c r="AB36" s="23"/>
      <c r="AC36" s="24" t="s">
        <v>96</v>
      </c>
      <c r="AD36" s="25"/>
      <c r="AE36" s="43" t="str">
        <f>IF($AL$4=8,$B$4,IF($AL$6=8,$B$6,IF($AL$8=8,$B$8,IF($AL$10=8,$B$10,IF($AL$12=8,$B$12,IF($AL$14=8,$B$14,IF($AL$16=8,$B$16,IF($AL$18=8,$B$18,IF(#REF!=8,#REF!,"")))))))))</f>
        <v>C3</v>
      </c>
      <c r="AF36" s="36"/>
      <c r="AG36" s="131" t="str">
        <f>CHOOSE(MID($AE$36,2,LEN($AE$36)-1),$C$4,$C$6,$C$8,$C$10,$C$12,$C$14,$C$16,$C$18,#REF!)</f>
        <v>Equipe 5</v>
      </c>
      <c r="AH36" s="132"/>
      <c r="AI36" s="132"/>
      <c r="AJ36" s="132"/>
      <c r="AK36" s="132"/>
      <c r="AL36" s="132"/>
      <c r="AM36" s="133"/>
      <c r="AN36" s="28"/>
      <c r="AO36" s="29">
        <f>IF($AL$4=8,$AK$4,IF($AL$6=8,$AK$6,IF($AL$8=8,$AK$8,IF($AL$10=8,$AK$10,IF($AL$12=8,$AK$12,IF($AL$14=8,$AK$14,IF($AL$16=8,$AK$16,IF($AL$18=8,$AK$18,IF(#REF!=8,#REF!,0)))))))))</f>
        <v>2.198</v>
      </c>
      <c r="AP36" s="23"/>
      <c r="AQ36" s="23"/>
      <c r="AR36" s="23"/>
    </row>
    <row r="37" spans="1:44" ht="15" x14ac:dyDescent="0.25">
      <c r="AE37" s="40"/>
      <c r="AF37" s="40"/>
      <c r="AG37" s="40"/>
      <c r="AH37" s="40"/>
      <c r="AI37" s="40"/>
      <c r="AJ37" s="40"/>
      <c r="AK37" s="40"/>
      <c r="AL37" s="40"/>
      <c r="AM37" s="40"/>
      <c r="AN37" s="50"/>
      <c r="AO37" s="51"/>
    </row>
  </sheetData>
  <mergeCells count="179">
    <mergeCell ref="A1:AM1"/>
    <mergeCell ref="C3:M3"/>
    <mergeCell ref="N3:P3"/>
    <mergeCell ref="Q3:S3"/>
    <mergeCell ref="T3:V3"/>
    <mergeCell ref="W3:Y3"/>
    <mergeCell ref="Z3:AB3"/>
    <mergeCell ref="AC3:AE3"/>
    <mergeCell ref="AF3:AH3"/>
    <mergeCell ref="AI3:AK3"/>
    <mergeCell ref="AL3:AM3"/>
    <mergeCell ref="B4:B5"/>
    <mergeCell ref="C4:M5"/>
    <mergeCell ref="N4:P4"/>
    <mergeCell ref="Q4:S4"/>
    <mergeCell ref="T4:V4"/>
    <mergeCell ref="W4:Y4"/>
    <mergeCell ref="Z4:AB4"/>
    <mergeCell ref="AC4:AE4"/>
    <mergeCell ref="AF4:AH4"/>
    <mergeCell ref="AI4:AI5"/>
    <mergeCell ref="AJ4:AJ5"/>
    <mergeCell ref="AK4:AK5"/>
    <mergeCell ref="AL4:AM5"/>
    <mergeCell ref="N5:P5"/>
    <mergeCell ref="Q5:S5"/>
    <mergeCell ref="T5:V5"/>
    <mergeCell ref="W5:Y5"/>
    <mergeCell ref="Z5:AB5"/>
    <mergeCell ref="AC5:AE5"/>
    <mergeCell ref="AF5:AH5"/>
    <mergeCell ref="B6:B7"/>
    <mergeCell ref="C6:M7"/>
    <mergeCell ref="N6:P6"/>
    <mergeCell ref="Q6:S6"/>
    <mergeCell ref="T6:V6"/>
    <mergeCell ref="W6:Y6"/>
    <mergeCell ref="Z6:AB6"/>
    <mergeCell ref="AC6:AE6"/>
    <mergeCell ref="AF6:AH6"/>
    <mergeCell ref="AI6:AI7"/>
    <mergeCell ref="AJ6:AJ7"/>
    <mergeCell ref="AK6:AK7"/>
    <mergeCell ref="AL6:AM7"/>
    <mergeCell ref="N7:P7"/>
    <mergeCell ref="Q7:S7"/>
    <mergeCell ref="T7:V7"/>
    <mergeCell ref="W7:Y7"/>
    <mergeCell ref="Z7:AB7"/>
    <mergeCell ref="AC7:AE7"/>
    <mergeCell ref="AF7:AH7"/>
    <mergeCell ref="B8:B9"/>
    <mergeCell ref="C8:M9"/>
    <mergeCell ref="N8:P8"/>
    <mergeCell ref="Q8:S8"/>
    <mergeCell ref="T8:V8"/>
    <mergeCell ref="W8:Y8"/>
    <mergeCell ref="Z8:AB8"/>
    <mergeCell ref="AC8:AE8"/>
    <mergeCell ref="AF8:AH8"/>
    <mergeCell ref="AI8:AI9"/>
    <mergeCell ref="AJ8:AJ9"/>
    <mergeCell ref="AK8:AK9"/>
    <mergeCell ref="AL8:AM9"/>
    <mergeCell ref="N9:P9"/>
    <mergeCell ref="Q9:S9"/>
    <mergeCell ref="T9:V9"/>
    <mergeCell ref="W9:Y9"/>
    <mergeCell ref="Z9:AB9"/>
    <mergeCell ref="AC9:AE9"/>
    <mergeCell ref="AF9:AH9"/>
    <mergeCell ref="B10:B11"/>
    <mergeCell ref="C10:M11"/>
    <mergeCell ref="N10:P10"/>
    <mergeCell ref="Q10:S10"/>
    <mergeCell ref="T10:V10"/>
    <mergeCell ref="W10:Y10"/>
    <mergeCell ref="Z10:AB10"/>
    <mergeCell ref="AC10:AE10"/>
    <mergeCell ref="AF10:AH10"/>
    <mergeCell ref="AI10:AI11"/>
    <mergeCell ref="AJ10:AJ11"/>
    <mergeCell ref="AK10:AK11"/>
    <mergeCell ref="AL10:AM11"/>
    <mergeCell ref="N11:P11"/>
    <mergeCell ref="Q11:S11"/>
    <mergeCell ref="T11:V11"/>
    <mergeCell ref="W11:Y11"/>
    <mergeCell ref="Z11:AB11"/>
    <mergeCell ref="AC11:AE11"/>
    <mergeCell ref="AF11:AH11"/>
    <mergeCell ref="B12:B13"/>
    <mergeCell ref="C12:M13"/>
    <mergeCell ref="N12:P12"/>
    <mergeCell ref="Q12:S12"/>
    <mergeCell ref="T12:V12"/>
    <mergeCell ref="W12:Y12"/>
    <mergeCell ref="Z12:AB12"/>
    <mergeCell ref="AC12:AE12"/>
    <mergeCell ref="AF12:AH12"/>
    <mergeCell ref="AI12:AI13"/>
    <mergeCell ref="AJ12:AJ13"/>
    <mergeCell ref="AK12:AK13"/>
    <mergeCell ref="AL12:AM13"/>
    <mergeCell ref="N13:P13"/>
    <mergeCell ref="Q13:S13"/>
    <mergeCell ref="T13:V13"/>
    <mergeCell ref="W13:Y13"/>
    <mergeCell ref="Z13:AB13"/>
    <mergeCell ref="AC13:AE13"/>
    <mergeCell ref="AF13:AH13"/>
    <mergeCell ref="B14:B15"/>
    <mergeCell ref="C14:M15"/>
    <mergeCell ref="N14:P14"/>
    <mergeCell ref="Q14:S14"/>
    <mergeCell ref="T14:V14"/>
    <mergeCell ref="W14:Y14"/>
    <mergeCell ref="Z14:AB14"/>
    <mergeCell ref="AC14:AE14"/>
    <mergeCell ref="AF14:AH14"/>
    <mergeCell ref="AI14:AI15"/>
    <mergeCell ref="AJ14:AJ15"/>
    <mergeCell ref="AK14:AK15"/>
    <mergeCell ref="AL14:AM15"/>
    <mergeCell ref="N15:P15"/>
    <mergeCell ref="Q15:S15"/>
    <mergeCell ref="T15:V15"/>
    <mergeCell ref="W15:Y15"/>
    <mergeCell ref="Z15:AB15"/>
    <mergeCell ref="AC15:AE15"/>
    <mergeCell ref="AF15:AH15"/>
    <mergeCell ref="AI16:AI17"/>
    <mergeCell ref="AJ16:AJ17"/>
    <mergeCell ref="AK16:AK17"/>
    <mergeCell ref="AL16:AM17"/>
    <mergeCell ref="N17:P17"/>
    <mergeCell ref="Q17:S17"/>
    <mergeCell ref="T17:V17"/>
    <mergeCell ref="W17:Y17"/>
    <mergeCell ref="Z17:AB17"/>
    <mergeCell ref="AC17:AE17"/>
    <mergeCell ref="N16:P16"/>
    <mergeCell ref="Q16:S16"/>
    <mergeCell ref="T16:V16"/>
    <mergeCell ref="W16:Y16"/>
    <mergeCell ref="Z16:AB16"/>
    <mergeCell ref="AC16:AE16"/>
    <mergeCell ref="AF16:AH16"/>
    <mergeCell ref="N19:P19"/>
    <mergeCell ref="Q19:S19"/>
    <mergeCell ref="T19:V19"/>
    <mergeCell ref="W19:Y19"/>
    <mergeCell ref="Z19:AB19"/>
    <mergeCell ref="AC19:AE19"/>
    <mergeCell ref="AF17:AH17"/>
    <mergeCell ref="B18:B19"/>
    <mergeCell ref="C18:M19"/>
    <mergeCell ref="N18:P18"/>
    <mergeCell ref="Q18:S18"/>
    <mergeCell ref="T18:V18"/>
    <mergeCell ref="W18:Y18"/>
    <mergeCell ref="Z18:AB18"/>
    <mergeCell ref="AC18:AE18"/>
    <mergeCell ref="AF18:AH18"/>
    <mergeCell ref="B16:B17"/>
    <mergeCell ref="C16:M17"/>
    <mergeCell ref="AG32:AM32"/>
    <mergeCell ref="AG34:AM34"/>
    <mergeCell ref="AG36:AM36"/>
    <mergeCell ref="AF19:AH19"/>
    <mergeCell ref="AG22:AM22"/>
    <mergeCell ref="AG24:AM24"/>
    <mergeCell ref="AG26:AM26"/>
    <mergeCell ref="AG28:AM28"/>
    <mergeCell ref="AG30:AM30"/>
    <mergeCell ref="AI18:AI19"/>
    <mergeCell ref="AJ18:AJ19"/>
    <mergeCell ref="AK18:AK19"/>
    <mergeCell ref="AL18:AM19"/>
  </mergeCells>
  <conditionalFormatting sqref="AG30:AM30 AE30">
    <cfRule type="expression" dxfId="3" priority="1">
      <formula>$AN$30="Q"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R37"/>
  <sheetViews>
    <sheetView workbookViewId="0">
      <selection activeCell="C20" sqref="C20"/>
    </sheetView>
  </sheetViews>
  <sheetFormatPr baseColWidth="10" defaultColWidth="11.42578125" defaultRowHeight="12.75" x14ac:dyDescent="0.2"/>
  <cols>
    <col min="1" max="4" width="3.5703125" style="13" customWidth="1"/>
    <col min="5" max="5" width="2.140625" style="13" customWidth="1"/>
    <col min="6" max="7" width="3.5703125" style="13" customWidth="1"/>
    <col min="8" max="23" width="3.5703125" style="14" customWidth="1"/>
    <col min="24" max="34" width="3.5703125" style="13" customWidth="1"/>
    <col min="35" max="35" width="11.7109375" style="13" customWidth="1"/>
    <col min="36" max="37" width="5.7109375" style="13" customWidth="1"/>
    <col min="38" max="38" width="10.7109375" style="13" customWidth="1"/>
    <col min="39" max="39" width="3.5703125" style="13" customWidth="1"/>
    <col min="40" max="40" width="11.85546875" style="13" customWidth="1"/>
    <col min="41" max="42" width="11.42578125" style="13" customWidth="1"/>
    <col min="43" max="16384" width="11.42578125" style="13"/>
  </cols>
  <sheetData>
    <row r="1" spans="1:39" ht="46.5" x14ac:dyDescent="0.2">
      <c r="A1" s="94" t="s">
        <v>147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</row>
    <row r="2" spans="1:39" ht="13.5" thickBot="1" x14ac:dyDescent="0.25"/>
    <row r="3" spans="1:39" ht="21.75" thickBot="1" x14ac:dyDescent="0.25">
      <c r="C3" s="95" t="s">
        <v>67</v>
      </c>
      <c r="D3" s="96"/>
      <c r="E3" s="96"/>
      <c r="F3" s="96"/>
      <c r="G3" s="96"/>
      <c r="H3" s="96"/>
      <c r="I3" s="96"/>
      <c r="J3" s="96"/>
      <c r="K3" s="96"/>
      <c r="L3" s="96"/>
      <c r="M3" s="97"/>
      <c r="N3" s="149" t="s">
        <v>68</v>
      </c>
      <c r="O3" s="98"/>
      <c r="P3" s="98"/>
      <c r="Q3" s="98" t="s">
        <v>69</v>
      </c>
      <c r="R3" s="98"/>
      <c r="S3" s="98"/>
      <c r="T3" s="98" t="s">
        <v>70</v>
      </c>
      <c r="U3" s="98"/>
      <c r="V3" s="98"/>
      <c r="W3" s="98" t="s">
        <v>71</v>
      </c>
      <c r="X3" s="98"/>
      <c r="Y3" s="98"/>
      <c r="Z3" s="98" t="s">
        <v>72</v>
      </c>
      <c r="AA3" s="98"/>
      <c r="AB3" s="98"/>
      <c r="AC3" s="98" t="s">
        <v>73</v>
      </c>
      <c r="AD3" s="98"/>
      <c r="AE3" s="98"/>
      <c r="AF3" s="98" t="s">
        <v>74</v>
      </c>
      <c r="AG3" s="98"/>
      <c r="AH3" s="98"/>
      <c r="AI3" s="99" t="s">
        <v>76</v>
      </c>
      <c r="AJ3" s="96"/>
      <c r="AK3" s="100"/>
      <c r="AL3" s="98" t="s">
        <v>77</v>
      </c>
      <c r="AM3" s="101"/>
    </row>
    <row r="4" spans="1:39" ht="15" x14ac:dyDescent="0.2">
      <c r="B4" s="140" t="s">
        <v>148</v>
      </c>
      <c r="C4" s="142" t="s">
        <v>35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44">
        <f>IF($N$5=50,1,0)</f>
        <v>1</v>
      </c>
      <c r="O4" s="111"/>
      <c r="P4" s="111"/>
      <c r="Q4" s="111">
        <f>IF($Q$5=50,1,0)</f>
        <v>0</v>
      </c>
      <c r="R4" s="111"/>
      <c r="S4" s="111"/>
      <c r="T4" s="111">
        <f>IF($T$5=50,1,0)</f>
        <v>1</v>
      </c>
      <c r="U4" s="111"/>
      <c r="V4" s="111"/>
      <c r="W4" s="111">
        <f>IF($W$5=50,1,0)</f>
        <v>1</v>
      </c>
      <c r="X4" s="111"/>
      <c r="Y4" s="111"/>
      <c r="Z4" s="111">
        <f>IF($Z$5=50,1,0)</f>
        <v>0</v>
      </c>
      <c r="AA4" s="111"/>
      <c r="AB4" s="111"/>
      <c r="AC4" s="111">
        <f>IF($AC$5=50,1,0)</f>
        <v>0</v>
      </c>
      <c r="AD4" s="111"/>
      <c r="AE4" s="111"/>
      <c r="AF4" s="111">
        <f>IF($AF$5=50,1,0)</f>
        <v>0</v>
      </c>
      <c r="AG4" s="111"/>
      <c r="AH4" s="111"/>
      <c r="AI4" s="112">
        <f>SUM($N$4:$AH$4)</f>
        <v>3</v>
      </c>
      <c r="AJ4" s="114">
        <f>SUM($N$5:$AH$5)</f>
        <v>288</v>
      </c>
      <c r="AK4" s="114">
        <f>$AI$4+$AJ$4/1000</f>
        <v>3.2879999999999998</v>
      </c>
      <c r="AL4" s="116">
        <f>RANK($AK$4,$AK$4:$AK$19,0)</f>
        <v>4</v>
      </c>
      <c r="AM4" s="117"/>
    </row>
    <row r="5" spans="1:39" ht="15.75" thickBot="1" x14ac:dyDescent="0.25">
      <c r="B5" s="141"/>
      <c r="C5" s="143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48">
        <f>$F$22</f>
        <v>50</v>
      </c>
      <c r="O5" s="121"/>
      <c r="P5" s="121"/>
      <c r="Q5" s="121">
        <f>$H$26</f>
        <v>45</v>
      </c>
      <c r="R5" s="121"/>
      <c r="S5" s="121"/>
      <c r="T5" s="121">
        <f>$F$30</f>
        <v>50</v>
      </c>
      <c r="U5" s="121"/>
      <c r="V5" s="121"/>
      <c r="W5" s="121">
        <f>$O$22</f>
        <v>50</v>
      </c>
      <c r="X5" s="121"/>
      <c r="Y5" s="121"/>
      <c r="Z5" s="121">
        <f>$Q$26</f>
        <v>41</v>
      </c>
      <c r="AA5" s="121"/>
      <c r="AB5" s="121"/>
      <c r="AC5" s="121">
        <f>$Q$30</f>
        <v>26</v>
      </c>
      <c r="AD5" s="121"/>
      <c r="AE5" s="121"/>
      <c r="AF5" s="121">
        <f>$Z$22</f>
        <v>26</v>
      </c>
      <c r="AG5" s="121"/>
      <c r="AH5" s="121"/>
      <c r="AI5" s="113"/>
      <c r="AJ5" s="115"/>
      <c r="AK5" s="115"/>
      <c r="AL5" s="118"/>
      <c r="AM5" s="119"/>
    </row>
    <row r="6" spans="1:39" ht="15" x14ac:dyDescent="0.2">
      <c r="B6" s="140" t="s">
        <v>149</v>
      </c>
      <c r="C6" s="142" t="s">
        <v>33</v>
      </c>
      <c r="D6" s="105"/>
      <c r="E6" s="105"/>
      <c r="F6" s="105"/>
      <c r="G6" s="105"/>
      <c r="H6" s="105"/>
      <c r="I6" s="105"/>
      <c r="J6" s="105"/>
      <c r="K6" s="105"/>
      <c r="L6" s="105"/>
      <c r="M6" s="106"/>
      <c r="N6" s="144">
        <f>IF($N$7=50,1,0)</f>
        <v>0</v>
      </c>
      <c r="O6" s="111"/>
      <c r="P6" s="111"/>
      <c r="Q6" s="111">
        <f>IF($Q$7=50,1,0)</f>
        <v>1</v>
      </c>
      <c r="R6" s="111"/>
      <c r="S6" s="111"/>
      <c r="T6" s="111">
        <f>IF($T$7=50,1,0)</f>
        <v>1</v>
      </c>
      <c r="U6" s="111"/>
      <c r="V6" s="111"/>
      <c r="W6" s="111">
        <f>IF($W$7=50,1,0)</f>
        <v>0</v>
      </c>
      <c r="X6" s="111"/>
      <c r="Y6" s="111"/>
      <c r="Z6" s="111">
        <f>IF($Z$7=50,1,0)</f>
        <v>0</v>
      </c>
      <c r="AA6" s="111"/>
      <c r="AB6" s="111"/>
      <c r="AC6" s="111">
        <f>IF($AC$7=50,1,0)</f>
        <v>0</v>
      </c>
      <c r="AD6" s="111"/>
      <c r="AE6" s="111"/>
      <c r="AF6" s="111">
        <f>IF($AF$7=50,1,0)</f>
        <v>0</v>
      </c>
      <c r="AG6" s="111"/>
      <c r="AH6" s="111"/>
      <c r="AI6" s="112">
        <f>SUM($N$6:$AH$6)</f>
        <v>2</v>
      </c>
      <c r="AJ6" s="114">
        <f>SUM($N$7:$AH$7)</f>
        <v>221</v>
      </c>
      <c r="AK6" s="114">
        <f>$AI$6+$AJ$6/1000</f>
        <v>2.2210000000000001</v>
      </c>
      <c r="AL6" s="116">
        <f>RANK($AK$6,$AK$4:$AK$19,0)</f>
        <v>7</v>
      </c>
      <c r="AM6" s="117"/>
    </row>
    <row r="7" spans="1:39" ht="15.75" thickBot="1" x14ac:dyDescent="0.3">
      <c r="B7" s="141"/>
      <c r="C7" s="143"/>
      <c r="D7" s="108"/>
      <c r="E7" s="108"/>
      <c r="F7" s="108"/>
      <c r="G7" s="108"/>
      <c r="H7" s="108"/>
      <c r="I7" s="108"/>
      <c r="J7" s="108"/>
      <c r="K7" s="108"/>
      <c r="L7" s="108"/>
      <c r="M7" s="109"/>
      <c r="N7" s="147">
        <f>$H$22</f>
        <v>32</v>
      </c>
      <c r="O7" s="122"/>
      <c r="P7" s="122"/>
      <c r="Q7" s="122">
        <f>$F$27</f>
        <v>50</v>
      </c>
      <c r="R7" s="122"/>
      <c r="S7" s="122"/>
      <c r="T7" s="122">
        <f>$F$31</f>
        <v>50</v>
      </c>
      <c r="U7" s="122"/>
      <c r="V7" s="122"/>
      <c r="W7" s="122">
        <f>$Q$23</f>
        <v>23</v>
      </c>
      <c r="X7" s="122"/>
      <c r="Y7" s="122"/>
      <c r="Z7" s="122">
        <f>$Q$27</f>
        <v>38</v>
      </c>
      <c r="AA7" s="122"/>
      <c r="AB7" s="122"/>
      <c r="AC7" s="122">
        <f>$O$31</f>
        <v>0</v>
      </c>
      <c r="AD7" s="122"/>
      <c r="AE7" s="122"/>
      <c r="AF7" s="122">
        <f>$Z$24</f>
        <v>28</v>
      </c>
      <c r="AG7" s="122"/>
      <c r="AH7" s="122"/>
      <c r="AI7" s="113"/>
      <c r="AJ7" s="115"/>
      <c r="AK7" s="115"/>
      <c r="AL7" s="118"/>
      <c r="AM7" s="119"/>
    </row>
    <row r="8" spans="1:39" ht="15" x14ac:dyDescent="0.2">
      <c r="B8" s="140" t="s">
        <v>150</v>
      </c>
      <c r="C8" s="142" t="s">
        <v>31</v>
      </c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44">
        <f>IF($N$9=50,1,0)</f>
        <v>1</v>
      </c>
      <c r="O8" s="111"/>
      <c r="P8" s="111"/>
      <c r="Q8" s="111">
        <f>IF($Q$9=50,1,0)</f>
        <v>0</v>
      </c>
      <c r="R8" s="111"/>
      <c r="S8" s="111"/>
      <c r="T8" s="111">
        <f>IF($T$9=50,1,0)</f>
        <v>0</v>
      </c>
      <c r="U8" s="111"/>
      <c r="V8" s="111"/>
      <c r="W8" s="111">
        <f>IF($W$9=50,1,0)</f>
        <v>0</v>
      </c>
      <c r="X8" s="111"/>
      <c r="Y8" s="111"/>
      <c r="Z8" s="111">
        <f>IF($Z$9=50,1,0)</f>
        <v>0</v>
      </c>
      <c r="AA8" s="111"/>
      <c r="AB8" s="111"/>
      <c r="AC8" s="111">
        <f>IF($AC$9=50,1,0)</f>
        <v>0</v>
      </c>
      <c r="AD8" s="111"/>
      <c r="AE8" s="111"/>
      <c r="AF8" s="111">
        <f>IF($AF$9=50,1,0)</f>
        <v>1</v>
      </c>
      <c r="AG8" s="111"/>
      <c r="AH8" s="111"/>
      <c r="AI8" s="112">
        <f>SUM($N$8:$AH$8)</f>
        <v>2</v>
      </c>
      <c r="AJ8" s="114">
        <f>SUM($N$9:$AH$9)</f>
        <v>198</v>
      </c>
      <c r="AK8" s="114">
        <f>$AI$8+$AJ$8/1000</f>
        <v>2.198</v>
      </c>
      <c r="AL8" s="116">
        <f>RANK($AK$8,$AK$4:$AK$19,0)</f>
        <v>8</v>
      </c>
      <c r="AM8" s="117"/>
    </row>
    <row r="9" spans="1:39" ht="15.75" thickBot="1" x14ac:dyDescent="0.3">
      <c r="B9" s="141"/>
      <c r="C9" s="143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47">
        <f>$F$23</f>
        <v>50</v>
      </c>
      <c r="O9" s="122"/>
      <c r="P9" s="122"/>
      <c r="Q9" s="122">
        <f>$H$27</f>
        <v>48</v>
      </c>
      <c r="R9" s="122"/>
      <c r="S9" s="122"/>
      <c r="T9" s="122">
        <f>$F$32</f>
        <v>0</v>
      </c>
      <c r="U9" s="122"/>
      <c r="V9" s="122"/>
      <c r="W9" s="122">
        <f>$Q$22</f>
        <v>21</v>
      </c>
      <c r="X9" s="122"/>
      <c r="Y9" s="122"/>
      <c r="Z9" s="122">
        <f>$Q$29</f>
        <v>29</v>
      </c>
      <c r="AA9" s="122"/>
      <c r="AB9" s="122"/>
      <c r="AC9" s="122">
        <f>$O$32</f>
        <v>0</v>
      </c>
      <c r="AD9" s="122"/>
      <c r="AE9" s="122"/>
      <c r="AF9" s="122">
        <f>$X$27</f>
        <v>50</v>
      </c>
      <c r="AG9" s="122"/>
      <c r="AH9" s="122"/>
      <c r="AI9" s="113"/>
      <c r="AJ9" s="115"/>
      <c r="AK9" s="115"/>
      <c r="AL9" s="118"/>
      <c r="AM9" s="119"/>
    </row>
    <row r="10" spans="1:39" ht="15" x14ac:dyDescent="0.2">
      <c r="B10" s="140" t="s">
        <v>151</v>
      </c>
      <c r="C10" s="142" t="s">
        <v>36</v>
      </c>
      <c r="D10" s="105"/>
      <c r="E10" s="105"/>
      <c r="F10" s="105"/>
      <c r="G10" s="105"/>
      <c r="H10" s="105"/>
      <c r="I10" s="105"/>
      <c r="J10" s="105"/>
      <c r="K10" s="105"/>
      <c r="L10" s="105"/>
      <c r="M10" s="106"/>
      <c r="N10" s="144">
        <f>IF($N$11=50,1,0)</f>
        <v>0</v>
      </c>
      <c r="O10" s="111"/>
      <c r="P10" s="111"/>
      <c r="Q10" s="111">
        <f>IF($Q$11=50,1,0)</f>
        <v>1</v>
      </c>
      <c r="R10" s="111"/>
      <c r="S10" s="111"/>
      <c r="T10" s="111">
        <f>IF($T$11=50,1,0)</f>
        <v>0</v>
      </c>
      <c r="U10" s="111"/>
      <c r="V10" s="111"/>
      <c r="W10" s="111">
        <f>IF($W$11=50,1,0)</f>
        <v>1</v>
      </c>
      <c r="X10" s="111"/>
      <c r="Y10" s="111"/>
      <c r="Z10" s="111">
        <f>IF($Z$11=50,1,0)</f>
        <v>0</v>
      </c>
      <c r="AA10" s="111"/>
      <c r="AB10" s="111"/>
      <c r="AC10" s="111">
        <f>IF($AC$11=50,1,0)</f>
        <v>1</v>
      </c>
      <c r="AD10" s="111"/>
      <c r="AE10" s="111"/>
      <c r="AF10" s="111">
        <f>IF($AF$11=50,1,0)</f>
        <v>1</v>
      </c>
      <c r="AG10" s="111"/>
      <c r="AH10" s="111"/>
      <c r="AI10" s="112">
        <f>SUM($N$10:$AH$10)</f>
        <v>4</v>
      </c>
      <c r="AJ10" s="114">
        <f>SUM($N$11:$AH$11)</f>
        <v>274</v>
      </c>
      <c r="AK10" s="114">
        <f>$AI$10+$AJ$10/1000</f>
        <v>4.274</v>
      </c>
      <c r="AL10" s="116">
        <f>RANK($AK$10,$AK$4:$AK$19,0)</f>
        <v>3</v>
      </c>
      <c r="AM10" s="117"/>
    </row>
    <row r="11" spans="1:39" ht="15.75" thickBot="1" x14ac:dyDescent="0.3">
      <c r="B11" s="141"/>
      <c r="C11" s="143"/>
      <c r="D11" s="108"/>
      <c r="E11" s="108"/>
      <c r="F11" s="108"/>
      <c r="G11" s="108"/>
      <c r="H11" s="108"/>
      <c r="I11" s="108"/>
      <c r="J11" s="108"/>
      <c r="K11" s="108"/>
      <c r="L11" s="108"/>
      <c r="M11" s="109"/>
      <c r="N11" s="146">
        <f>$H$23</f>
        <v>21</v>
      </c>
      <c r="O11" s="124"/>
      <c r="P11" s="124"/>
      <c r="Q11" s="124">
        <f>$F$28</f>
        <v>50</v>
      </c>
      <c r="R11" s="124"/>
      <c r="S11" s="124"/>
      <c r="T11" s="124">
        <f>$H$31</f>
        <v>14</v>
      </c>
      <c r="U11" s="124"/>
      <c r="V11" s="124"/>
      <c r="W11" s="124">
        <f>$O$24</f>
        <v>50</v>
      </c>
      <c r="X11" s="124"/>
      <c r="Y11" s="124"/>
      <c r="Z11" s="124">
        <f>$Q$28</f>
        <v>39</v>
      </c>
      <c r="AA11" s="124"/>
      <c r="AB11" s="124"/>
      <c r="AC11" s="124">
        <f>$X$22</f>
        <v>50</v>
      </c>
      <c r="AD11" s="124"/>
      <c r="AE11" s="124"/>
      <c r="AF11" s="124">
        <f>$Z$28</f>
        <v>50</v>
      </c>
      <c r="AG11" s="124"/>
      <c r="AH11" s="124"/>
      <c r="AI11" s="113"/>
      <c r="AJ11" s="115"/>
      <c r="AK11" s="115"/>
      <c r="AL11" s="118"/>
      <c r="AM11" s="119"/>
    </row>
    <row r="12" spans="1:39" ht="15" x14ac:dyDescent="0.2">
      <c r="B12" s="140" t="s">
        <v>152</v>
      </c>
      <c r="C12" s="142" t="s">
        <v>2</v>
      </c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44">
        <f>IF($N$13=50,1,0)</f>
        <v>1</v>
      </c>
      <c r="O12" s="111"/>
      <c r="P12" s="111"/>
      <c r="Q12" s="111">
        <f>IF($Q$13=50,1,0)</f>
        <v>0</v>
      </c>
      <c r="R12" s="111"/>
      <c r="S12" s="111"/>
      <c r="T12" s="111">
        <f>IF($T$13=50,1,0)</f>
        <v>0</v>
      </c>
      <c r="U12" s="111"/>
      <c r="V12" s="111"/>
      <c r="W12" s="111">
        <f>IF($W$13=50,1,0)</f>
        <v>1</v>
      </c>
      <c r="X12" s="111"/>
      <c r="Y12" s="111"/>
      <c r="Z12" s="111">
        <f>IF($Z$13=50,1,0)</f>
        <v>1</v>
      </c>
      <c r="AA12" s="111"/>
      <c r="AB12" s="111"/>
      <c r="AC12" s="111">
        <f>IF($AC$13=50,1,0)</f>
        <v>0</v>
      </c>
      <c r="AD12" s="111"/>
      <c r="AE12" s="111"/>
      <c r="AF12" s="111">
        <f>IF($AF$13=50,1,0)</f>
        <v>1</v>
      </c>
      <c r="AG12" s="111"/>
      <c r="AH12" s="111"/>
      <c r="AI12" s="112">
        <f>SUM($N$12:$AH$12)</f>
        <v>4</v>
      </c>
      <c r="AJ12" s="114">
        <f>SUM($N$13:$AH$13)</f>
        <v>284</v>
      </c>
      <c r="AK12" s="114">
        <f>$AI$12+$AJ$12/1000</f>
        <v>4.2839999999999998</v>
      </c>
      <c r="AL12" s="116">
        <f>RANK($AK$12,$AK$4:$AK$19,0)</f>
        <v>1</v>
      </c>
      <c r="AM12" s="117"/>
    </row>
    <row r="13" spans="1:39" ht="15.75" thickBot="1" x14ac:dyDescent="0.3">
      <c r="B13" s="145"/>
      <c r="C13" s="143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46">
        <f>$F$24</f>
        <v>50</v>
      </c>
      <c r="O13" s="124"/>
      <c r="P13" s="124"/>
      <c r="Q13" s="124">
        <f>$H$28</f>
        <v>39</v>
      </c>
      <c r="R13" s="124"/>
      <c r="S13" s="124"/>
      <c r="T13" s="124">
        <f>$H$32</f>
        <v>0</v>
      </c>
      <c r="U13" s="124"/>
      <c r="V13" s="124"/>
      <c r="W13" s="124">
        <f>$O$23</f>
        <v>50</v>
      </c>
      <c r="X13" s="124"/>
      <c r="Y13" s="124"/>
      <c r="Z13" s="124">
        <f>$O$30</f>
        <v>50</v>
      </c>
      <c r="AA13" s="124"/>
      <c r="AB13" s="124"/>
      <c r="AC13" s="124">
        <f>$Z$25</f>
        <v>45</v>
      </c>
      <c r="AD13" s="124"/>
      <c r="AE13" s="124"/>
      <c r="AF13" s="124">
        <f>$X$29</f>
        <v>50</v>
      </c>
      <c r="AG13" s="124"/>
      <c r="AH13" s="124"/>
      <c r="AI13" s="113"/>
      <c r="AJ13" s="115"/>
      <c r="AK13" s="115"/>
      <c r="AL13" s="118"/>
      <c r="AM13" s="119"/>
    </row>
    <row r="14" spans="1:39" ht="15" x14ac:dyDescent="0.2">
      <c r="B14" s="140" t="s">
        <v>153</v>
      </c>
      <c r="C14" s="142" t="s">
        <v>0</v>
      </c>
      <c r="D14" s="105"/>
      <c r="E14" s="105"/>
      <c r="F14" s="105"/>
      <c r="G14" s="105"/>
      <c r="H14" s="105"/>
      <c r="I14" s="105"/>
      <c r="J14" s="105"/>
      <c r="K14" s="105"/>
      <c r="L14" s="105"/>
      <c r="M14" s="106"/>
      <c r="N14" s="110">
        <f>IF($N$15=50,1,0)</f>
        <v>0</v>
      </c>
      <c r="O14" s="111"/>
      <c r="P14" s="111"/>
      <c r="Q14" s="111">
        <f>IF($Q$15=50,1,0)</f>
        <v>1</v>
      </c>
      <c r="R14" s="111"/>
      <c r="S14" s="111"/>
      <c r="T14" s="111">
        <f>IF($T$15=50,1,0)</f>
        <v>0</v>
      </c>
      <c r="U14" s="111"/>
      <c r="V14" s="111"/>
      <c r="W14" s="111">
        <f>IF($W$15=50,1,0)</f>
        <v>1</v>
      </c>
      <c r="X14" s="111"/>
      <c r="Y14" s="111"/>
      <c r="Z14" s="111">
        <f>IF($Z$15=50,1,0)</f>
        <v>0</v>
      </c>
      <c r="AA14" s="111"/>
      <c r="AB14" s="111"/>
      <c r="AC14" s="111">
        <f>IF($AC$15=50,1,0)</f>
        <v>1</v>
      </c>
      <c r="AD14" s="111"/>
      <c r="AE14" s="111"/>
      <c r="AF14" s="111">
        <f>IF($AF$15=50,1,0)</f>
        <v>0</v>
      </c>
      <c r="AG14" s="111"/>
      <c r="AH14" s="111"/>
      <c r="AI14" s="112">
        <f>SUM($N$14:$AH$14)</f>
        <v>3</v>
      </c>
      <c r="AJ14" s="114">
        <f>SUM($N$15:$AH$15)</f>
        <v>179</v>
      </c>
      <c r="AK14" s="114">
        <f>$AI$14+$AJ$14/1000</f>
        <v>3.1789999999999998</v>
      </c>
      <c r="AL14" s="116">
        <f>RANK($AK$14,$AK$4:$AK$19,0)</f>
        <v>5</v>
      </c>
      <c r="AM14" s="117"/>
    </row>
    <row r="15" spans="1:39" ht="15.75" thickBot="1" x14ac:dyDescent="0.3">
      <c r="B15" s="141"/>
      <c r="C15" s="143"/>
      <c r="D15" s="108"/>
      <c r="E15" s="108"/>
      <c r="F15" s="108"/>
      <c r="G15" s="108"/>
      <c r="H15" s="108"/>
      <c r="I15" s="108"/>
      <c r="J15" s="108"/>
      <c r="K15" s="108"/>
      <c r="L15" s="108"/>
      <c r="M15" s="109"/>
      <c r="N15" s="135">
        <f>$H$24</f>
        <v>12</v>
      </c>
      <c r="O15" s="124"/>
      <c r="P15" s="124"/>
      <c r="Q15" s="124">
        <f>$F$29</f>
        <v>50</v>
      </c>
      <c r="R15" s="124"/>
      <c r="S15" s="124"/>
      <c r="T15" s="124">
        <f>$F$33</f>
        <v>0</v>
      </c>
      <c r="U15" s="124"/>
      <c r="V15" s="124"/>
      <c r="W15" s="124">
        <f>$O$26</f>
        <v>50</v>
      </c>
      <c r="X15" s="124"/>
      <c r="Y15" s="124"/>
      <c r="Z15" s="124">
        <f>$Q$32</f>
        <v>0</v>
      </c>
      <c r="AA15" s="124"/>
      <c r="AB15" s="124"/>
      <c r="AC15" s="124">
        <f>$Z$23</f>
        <v>50</v>
      </c>
      <c r="AD15" s="124"/>
      <c r="AE15" s="124"/>
      <c r="AF15" s="124">
        <f>$X$28</f>
        <v>17</v>
      </c>
      <c r="AG15" s="124"/>
      <c r="AH15" s="124"/>
      <c r="AI15" s="113"/>
      <c r="AJ15" s="115"/>
      <c r="AK15" s="115"/>
      <c r="AL15" s="118"/>
      <c r="AM15" s="119"/>
    </row>
    <row r="16" spans="1:39" ht="15" x14ac:dyDescent="0.2">
      <c r="B16" s="140" t="s">
        <v>154</v>
      </c>
      <c r="C16" s="142" t="s">
        <v>8</v>
      </c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44">
        <f>IF($N$17=50,1,0)</f>
        <v>1</v>
      </c>
      <c r="O16" s="111"/>
      <c r="P16" s="111"/>
      <c r="Q16" s="111">
        <f>IF($Q$17=50,1,0)</f>
        <v>0</v>
      </c>
      <c r="R16" s="111"/>
      <c r="S16" s="111"/>
      <c r="T16" s="111">
        <f>IF($T$17=50,1,0)</f>
        <v>0</v>
      </c>
      <c r="U16" s="111"/>
      <c r="V16" s="111"/>
      <c r="W16" s="111">
        <f>IF($W$17=50,1,0)</f>
        <v>1</v>
      </c>
      <c r="X16" s="111"/>
      <c r="Y16" s="111"/>
      <c r="Z16" s="111">
        <f>IF($Z$17=50,1,0)</f>
        <v>0</v>
      </c>
      <c r="AA16" s="111"/>
      <c r="AB16" s="111"/>
      <c r="AC16" s="111">
        <f>IF($AC$17=50,1,0)</f>
        <v>1</v>
      </c>
      <c r="AD16" s="111"/>
      <c r="AE16" s="111"/>
      <c r="AF16" s="111">
        <f>IF($AF$17=50,1,0)</f>
        <v>1</v>
      </c>
      <c r="AG16" s="111"/>
      <c r="AH16" s="111"/>
      <c r="AI16" s="112">
        <f>SUM($N$16:$AH$16)</f>
        <v>4</v>
      </c>
      <c r="AJ16" s="114">
        <f>SUM($N$17:$AH$17)</f>
        <v>283</v>
      </c>
      <c r="AK16" s="114">
        <f>$AI$16+$AJ$16/1000</f>
        <v>4.2830000000000004</v>
      </c>
      <c r="AL16" s="116">
        <f>RANK($AK$16,$AK$4:$AK$19,0)</f>
        <v>2</v>
      </c>
      <c r="AM16" s="117"/>
    </row>
    <row r="17" spans="1:44" ht="15.75" customHeight="1" thickBot="1" x14ac:dyDescent="0.3">
      <c r="B17" s="141"/>
      <c r="C17" s="143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38">
        <f>$F$25</f>
        <v>50</v>
      </c>
      <c r="O17" s="139"/>
      <c r="P17" s="139"/>
      <c r="Q17" s="139">
        <f>$H$29</f>
        <v>38</v>
      </c>
      <c r="R17" s="139"/>
      <c r="S17" s="139"/>
      <c r="T17" s="139">
        <f>$Q$24</f>
        <v>45</v>
      </c>
      <c r="U17" s="139"/>
      <c r="V17" s="139"/>
      <c r="W17" s="139">
        <f>$O$29</f>
        <v>50</v>
      </c>
      <c r="X17" s="139"/>
      <c r="Y17" s="139"/>
      <c r="Z17" s="139">
        <f>$Q$33</f>
        <v>0</v>
      </c>
      <c r="AA17" s="139"/>
      <c r="AB17" s="139"/>
      <c r="AC17" s="139">
        <f>$X$24</f>
        <v>50</v>
      </c>
      <c r="AD17" s="139"/>
      <c r="AE17" s="139"/>
      <c r="AF17" s="139">
        <f>$Z$26</f>
        <v>50</v>
      </c>
      <c r="AG17" s="139"/>
      <c r="AH17" s="139"/>
      <c r="AI17" s="113"/>
      <c r="AJ17" s="115"/>
      <c r="AK17" s="115"/>
      <c r="AL17" s="118"/>
      <c r="AM17" s="119"/>
    </row>
    <row r="18" spans="1:44" ht="15.75" customHeight="1" x14ac:dyDescent="0.2">
      <c r="B18" s="140" t="s">
        <v>155</v>
      </c>
      <c r="C18" s="142" t="s">
        <v>15</v>
      </c>
      <c r="D18" s="105"/>
      <c r="E18" s="105"/>
      <c r="F18" s="105"/>
      <c r="G18" s="105"/>
      <c r="H18" s="105"/>
      <c r="I18" s="105"/>
      <c r="J18" s="105"/>
      <c r="K18" s="105"/>
      <c r="L18" s="105"/>
      <c r="M18" s="106"/>
      <c r="N18" s="110">
        <f>IF($N$19=50,1,0)</f>
        <v>0</v>
      </c>
      <c r="O18" s="111"/>
      <c r="P18" s="111"/>
      <c r="Q18" s="111">
        <f>IF($Q$19=50,1,0)</f>
        <v>0</v>
      </c>
      <c r="R18" s="111"/>
      <c r="S18" s="111"/>
      <c r="T18" s="111">
        <f>IF($T$19=50,1,0)</f>
        <v>1</v>
      </c>
      <c r="U18" s="111"/>
      <c r="V18" s="111"/>
      <c r="W18" s="111">
        <f>IF($W$19=50,1,0)</f>
        <v>1</v>
      </c>
      <c r="X18" s="111"/>
      <c r="Y18" s="111"/>
      <c r="Z18" s="111">
        <f>IF($Z$19=50,1,0)</f>
        <v>0</v>
      </c>
      <c r="AA18" s="111"/>
      <c r="AB18" s="111"/>
      <c r="AC18" s="111">
        <f>IF($AC$19=50,1,0)</f>
        <v>0</v>
      </c>
      <c r="AD18" s="111"/>
      <c r="AE18" s="111"/>
      <c r="AF18" s="111">
        <f>IF($AF$19=50,1,0)</f>
        <v>0</v>
      </c>
      <c r="AG18" s="111"/>
      <c r="AH18" s="111"/>
      <c r="AI18" s="112">
        <f>SUM($N$18:$AH$18)</f>
        <v>2</v>
      </c>
      <c r="AJ18" s="114">
        <f>SUM($N$19:$AH$19)</f>
        <v>242</v>
      </c>
      <c r="AK18" s="114">
        <f>$AI$18+$AJ$18/1000</f>
        <v>2.242</v>
      </c>
      <c r="AL18" s="116">
        <f>RANK($AK$18,$AK$4:$AK$19,0)</f>
        <v>6</v>
      </c>
      <c r="AM18" s="117"/>
    </row>
    <row r="19" spans="1:44" ht="15.75" customHeight="1" thickBot="1" x14ac:dyDescent="0.3">
      <c r="B19" s="141"/>
      <c r="C19" s="143"/>
      <c r="D19" s="108"/>
      <c r="E19" s="108"/>
      <c r="F19" s="108"/>
      <c r="G19" s="108"/>
      <c r="H19" s="108"/>
      <c r="I19" s="108"/>
      <c r="J19" s="108"/>
      <c r="K19" s="108"/>
      <c r="L19" s="108"/>
      <c r="M19" s="109"/>
      <c r="N19" s="135">
        <f>$H$25</f>
        <v>25</v>
      </c>
      <c r="O19" s="124"/>
      <c r="P19" s="124"/>
      <c r="Q19" s="124">
        <f>$H$30</f>
        <v>39</v>
      </c>
      <c r="R19" s="124"/>
      <c r="S19" s="124"/>
      <c r="T19" s="124">
        <f>$O$25</f>
        <v>50</v>
      </c>
      <c r="U19" s="124"/>
      <c r="V19" s="124"/>
      <c r="W19" s="124">
        <f>$O$28</f>
        <v>50</v>
      </c>
      <c r="X19" s="124"/>
      <c r="Y19" s="124"/>
      <c r="Z19" s="124">
        <f>$Q$31</f>
        <v>0</v>
      </c>
      <c r="AA19" s="124"/>
      <c r="AB19" s="124"/>
      <c r="AC19" s="124">
        <f>$X$23</f>
        <v>39</v>
      </c>
      <c r="AD19" s="124"/>
      <c r="AE19" s="124"/>
      <c r="AF19" s="124">
        <f>$Z$29</f>
        <v>39</v>
      </c>
      <c r="AG19" s="124"/>
      <c r="AH19" s="124"/>
      <c r="AI19" s="113"/>
      <c r="AJ19" s="115"/>
      <c r="AK19" s="115"/>
      <c r="AL19" s="118"/>
      <c r="AM19" s="119"/>
    </row>
    <row r="20" spans="1:44" ht="18.75" customHeight="1" thickBot="1" x14ac:dyDescent="0.25">
      <c r="B20" s="15"/>
      <c r="C20" s="15"/>
      <c r="D20" s="15"/>
      <c r="E20" s="15"/>
      <c r="F20" s="15"/>
      <c r="G20" s="15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</row>
    <row r="21" spans="1:44" ht="15.75" thickBot="1" x14ac:dyDescent="0.3">
      <c r="A21" s="17" t="s">
        <v>87</v>
      </c>
      <c r="J21" s="17" t="s">
        <v>87</v>
      </c>
      <c r="S21" s="17" t="s">
        <v>87</v>
      </c>
      <c r="AA21" s="18"/>
    </row>
    <row r="22" spans="1:44" ht="15.75" thickBot="1" x14ac:dyDescent="0.3">
      <c r="A22" s="19">
        <v>1</v>
      </c>
      <c r="B22" s="20" t="s">
        <v>148</v>
      </c>
      <c r="C22" s="20" t="s">
        <v>88</v>
      </c>
      <c r="D22" s="20" t="s">
        <v>149</v>
      </c>
      <c r="E22" s="20"/>
      <c r="F22" s="21">
        <v>50</v>
      </c>
      <c r="G22" s="20" t="s">
        <v>88</v>
      </c>
      <c r="H22" s="21">
        <v>32</v>
      </c>
      <c r="I22" s="22"/>
      <c r="J22" s="19">
        <v>1</v>
      </c>
      <c r="K22" s="37" t="s">
        <v>150</v>
      </c>
      <c r="L22" s="20" t="s">
        <v>88</v>
      </c>
      <c r="M22" s="20" t="s">
        <v>155</v>
      </c>
      <c r="N22" s="20"/>
      <c r="O22" s="21">
        <v>50</v>
      </c>
      <c r="P22" s="20" t="s">
        <v>88</v>
      </c>
      <c r="Q22" s="21">
        <v>21</v>
      </c>
      <c r="R22" s="22"/>
      <c r="S22" s="19">
        <v>1</v>
      </c>
      <c r="T22" s="37" t="s">
        <v>149</v>
      </c>
      <c r="U22" s="20" t="s">
        <v>88</v>
      </c>
      <c r="V22" s="20" t="s">
        <v>154</v>
      </c>
      <c r="W22" s="20"/>
      <c r="X22" s="21">
        <v>50</v>
      </c>
      <c r="Y22" s="20" t="s">
        <v>88</v>
      </c>
      <c r="Z22" s="21">
        <v>26</v>
      </c>
      <c r="AA22" s="23"/>
      <c r="AB22" s="23"/>
      <c r="AC22" s="24" t="s">
        <v>89</v>
      </c>
      <c r="AD22" s="25"/>
      <c r="AE22" s="26" t="str">
        <f>IF($AL$4=1,$B$4,IF($AL$6=1,$B$6,IF($AL$8=1,$B$8,IF($AL$10=1,$B$10,IF($AL$12=1,$B$12,IF($AL$14=1,$B$14,IF($AL$16=1,$B$16,IF($AL$18=1,$B$18,IF(#REF!=1,#REF!,"")))))))))</f>
        <v>D5</v>
      </c>
      <c r="AF22" s="27"/>
      <c r="AG22" s="128" t="str">
        <f>CHOOSE(MID($AE$22,2,LEN($AE$22)-1),$C$4,$C$6,$C$8,$C$10,$C$12,$C$14,$C$16,$C$18,#REF!)</f>
        <v>Equipe 3</v>
      </c>
      <c r="AH22" s="129"/>
      <c r="AI22" s="129"/>
      <c r="AJ22" s="129"/>
      <c r="AK22" s="129"/>
      <c r="AL22" s="129"/>
      <c r="AM22" s="130"/>
      <c r="AN22" s="28"/>
      <c r="AO22" s="29">
        <f>IF($AL$4=1,$AK$4,IF($AL$6=1,$AK$6,IF($AL$8=1,$AK$8,IF($AL$10=1,$AK$10,IF($AL$12=1,$AK$12,IF($AL$14=1,$AK$14,IF($AL$16=1,$AK$16,IF($AL$18=1,$AK$18,IF(#REF!=1,#REF!,0)))))))))</f>
        <v>4.2839999999999998</v>
      </c>
      <c r="AP22" s="23"/>
      <c r="AQ22" s="23"/>
      <c r="AR22" s="23"/>
    </row>
    <row r="23" spans="1:44" ht="15.75" thickBot="1" x14ac:dyDescent="0.3">
      <c r="A23" s="19">
        <v>2</v>
      </c>
      <c r="B23" s="20" t="s">
        <v>150</v>
      </c>
      <c r="C23" s="20" t="s">
        <v>88</v>
      </c>
      <c r="D23" s="20" t="s">
        <v>151</v>
      </c>
      <c r="E23" s="20"/>
      <c r="F23" s="21">
        <v>50</v>
      </c>
      <c r="G23" s="20" t="s">
        <v>88</v>
      </c>
      <c r="H23" s="21">
        <v>21</v>
      </c>
      <c r="I23" s="22"/>
      <c r="J23" s="19">
        <v>2</v>
      </c>
      <c r="K23" s="37" t="s">
        <v>153</v>
      </c>
      <c r="L23" s="20" t="s">
        <v>88</v>
      </c>
      <c r="M23" s="20" t="s">
        <v>154</v>
      </c>
      <c r="N23" s="20"/>
      <c r="O23" s="21">
        <v>50</v>
      </c>
      <c r="P23" s="20" t="s">
        <v>88</v>
      </c>
      <c r="Q23" s="21">
        <v>23</v>
      </c>
      <c r="R23" s="22"/>
      <c r="S23" s="19">
        <v>2</v>
      </c>
      <c r="T23" s="37" t="s">
        <v>152</v>
      </c>
      <c r="U23" s="20" t="s">
        <v>88</v>
      </c>
      <c r="V23" s="20" t="s">
        <v>150</v>
      </c>
      <c r="W23" s="20"/>
      <c r="X23" s="21">
        <v>39</v>
      </c>
      <c r="Y23" s="20" t="s">
        <v>88</v>
      </c>
      <c r="Z23" s="21">
        <v>50</v>
      </c>
      <c r="AA23" s="18"/>
      <c r="AB23" s="24"/>
      <c r="AD23" s="24"/>
      <c r="AE23" s="30"/>
      <c r="AF23" s="30"/>
      <c r="AG23" s="30"/>
      <c r="AH23" s="30"/>
      <c r="AI23" s="30"/>
      <c r="AJ23" s="30"/>
      <c r="AK23" s="30"/>
      <c r="AL23" s="30"/>
      <c r="AM23" s="30"/>
      <c r="AN23" s="32"/>
      <c r="AO23" s="33"/>
      <c r="AP23" s="34"/>
      <c r="AQ23" s="35"/>
      <c r="AR23" s="35"/>
    </row>
    <row r="24" spans="1:44" ht="15.75" thickBot="1" x14ac:dyDescent="0.3">
      <c r="A24" s="19">
        <v>3</v>
      </c>
      <c r="B24" s="20" t="s">
        <v>152</v>
      </c>
      <c r="C24" s="20" t="s">
        <v>88</v>
      </c>
      <c r="D24" s="20" t="s">
        <v>153</v>
      </c>
      <c r="E24" s="20"/>
      <c r="F24" s="21">
        <v>50</v>
      </c>
      <c r="G24" s="20" t="s">
        <v>88</v>
      </c>
      <c r="H24" s="21">
        <v>12</v>
      </c>
      <c r="I24" s="22"/>
      <c r="J24" s="19">
        <v>3</v>
      </c>
      <c r="K24" s="37" t="s">
        <v>148</v>
      </c>
      <c r="L24" s="20" t="s">
        <v>88</v>
      </c>
      <c r="M24" s="20" t="s">
        <v>153</v>
      </c>
      <c r="N24" s="20"/>
      <c r="O24" s="21">
        <v>50</v>
      </c>
      <c r="P24" s="20" t="s">
        <v>88</v>
      </c>
      <c r="Q24" s="21">
        <v>45</v>
      </c>
      <c r="R24" s="22"/>
      <c r="S24" s="19">
        <v>3</v>
      </c>
      <c r="T24" s="37" t="s">
        <v>154</v>
      </c>
      <c r="U24" s="20" t="s">
        <v>88</v>
      </c>
      <c r="V24" s="20" t="s">
        <v>148</v>
      </c>
      <c r="W24" s="20"/>
      <c r="X24" s="21">
        <v>50</v>
      </c>
      <c r="Y24" s="20" t="s">
        <v>88</v>
      </c>
      <c r="Z24" s="21">
        <v>28</v>
      </c>
      <c r="AA24" s="23"/>
      <c r="AB24" s="23"/>
      <c r="AC24" s="24" t="s">
        <v>90</v>
      </c>
      <c r="AD24" s="25"/>
      <c r="AE24" s="26" t="str">
        <f>IF($AL$4=2,$B$4,IF($AL$6=2,$B$6,IF($AL$8=2,$B$8,IF($AL$10=2,$B$10,IF($AL$12=2,$B$12,IF($AL$14=2,$B$14,IF($AL$16=2,$B$16,IF($AL$18=2,$B$18,IF(#REF!=2,#REF!,"")))))))))</f>
        <v>D7</v>
      </c>
      <c r="AF24" s="36"/>
      <c r="AG24" s="128" t="str">
        <f>CHOOSE(MID($AE$24,2,LEN($AE$24)-1),$C$4,$C$6,$C$8,$C$10,$C$12,$C$14,$C$16,$C$18,#REF!)</f>
        <v>Equipe 9</v>
      </c>
      <c r="AH24" s="129"/>
      <c r="AI24" s="129"/>
      <c r="AJ24" s="129"/>
      <c r="AK24" s="129"/>
      <c r="AL24" s="129"/>
      <c r="AM24" s="130"/>
      <c r="AN24" s="28"/>
      <c r="AO24" s="29">
        <f>IF($AL$4=2,$AK$4,IF($AL$6=2,$AK$6,IF($AL$8=2,$AK$8,IF($AL$10=2,$AK$10,IF($AL$12=2,$AK$12,IF($AL$14=2,$AK$14,IF($AL$16=2,$AK$16,IF($AL$18=2,$AK$18,IF(#REF!=2,#REF!,0)))))))))</f>
        <v>4.2830000000000004</v>
      </c>
      <c r="AP24" s="23"/>
      <c r="AQ24" s="23"/>
      <c r="AR24" s="23"/>
    </row>
    <row r="25" spans="1:44" ht="15.75" thickBot="1" x14ac:dyDescent="0.3">
      <c r="A25" s="19">
        <v>1</v>
      </c>
      <c r="B25" s="20" t="s">
        <v>154</v>
      </c>
      <c r="C25" s="20" t="s">
        <v>88</v>
      </c>
      <c r="D25" s="20" t="s">
        <v>155</v>
      </c>
      <c r="E25" s="20"/>
      <c r="F25" s="21">
        <v>50</v>
      </c>
      <c r="G25" s="20" t="s">
        <v>88</v>
      </c>
      <c r="H25" s="21">
        <v>25</v>
      </c>
      <c r="I25" s="22"/>
      <c r="J25" s="19">
        <v>1</v>
      </c>
      <c r="K25" s="37" t="s">
        <v>149</v>
      </c>
      <c r="L25" s="20" t="s">
        <v>88</v>
      </c>
      <c r="M25" s="20" t="s">
        <v>150</v>
      </c>
      <c r="N25" s="20"/>
      <c r="O25" s="21">
        <v>50</v>
      </c>
      <c r="P25" s="20" t="s">
        <v>88</v>
      </c>
      <c r="Q25" s="21">
        <v>47</v>
      </c>
      <c r="R25" s="22"/>
      <c r="S25" s="19">
        <v>1</v>
      </c>
      <c r="T25" s="37" t="s">
        <v>153</v>
      </c>
      <c r="U25" s="20" t="s">
        <v>88</v>
      </c>
      <c r="V25" s="20" t="s">
        <v>149</v>
      </c>
      <c r="W25" s="20"/>
      <c r="X25" s="21">
        <v>50</v>
      </c>
      <c r="Y25" s="20" t="s">
        <v>88</v>
      </c>
      <c r="Z25" s="21">
        <v>45</v>
      </c>
      <c r="AA25" s="24"/>
      <c r="AB25" s="24"/>
      <c r="AC25" s="24"/>
      <c r="AD25" s="24"/>
      <c r="AE25" s="30"/>
      <c r="AF25" s="30"/>
      <c r="AG25" s="30"/>
      <c r="AH25" s="30"/>
      <c r="AI25" s="30"/>
      <c r="AJ25" s="30"/>
      <c r="AK25" s="30"/>
      <c r="AL25" s="30"/>
      <c r="AM25" s="30"/>
      <c r="AN25" s="32"/>
      <c r="AO25" s="33"/>
      <c r="AP25" s="34"/>
      <c r="AQ25" s="35"/>
      <c r="AR25" s="35"/>
    </row>
    <row r="26" spans="1:44" ht="15.75" thickBot="1" x14ac:dyDescent="0.3">
      <c r="A26" s="19">
        <v>2</v>
      </c>
      <c r="B26" s="20" t="s">
        <v>150</v>
      </c>
      <c r="C26" s="20" t="s">
        <v>88</v>
      </c>
      <c r="D26" s="20" t="s">
        <v>148</v>
      </c>
      <c r="E26" s="20"/>
      <c r="F26" s="21">
        <v>50</v>
      </c>
      <c r="G26" s="20" t="s">
        <v>88</v>
      </c>
      <c r="H26" s="21">
        <v>45</v>
      </c>
      <c r="I26" s="22"/>
      <c r="J26" s="19">
        <v>2</v>
      </c>
      <c r="K26" s="37" t="s">
        <v>152</v>
      </c>
      <c r="L26" s="20" t="s">
        <v>88</v>
      </c>
      <c r="M26" s="20" t="s">
        <v>155</v>
      </c>
      <c r="N26" s="20"/>
      <c r="O26" s="21">
        <v>50</v>
      </c>
      <c r="P26" s="20" t="s">
        <v>88</v>
      </c>
      <c r="Q26" s="21">
        <v>41</v>
      </c>
      <c r="R26" s="22"/>
      <c r="S26" s="19">
        <v>2</v>
      </c>
      <c r="T26" s="37" t="s">
        <v>155</v>
      </c>
      <c r="U26" s="20" t="s">
        <v>88</v>
      </c>
      <c r="V26" s="20" t="s">
        <v>151</v>
      </c>
      <c r="W26" s="20"/>
      <c r="X26" s="21">
        <v>35</v>
      </c>
      <c r="Y26" s="20" t="s">
        <v>88</v>
      </c>
      <c r="Z26" s="21">
        <v>50</v>
      </c>
      <c r="AA26" s="23"/>
      <c r="AB26" s="23"/>
      <c r="AC26" s="24" t="s">
        <v>91</v>
      </c>
      <c r="AD26" s="25"/>
      <c r="AE26" s="26" t="str">
        <f>IF($AL$4=3,$B$4,IF($AL$6=3,$B$6,IF($AL$8=3,$B$8,IF($AL$10=3,$B$10,IF($AL$12=3,$B$12,IF($AL$14=3,$B$14,IF($AL$16=3,$B$16,IF($AL$18=3,$B$18,IF(#REF!=3,#REF!,"")))))))))</f>
        <v>D4</v>
      </c>
      <c r="AF26" s="36"/>
      <c r="AG26" s="128" t="str">
        <f>CHOOSE(MID($AE$26,2,LEN($AE$26)-1),$C$4,$C$6,$C$8,$C$10,$C$12,$C$14,$C$16,$C$18,#REF!)</f>
        <v>Equipe 37</v>
      </c>
      <c r="AH26" s="129"/>
      <c r="AI26" s="129"/>
      <c r="AJ26" s="129"/>
      <c r="AK26" s="129"/>
      <c r="AL26" s="129"/>
      <c r="AM26" s="130"/>
      <c r="AN26" s="28"/>
      <c r="AO26" s="29">
        <f>IF($AL$4=3,$AK$4,IF($AL$6=3,$AK$6,IF($AL$8=3,$AK$8,IF($AL$10=3,$AK$10,IF($AL$12=3,$AK$12,IF($AL$14=3,$AK$14,IF($AL$16=3,$AK$16,IF($AL$18=3,$AK$18,IF(#REF!=3,#REF!,0)))))))))</f>
        <v>4.274</v>
      </c>
      <c r="AP26" s="23"/>
      <c r="AQ26" s="23"/>
      <c r="AR26" s="23"/>
    </row>
    <row r="27" spans="1:44" ht="15.75" thickBot="1" x14ac:dyDescent="0.3">
      <c r="A27" s="19">
        <v>3</v>
      </c>
      <c r="B27" s="20" t="s">
        <v>151</v>
      </c>
      <c r="C27" s="20" t="s">
        <v>88</v>
      </c>
      <c r="D27" s="20" t="s">
        <v>149</v>
      </c>
      <c r="E27" s="20"/>
      <c r="F27" s="21">
        <v>50</v>
      </c>
      <c r="G27" s="20" t="s">
        <v>88</v>
      </c>
      <c r="H27" s="21">
        <v>48</v>
      </c>
      <c r="I27" s="22"/>
      <c r="J27" s="19">
        <v>3</v>
      </c>
      <c r="K27" s="37" t="s">
        <v>151</v>
      </c>
      <c r="L27" s="20" t="s">
        <v>88</v>
      </c>
      <c r="M27" s="20" t="s">
        <v>154</v>
      </c>
      <c r="N27" s="20"/>
      <c r="O27" s="21">
        <v>50</v>
      </c>
      <c r="P27" s="20" t="s">
        <v>88</v>
      </c>
      <c r="Q27" s="21">
        <v>38</v>
      </c>
      <c r="R27" s="22"/>
      <c r="S27" s="19">
        <v>3</v>
      </c>
      <c r="T27" s="37" t="s">
        <v>154</v>
      </c>
      <c r="U27" s="20" t="s">
        <v>88</v>
      </c>
      <c r="V27" s="20" t="s">
        <v>150</v>
      </c>
      <c r="W27" s="20"/>
      <c r="X27" s="21">
        <v>50</v>
      </c>
      <c r="Y27" s="20" t="s">
        <v>88</v>
      </c>
      <c r="Z27" s="21">
        <v>37</v>
      </c>
      <c r="AA27" s="24"/>
      <c r="AB27" s="24"/>
      <c r="AC27" s="24"/>
      <c r="AD27" s="24"/>
      <c r="AE27" s="30"/>
      <c r="AF27" s="30"/>
      <c r="AG27" s="30"/>
      <c r="AH27" s="30"/>
      <c r="AI27" s="30"/>
      <c r="AJ27" s="30"/>
      <c r="AK27" s="30"/>
      <c r="AL27" s="30"/>
      <c r="AM27" s="30"/>
      <c r="AN27" s="32"/>
      <c r="AO27" s="33"/>
      <c r="AP27" s="34"/>
      <c r="AQ27" s="35"/>
      <c r="AR27" s="35"/>
    </row>
    <row r="28" spans="1:44" ht="15.75" thickBot="1" x14ac:dyDescent="0.3">
      <c r="A28" s="19">
        <v>1</v>
      </c>
      <c r="B28" s="20" t="s">
        <v>154</v>
      </c>
      <c r="C28" s="20" t="s">
        <v>88</v>
      </c>
      <c r="D28" s="20" t="s">
        <v>152</v>
      </c>
      <c r="E28" s="20"/>
      <c r="F28" s="21">
        <v>50</v>
      </c>
      <c r="G28" s="20" t="s">
        <v>88</v>
      </c>
      <c r="H28" s="21">
        <v>39</v>
      </c>
      <c r="I28" s="22"/>
      <c r="J28" s="19">
        <v>1</v>
      </c>
      <c r="K28" s="37" t="s">
        <v>148</v>
      </c>
      <c r="L28" s="20" t="s">
        <v>88</v>
      </c>
      <c r="M28" s="20" t="s">
        <v>155</v>
      </c>
      <c r="N28" s="20"/>
      <c r="O28" s="21">
        <v>50</v>
      </c>
      <c r="P28" s="20" t="s">
        <v>88</v>
      </c>
      <c r="Q28" s="21">
        <v>39</v>
      </c>
      <c r="R28" s="22"/>
      <c r="S28" s="19">
        <v>1</v>
      </c>
      <c r="T28" s="37" t="s">
        <v>155</v>
      </c>
      <c r="U28" s="20" t="s">
        <v>88</v>
      </c>
      <c r="V28" s="20" t="s">
        <v>149</v>
      </c>
      <c r="W28" s="20"/>
      <c r="X28" s="21">
        <v>17</v>
      </c>
      <c r="Y28" s="20" t="s">
        <v>88</v>
      </c>
      <c r="Z28" s="21">
        <v>50</v>
      </c>
      <c r="AA28" s="23"/>
      <c r="AB28" s="23"/>
      <c r="AC28" s="24" t="s">
        <v>92</v>
      </c>
      <c r="AD28" s="25"/>
      <c r="AE28" s="26" t="str">
        <f>IF($AL$4=4,$B$4,IF($AL$6=4,$B$6,IF($AL$8=4,$B$8,IF($AL$10=4,$B$10,IF($AL$12=4,$B$12,IF($AL$14=4,$B$14,IF($AL$16=4,$B$16,IF($AL$18=4,$B$18,IF(#REF!=4,#REF!,"")))))))))</f>
        <v>D1</v>
      </c>
      <c r="AF28" s="36"/>
      <c r="AG28" s="128" t="str">
        <f>CHOOSE(MID($AE$28,2,LEN($AE$28)-1),$C$4,$C$6,$C$8,$C$10,$C$12,$C$14,$C$16,$C$18,#REF!)</f>
        <v>Equipe 36</v>
      </c>
      <c r="AH28" s="129"/>
      <c r="AI28" s="129"/>
      <c r="AJ28" s="129"/>
      <c r="AK28" s="129"/>
      <c r="AL28" s="129"/>
      <c r="AM28" s="130"/>
      <c r="AN28" s="28"/>
      <c r="AO28" s="29">
        <f>IF($AL$4=4,$AK$4,IF($AL$6=4,$AK$6,IF($AL$8=4,$AK$8,IF($AL$10=4,$AK$10,IF($AL$12=4,$AK$12,IF($AL$14=4,$AK$14,IF($AL$16=4,$AK$16,IF($AL$18=4,$AK$18,IF(#REF!=4,#REF!,0)))))))))</f>
        <v>3.2879999999999998</v>
      </c>
      <c r="AP28" s="23"/>
      <c r="AQ28" s="23"/>
      <c r="AR28" s="23"/>
    </row>
    <row r="29" spans="1:44" ht="15.75" thickBot="1" x14ac:dyDescent="0.3">
      <c r="A29" s="19">
        <v>2</v>
      </c>
      <c r="B29" s="20" t="s">
        <v>155</v>
      </c>
      <c r="C29" s="20" t="s">
        <v>88</v>
      </c>
      <c r="D29" s="20" t="s">
        <v>153</v>
      </c>
      <c r="E29" s="20"/>
      <c r="F29" s="21">
        <v>50</v>
      </c>
      <c r="G29" s="20" t="s">
        <v>88</v>
      </c>
      <c r="H29" s="21">
        <v>38</v>
      </c>
      <c r="I29" s="22"/>
      <c r="J29" s="19">
        <v>2</v>
      </c>
      <c r="K29" s="37" t="s">
        <v>150</v>
      </c>
      <c r="L29" s="20" t="s">
        <v>88</v>
      </c>
      <c r="M29" s="20" t="s">
        <v>153</v>
      </c>
      <c r="N29" s="20"/>
      <c r="O29" s="21">
        <v>50</v>
      </c>
      <c r="P29" s="20" t="s">
        <v>88</v>
      </c>
      <c r="Q29" s="21">
        <v>29</v>
      </c>
      <c r="R29" s="22"/>
      <c r="S29" s="19">
        <v>2</v>
      </c>
      <c r="T29" s="37" t="s">
        <v>152</v>
      </c>
      <c r="U29" s="20" t="s">
        <v>88</v>
      </c>
      <c r="V29" s="20" t="s">
        <v>148</v>
      </c>
      <c r="W29" s="20"/>
      <c r="X29" s="21">
        <v>50</v>
      </c>
      <c r="Y29" s="20" t="s">
        <v>88</v>
      </c>
      <c r="Z29" s="21">
        <v>39</v>
      </c>
      <c r="AA29" s="18"/>
      <c r="AB29" s="18"/>
      <c r="AC29" s="37"/>
      <c r="AD29" s="38"/>
      <c r="AE29" s="39"/>
      <c r="AF29" s="39"/>
      <c r="AG29" s="39"/>
      <c r="AH29" s="39"/>
      <c r="AI29" s="40"/>
      <c r="AJ29" s="40"/>
      <c r="AK29" s="40"/>
      <c r="AL29" s="40"/>
      <c r="AM29" s="40"/>
      <c r="AN29" s="41"/>
      <c r="AO29" s="42"/>
      <c r="AP29" s="34"/>
      <c r="AQ29" s="35"/>
      <c r="AR29" s="35"/>
    </row>
    <row r="30" spans="1:44" ht="15.75" thickBot="1" x14ac:dyDescent="0.3">
      <c r="A30" s="19">
        <v>3</v>
      </c>
      <c r="B30" s="20" t="s">
        <v>148</v>
      </c>
      <c r="C30" s="20" t="s">
        <v>88</v>
      </c>
      <c r="D30" s="20" t="s">
        <v>151</v>
      </c>
      <c r="E30" s="20"/>
      <c r="F30" s="21">
        <v>50</v>
      </c>
      <c r="G30" s="20" t="s">
        <v>88</v>
      </c>
      <c r="H30" s="21">
        <v>39</v>
      </c>
      <c r="I30" s="22"/>
      <c r="J30" s="19">
        <v>3</v>
      </c>
      <c r="K30" s="37" t="s">
        <v>151</v>
      </c>
      <c r="L30" s="20" t="s">
        <v>88</v>
      </c>
      <c r="M30" s="20" t="s">
        <v>152</v>
      </c>
      <c r="N30" s="20"/>
      <c r="O30" s="21">
        <v>50</v>
      </c>
      <c r="P30" s="20" t="s">
        <v>88</v>
      </c>
      <c r="Q30" s="21">
        <v>26</v>
      </c>
      <c r="R30" s="22"/>
      <c r="S30" s="19">
        <v>3</v>
      </c>
      <c r="T30" s="37" t="s">
        <v>153</v>
      </c>
      <c r="U30" s="20" t="s">
        <v>88</v>
      </c>
      <c r="V30" s="20" t="s">
        <v>151</v>
      </c>
      <c r="W30" s="20"/>
      <c r="X30" s="21">
        <v>14</v>
      </c>
      <c r="Y30" s="20" t="s">
        <v>88</v>
      </c>
      <c r="Z30" s="21">
        <v>50</v>
      </c>
      <c r="AA30" s="23"/>
      <c r="AB30" s="23"/>
      <c r="AC30" s="24" t="s">
        <v>93</v>
      </c>
      <c r="AD30" s="25"/>
      <c r="AE30" s="43" t="str">
        <f>IF($AL$4=5,$B$4,IF($AL$6=5,$B$6,IF($AL$8=5,$B$8,IF($AL$10=5,$B$10,IF($AL$12=5,$B$12,IF($AL$14=5,$B$14,IF($AL$16=5,$B$16,IF($AL$18=5,$B$18,IF(#REF!=5,#REF!,"")))))))))</f>
        <v>D6</v>
      </c>
      <c r="AF30" s="36"/>
      <c r="AG30" s="131" t="str">
        <f>CHOOSE(MID($AE$30,2,LEN($AE$30)-1),$C$4,$C$6,$C$8,$C$10,$C$12,$C$14,$C$16,$C$18,#REF!)</f>
        <v>Equipe 1</v>
      </c>
      <c r="AH30" s="132"/>
      <c r="AI30" s="132"/>
      <c r="AJ30" s="132"/>
      <c r="AK30" s="132"/>
      <c r="AL30" s="132"/>
      <c r="AM30" s="133"/>
      <c r="AN30" s="44" t="e">
        <f>IF(OR(#REF!=#REF!,#REF!=#REF!,#REF!=#REF!,#REF!=#REF!,#REF!=#REF!,#REF!=#REF!,#REF!=#REF!,#REF!=#REF!),"Q","NQ")</f>
        <v>#REF!</v>
      </c>
      <c r="AO30" s="29">
        <f>IF($AL$4=5,$AK$4,IF($AL$6=5,$AK$6,IF($AL$8=5,$AK$8,IF($AL$10=5,$AK$10,IF($AL$12=5,$AK$12,IF($AL$14=5,$AK$14,IF($AL$16=5,$AK$16,IF($AL$18=5,$AK$18,IF(#REF!=5,#REF!,0)))))))))</f>
        <v>3.1789999999999998</v>
      </c>
      <c r="AP30" s="23"/>
      <c r="AQ30" s="23"/>
      <c r="AR30" s="23"/>
    </row>
    <row r="31" spans="1:44" ht="15.75" thickBot="1" x14ac:dyDescent="0.3">
      <c r="A31" s="19">
        <v>1</v>
      </c>
      <c r="B31" s="20" t="s">
        <v>149</v>
      </c>
      <c r="C31" s="20" t="s">
        <v>88</v>
      </c>
      <c r="D31" s="20" t="s">
        <v>152</v>
      </c>
      <c r="E31" s="20"/>
      <c r="F31" s="21">
        <v>50</v>
      </c>
      <c r="G31" s="20" t="s">
        <v>88</v>
      </c>
      <c r="H31" s="21">
        <v>14</v>
      </c>
      <c r="I31" s="22"/>
      <c r="J31" s="19"/>
      <c r="K31" s="53"/>
      <c r="L31" s="20"/>
      <c r="M31" s="53"/>
      <c r="N31" s="20"/>
      <c r="O31" s="55"/>
      <c r="P31" s="37"/>
      <c r="Q31" s="55"/>
      <c r="R31" s="22"/>
      <c r="S31" s="19"/>
      <c r="T31" s="53"/>
      <c r="U31" s="20"/>
      <c r="V31" s="53"/>
      <c r="W31" s="20"/>
      <c r="X31" s="55"/>
      <c r="Y31" s="37"/>
      <c r="Z31" s="55"/>
      <c r="AA31" s="18"/>
      <c r="AB31" s="18"/>
      <c r="AC31" s="45"/>
      <c r="AD31" s="18"/>
      <c r="AE31" s="31"/>
      <c r="AF31" s="31"/>
      <c r="AG31" s="31"/>
      <c r="AH31" s="31"/>
      <c r="AI31" s="40"/>
      <c r="AJ31" s="40"/>
      <c r="AK31" s="40"/>
      <c r="AL31" s="40"/>
      <c r="AM31" s="40"/>
      <c r="AN31" s="41"/>
      <c r="AO31" s="42"/>
      <c r="AP31" s="18"/>
      <c r="AQ31" s="18"/>
      <c r="AR31" s="18"/>
    </row>
    <row r="32" spans="1:44" ht="15.75" thickBot="1" x14ac:dyDescent="0.3">
      <c r="A32" s="19"/>
      <c r="B32" s="54"/>
      <c r="C32" s="20"/>
      <c r="D32" s="53"/>
      <c r="E32" s="20"/>
      <c r="F32" s="55"/>
      <c r="G32" s="37"/>
      <c r="H32" s="55"/>
      <c r="I32" s="46"/>
      <c r="J32" s="19"/>
      <c r="K32" s="54"/>
      <c r="L32" s="20"/>
      <c r="M32" s="53"/>
      <c r="N32" s="20"/>
      <c r="O32" s="55"/>
      <c r="P32" s="37"/>
      <c r="Q32" s="55"/>
      <c r="R32" s="47"/>
      <c r="S32" s="19"/>
      <c r="T32" s="54"/>
      <c r="U32" s="20"/>
      <c r="V32" s="53"/>
      <c r="W32" s="20"/>
      <c r="X32" s="55"/>
      <c r="Y32" s="37"/>
      <c r="Z32" s="55"/>
      <c r="AA32" s="23"/>
      <c r="AB32" s="23"/>
      <c r="AC32" s="24" t="s">
        <v>94</v>
      </c>
      <c r="AD32" s="25"/>
      <c r="AE32" s="43" t="str">
        <f>IF($AL$4=6,$B$4,IF($AL$6=6,$B$6,IF($AL$8=6,$B$8,IF($AL$10=6,$B$10,IF($AL$12=6,$B$12,IF($AL$14=6,$B$14,IF($AL$16=6,$B$16,IF($AL$18=6,$B$18,IF(#REF!=6,#REF!,"")))))))))</f>
        <v>D8</v>
      </c>
      <c r="AF32" s="36"/>
      <c r="AG32" s="131" t="str">
        <f>CHOOSE(MID($AE$32,2,LEN($AE$32)-1),$C$4,$C$6,$C$8,$C$10,$C$12,$C$14,$C$16,$C$18,#REF!)</f>
        <v>Equipe 16</v>
      </c>
      <c r="AH32" s="132"/>
      <c r="AI32" s="132"/>
      <c r="AJ32" s="132"/>
      <c r="AK32" s="132"/>
      <c r="AL32" s="132"/>
      <c r="AM32" s="133"/>
      <c r="AN32" s="28"/>
      <c r="AO32" s="29">
        <f>IF($AL$4=6,$AK$4,IF($AL$6=6,$AK$6,IF($AL$8=6,$AK$8,IF($AL$10=6,$AK$10,IF($AL$12=6,$AK$12,IF($AL$14=6,$AK$14,IF($AL$16=6,$AK$16,IF($AL$18=6,$AK$18,IF(#REF!=6,#REF!,0)))))))))</f>
        <v>2.242</v>
      </c>
      <c r="AP32" s="23"/>
      <c r="AQ32" s="23"/>
      <c r="AR32" s="23"/>
    </row>
    <row r="33" spans="1:44" ht="15.75" thickBot="1" x14ac:dyDescent="0.3">
      <c r="A33" s="19"/>
      <c r="B33" s="54"/>
      <c r="C33" s="20"/>
      <c r="D33" s="53"/>
      <c r="E33" s="20"/>
      <c r="F33" s="55"/>
      <c r="G33" s="37"/>
      <c r="H33" s="55"/>
      <c r="I33" s="46"/>
      <c r="J33" s="19"/>
      <c r="K33" s="54"/>
      <c r="L33" s="20"/>
      <c r="M33" s="53"/>
      <c r="N33" s="20"/>
      <c r="O33" s="55"/>
      <c r="P33" s="37"/>
      <c r="Q33" s="55"/>
      <c r="R33" s="47"/>
      <c r="S33" s="19"/>
      <c r="T33" s="54"/>
      <c r="U33" s="20"/>
      <c r="V33" s="53"/>
      <c r="W33" s="20"/>
      <c r="X33" s="55"/>
      <c r="Y33" s="37"/>
      <c r="Z33" s="55"/>
      <c r="AA33" s="18"/>
      <c r="AB33" s="18"/>
      <c r="AC33" s="14"/>
      <c r="AE33" s="40"/>
      <c r="AF33" s="40"/>
      <c r="AG33" s="40"/>
      <c r="AH33" s="40"/>
      <c r="AI33" s="40"/>
      <c r="AJ33" s="40"/>
      <c r="AK33" s="40"/>
      <c r="AL33" s="40"/>
      <c r="AM33" s="40"/>
      <c r="AN33" s="41"/>
      <c r="AO33" s="42"/>
      <c r="AP33" s="18"/>
      <c r="AQ33" s="18"/>
      <c r="AR33" s="18"/>
    </row>
    <row r="34" spans="1:44" ht="15.75" thickBot="1" x14ac:dyDescent="0.3">
      <c r="A34" s="48"/>
      <c r="B34" s="37"/>
      <c r="C34" s="37"/>
      <c r="D34" s="37"/>
      <c r="E34" s="37"/>
      <c r="F34" s="38"/>
      <c r="G34" s="37"/>
      <c r="H34" s="38"/>
      <c r="I34" s="46"/>
      <c r="J34" s="38"/>
      <c r="K34" s="37"/>
      <c r="L34" s="38"/>
      <c r="O34" s="47"/>
      <c r="P34" s="47"/>
      <c r="Q34" s="47"/>
      <c r="R34" s="47"/>
      <c r="W34" s="24"/>
      <c r="X34" s="24"/>
      <c r="Y34" s="38"/>
      <c r="Z34" s="49"/>
      <c r="AA34" s="23"/>
      <c r="AB34" s="23"/>
      <c r="AC34" s="24" t="s">
        <v>95</v>
      </c>
      <c r="AD34" s="25"/>
      <c r="AE34" s="43" t="str">
        <f>IF($AL$4=7,$B$4,IF($AL$6=7,$B$6,IF($AL$8=7,$B$8,IF($AL$10=7,$B$10,IF($AL$12=7,$B$12,IF($AL$14=7,$B$14,IF($AL$16=7,$B$16,IF($AL$18=7,$B$18,IF(#REF!=7,#REF!,"")))))))))</f>
        <v>D2</v>
      </c>
      <c r="AF34" s="36"/>
      <c r="AG34" s="131" t="str">
        <f>CHOOSE(MID($AE$34,2,LEN($AE$34)-1),$C$4,$C$6,$C$8,$C$10,$C$12,$C$14,$C$16,$C$18,#REF!)</f>
        <v>Equipe 34</v>
      </c>
      <c r="AH34" s="132"/>
      <c r="AI34" s="132"/>
      <c r="AJ34" s="132"/>
      <c r="AK34" s="132"/>
      <c r="AL34" s="132"/>
      <c r="AM34" s="133"/>
      <c r="AN34" s="28"/>
      <c r="AO34" s="29">
        <f>IF($AL$4=7,$AK$4,IF($AL$6=7,$AK$6,IF($AL$8=7,$AK$8,IF($AL$10=7,$AK$10,IF($AL$12=7,$AK$12,IF($AL$14=7,$AK$14,IF($AL$16=7,$AK$16,IF($AL$18=7,$AK$18,IF(#REF!=7,#REF!,0)))))))))</f>
        <v>2.2210000000000001</v>
      </c>
      <c r="AP34" s="23"/>
      <c r="AQ34" s="23"/>
      <c r="AR34" s="23"/>
    </row>
    <row r="35" spans="1:44" ht="15.75" thickBot="1" x14ac:dyDescent="0.3">
      <c r="A35" s="48"/>
      <c r="B35" s="37"/>
      <c r="C35" s="37"/>
      <c r="D35" s="37"/>
      <c r="E35" s="37"/>
      <c r="F35" s="38"/>
      <c r="G35" s="37"/>
      <c r="H35" s="38"/>
      <c r="I35" s="46"/>
      <c r="J35" s="38"/>
      <c r="K35" s="37"/>
      <c r="L35" s="38"/>
      <c r="O35" s="47"/>
      <c r="P35" s="47"/>
      <c r="Q35" s="47"/>
      <c r="R35" s="47"/>
      <c r="W35" s="45"/>
      <c r="X35" s="18"/>
      <c r="Y35" s="18"/>
      <c r="Z35" s="18"/>
      <c r="AA35" s="18"/>
      <c r="AB35" s="18"/>
      <c r="AC35" s="45"/>
      <c r="AD35" s="18"/>
      <c r="AE35" s="31"/>
      <c r="AF35" s="31"/>
      <c r="AG35" s="31"/>
      <c r="AH35" s="31"/>
      <c r="AI35" s="40"/>
      <c r="AJ35" s="40"/>
      <c r="AK35" s="40"/>
      <c r="AL35" s="40"/>
      <c r="AM35" s="40"/>
      <c r="AN35" s="41"/>
      <c r="AO35" s="42"/>
      <c r="AP35" s="18"/>
      <c r="AQ35" s="18"/>
      <c r="AR35" s="18"/>
    </row>
    <row r="36" spans="1:44" ht="15.75" thickBot="1" x14ac:dyDescent="0.3">
      <c r="A36" s="48"/>
      <c r="B36" s="37"/>
      <c r="C36" s="37"/>
      <c r="D36" s="37"/>
      <c r="E36" s="37"/>
      <c r="F36" s="38"/>
      <c r="G36" s="37"/>
      <c r="H36" s="38"/>
      <c r="I36" s="45"/>
      <c r="J36" s="38"/>
      <c r="K36" s="37"/>
      <c r="L36" s="38"/>
      <c r="W36" s="24"/>
      <c r="X36" s="24"/>
      <c r="Y36" s="38"/>
      <c r="Z36" s="49"/>
      <c r="AA36" s="23"/>
      <c r="AB36" s="23"/>
      <c r="AC36" s="24" t="s">
        <v>96</v>
      </c>
      <c r="AD36" s="25"/>
      <c r="AE36" s="43" t="str">
        <f>IF($AL$4=8,$B$4,IF($AL$6=8,$B$6,IF($AL$8=8,$B$8,IF($AL$10=8,$B$10,IF($AL$12=8,$B$12,IF($AL$14=8,$B$14,IF($AL$16=8,$B$16,IF($AL$18=8,$B$18,IF(#REF!=8,#REF!,"")))))))))</f>
        <v>D3</v>
      </c>
      <c r="AF36" s="36"/>
      <c r="AG36" s="131" t="str">
        <f>CHOOSE(MID($AE$36,2,LEN($AE$36)-1),$C$4,$C$6,$C$8,$C$10,$C$12,$C$14,$C$16,$C$18,#REF!)</f>
        <v>Equipe 32</v>
      </c>
      <c r="AH36" s="132"/>
      <c r="AI36" s="132"/>
      <c r="AJ36" s="132"/>
      <c r="AK36" s="132"/>
      <c r="AL36" s="132"/>
      <c r="AM36" s="133"/>
      <c r="AN36" s="28"/>
      <c r="AO36" s="29">
        <f>IF($AL$4=8,$AK$4,IF($AL$6=8,$AK$6,IF($AL$8=8,$AK$8,IF($AL$10=8,$AK$10,IF($AL$12=8,$AK$12,IF($AL$14=8,$AK$14,IF($AL$16=8,$AK$16,IF($AL$18=8,$AK$18,IF(#REF!=8,#REF!,0)))))))))</f>
        <v>2.198</v>
      </c>
      <c r="AP36" s="23"/>
      <c r="AQ36" s="23"/>
      <c r="AR36" s="23"/>
    </row>
    <row r="37" spans="1:44" ht="15" x14ac:dyDescent="0.25">
      <c r="AE37" s="40"/>
      <c r="AF37" s="40"/>
      <c r="AG37" s="40"/>
      <c r="AH37" s="40"/>
      <c r="AI37" s="40"/>
      <c r="AJ37" s="40"/>
      <c r="AK37" s="40"/>
      <c r="AL37" s="40"/>
      <c r="AM37" s="40"/>
      <c r="AN37" s="50"/>
      <c r="AO37" s="51"/>
    </row>
  </sheetData>
  <mergeCells count="179">
    <mergeCell ref="A1:AM1"/>
    <mergeCell ref="C3:M3"/>
    <mergeCell ref="N3:P3"/>
    <mergeCell ref="Q3:S3"/>
    <mergeCell ref="T3:V3"/>
    <mergeCell ref="W3:Y3"/>
    <mergeCell ref="Z3:AB3"/>
    <mergeCell ref="AC3:AE3"/>
    <mergeCell ref="AF3:AH3"/>
    <mergeCell ref="AI3:AK3"/>
    <mergeCell ref="AL3:AM3"/>
    <mergeCell ref="B4:B5"/>
    <mergeCell ref="C4:M5"/>
    <mergeCell ref="N4:P4"/>
    <mergeCell ref="Q4:S4"/>
    <mergeCell ref="T4:V4"/>
    <mergeCell ref="W4:Y4"/>
    <mergeCell ref="Z4:AB4"/>
    <mergeCell ref="AC4:AE4"/>
    <mergeCell ref="AF4:AH4"/>
    <mergeCell ref="AI4:AI5"/>
    <mergeCell ref="AJ4:AJ5"/>
    <mergeCell ref="AK4:AK5"/>
    <mergeCell ref="AL4:AM5"/>
    <mergeCell ref="N5:P5"/>
    <mergeCell ref="Q5:S5"/>
    <mergeCell ref="T5:V5"/>
    <mergeCell ref="W5:Y5"/>
    <mergeCell ref="Z5:AB5"/>
    <mergeCell ref="AC5:AE5"/>
    <mergeCell ref="AF5:AH5"/>
    <mergeCell ref="B6:B7"/>
    <mergeCell ref="C6:M7"/>
    <mergeCell ref="N6:P6"/>
    <mergeCell ref="Q6:S6"/>
    <mergeCell ref="T6:V6"/>
    <mergeCell ref="W6:Y6"/>
    <mergeCell ref="Z6:AB6"/>
    <mergeCell ref="AC6:AE6"/>
    <mergeCell ref="AF6:AH6"/>
    <mergeCell ref="AI6:AI7"/>
    <mergeCell ref="AJ6:AJ7"/>
    <mergeCell ref="AK6:AK7"/>
    <mergeCell ref="AL6:AM7"/>
    <mergeCell ref="N7:P7"/>
    <mergeCell ref="Q7:S7"/>
    <mergeCell ref="T7:V7"/>
    <mergeCell ref="W7:Y7"/>
    <mergeCell ref="Z7:AB7"/>
    <mergeCell ref="AC7:AE7"/>
    <mergeCell ref="AF7:AH7"/>
    <mergeCell ref="B8:B9"/>
    <mergeCell ref="C8:M9"/>
    <mergeCell ref="N8:P8"/>
    <mergeCell ref="Q8:S8"/>
    <mergeCell ref="T8:V8"/>
    <mergeCell ref="W8:Y8"/>
    <mergeCell ref="Z8:AB8"/>
    <mergeCell ref="AC8:AE8"/>
    <mergeCell ref="AF8:AH8"/>
    <mergeCell ref="AI8:AI9"/>
    <mergeCell ref="AJ8:AJ9"/>
    <mergeCell ref="AK8:AK9"/>
    <mergeCell ref="AL8:AM9"/>
    <mergeCell ref="N9:P9"/>
    <mergeCell ref="Q9:S9"/>
    <mergeCell ref="T9:V9"/>
    <mergeCell ref="W9:Y9"/>
    <mergeCell ref="Z9:AB9"/>
    <mergeCell ref="AC9:AE9"/>
    <mergeCell ref="AF9:AH9"/>
    <mergeCell ref="B10:B11"/>
    <mergeCell ref="C10:M11"/>
    <mergeCell ref="N10:P10"/>
    <mergeCell ref="Q10:S10"/>
    <mergeCell ref="T10:V10"/>
    <mergeCell ref="W10:Y10"/>
    <mergeCell ref="Z10:AB10"/>
    <mergeCell ref="AC10:AE10"/>
    <mergeCell ref="AF10:AH10"/>
    <mergeCell ref="AI10:AI11"/>
    <mergeCell ref="AJ10:AJ11"/>
    <mergeCell ref="AK10:AK11"/>
    <mergeCell ref="AL10:AM11"/>
    <mergeCell ref="N11:P11"/>
    <mergeCell ref="Q11:S11"/>
    <mergeCell ref="T11:V11"/>
    <mergeCell ref="W11:Y11"/>
    <mergeCell ref="Z11:AB11"/>
    <mergeCell ref="AC11:AE11"/>
    <mergeCell ref="AF11:AH11"/>
    <mergeCell ref="B12:B13"/>
    <mergeCell ref="C12:M13"/>
    <mergeCell ref="N12:P12"/>
    <mergeCell ref="Q12:S12"/>
    <mergeCell ref="T12:V12"/>
    <mergeCell ref="W12:Y12"/>
    <mergeCell ref="Z12:AB12"/>
    <mergeCell ref="AC12:AE12"/>
    <mergeCell ref="AF12:AH12"/>
    <mergeCell ref="AI12:AI13"/>
    <mergeCell ref="AJ12:AJ13"/>
    <mergeCell ref="AK12:AK13"/>
    <mergeCell ref="AL12:AM13"/>
    <mergeCell ref="N13:P13"/>
    <mergeCell ref="Q13:S13"/>
    <mergeCell ref="T13:V13"/>
    <mergeCell ref="W13:Y13"/>
    <mergeCell ref="Z13:AB13"/>
    <mergeCell ref="AC13:AE13"/>
    <mergeCell ref="AF13:AH13"/>
    <mergeCell ref="B14:B15"/>
    <mergeCell ref="C14:M15"/>
    <mergeCell ref="N14:P14"/>
    <mergeCell ref="Q14:S14"/>
    <mergeCell ref="T14:V14"/>
    <mergeCell ref="W14:Y14"/>
    <mergeCell ref="Z14:AB14"/>
    <mergeCell ref="AC14:AE14"/>
    <mergeCell ref="AF14:AH14"/>
    <mergeCell ref="AI14:AI15"/>
    <mergeCell ref="AJ14:AJ15"/>
    <mergeCell ref="AK14:AK15"/>
    <mergeCell ref="AL14:AM15"/>
    <mergeCell ref="N15:P15"/>
    <mergeCell ref="Q15:S15"/>
    <mergeCell ref="T15:V15"/>
    <mergeCell ref="W15:Y15"/>
    <mergeCell ref="Z15:AB15"/>
    <mergeCell ref="AC15:AE15"/>
    <mergeCell ref="AF15:AH15"/>
    <mergeCell ref="AI16:AI17"/>
    <mergeCell ref="AJ16:AJ17"/>
    <mergeCell ref="AK16:AK17"/>
    <mergeCell ref="AL16:AM17"/>
    <mergeCell ref="N17:P17"/>
    <mergeCell ref="Q17:S17"/>
    <mergeCell ref="T17:V17"/>
    <mergeCell ref="W17:Y17"/>
    <mergeCell ref="Z17:AB17"/>
    <mergeCell ref="AC17:AE17"/>
    <mergeCell ref="N16:P16"/>
    <mergeCell ref="Q16:S16"/>
    <mergeCell ref="T16:V16"/>
    <mergeCell ref="W16:Y16"/>
    <mergeCell ref="Z16:AB16"/>
    <mergeCell ref="AC16:AE16"/>
    <mergeCell ref="AF16:AH16"/>
    <mergeCell ref="N19:P19"/>
    <mergeCell ref="Q19:S19"/>
    <mergeCell ref="T19:V19"/>
    <mergeCell ref="W19:Y19"/>
    <mergeCell ref="Z19:AB19"/>
    <mergeCell ref="AC19:AE19"/>
    <mergeCell ref="AF17:AH17"/>
    <mergeCell ref="B18:B19"/>
    <mergeCell ref="C18:M19"/>
    <mergeCell ref="N18:P18"/>
    <mergeCell ref="Q18:S18"/>
    <mergeCell ref="T18:V18"/>
    <mergeCell ref="W18:Y18"/>
    <mergeCell ref="Z18:AB18"/>
    <mergeCell ref="AC18:AE18"/>
    <mergeCell ref="AF18:AH18"/>
    <mergeCell ref="B16:B17"/>
    <mergeCell ref="C16:M17"/>
    <mergeCell ref="AG32:AM32"/>
    <mergeCell ref="AG34:AM34"/>
    <mergeCell ref="AG36:AM36"/>
    <mergeCell ref="AF19:AH19"/>
    <mergeCell ref="AG22:AM22"/>
    <mergeCell ref="AG24:AM24"/>
    <mergeCell ref="AG26:AM26"/>
    <mergeCell ref="AG28:AM28"/>
    <mergeCell ref="AG30:AM30"/>
    <mergeCell ref="AI18:AI19"/>
    <mergeCell ref="AJ18:AJ19"/>
    <mergeCell ref="AK18:AK19"/>
    <mergeCell ref="AL18:AM19"/>
  </mergeCells>
  <conditionalFormatting sqref="AG30:AM30 AE30">
    <cfRule type="expression" dxfId="2" priority="1">
      <formula>$AN$30="Q"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R37"/>
  <sheetViews>
    <sheetView workbookViewId="0">
      <selection activeCell="C20" sqref="C20"/>
    </sheetView>
  </sheetViews>
  <sheetFormatPr baseColWidth="10" defaultColWidth="11.42578125" defaultRowHeight="12.75" x14ac:dyDescent="0.2"/>
  <cols>
    <col min="1" max="4" width="3.5703125" style="13" customWidth="1"/>
    <col min="5" max="5" width="2.140625" style="13" customWidth="1"/>
    <col min="6" max="7" width="3.5703125" style="13" customWidth="1"/>
    <col min="8" max="23" width="3.5703125" style="14" customWidth="1"/>
    <col min="24" max="34" width="3.5703125" style="13" customWidth="1"/>
    <col min="35" max="35" width="11.7109375" style="13" customWidth="1"/>
    <col min="36" max="37" width="5.7109375" style="13" customWidth="1"/>
    <col min="38" max="38" width="10.7109375" style="13" customWidth="1"/>
    <col min="39" max="39" width="3.5703125" style="13" customWidth="1"/>
    <col min="40" max="40" width="11.85546875" style="13" customWidth="1"/>
    <col min="41" max="42" width="11.42578125" style="13" customWidth="1"/>
    <col min="43" max="16384" width="11.42578125" style="13"/>
  </cols>
  <sheetData>
    <row r="1" spans="1:39" ht="46.5" x14ac:dyDescent="0.2">
      <c r="A1" s="94" t="s">
        <v>156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</row>
    <row r="2" spans="1:39" ht="13.5" thickBot="1" x14ac:dyDescent="0.25"/>
    <row r="3" spans="1:39" ht="21.75" thickBot="1" x14ac:dyDescent="0.25">
      <c r="C3" s="95" t="s">
        <v>67</v>
      </c>
      <c r="D3" s="96"/>
      <c r="E3" s="96"/>
      <c r="F3" s="96"/>
      <c r="G3" s="96"/>
      <c r="H3" s="96"/>
      <c r="I3" s="96"/>
      <c r="J3" s="96"/>
      <c r="K3" s="96"/>
      <c r="L3" s="96"/>
      <c r="M3" s="97"/>
      <c r="N3" s="149" t="s">
        <v>68</v>
      </c>
      <c r="O3" s="98"/>
      <c r="P3" s="98"/>
      <c r="Q3" s="98" t="s">
        <v>69</v>
      </c>
      <c r="R3" s="98"/>
      <c r="S3" s="98"/>
      <c r="T3" s="98" t="s">
        <v>70</v>
      </c>
      <c r="U3" s="98"/>
      <c r="V3" s="98"/>
      <c r="W3" s="98" t="s">
        <v>71</v>
      </c>
      <c r="X3" s="98"/>
      <c r="Y3" s="98"/>
      <c r="Z3" s="98" t="s">
        <v>72</v>
      </c>
      <c r="AA3" s="98"/>
      <c r="AB3" s="98"/>
      <c r="AC3" s="98" t="s">
        <v>73</v>
      </c>
      <c r="AD3" s="98"/>
      <c r="AE3" s="98"/>
      <c r="AF3" s="98" t="s">
        <v>74</v>
      </c>
      <c r="AG3" s="98"/>
      <c r="AH3" s="98"/>
      <c r="AI3" s="99" t="s">
        <v>76</v>
      </c>
      <c r="AJ3" s="96"/>
      <c r="AK3" s="100"/>
      <c r="AL3" s="98" t="s">
        <v>77</v>
      </c>
      <c r="AM3" s="101"/>
    </row>
    <row r="4" spans="1:39" ht="15" x14ac:dyDescent="0.2">
      <c r="B4" s="140" t="s">
        <v>157</v>
      </c>
      <c r="C4" s="142" t="s">
        <v>27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44">
        <f>IF($N$5=50,1,0)</f>
        <v>1</v>
      </c>
      <c r="O4" s="111"/>
      <c r="P4" s="111"/>
      <c r="Q4" s="111">
        <f>IF($Q$5=50,1,0)</f>
        <v>0</v>
      </c>
      <c r="R4" s="111"/>
      <c r="S4" s="111"/>
      <c r="T4" s="111">
        <f>IF($T$5=50,1,0)</f>
        <v>1</v>
      </c>
      <c r="U4" s="111"/>
      <c r="V4" s="111"/>
      <c r="W4" s="111">
        <f>IF($W$5=50,1,0)</f>
        <v>1</v>
      </c>
      <c r="X4" s="111"/>
      <c r="Y4" s="111"/>
      <c r="Z4" s="111">
        <f>IF($Z$5=50,1,0)</f>
        <v>0</v>
      </c>
      <c r="AA4" s="111"/>
      <c r="AB4" s="111"/>
      <c r="AC4" s="111">
        <f>IF($AC$5=50,1,0)</f>
        <v>0</v>
      </c>
      <c r="AD4" s="111"/>
      <c r="AE4" s="111"/>
      <c r="AF4" s="111">
        <f>IF($AF$5=50,1,0)</f>
        <v>0</v>
      </c>
      <c r="AG4" s="111"/>
      <c r="AH4" s="111"/>
      <c r="AI4" s="112">
        <f>SUM($N$4:$AH$4)</f>
        <v>3</v>
      </c>
      <c r="AJ4" s="114">
        <f>SUM($N$5:$AH$5)</f>
        <v>288</v>
      </c>
      <c r="AK4" s="114">
        <f>$AI$4+$AJ$4/1000</f>
        <v>3.2879999999999998</v>
      </c>
      <c r="AL4" s="116">
        <f>RANK($AK$4,$AK$4:$AK$19,0)</f>
        <v>4</v>
      </c>
      <c r="AM4" s="117"/>
    </row>
    <row r="5" spans="1:39" ht="15.75" thickBot="1" x14ac:dyDescent="0.25">
      <c r="B5" s="141"/>
      <c r="C5" s="143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48">
        <f>$F$22</f>
        <v>50</v>
      </c>
      <c r="O5" s="121"/>
      <c r="P5" s="121"/>
      <c r="Q5" s="121">
        <f>$H$26</f>
        <v>45</v>
      </c>
      <c r="R5" s="121"/>
      <c r="S5" s="121"/>
      <c r="T5" s="121">
        <f>$F$30</f>
        <v>50</v>
      </c>
      <c r="U5" s="121"/>
      <c r="V5" s="121"/>
      <c r="W5" s="121">
        <f>$O$22</f>
        <v>50</v>
      </c>
      <c r="X5" s="121"/>
      <c r="Y5" s="121"/>
      <c r="Z5" s="121">
        <f>$Q$26</f>
        <v>41</v>
      </c>
      <c r="AA5" s="121"/>
      <c r="AB5" s="121"/>
      <c r="AC5" s="121">
        <f>$Q$30</f>
        <v>26</v>
      </c>
      <c r="AD5" s="121"/>
      <c r="AE5" s="121"/>
      <c r="AF5" s="121">
        <f>$Z$22</f>
        <v>26</v>
      </c>
      <c r="AG5" s="121"/>
      <c r="AH5" s="121"/>
      <c r="AI5" s="113"/>
      <c r="AJ5" s="115"/>
      <c r="AK5" s="115"/>
      <c r="AL5" s="118"/>
      <c r="AM5" s="119"/>
    </row>
    <row r="6" spans="1:39" ht="15" x14ac:dyDescent="0.2">
      <c r="B6" s="140" t="s">
        <v>158</v>
      </c>
      <c r="C6" s="142" t="s">
        <v>23</v>
      </c>
      <c r="D6" s="105"/>
      <c r="E6" s="105"/>
      <c r="F6" s="105"/>
      <c r="G6" s="105"/>
      <c r="H6" s="105"/>
      <c r="I6" s="105"/>
      <c r="J6" s="105"/>
      <c r="K6" s="105"/>
      <c r="L6" s="105"/>
      <c r="M6" s="106"/>
      <c r="N6" s="144">
        <f>IF($N$7=50,1,0)</f>
        <v>0</v>
      </c>
      <c r="O6" s="111"/>
      <c r="P6" s="111"/>
      <c r="Q6" s="111">
        <f>IF($Q$7=50,1,0)</f>
        <v>1</v>
      </c>
      <c r="R6" s="111"/>
      <c r="S6" s="111"/>
      <c r="T6" s="111">
        <f>IF($T$7=50,1,0)</f>
        <v>1</v>
      </c>
      <c r="U6" s="111"/>
      <c r="V6" s="111"/>
      <c r="W6" s="111">
        <f>IF($W$7=50,1,0)</f>
        <v>0</v>
      </c>
      <c r="X6" s="111"/>
      <c r="Y6" s="111"/>
      <c r="Z6" s="111">
        <f>IF($Z$7=50,1,0)</f>
        <v>0</v>
      </c>
      <c r="AA6" s="111"/>
      <c r="AB6" s="111"/>
      <c r="AC6" s="111">
        <f>IF($AC$7=50,1,0)</f>
        <v>0</v>
      </c>
      <c r="AD6" s="111"/>
      <c r="AE6" s="111"/>
      <c r="AF6" s="111">
        <f>IF($AF$7=50,1,0)</f>
        <v>0</v>
      </c>
      <c r="AG6" s="111"/>
      <c r="AH6" s="111"/>
      <c r="AI6" s="112">
        <f>SUM($N$6:$AH$6)</f>
        <v>2</v>
      </c>
      <c r="AJ6" s="114">
        <f>SUM($N$7:$AH$7)</f>
        <v>221</v>
      </c>
      <c r="AK6" s="114">
        <f>$AI$6+$AJ$6/1000</f>
        <v>2.2210000000000001</v>
      </c>
      <c r="AL6" s="116">
        <f>RANK($AK$6,$AK$4:$AK$19,0)</f>
        <v>7</v>
      </c>
      <c r="AM6" s="117"/>
    </row>
    <row r="7" spans="1:39" ht="15.75" thickBot="1" x14ac:dyDescent="0.3">
      <c r="B7" s="141"/>
      <c r="C7" s="143"/>
      <c r="D7" s="108"/>
      <c r="E7" s="108"/>
      <c r="F7" s="108"/>
      <c r="G7" s="108"/>
      <c r="H7" s="108"/>
      <c r="I7" s="108"/>
      <c r="J7" s="108"/>
      <c r="K7" s="108"/>
      <c r="L7" s="108"/>
      <c r="M7" s="109"/>
      <c r="N7" s="147">
        <f>$H$22</f>
        <v>32</v>
      </c>
      <c r="O7" s="122"/>
      <c r="P7" s="122"/>
      <c r="Q7" s="122">
        <f>$F$27</f>
        <v>50</v>
      </c>
      <c r="R7" s="122"/>
      <c r="S7" s="122"/>
      <c r="T7" s="122">
        <f>$F$31</f>
        <v>50</v>
      </c>
      <c r="U7" s="122"/>
      <c r="V7" s="122"/>
      <c r="W7" s="122">
        <f>$Q$23</f>
        <v>23</v>
      </c>
      <c r="X7" s="122"/>
      <c r="Y7" s="122"/>
      <c r="Z7" s="122">
        <f>$Q$27</f>
        <v>38</v>
      </c>
      <c r="AA7" s="122"/>
      <c r="AB7" s="122"/>
      <c r="AC7" s="122">
        <f>$O$31</f>
        <v>0</v>
      </c>
      <c r="AD7" s="122"/>
      <c r="AE7" s="122"/>
      <c r="AF7" s="122">
        <f>$Z$24</f>
        <v>28</v>
      </c>
      <c r="AG7" s="122"/>
      <c r="AH7" s="122"/>
      <c r="AI7" s="113"/>
      <c r="AJ7" s="115"/>
      <c r="AK7" s="115"/>
      <c r="AL7" s="118"/>
      <c r="AM7" s="119"/>
    </row>
    <row r="8" spans="1:39" ht="15" x14ac:dyDescent="0.2">
      <c r="B8" s="140" t="s">
        <v>159</v>
      </c>
      <c r="C8" s="142" t="s">
        <v>110</v>
      </c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44">
        <f>IF($N$9=50,1,0)</f>
        <v>1</v>
      </c>
      <c r="O8" s="111"/>
      <c r="P8" s="111"/>
      <c r="Q8" s="111">
        <f>IF($Q$9=50,1,0)</f>
        <v>0</v>
      </c>
      <c r="R8" s="111"/>
      <c r="S8" s="111"/>
      <c r="T8" s="111">
        <f>IF($T$9=50,1,0)</f>
        <v>0</v>
      </c>
      <c r="U8" s="111"/>
      <c r="V8" s="111"/>
      <c r="W8" s="111">
        <f>IF($W$9=50,1,0)</f>
        <v>0</v>
      </c>
      <c r="X8" s="111"/>
      <c r="Y8" s="111"/>
      <c r="Z8" s="111">
        <f>IF($Z$9=50,1,0)</f>
        <v>0</v>
      </c>
      <c r="AA8" s="111"/>
      <c r="AB8" s="111"/>
      <c r="AC8" s="111">
        <f>IF($AC$9=50,1,0)</f>
        <v>0</v>
      </c>
      <c r="AD8" s="111"/>
      <c r="AE8" s="111"/>
      <c r="AF8" s="111">
        <f>IF($AF$9=50,1,0)</f>
        <v>1</v>
      </c>
      <c r="AG8" s="111"/>
      <c r="AH8" s="111"/>
      <c r="AI8" s="112">
        <f>SUM($N$8:$AH$8)</f>
        <v>2</v>
      </c>
      <c r="AJ8" s="114">
        <f>SUM($N$9:$AH$9)</f>
        <v>198</v>
      </c>
      <c r="AK8" s="114">
        <f>$AI$8+$AJ$8/1000</f>
        <v>2.198</v>
      </c>
      <c r="AL8" s="116">
        <f>RANK($AK$8,$AK$4:$AK$19,0)</f>
        <v>8</v>
      </c>
      <c r="AM8" s="117"/>
    </row>
    <row r="9" spans="1:39" ht="15.75" thickBot="1" x14ac:dyDescent="0.3">
      <c r="B9" s="141"/>
      <c r="C9" s="143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47">
        <f>$F$23</f>
        <v>50</v>
      </c>
      <c r="O9" s="122"/>
      <c r="P9" s="122"/>
      <c r="Q9" s="122">
        <f>$H$27</f>
        <v>48</v>
      </c>
      <c r="R9" s="122"/>
      <c r="S9" s="122"/>
      <c r="T9" s="122">
        <f>$F$32</f>
        <v>0</v>
      </c>
      <c r="U9" s="122"/>
      <c r="V9" s="122"/>
      <c r="W9" s="122">
        <f>$Q$22</f>
        <v>21</v>
      </c>
      <c r="X9" s="122"/>
      <c r="Y9" s="122"/>
      <c r="Z9" s="122">
        <f>$Q$29</f>
        <v>29</v>
      </c>
      <c r="AA9" s="122"/>
      <c r="AB9" s="122"/>
      <c r="AC9" s="122">
        <f>$O$32</f>
        <v>0</v>
      </c>
      <c r="AD9" s="122"/>
      <c r="AE9" s="122"/>
      <c r="AF9" s="122">
        <f>$X$27</f>
        <v>50</v>
      </c>
      <c r="AG9" s="122"/>
      <c r="AH9" s="122"/>
      <c r="AI9" s="113"/>
      <c r="AJ9" s="115"/>
      <c r="AK9" s="115"/>
      <c r="AL9" s="118"/>
      <c r="AM9" s="119"/>
    </row>
    <row r="10" spans="1:39" ht="15" x14ac:dyDescent="0.2">
      <c r="B10" s="140" t="s">
        <v>160</v>
      </c>
      <c r="C10" s="142" t="s">
        <v>17</v>
      </c>
      <c r="D10" s="105"/>
      <c r="E10" s="105"/>
      <c r="F10" s="105"/>
      <c r="G10" s="105"/>
      <c r="H10" s="105"/>
      <c r="I10" s="105"/>
      <c r="J10" s="105"/>
      <c r="K10" s="105"/>
      <c r="L10" s="105"/>
      <c r="M10" s="106"/>
      <c r="N10" s="144">
        <f>IF($N$11=50,1,0)</f>
        <v>0</v>
      </c>
      <c r="O10" s="111"/>
      <c r="P10" s="111"/>
      <c r="Q10" s="111">
        <f>IF($Q$11=50,1,0)</f>
        <v>1</v>
      </c>
      <c r="R10" s="111"/>
      <c r="S10" s="111"/>
      <c r="T10" s="111">
        <f>IF($T$11=50,1,0)</f>
        <v>0</v>
      </c>
      <c r="U10" s="111"/>
      <c r="V10" s="111"/>
      <c r="W10" s="111">
        <f>IF($W$11=50,1,0)</f>
        <v>1</v>
      </c>
      <c r="X10" s="111"/>
      <c r="Y10" s="111"/>
      <c r="Z10" s="111">
        <f>IF($Z$11=50,1,0)</f>
        <v>0</v>
      </c>
      <c r="AA10" s="111"/>
      <c r="AB10" s="111"/>
      <c r="AC10" s="111">
        <f>IF($AC$11=50,1,0)</f>
        <v>1</v>
      </c>
      <c r="AD10" s="111"/>
      <c r="AE10" s="111"/>
      <c r="AF10" s="111">
        <f>IF($AF$11=50,1,0)</f>
        <v>1</v>
      </c>
      <c r="AG10" s="111"/>
      <c r="AH10" s="111"/>
      <c r="AI10" s="112">
        <f>SUM($N$10:$AH$10)</f>
        <v>4</v>
      </c>
      <c r="AJ10" s="114">
        <f>SUM($N$11:$AH$11)</f>
        <v>274</v>
      </c>
      <c r="AK10" s="114">
        <f>$AI$10+$AJ$10/1000</f>
        <v>4.274</v>
      </c>
      <c r="AL10" s="116">
        <f>RANK($AK$10,$AK$4:$AK$19,0)</f>
        <v>3</v>
      </c>
      <c r="AM10" s="117"/>
    </row>
    <row r="11" spans="1:39" ht="15.75" thickBot="1" x14ac:dyDescent="0.3">
      <c r="B11" s="141"/>
      <c r="C11" s="143"/>
      <c r="D11" s="108"/>
      <c r="E11" s="108"/>
      <c r="F11" s="108"/>
      <c r="G11" s="108"/>
      <c r="H11" s="108"/>
      <c r="I11" s="108"/>
      <c r="J11" s="108"/>
      <c r="K11" s="108"/>
      <c r="L11" s="108"/>
      <c r="M11" s="109"/>
      <c r="N11" s="146">
        <f>$H$23</f>
        <v>21</v>
      </c>
      <c r="O11" s="124"/>
      <c r="P11" s="124"/>
      <c r="Q11" s="124">
        <f>$F$28</f>
        <v>50</v>
      </c>
      <c r="R11" s="124"/>
      <c r="S11" s="124"/>
      <c r="T11" s="124">
        <f>$H$31</f>
        <v>14</v>
      </c>
      <c r="U11" s="124"/>
      <c r="V11" s="124"/>
      <c r="W11" s="124">
        <f>$O$24</f>
        <v>50</v>
      </c>
      <c r="X11" s="124"/>
      <c r="Y11" s="124"/>
      <c r="Z11" s="124">
        <f>$Q$28</f>
        <v>39</v>
      </c>
      <c r="AA11" s="124"/>
      <c r="AB11" s="124"/>
      <c r="AC11" s="124">
        <f>$X$22</f>
        <v>50</v>
      </c>
      <c r="AD11" s="124"/>
      <c r="AE11" s="124"/>
      <c r="AF11" s="124">
        <f>$Z$28</f>
        <v>50</v>
      </c>
      <c r="AG11" s="124"/>
      <c r="AH11" s="124"/>
      <c r="AI11" s="113"/>
      <c r="AJ11" s="115"/>
      <c r="AK11" s="115"/>
      <c r="AL11" s="118"/>
      <c r="AM11" s="119"/>
    </row>
    <row r="12" spans="1:39" ht="15" x14ac:dyDescent="0.2">
      <c r="B12" s="140" t="s">
        <v>161</v>
      </c>
      <c r="C12" s="142" t="s">
        <v>16</v>
      </c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44">
        <f>IF($N$13=50,1,0)</f>
        <v>1</v>
      </c>
      <c r="O12" s="111"/>
      <c r="P12" s="111"/>
      <c r="Q12" s="111">
        <f>IF($Q$13=50,1,0)</f>
        <v>0</v>
      </c>
      <c r="R12" s="111"/>
      <c r="S12" s="111"/>
      <c r="T12" s="111">
        <f>IF($T$13=50,1,0)</f>
        <v>0</v>
      </c>
      <c r="U12" s="111"/>
      <c r="V12" s="111"/>
      <c r="W12" s="111">
        <f>IF($W$13=50,1,0)</f>
        <v>1</v>
      </c>
      <c r="X12" s="111"/>
      <c r="Y12" s="111"/>
      <c r="Z12" s="111">
        <f>IF($Z$13=50,1,0)</f>
        <v>1</v>
      </c>
      <c r="AA12" s="111"/>
      <c r="AB12" s="111"/>
      <c r="AC12" s="111">
        <f>IF($AC$13=50,1,0)</f>
        <v>0</v>
      </c>
      <c r="AD12" s="111"/>
      <c r="AE12" s="111"/>
      <c r="AF12" s="111">
        <f>IF($AF$13=50,1,0)</f>
        <v>1</v>
      </c>
      <c r="AG12" s="111"/>
      <c r="AH12" s="111"/>
      <c r="AI12" s="112">
        <f>SUM($N$12:$AH$12)</f>
        <v>4</v>
      </c>
      <c r="AJ12" s="114">
        <f>SUM($N$13:$AH$13)</f>
        <v>284</v>
      </c>
      <c r="AK12" s="114">
        <f>$AI$12+$AJ$12/1000</f>
        <v>4.2839999999999998</v>
      </c>
      <c r="AL12" s="116">
        <f>RANK($AK$12,$AK$4:$AK$19,0)</f>
        <v>1</v>
      </c>
      <c r="AM12" s="117"/>
    </row>
    <row r="13" spans="1:39" ht="15.75" thickBot="1" x14ac:dyDescent="0.3">
      <c r="B13" s="145"/>
      <c r="C13" s="143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46">
        <f>$F$24</f>
        <v>50</v>
      </c>
      <c r="O13" s="124"/>
      <c r="P13" s="124"/>
      <c r="Q13" s="124">
        <f>$H$28</f>
        <v>39</v>
      </c>
      <c r="R13" s="124"/>
      <c r="S13" s="124"/>
      <c r="T13" s="124">
        <f>$H$32</f>
        <v>0</v>
      </c>
      <c r="U13" s="124"/>
      <c r="V13" s="124"/>
      <c r="W13" s="124">
        <f>$O$23</f>
        <v>50</v>
      </c>
      <c r="X13" s="124"/>
      <c r="Y13" s="124"/>
      <c r="Z13" s="124">
        <f>$O$30</f>
        <v>50</v>
      </c>
      <c r="AA13" s="124"/>
      <c r="AB13" s="124"/>
      <c r="AC13" s="124">
        <f>$Z$25</f>
        <v>45</v>
      </c>
      <c r="AD13" s="124"/>
      <c r="AE13" s="124"/>
      <c r="AF13" s="124">
        <f>$X$29</f>
        <v>50</v>
      </c>
      <c r="AG13" s="124"/>
      <c r="AH13" s="124"/>
      <c r="AI13" s="113"/>
      <c r="AJ13" s="115"/>
      <c r="AK13" s="115"/>
      <c r="AL13" s="118"/>
      <c r="AM13" s="119"/>
    </row>
    <row r="14" spans="1:39" ht="15" x14ac:dyDescent="0.2">
      <c r="B14" s="140" t="s">
        <v>162</v>
      </c>
      <c r="C14" s="142" t="s">
        <v>9</v>
      </c>
      <c r="D14" s="105"/>
      <c r="E14" s="105"/>
      <c r="F14" s="105"/>
      <c r="G14" s="105"/>
      <c r="H14" s="105"/>
      <c r="I14" s="105"/>
      <c r="J14" s="105"/>
      <c r="K14" s="105"/>
      <c r="L14" s="105"/>
      <c r="M14" s="106"/>
      <c r="N14" s="110">
        <f>IF($N$15=50,1,0)</f>
        <v>0</v>
      </c>
      <c r="O14" s="111"/>
      <c r="P14" s="111"/>
      <c r="Q14" s="111">
        <f>IF($Q$15=50,1,0)</f>
        <v>1</v>
      </c>
      <c r="R14" s="111"/>
      <c r="S14" s="111"/>
      <c r="T14" s="111">
        <f>IF($T$15=50,1,0)</f>
        <v>0</v>
      </c>
      <c r="U14" s="111"/>
      <c r="V14" s="111"/>
      <c r="W14" s="111">
        <f>IF($W$15=50,1,0)</f>
        <v>1</v>
      </c>
      <c r="X14" s="111"/>
      <c r="Y14" s="111"/>
      <c r="Z14" s="111">
        <f>IF($Z$15=50,1,0)</f>
        <v>0</v>
      </c>
      <c r="AA14" s="111"/>
      <c r="AB14" s="111"/>
      <c r="AC14" s="111">
        <f>IF($AC$15=50,1,0)</f>
        <v>1</v>
      </c>
      <c r="AD14" s="111"/>
      <c r="AE14" s="111"/>
      <c r="AF14" s="111">
        <f>IF($AF$15=50,1,0)</f>
        <v>0</v>
      </c>
      <c r="AG14" s="111"/>
      <c r="AH14" s="111"/>
      <c r="AI14" s="112">
        <f>SUM($N$14:$AH$14)</f>
        <v>3</v>
      </c>
      <c r="AJ14" s="114">
        <f>SUM($N$15:$AH$15)</f>
        <v>179</v>
      </c>
      <c r="AK14" s="114">
        <f>$AI$14+$AJ$14/1000</f>
        <v>3.1789999999999998</v>
      </c>
      <c r="AL14" s="116">
        <f>RANK($AK$14,$AK$4:$AK$19,0)</f>
        <v>5</v>
      </c>
      <c r="AM14" s="117"/>
    </row>
    <row r="15" spans="1:39" ht="15.75" thickBot="1" x14ac:dyDescent="0.3">
      <c r="B15" s="141"/>
      <c r="C15" s="143"/>
      <c r="D15" s="108"/>
      <c r="E15" s="108"/>
      <c r="F15" s="108"/>
      <c r="G15" s="108"/>
      <c r="H15" s="108"/>
      <c r="I15" s="108"/>
      <c r="J15" s="108"/>
      <c r="K15" s="108"/>
      <c r="L15" s="108"/>
      <c r="M15" s="109"/>
      <c r="N15" s="135">
        <f>$H$24</f>
        <v>12</v>
      </c>
      <c r="O15" s="124"/>
      <c r="P15" s="124"/>
      <c r="Q15" s="124">
        <f>$F$29</f>
        <v>50</v>
      </c>
      <c r="R15" s="124"/>
      <c r="S15" s="124"/>
      <c r="T15" s="124">
        <f>$F$33</f>
        <v>0</v>
      </c>
      <c r="U15" s="124"/>
      <c r="V15" s="124"/>
      <c r="W15" s="124">
        <f>$O$26</f>
        <v>50</v>
      </c>
      <c r="X15" s="124"/>
      <c r="Y15" s="124"/>
      <c r="Z15" s="124">
        <f>$Q$32</f>
        <v>0</v>
      </c>
      <c r="AA15" s="124"/>
      <c r="AB15" s="124"/>
      <c r="AC15" s="124">
        <f>$Z$23</f>
        <v>50</v>
      </c>
      <c r="AD15" s="124"/>
      <c r="AE15" s="124"/>
      <c r="AF15" s="124">
        <f>$X$28</f>
        <v>17</v>
      </c>
      <c r="AG15" s="124"/>
      <c r="AH15" s="124"/>
      <c r="AI15" s="113"/>
      <c r="AJ15" s="115"/>
      <c r="AK15" s="115"/>
      <c r="AL15" s="118"/>
      <c r="AM15" s="119"/>
    </row>
    <row r="16" spans="1:39" ht="15" x14ac:dyDescent="0.2">
      <c r="B16" s="140" t="s">
        <v>163</v>
      </c>
      <c r="C16" s="142" t="s">
        <v>108</v>
      </c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44">
        <f>IF($N$17=50,1,0)</f>
        <v>1</v>
      </c>
      <c r="O16" s="111"/>
      <c r="P16" s="111"/>
      <c r="Q16" s="111">
        <f>IF($Q$17=50,1,0)</f>
        <v>0</v>
      </c>
      <c r="R16" s="111"/>
      <c r="S16" s="111"/>
      <c r="T16" s="111">
        <f>IF($T$17=50,1,0)</f>
        <v>0</v>
      </c>
      <c r="U16" s="111"/>
      <c r="V16" s="111"/>
      <c r="W16" s="111">
        <f>IF($W$17=50,1,0)</f>
        <v>1</v>
      </c>
      <c r="X16" s="111"/>
      <c r="Y16" s="111"/>
      <c r="Z16" s="111">
        <f>IF($Z$17=50,1,0)</f>
        <v>0</v>
      </c>
      <c r="AA16" s="111"/>
      <c r="AB16" s="111"/>
      <c r="AC16" s="111">
        <f>IF($AC$17=50,1,0)</f>
        <v>1</v>
      </c>
      <c r="AD16" s="111"/>
      <c r="AE16" s="111"/>
      <c r="AF16" s="111">
        <f>IF($AF$17=50,1,0)</f>
        <v>1</v>
      </c>
      <c r="AG16" s="111"/>
      <c r="AH16" s="111"/>
      <c r="AI16" s="112">
        <f>SUM($N$16:$AH$16)</f>
        <v>4</v>
      </c>
      <c r="AJ16" s="114">
        <f>SUM($N$17:$AH$17)</f>
        <v>283</v>
      </c>
      <c r="AK16" s="114">
        <f>$AI$16+$AJ$16/1000</f>
        <v>4.2830000000000004</v>
      </c>
      <c r="AL16" s="116">
        <f>RANK($AK$16,$AK$4:$AK$19,0)</f>
        <v>2</v>
      </c>
      <c r="AM16" s="117"/>
    </row>
    <row r="17" spans="1:44" ht="15.75" customHeight="1" thickBot="1" x14ac:dyDescent="0.3">
      <c r="B17" s="141"/>
      <c r="C17" s="143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38">
        <f>$F$25</f>
        <v>50</v>
      </c>
      <c r="O17" s="139"/>
      <c r="P17" s="139"/>
      <c r="Q17" s="139">
        <f>$H$29</f>
        <v>38</v>
      </c>
      <c r="R17" s="139"/>
      <c r="S17" s="139"/>
      <c r="T17" s="139">
        <f>$Q$24</f>
        <v>45</v>
      </c>
      <c r="U17" s="139"/>
      <c r="V17" s="139"/>
      <c r="W17" s="139">
        <f>$O$29</f>
        <v>50</v>
      </c>
      <c r="X17" s="139"/>
      <c r="Y17" s="139"/>
      <c r="Z17" s="139">
        <f>$Q$33</f>
        <v>0</v>
      </c>
      <c r="AA17" s="139"/>
      <c r="AB17" s="139"/>
      <c r="AC17" s="139">
        <f>$X$24</f>
        <v>50</v>
      </c>
      <c r="AD17" s="139"/>
      <c r="AE17" s="139"/>
      <c r="AF17" s="139">
        <f>$Z$26</f>
        <v>50</v>
      </c>
      <c r="AG17" s="139"/>
      <c r="AH17" s="139"/>
      <c r="AI17" s="113"/>
      <c r="AJ17" s="115"/>
      <c r="AK17" s="115"/>
      <c r="AL17" s="118"/>
      <c r="AM17" s="119"/>
    </row>
    <row r="18" spans="1:44" ht="15.75" customHeight="1" x14ac:dyDescent="0.2">
      <c r="B18" s="140" t="s">
        <v>164</v>
      </c>
      <c r="C18" s="142" t="s">
        <v>14</v>
      </c>
      <c r="D18" s="105"/>
      <c r="E18" s="105"/>
      <c r="F18" s="105"/>
      <c r="G18" s="105"/>
      <c r="H18" s="105"/>
      <c r="I18" s="105"/>
      <c r="J18" s="105"/>
      <c r="K18" s="105"/>
      <c r="L18" s="105"/>
      <c r="M18" s="106"/>
      <c r="N18" s="110">
        <f>IF($N$19=50,1,0)</f>
        <v>0</v>
      </c>
      <c r="O18" s="111"/>
      <c r="P18" s="111"/>
      <c r="Q18" s="111">
        <f>IF($Q$19=50,1,0)</f>
        <v>0</v>
      </c>
      <c r="R18" s="111"/>
      <c r="S18" s="111"/>
      <c r="T18" s="111">
        <f>IF($T$19=50,1,0)</f>
        <v>1</v>
      </c>
      <c r="U18" s="111"/>
      <c r="V18" s="111"/>
      <c r="W18" s="111">
        <f>IF($W$19=50,1,0)</f>
        <v>1</v>
      </c>
      <c r="X18" s="111"/>
      <c r="Y18" s="111"/>
      <c r="Z18" s="111">
        <f>IF($Z$19=50,1,0)</f>
        <v>0</v>
      </c>
      <c r="AA18" s="111"/>
      <c r="AB18" s="111"/>
      <c r="AC18" s="111">
        <f>IF($AC$19=50,1,0)</f>
        <v>0</v>
      </c>
      <c r="AD18" s="111"/>
      <c r="AE18" s="111"/>
      <c r="AF18" s="111">
        <f>IF($AF$19=50,1,0)</f>
        <v>0</v>
      </c>
      <c r="AG18" s="111"/>
      <c r="AH18" s="111"/>
      <c r="AI18" s="112">
        <f>SUM($N$18:$AH$18)</f>
        <v>2</v>
      </c>
      <c r="AJ18" s="114">
        <f>SUM($N$19:$AH$19)</f>
        <v>242</v>
      </c>
      <c r="AK18" s="114">
        <f>$AI$18+$AJ$18/1000</f>
        <v>2.242</v>
      </c>
      <c r="AL18" s="116">
        <f>RANK($AK$18,$AK$4:$AK$19,0)</f>
        <v>6</v>
      </c>
      <c r="AM18" s="117"/>
    </row>
    <row r="19" spans="1:44" ht="15.75" customHeight="1" thickBot="1" x14ac:dyDescent="0.3">
      <c r="B19" s="141"/>
      <c r="C19" s="143"/>
      <c r="D19" s="108"/>
      <c r="E19" s="108"/>
      <c r="F19" s="108"/>
      <c r="G19" s="108"/>
      <c r="H19" s="108"/>
      <c r="I19" s="108"/>
      <c r="J19" s="108"/>
      <c r="K19" s="108"/>
      <c r="L19" s="108"/>
      <c r="M19" s="109"/>
      <c r="N19" s="135">
        <f>$H$25</f>
        <v>25</v>
      </c>
      <c r="O19" s="124"/>
      <c r="P19" s="124"/>
      <c r="Q19" s="124">
        <f>$H$30</f>
        <v>39</v>
      </c>
      <c r="R19" s="124"/>
      <c r="S19" s="124"/>
      <c r="T19" s="124">
        <f>$O$25</f>
        <v>50</v>
      </c>
      <c r="U19" s="124"/>
      <c r="V19" s="124"/>
      <c r="W19" s="124">
        <f>$O$28</f>
        <v>50</v>
      </c>
      <c r="X19" s="124"/>
      <c r="Y19" s="124"/>
      <c r="Z19" s="124">
        <f>$Q$31</f>
        <v>0</v>
      </c>
      <c r="AA19" s="124"/>
      <c r="AB19" s="124"/>
      <c r="AC19" s="124">
        <f>$X$23</f>
        <v>39</v>
      </c>
      <c r="AD19" s="124"/>
      <c r="AE19" s="124"/>
      <c r="AF19" s="124">
        <f>$Z$29</f>
        <v>39</v>
      </c>
      <c r="AG19" s="124"/>
      <c r="AH19" s="124"/>
      <c r="AI19" s="113"/>
      <c r="AJ19" s="115"/>
      <c r="AK19" s="115"/>
      <c r="AL19" s="118"/>
      <c r="AM19" s="119"/>
    </row>
    <row r="20" spans="1:44" ht="18.75" customHeight="1" thickBot="1" x14ac:dyDescent="0.25">
      <c r="B20" s="15"/>
      <c r="C20" s="15"/>
      <c r="D20" s="15"/>
      <c r="E20" s="15"/>
      <c r="F20" s="15"/>
      <c r="G20" s="15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</row>
    <row r="21" spans="1:44" ht="15.75" thickBot="1" x14ac:dyDescent="0.3">
      <c r="A21" s="17" t="s">
        <v>87</v>
      </c>
      <c r="J21" s="17" t="s">
        <v>87</v>
      </c>
      <c r="S21" s="17" t="s">
        <v>87</v>
      </c>
      <c r="AA21" s="18"/>
    </row>
    <row r="22" spans="1:44" ht="15.75" thickBot="1" x14ac:dyDescent="0.3">
      <c r="A22" s="19">
        <v>1</v>
      </c>
      <c r="B22" s="20" t="s">
        <v>157</v>
      </c>
      <c r="C22" s="20" t="s">
        <v>88</v>
      </c>
      <c r="D22" s="20" t="s">
        <v>158</v>
      </c>
      <c r="E22" s="20"/>
      <c r="F22" s="21">
        <v>50</v>
      </c>
      <c r="G22" s="20" t="s">
        <v>88</v>
      </c>
      <c r="H22" s="21">
        <v>32</v>
      </c>
      <c r="I22" s="22"/>
      <c r="J22" s="19">
        <v>1</v>
      </c>
      <c r="K22" s="37" t="s">
        <v>159</v>
      </c>
      <c r="L22" s="20" t="s">
        <v>88</v>
      </c>
      <c r="M22" s="20" t="s">
        <v>164</v>
      </c>
      <c r="N22" s="20"/>
      <c r="O22" s="21">
        <v>50</v>
      </c>
      <c r="P22" s="20" t="s">
        <v>88</v>
      </c>
      <c r="Q22" s="21">
        <v>21</v>
      </c>
      <c r="R22" s="22"/>
      <c r="S22" s="19">
        <v>1</v>
      </c>
      <c r="T22" s="37" t="s">
        <v>158</v>
      </c>
      <c r="U22" s="20" t="s">
        <v>88</v>
      </c>
      <c r="V22" s="20" t="s">
        <v>163</v>
      </c>
      <c r="W22" s="20"/>
      <c r="X22" s="21">
        <v>50</v>
      </c>
      <c r="Y22" s="20" t="s">
        <v>88</v>
      </c>
      <c r="Z22" s="21">
        <v>26</v>
      </c>
      <c r="AA22" s="23"/>
      <c r="AB22" s="23"/>
      <c r="AC22" s="24" t="s">
        <v>89</v>
      </c>
      <c r="AD22" s="25"/>
      <c r="AE22" s="26" t="str">
        <f>IF($AL$4=1,$B$4,IF($AL$6=1,$B$6,IF($AL$8=1,$B$8,IF($AL$10=1,$B$10,IF($AL$12=1,$B$12,IF($AL$14=1,$B$14,IF($AL$16=1,$B$16,IF($AL$18=1,$B$18,IF(#REF!=1,#REF!,"")))))))))</f>
        <v>E5</v>
      </c>
      <c r="AF22" s="27"/>
      <c r="AG22" s="128" t="str">
        <f>CHOOSE(MID($AE$22,2,LEN($AE$22)-1),$C$4,$C$6,$C$8,$C$10,$C$12,$C$14,$C$16,$C$18,#REF!)</f>
        <v>Equipe 17</v>
      </c>
      <c r="AH22" s="129"/>
      <c r="AI22" s="129"/>
      <c r="AJ22" s="129"/>
      <c r="AK22" s="129"/>
      <c r="AL22" s="129"/>
      <c r="AM22" s="130"/>
      <c r="AN22" s="28"/>
      <c r="AO22" s="29">
        <f>IF($AL$4=1,$AK$4,IF($AL$6=1,$AK$6,IF($AL$8=1,$AK$8,IF($AL$10=1,$AK$10,IF($AL$12=1,$AK$12,IF($AL$14=1,$AK$14,IF($AL$16=1,$AK$16,IF($AL$18=1,$AK$18,IF(#REF!=1,#REF!,0)))))))))</f>
        <v>4.2839999999999998</v>
      </c>
      <c r="AP22" s="23"/>
      <c r="AQ22" s="23"/>
      <c r="AR22" s="23"/>
    </row>
    <row r="23" spans="1:44" ht="15.75" thickBot="1" x14ac:dyDescent="0.3">
      <c r="A23" s="19">
        <v>2</v>
      </c>
      <c r="B23" s="20" t="s">
        <v>159</v>
      </c>
      <c r="C23" s="20" t="s">
        <v>88</v>
      </c>
      <c r="D23" s="20" t="s">
        <v>160</v>
      </c>
      <c r="E23" s="20"/>
      <c r="F23" s="21">
        <v>50</v>
      </c>
      <c r="G23" s="20" t="s">
        <v>88</v>
      </c>
      <c r="H23" s="21">
        <v>21</v>
      </c>
      <c r="I23" s="22"/>
      <c r="J23" s="19">
        <v>2</v>
      </c>
      <c r="K23" s="37" t="s">
        <v>162</v>
      </c>
      <c r="L23" s="20" t="s">
        <v>88</v>
      </c>
      <c r="M23" s="20" t="s">
        <v>163</v>
      </c>
      <c r="N23" s="20"/>
      <c r="O23" s="21">
        <v>50</v>
      </c>
      <c r="P23" s="20" t="s">
        <v>88</v>
      </c>
      <c r="Q23" s="21">
        <v>23</v>
      </c>
      <c r="R23" s="22"/>
      <c r="S23" s="19">
        <v>2</v>
      </c>
      <c r="T23" s="37" t="s">
        <v>161</v>
      </c>
      <c r="U23" s="20" t="s">
        <v>88</v>
      </c>
      <c r="V23" s="20" t="s">
        <v>159</v>
      </c>
      <c r="W23" s="20"/>
      <c r="X23" s="21">
        <v>39</v>
      </c>
      <c r="Y23" s="20" t="s">
        <v>88</v>
      </c>
      <c r="Z23" s="21">
        <v>50</v>
      </c>
      <c r="AA23" s="18"/>
      <c r="AB23" s="24"/>
      <c r="AD23" s="24"/>
      <c r="AE23" s="30"/>
      <c r="AF23" s="30"/>
      <c r="AG23" s="30"/>
      <c r="AH23" s="30"/>
      <c r="AI23" s="30"/>
      <c r="AJ23" s="30"/>
      <c r="AK23" s="30"/>
      <c r="AL23" s="30"/>
      <c r="AM23" s="30"/>
      <c r="AN23" s="32"/>
      <c r="AO23" s="33"/>
      <c r="AP23" s="34"/>
      <c r="AQ23" s="35"/>
      <c r="AR23" s="35"/>
    </row>
    <row r="24" spans="1:44" ht="15.75" thickBot="1" x14ac:dyDescent="0.3">
      <c r="A24" s="19">
        <v>3</v>
      </c>
      <c r="B24" s="20" t="s">
        <v>161</v>
      </c>
      <c r="C24" s="20" t="s">
        <v>88</v>
      </c>
      <c r="D24" s="20" t="s">
        <v>162</v>
      </c>
      <c r="E24" s="20"/>
      <c r="F24" s="21">
        <v>50</v>
      </c>
      <c r="G24" s="20" t="s">
        <v>88</v>
      </c>
      <c r="H24" s="21">
        <v>12</v>
      </c>
      <c r="I24" s="22"/>
      <c r="J24" s="19">
        <v>3</v>
      </c>
      <c r="K24" s="37" t="s">
        <v>157</v>
      </c>
      <c r="L24" s="20" t="s">
        <v>88</v>
      </c>
      <c r="M24" s="20" t="s">
        <v>162</v>
      </c>
      <c r="N24" s="20"/>
      <c r="O24" s="21">
        <v>50</v>
      </c>
      <c r="P24" s="20" t="s">
        <v>88</v>
      </c>
      <c r="Q24" s="21">
        <v>45</v>
      </c>
      <c r="R24" s="22"/>
      <c r="S24" s="19">
        <v>3</v>
      </c>
      <c r="T24" s="37" t="s">
        <v>163</v>
      </c>
      <c r="U24" s="20" t="s">
        <v>88</v>
      </c>
      <c r="V24" s="20" t="s">
        <v>157</v>
      </c>
      <c r="W24" s="20"/>
      <c r="X24" s="21">
        <v>50</v>
      </c>
      <c r="Y24" s="20" t="s">
        <v>88</v>
      </c>
      <c r="Z24" s="21">
        <v>28</v>
      </c>
      <c r="AA24" s="23"/>
      <c r="AB24" s="23"/>
      <c r="AC24" s="24" t="s">
        <v>90</v>
      </c>
      <c r="AD24" s="25"/>
      <c r="AE24" s="26" t="str">
        <f>IF($AL$4=2,$B$4,IF($AL$6=2,$B$6,IF($AL$8=2,$B$8,IF($AL$10=2,$B$10,IF($AL$12=2,$B$12,IF($AL$14=2,$B$14,IF($AL$16=2,$B$16,IF($AL$18=2,$B$18,IF(#REF!=2,#REF!,"")))))))))</f>
        <v>E7</v>
      </c>
      <c r="AF24" s="36"/>
      <c r="AG24" s="128" t="str">
        <f>CHOOSE(MID($AE$24,2,LEN($AE$24)-1),$C$4,$C$6,$C$8,$C$10,$C$12,$C$14,$C$16,$C$18,#REF!)</f>
        <v>Equipe 41</v>
      </c>
      <c r="AH24" s="129"/>
      <c r="AI24" s="129"/>
      <c r="AJ24" s="129"/>
      <c r="AK24" s="129"/>
      <c r="AL24" s="129"/>
      <c r="AM24" s="130"/>
      <c r="AN24" s="28"/>
      <c r="AO24" s="29">
        <f>IF($AL$4=2,$AK$4,IF($AL$6=2,$AK$6,IF($AL$8=2,$AK$8,IF($AL$10=2,$AK$10,IF($AL$12=2,$AK$12,IF($AL$14=2,$AK$14,IF($AL$16=2,$AK$16,IF($AL$18=2,$AK$18,IF(#REF!=2,#REF!,0)))))))))</f>
        <v>4.2830000000000004</v>
      </c>
      <c r="AP24" s="23"/>
      <c r="AQ24" s="23"/>
      <c r="AR24" s="23"/>
    </row>
    <row r="25" spans="1:44" ht="15.75" thickBot="1" x14ac:dyDescent="0.3">
      <c r="A25" s="19">
        <v>1</v>
      </c>
      <c r="B25" s="20" t="s">
        <v>163</v>
      </c>
      <c r="C25" s="20" t="s">
        <v>88</v>
      </c>
      <c r="D25" s="20" t="s">
        <v>164</v>
      </c>
      <c r="E25" s="20"/>
      <c r="F25" s="21">
        <v>50</v>
      </c>
      <c r="G25" s="20" t="s">
        <v>88</v>
      </c>
      <c r="H25" s="21">
        <v>25</v>
      </c>
      <c r="I25" s="22"/>
      <c r="J25" s="19">
        <v>1</v>
      </c>
      <c r="K25" s="37" t="s">
        <v>158</v>
      </c>
      <c r="L25" s="20" t="s">
        <v>88</v>
      </c>
      <c r="M25" s="20" t="s">
        <v>159</v>
      </c>
      <c r="N25" s="20"/>
      <c r="O25" s="21">
        <v>50</v>
      </c>
      <c r="P25" s="20" t="s">
        <v>88</v>
      </c>
      <c r="Q25" s="21">
        <v>47</v>
      </c>
      <c r="R25" s="22"/>
      <c r="S25" s="19">
        <v>1</v>
      </c>
      <c r="T25" s="37" t="s">
        <v>162</v>
      </c>
      <c r="U25" s="20" t="s">
        <v>88</v>
      </c>
      <c r="V25" s="20" t="s">
        <v>158</v>
      </c>
      <c r="W25" s="20"/>
      <c r="X25" s="21">
        <v>50</v>
      </c>
      <c r="Y25" s="20" t="s">
        <v>88</v>
      </c>
      <c r="Z25" s="21">
        <v>45</v>
      </c>
      <c r="AA25" s="24"/>
      <c r="AB25" s="24"/>
      <c r="AC25" s="24"/>
      <c r="AD25" s="24"/>
      <c r="AE25" s="30"/>
      <c r="AF25" s="30"/>
      <c r="AG25" s="30"/>
      <c r="AH25" s="30"/>
      <c r="AI25" s="30"/>
      <c r="AJ25" s="30"/>
      <c r="AK25" s="30"/>
      <c r="AL25" s="30"/>
      <c r="AM25" s="30"/>
      <c r="AN25" s="32"/>
      <c r="AO25" s="33"/>
      <c r="AP25" s="34"/>
      <c r="AQ25" s="35"/>
      <c r="AR25" s="35"/>
    </row>
    <row r="26" spans="1:44" ht="15.75" thickBot="1" x14ac:dyDescent="0.3">
      <c r="A26" s="19">
        <v>2</v>
      </c>
      <c r="B26" s="20" t="s">
        <v>159</v>
      </c>
      <c r="C26" s="20" t="s">
        <v>88</v>
      </c>
      <c r="D26" s="20" t="s">
        <v>157</v>
      </c>
      <c r="E26" s="20"/>
      <c r="F26" s="21">
        <v>50</v>
      </c>
      <c r="G26" s="20" t="s">
        <v>88</v>
      </c>
      <c r="H26" s="21">
        <v>45</v>
      </c>
      <c r="I26" s="22"/>
      <c r="J26" s="19">
        <v>2</v>
      </c>
      <c r="K26" s="37" t="s">
        <v>161</v>
      </c>
      <c r="L26" s="20" t="s">
        <v>88</v>
      </c>
      <c r="M26" s="20" t="s">
        <v>164</v>
      </c>
      <c r="N26" s="20"/>
      <c r="O26" s="21">
        <v>50</v>
      </c>
      <c r="P26" s="20" t="s">
        <v>88</v>
      </c>
      <c r="Q26" s="21">
        <v>41</v>
      </c>
      <c r="R26" s="22"/>
      <c r="S26" s="19">
        <v>2</v>
      </c>
      <c r="T26" s="37" t="s">
        <v>164</v>
      </c>
      <c r="U26" s="20" t="s">
        <v>88</v>
      </c>
      <c r="V26" s="20" t="s">
        <v>160</v>
      </c>
      <c r="W26" s="20"/>
      <c r="X26" s="21">
        <v>35</v>
      </c>
      <c r="Y26" s="20" t="s">
        <v>88</v>
      </c>
      <c r="Z26" s="21">
        <v>50</v>
      </c>
      <c r="AA26" s="23"/>
      <c r="AB26" s="23"/>
      <c r="AC26" s="24" t="s">
        <v>91</v>
      </c>
      <c r="AD26" s="25"/>
      <c r="AE26" s="26" t="str">
        <f>IF($AL$4=3,$B$4,IF($AL$6=3,$B$6,IF($AL$8=3,$B$8,IF($AL$10=3,$B$10,IF($AL$12=3,$B$12,IF($AL$14=3,$B$14,IF($AL$16=3,$B$16,IF($AL$18=3,$B$18,IF(#REF!=3,#REF!,"")))))))))</f>
        <v>E4</v>
      </c>
      <c r="AF26" s="36"/>
      <c r="AG26" s="128" t="str">
        <f>CHOOSE(MID($AE$26,2,LEN($AE$26)-1),$C$4,$C$6,$C$8,$C$10,$C$12,$C$14,$C$16,$C$18,#REF!)</f>
        <v>Equipe 18</v>
      </c>
      <c r="AH26" s="129"/>
      <c r="AI26" s="129"/>
      <c r="AJ26" s="129"/>
      <c r="AK26" s="129"/>
      <c r="AL26" s="129"/>
      <c r="AM26" s="130"/>
      <c r="AN26" s="28"/>
      <c r="AO26" s="29">
        <f>IF($AL$4=3,$AK$4,IF($AL$6=3,$AK$6,IF($AL$8=3,$AK$8,IF($AL$10=3,$AK$10,IF($AL$12=3,$AK$12,IF($AL$14=3,$AK$14,IF($AL$16=3,$AK$16,IF($AL$18=3,$AK$18,IF(#REF!=3,#REF!,0)))))))))</f>
        <v>4.274</v>
      </c>
      <c r="AP26" s="23"/>
      <c r="AQ26" s="23"/>
      <c r="AR26" s="23"/>
    </row>
    <row r="27" spans="1:44" ht="15.75" thickBot="1" x14ac:dyDescent="0.3">
      <c r="A27" s="19">
        <v>3</v>
      </c>
      <c r="B27" s="20" t="s">
        <v>160</v>
      </c>
      <c r="C27" s="20" t="s">
        <v>88</v>
      </c>
      <c r="D27" s="20" t="s">
        <v>158</v>
      </c>
      <c r="E27" s="20"/>
      <c r="F27" s="21">
        <v>50</v>
      </c>
      <c r="G27" s="20" t="s">
        <v>88</v>
      </c>
      <c r="H27" s="21">
        <v>48</v>
      </c>
      <c r="I27" s="22"/>
      <c r="J27" s="19">
        <v>3</v>
      </c>
      <c r="K27" s="37" t="s">
        <v>160</v>
      </c>
      <c r="L27" s="20" t="s">
        <v>88</v>
      </c>
      <c r="M27" s="20" t="s">
        <v>163</v>
      </c>
      <c r="N27" s="20"/>
      <c r="O27" s="21">
        <v>50</v>
      </c>
      <c r="P27" s="20" t="s">
        <v>88</v>
      </c>
      <c r="Q27" s="21">
        <v>38</v>
      </c>
      <c r="R27" s="22"/>
      <c r="S27" s="19">
        <v>3</v>
      </c>
      <c r="T27" s="37" t="s">
        <v>163</v>
      </c>
      <c r="U27" s="20" t="s">
        <v>88</v>
      </c>
      <c r="V27" s="20" t="s">
        <v>159</v>
      </c>
      <c r="W27" s="20"/>
      <c r="X27" s="21">
        <v>50</v>
      </c>
      <c r="Y27" s="20" t="s">
        <v>88</v>
      </c>
      <c r="Z27" s="21">
        <v>37</v>
      </c>
      <c r="AA27" s="24"/>
      <c r="AB27" s="24"/>
      <c r="AC27" s="24"/>
      <c r="AD27" s="24"/>
      <c r="AE27" s="30"/>
      <c r="AF27" s="30"/>
      <c r="AG27" s="30"/>
      <c r="AH27" s="30"/>
      <c r="AI27" s="30"/>
      <c r="AJ27" s="30"/>
      <c r="AK27" s="30"/>
      <c r="AL27" s="30"/>
      <c r="AM27" s="30"/>
      <c r="AN27" s="32"/>
      <c r="AO27" s="33"/>
      <c r="AP27" s="34"/>
      <c r="AQ27" s="35"/>
      <c r="AR27" s="35"/>
    </row>
    <row r="28" spans="1:44" ht="15.75" thickBot="1" x14ac:dyDescent="0.3">
      <c r="A28" s="19">
        <v>1</v>
      </c>
      <c r="B28" s="20" t="s">
        <v>163</v>
      </c>
      <c r="C28" s="20" t="s">
        <v>88</v>
      </c>
      <c r="D28" s="20" t="s">
        <v>161</v>
      </c>
      <c r="E28" s="20"/>
      <c r="F28" s="21">
        <v>50</v>
      </c>
      <c r="G28" s="20" t="s">
        <v>88</v>
      </c>
      <c r="H28" s="21">
        <v>39</v>
      </c>
      <c r="I28" s="22"/>
      <c r="J28" s="19">
        <v>1</v>
      </c>
      <c r="K28" s="37" t="s">
        <v>157</v>
      </c>
      <c r="L28" s="20" t="s">
        <v>88</v>
      </c>
      <c r="M28" s="20" t="s">
        <v>164</v>
      </c>
      <c r="N28" s="20"/>
      <c r="O28" s="21">
        <v>50</v>
      </c>
      <c r="P28" s="20" t="s">
        <v>88</v>
      </c>
      <c r="Q28" s="21">
        <v>39</v>
      </c>
      <c r="R28" s="22"/>
      <c r="S28" s="19">
        <v>1</v>
      </c>
      <c r="T28" s="37" t="s">
        <v>164</v>
      </c>
      <c r="U28" s="20" t="s">
        <v>88</v>
      </c>
      <c r="V28" s="20" t="s">
        <v>158</v>
      </c>
      <c r="W28" s="20"/>
      <c r="X28" s="21">
        <v>17</v>
      </c>
      <c r="Y28" s="20" t="s">
        <v>88</v>
      </c>
      <c r="Z28" s="21">
        <v>50</v>
      </c>
      <c r="AA28" s="23"/>
      <c r="AB28" s="23"/>
      <c r="AC28" s="24" t="s">
        <v>92</v>
      </c>
      <c r="AD28" s="25"/>
      <c r="AE28" s="26" t="str">
        <f>IF($AL$4=4,$B$4,IF($AL$6=4,$B$6,IF($AL$8=4,$B$8,IF($AL$10=4,$B$10,IF($AL$12=4,$B$12,IF($AL$14=4,$B$14,IF($AL$16=4,$B$16,IF($AL$18=4,$B$18,IF(#REF!=4,#REF!,"")))))))))</f>
        <v>E1</v>
      </c>
      <c r="AF28" s="36"/>
      <c r="AG28" s="128" t="str">
        <f>CHOOSE(MID($AE$28,2,LEN($AE$28)-1),$C$4,$C$6,$C$8,$C$10,$C$12,$C$14,$C$16,$C$18,#REF!)</f>
        <v>Equipe 28</v>
      </c>
      <c r="AH28" s="129"/>
      <c r="AI28" s="129"/>
      <c r="AJ28" s="129"/>
      <c r="AK28" s="129"/>
      <c r="AL28" s="129"/>
      <c r="AM28" s="130"/>
      <c r="AN28" s="28"/>
      <c r="AO28" s="29">
        <f>IF($AL$4=4,$AK$4,IF($AL$6=4,$AK$6,IF($AL$8=4,$AK$8,IF($AL$10=4,$AK$10,IF($AL$12=4,$AK$12,IF($AL$14=4,$AK$14,IF($AL$16=4,$AK$16,IF($AL$18=4,$AK$18,IF(#REF!=4,#REF!,0)))))))))</f>
        <v>3.2879999999999998</v>
      </c>
      <c r="AP28" s="23"/>
      <c r="AQ28" s="23"/>
      <c r="AR28" s="23"/>
    </row>
    <row r="29" spans="1:44" ht="15.75" thickBot="1" x14ac:dyDescent="0.3">
      <c r="A29" s="19">
        <v>2</v>
      </c>
      <c r="B29" s="20" t="s">
        <v>164</v>
      </c>
      <c r="C29" s="20" t="s">
        <v>88</v>
      </c>
      <c r="D29" s="20" t="s">
        <v>162</v>
      </c>
      <c r="E29" s="20"/>
      <c r="F29" s="21">
        <v>50</v>
      </c>
      <c r="G29" s="20" t="s">
        <v>88</v>
      </c>
      <c r="H29" s="21">
        <v>38</v>
      </c>
      <c r="I29" s="22"/>
      <c r="J29" s="19">
        <v>2</v>
      </c>
      <c r="K29" s="37" t="s">
        <v>159</v>
      </c>
      <c r="L29" s="20" t="s">
        <v>88</v>
      </c>
      <c r="M29" s="20" t="s">
        <v>162</v>
      </c>
      <c r="N29" s="20"/>
      <c r="O29" s="21">
        <v>50</v>
      </c>
      <c r="P29" s="20" t="s">
        <v>88</v>
      </c>
      <c r="Q29" s="21">
        <v>29</v>
      </c>
      <c r="R29" s="22"/>
      <c r="S29" s="19">
        <v>2</v>
      </c>
      <c r="T29" s="37" t="s">
        <v>161</v>
      </c>
      <c r="U29" s="20" t="s">
        <v>88</v>
      </c>
      <c r="V29" s="20" t="s">
        <v>157</v>
      </c>
      <c r="W29" s="20"/>
      <c r="X29" s="21">
        <v>50</v>
      </c>
      <c r="Y29" s="20" t="s">
        <v>88</v>
      </c>
      <c r="Z29" s="21">
        <v>39</v>
      </c>
      <c r="AA29" s="18"/>
      <c r="AB29" s="18"/>
      <c r="AC29" s="37"/>
      <c r="AD29" s="38"/>
      <c r="AE29" s="39"/>
      <c r="AF29" s="39"/>
      <c r="AG29" s="39"/>
      <c r="AH29" s="39"/>
      <c r="AI29" s="40"/>
      <c r="AJ29" s="40"/>
      <c r="AK29" s="40"/>
      <c r="AL29" s="40"/>
      <c r="AM29" s="40"/>
      <c r="AN29" s="41"/>
      <c r="AO29" s="42"/>
      <c r="AP29" s="34"/>
      <c r="AQ29" s="35"/>
      <c r="AR29" s="35"/>
    </row>
    <row r="30" spans="1:44" ht="15.75" thickBot="1" x14ac:dyDescent="0.3">
      <c r="A30" s="19">
        <v>3</v>
      </c>
      <c r="B30" s="20" t="s">
        <v>157</v>
      </c>
      <c r="C30" s="20" t="s">
        <v>88</v>
      </c>
      <c r="D30" s="20" t="s">
        <v>160</v>
      </c>
      <c r="E30" s="20"/>
      <c r="F30" s="21">
        <v>50</v>
      </c>
      <c r="G30" s="20" t="s">
        <v>88</v>
      </c>
      <c r="H30" s="21">
        <v>39</v>
      </c>
      <c r="I30" s="22"/>
      <c r="J30" s="19">
        <v>3</v>
      </c>
      <c r="K30" s="37" t="s">
        <v>160</v>
      </c>
      <c r="L30" s="20" t="s">
        <v>88</v>
      </c>
      <c r="M30" s="20" t="s">
        <v>161</v>
      </c>
      <c r="N30" s="20"/>
      <c r="O30" s="21">
        <v>50</v>
      </c>
      <c r="P30" s="20" t="s">
        <v>88</v>
      </c>
      <c r="Q30" s="21">
        <v>26</v>
      </c>
      <c r="R30" s="22"/>
      <c r="S30" s="19">
        <v>3</v>
      </c>
      <c r="T30" s="37" t="s">
        <v>162</v>
      </c>
      <c r="U30" s="20" t="s">
        <v>88</v>
      </c>
      <c r="V30" s="20" t="s">
        <v>160</v>
      </c>
      <c r="W30" s="20"/>
      <c r="X30" s="21">
        <v>14</v>
      </c>
      <c r="Y30" s="20" t="s">
        <v>88</v>
      </c>
      <c r="Z30" s="21">
        <v>50</v>
      </c>
      <c r="AA30" s="23"/>
      <c r="AB30" s="23"/>
      <c r="AC30" s="24" t="s">
        <v>93</v>
      </c>
      <c r="AD30" s="25"/>
      <c r="AE30" s="43" t="str">
        <f>IF($AL$4=5,$B$4,IF($AL$6=5,$B$6,IF($AL$8=5,$B$8,IF($AL$10=5,$B$10,IF($AL$12=5,$B$12,IF($AL$14=5,$B$14,IF($AL$16=5,$B$16,IF($AL$18=5,$B$18,IF(#REF!=5,#REF!,"")))))))))</f>
        <v>E6</v>
      </c>
      <c r="AF30" s="36"/>
      <c r="AG30" s="131" t="str">
        <f>CHOOSE(MID($AE$30,2,LEN($AE$30)-1),$C$4,$C$6,$C$8,$C$10,$C$12,$C$14,$C$16,$C$18,#REF!)</f>
        <v>Equipe 10</v>
      </c>
      <c r="AH30" s="132"/>
      <c r="AI30" s="132"/>
      <c r="AJ30" s="132"/>
      <c r="AK30" s="132"/>
      <c r="AL30" s="132"/>
      <c r="AM30" s="133"/>
      <c r="AN30" s="44" t="e">
        <f>IF(OR(#REF!=#REF!,#REF!=#REF!,#REF!=#REF!,#REF!=#REF!,#REF!=#REF!,#REF!=#REF!,#REF!=#REF!,#REF!=#REF!),"Q","NQ")</f>
        <v>#REF!</v>
      </c>
      <c r="AO30" s="29">
        <f>IF($AL$4=5,$AK$4,IF($AL$6=5,$AK$6,IF($AL$8=5,$AK$8,IF($AL$10=5,$AK$10,IF($AL$12=5,$AK$12,IF($AL$14=5,$AK$14,IF($AL$16=5,$AK$16,IF($AL$18=5,$AK$18,IF(#REF!=5,#REF!,0)))))))))</f>
        <v>3.1789999999999998</v>
      </c>
      <c r="AP30" s="23"/>
      <c r="AQ30" s="23"/>
      <c r="AR30" s="23"/>
    </row>
    <row r="31" spans="1:44" ht="15.75" thickBot="1" x14ac:dyDescent="0.3">
      <c r="A31" s="19">
        <v>1</v>
      </c>
      <c r="B31" s="20" t="s">
        <v>158</v>
      </c>
      <c r="C31" s="20" t="s">
        <v>88</v>
      </c>
      <c r="D31" s="20" t="s">
        <v>161</v>
      </c>
      <c r="E31" s="20"/>
      <c r="F31" s="21">
        <v>50</v>
      </c>
      <c r="G31" s="20" t="s">
        <v>88</v>
      </c>
      <c r="H31" s="21">
        <v>14</v>
      </c>
      <c r="I31" s="22"/>
      <c r="J31" s="19"/>
      <c r="K31" s="53"/>
      <c r="L31" s="20"/>
      <c r="M31" s="53"/>
      <c r="N31" s="20"/>
      <c r="O31" s="55"/>
      <c r="P31" s="37"/>
      <c r="Q31" s="55"/>
      <c r="R31" s="22"/>
      <c r="S31" s="19"/>
      <c r="T31" s="53"/>
      <c r="U31" s="20"/>
      <c r="V31" s="53"/>
      <c r="W31" s="20"/>
      <c r="X31" s="55"/>
      <c r="Y31" s="37"/>
      <c r="Z31" s="55"/>
      <c r="AA31" s="18"/>
      <c r="AB31" s="18"/>
      <c r="AC31" s="45"/>
      <c r="AD31" s="18"/>
      <c r="AE31" s="31"/>
      <c r="AF31" s="31"/>
      <c r="AG31" s="31"/>
      <c r="AH31" s="31"/>
      <c r="AI31" s="40"/>
      <c r="AJ31" s="40"/>
      <c r="AK31" s="40"/>
      <c r="AL31" s="40"/>
      <c r="AM31" s="40"/>
      <c r="AN31" s="41"/>
      <c r="AO31" s="42"/>
      <c r="AP31" s="18"/>
      <c r="AQ31" s="18"/>
      <c r="AR31" s="18"/>
    </row>
    <row r="32" spans="1:44" ht="15.75" thickBot="1" x14ac:dyDescent="0.3">
      <c r="A32" s="19"/>
      <c r="B32" s="54"/>
      <c r="C32" s="20"/>
      <c r="D32" s="53"/>
      <c r="E32" s="20"/>
      <c r="F32" s="55"/>
      <c r="G32" s="37"/>
      <c r="H32" s="55"/>
      <c r="I32" s="46"/>
      <c r="J32" s="19"/>
      <c r="K32" s="54"/>
      <c r="L32" s="20"/>
      <c r="M32" s="53"/>
      <c r="N32" s="20"/>
      <c r="O32" s="55"/>
      <c r="P32" s="37"/>
      <c r="Q32" s="55"/>
      <c r="R32" s="47"/>
      <c r="S32" s="19"/>
      <c r="T32" s="54"/>
      <c r="U32" s="20"/>
      <c r="V32" s="53"/>
      <c r="W32" s="20"/>
      <c r="X32" s="55"/>
      <c r="Y32" s="37"/>
      <c r="Z32" s="55"/>
      <c r="AA32" s="23"/>
      <c r="AB32" s="23"/>
      <c r="AC32" s="24" t="s">
        <v>94</v>
      </c>
      <c r="AD32" s="25"/>
      <c r="AE32" s="43" t="str">
        <f>IF($AL$4=6,$B$4,IF($AL$6=6,$B$6,IF($AL$8=6,$B$8,IF($AL$10=6,$B$10,IF($AL$12=6,$B$12,IF($AL$14=6,$B$14,IF($AL$16=6,$B$16,IF($AL$18=6,$B$18,IF(#REF!=6,#REF!,"")))))))))</f>
        <v>E8</v>
      </c>
      <c r="AF32" s="36"/>
      <c r="AG32" s="131" t="str">
        <f>CHOOSE(MID($AE$32,2,LEN($AE$32)-1),$C$4,$C$6,$C$8,$C$10,$C$12,$C$14,$C$16,$C$18,#REF!)</f>
        <v>Equipe 15</v>
      </c>
      <c r="AH32" s="132"/>
      <c r="AI32" s="132"/>
      <c r="AJ32" s="132"/>
      <c r="AK32" s="132"/>
      <c r="AL32" s="132"/>
      <c r="AM32" s="133"/>
      <c r="AN32" s="28"/>
      <c r="AO32" s="29">
        <f>IF($AL$4=6,$AK$4,IF($AL$6=6,$AK$6,IF($AL$8=6,$AK$8,IF($AL$10=6,$AK$10,IF($AL$12=6,$AK$12,IF($AL$14=6,$AK$14,IF($AL$16=6,$AK$16,IF($AL$18=6,$AK$18,IF(#REF!=6,#REF!,0)))))))))</f>
        <v>2.242</v>
      </c>
      <c r="AP32" s="23"/>
      <c r="AQ32" s="23"/>
      <c r="AR32" s="23"/>
    </row>
    <row r="33" spans="1:44" ht="15.75" thickBot="1" x14ac:dyDescent="0.3">
      <c r="A33" s="19"/>
      <c r="B33" s="54"/>
      <c r="C33" s="20"/>
      <c r="D33" s="53"/>
      <c r="E33" s="20"/>
      <c r="F33" s="55"/>
      <c r="G33" s="37"/>
      <c r="H33" s="55"/>
      <c r="I33" s="46"/>
      <c r="J33" s="19"/>
      <c r="K33" s="54"/>
      <c r="L33" s="20"/>
      <c r="M33" s="53"/>
      <c r="N33" s="20"/>
      <c r="O33" s="55"/>
      <c r="P33" s="37"/>
      <c r="Q33" s="55"/>
      <c r="R33" s="47"/>
      <c r="S33" s="19"/>
      <c r="T33" s="54"/>
      <c r="U33" s="20"/>
      <c r="V33" s="53"/>
      <c r="W33" s="20"/>
      <c r="X33" s="55"/>
      <c r="Y33" s="37"/>
      <c r="Z33" s="55"/>
      <c r="AA33" s="18"/>
      <c r="AB33" s="18"/>
      <c r="AC33" s="14"/>
      <c r="AE33" s="40"/>
      <c r="AF33" s="40"/>
      <c r="AG33" s="40"/>
      <c r="AH33" s="40"/>
      <c r="AI33" s="40"/>
      <c r="AJ33" s="40"/>
      <c r="AK33" s="40"/>
      <c r="AL33" s="40"/>
      <c r="AM33" s="40"/>
      <c r="AN33" s="41"/>
      <c r="AO33" s="42"/>
      <c r="AP33" s="18"/>
      <c r="AQ33" s="18"/>
      <c r="AR33" s="18"/>
    </row>
    <row r="34" spans="1:44" ht="15.75" thickBot="1" x14ac:dyDescent="0.3">
      <c r="A34" s="48"/>
      <c r="B34" s="37"/>
      <c r="C34" s="37"/>
      <c r="D34" s="37"/>
      <c r="E34" s="37"/>
      <c r="F34" s="38"/>
      <c r="G34" s="37"/>
      <c r="H34" s="38"/>
      <c r="I34" s="46"/>
      <c r="J34" s="38"/>
      <c r="K34" s="37"/>
      <c r="L34" s="38"/>
      <c r="O34" s="47"/>
      <c r="P34" s="47"/>
      <c r="Q34" s="47"/>
      <c r="R34" s="47"/>
      <c r="W34" s="24"/>
      <c r="X34" s="24"/>
      <c r="Y34" s="38"/>
      <c r="Z34" s="49"/>
      <c r="AA34" s="23"/>
      <c r="AB34" s="23"/>
      <c r="AC34" s="24" t="s">
        <v>95</v>
      </c>
      <c r="AD34" s="25"/>
      <c r="AE34" s="43" t="str">
        <f>IF($AL$4=7,$B$4,IF($AL$6=7,$B$6,IF($AL$8=7,$B$8,IF($AL$10=7,$B$10,IF($AL$12=7,$B$12,IF($AL$14=7,$B$14,IF($AL$16=7,$B$16,IF($AL$18=7,$B$18,IF(#REF!=7,#REF!,"")))))))))</f>
        <v>E2</v>
      </c>
      <c r="AF34" s="36"/>
      <c r="AG34" s="131" t="str">
        <f>CHOOSE(MID($AE$34,2,LEN($AE$34)-1),$C$4,$C$6,$C$8,$C$10,$C$12,$C$14,$C$16,$C$18,#REF!)</f>
        <v>Equipe 24</v>
      </c>
      <c r="AH34" s="132"/>
      <c r="AI34" s="132"/>
      <c r="AJ34" s="132"/>
      <c r="AK34" s="132"/>
      <c r="AL34" s="132"/>
      <c r="AM34" s="133"/>
      <c r="AN34" s="28"/>
      <c r="AO34" s="29">
        <f>IF($AL$4=7,$AK$4,IF($AL$6=7,$AK$6,IF($AL$8=7,$AK$8,IF($AL$10=7,$AK$10,IF($AL$12=7,$AK$12,IF($AL$14=7,$AK$14,IF($AL$16=7,$AK$16,IF($AL$18=7,$AK$18,IF(#REF!=7,#REF!,0)))))))))</f>
        <v>2.2210000000000001</v>
      </c>
      <c r="AP34" s="23"/>
      <c r="AQ34" s="23"/>
      <c r="AR34" s="23"/>
    </row>
    <row r="35" spans="1:44" ht="15.75" thickBot="1" x14ac:dyDescent="0.3">
      <c r="A35" s="48"/>
      <c r="B35" s="37"/>
      <c r="C35" s="37"/>
      <c r="D35" s="37"/>
      <c r="E35" s="37"/>
      <c r="F35" s="38"/>
      <c r="G35" s="37"/>
      <c r="H35" s="38"/>
      <c r="I35" s="46"/>
      <c r="J35" s="38"/>
      <c r="K35" s="37"/>
      <c r="L35" s="38"/>
      <c r="O35" s="47"/>
      <c r="P35" s="47"/>
      <c r="Q35" s="47"/>
      <c r="R35" s="47"/>
      <c r="W35" s="45"/>
      <c r="X35" s="18"/>
      <c r="Y35" s="18"/>
      <c r="Z35" s="18"/>
      <c r="AA35" s="18"/>
      <c r="AB35" s="18"/>
      <c r="AC35" s="45"/>
      <c r="AD35" s="18"/>
      <c r="AE35" s="31"/>
      <c r="AF35" s="31"/>
      <c r="AG35" s="31"/>
      <c r="AH35" s="31"/>
      <c r="AI35" s="40"/>
      <c r="AJ35" s="40"/>
      <c r="AK35" s="40"/>
      <c r="AL35" s="40"/>
      <c r="AM35" s="40"/>
      <c r="AN35" s="41"/>
      <c r="AO35" s="42"/>
      <c r="AP35" s="18"/>
      <c r="AQ35" s="18"/>
      <c r="AR35" s="18"/>
    </row>
    <row r="36" spans="1:44" ht="15.75" thickBot="1" x14ac:dyDescent="0.3">
      <c r="A36" s="48"/>
      <c r="B36" s="37"/>
      <c r="C36" s="37"/>
      <c r="D36" s="37"/>
      <c r="E36" s="37"/>
      <c r="F36" s="38"/>
      <c r="G36" s="37"/>
      <c r="H36" s="38"/>
      <c r="I36" s="45"/>
      <c r="J36" s="38"/>
      <c r="K36" s="37"/>
      <c r="L36" s="38"/>
      <c r="W36" s="24"/>
      <c r="X36" s="24"/>
      <c r="Y36" s="38"/>
      <c r="Z36" s="49"/>
      <c r="AA36" s="23"/>
      <c r="AB36" s="23"/>
      <c r="AC36" s="24" t="s">
        <v>96</v>
      </c>
      <c r="AD36" s="25"/>
      <c r="AE36" s="43" t="str">
        <f>IF($AL$4=8,$B$4,IF($AL$6=8,$B$6,IF($AL$8=8,$B$8,IF($AL$10=8,$B$10,IF($AL$12=8,$B$12,IF($AL$14=8,$B$14,IF($AL$16=8,$B$16,IF($AL$18=8,$B$18,IF(#REF!=8,#REF!,"")))))))))</f>
        <v>E3</v>
      </c>
      <c r="AF36" s="36"/>
      <c r="AG36" s="131" t="str">
        <f>CHOOSE(MID($AE$36,2,LEN($AE$36)-1),$C$4,$C$6,$C$8,$C$10,$C$12,$C$14,$C$16,$C$18,#REF!)</f>
        <v>Equipe 44</v>
      </c>
      <c r="AH36" s="132"/>
      <c r="AI36" s="132"/>
      <c r="AJ36" s="132"/>
      <c r="AK36" s="132"/>
      <c r="AL36" s="132"/>
      <c r="AM36" s="133"/>
      <c r="AN36" s="28"/>
      <c r="AO36" s="29">
        <f>IF($AL$4=8,$AK$4,IF($AL$6=8,$AK$6,IF($AL$8=8,$AK$8,IF($AL$10=8,$AK$10,IF($AL$12=8,$AK$12,IF($AL$14=8,$AK$14,IF($AL$16=8,$AK$16,IF($AL$18=8,$AK$18,IF(#REF!=8,#REF!,0)))))))))</f>
        <v>2.198</v>
      </c>
      <c r="AP36" s="23"/>
      <c r="AQ36" s="23"/>
      <c r="AR36" s="23"/>
    </row>
    <row r="37" spans="1:44" ht="15" x14ac:dyDescent="0.25">
      <c r="AE37" s="40"/>
      <c r="AF37" s="40"/>
      <c r="AG37" s="40"/>
      <c r="AH37" s="40"/>
      <c r="AI37" s="40"/>
      <c r="AJ37" s="40"/>
      <c r="AK37" s="40"/>
      <c r="AL37" s="40"/>
      <c r="AM37" s="40"/>
      <c r="AN37" s="50"/>
      <c r="AO37" s="51"/>
    </row>
  </sheetData>
  <mergeCells count="179">
    <mergeCell ref="A1:AM1"/>
    <mergeCell ref="C3:M3"/>
    <mergeCell ref="N3:P3"/>
    <mergeCell ref="Q3:S3"/>
    <mergeCell ref="T3:V3"/>
    <mergeCell ref="W3:Y3"/>
    <mergeCell ref="Z3:AB3"/>
    <mergeCell ref="AC3:AE3"/>
    <mergeCell ref="AF3:AH3"/>
    <mergeCell ref="AI3:AK3"/>
    <mergeCell ref="AL3:AM3"/>
    <mergeCell ref="B4:B5"/>
    <mergeCell ref="C4:M5"/>
    <mergeCell ref="N4:P4"/>
    <mergeCell ref="Q4:S4"/>
    <mergeCell ref="T4:V4"/>
    <mergeCell ref="W4:Y4"/>
    <mergeCell ref="Z4:AB4"/>
    <mergeCell ref="AC4:AE4"/>
    <mergeCell ref="AF4:AH4"/>
    <mergeCell ref="AI4:AI5"/>
    <mergeCell ref="AJ4:AJ5"/>
    <mergeCell ref="AK4:AK5"/>
    <mergeCell ref="AL4:AM5"/>
    <mergeCell ref="N5:P5"/>
    <mergeCell ref="Q5:S5"/>
    <mergeCell ref="T5:V5"/>
    <mergeCell ref="W5:Y5"/>
    <mergeCell ref="Z5:AB5"/>
    <mergeCell ref="AC5:AE5"/>
    <mergeCell ref="AF5:AH5"/>
    <mergeCell ref="B6:B7"/>
    <mergeCell ref="C6:M7"/>
    <mergeCell ref="N6:P6"/>
    <mergeCell ref="Q6:S6"/>
    <mergeCell ref="T6:V6"/>
    <mergeCell ref="W6:Y6"/>
    <mergeCell ref="Z6:AB6"/>
    <mergeCell ref="AC6:AE6"/>
    <mergeCell ref="AF6:AH6"/>
    <mergeCell ref="AI6:AI7"/>
    <mergeCell ref="AJ6:AJ7"/>
    <mergeCell ref="AK6:AK7"/>
    <mergeCell ref="AL6:AM7"/>
    <mergeCell ref="N7:P7"/>
    <mergeCell ref="Q7:S7"/>
    <mergeCell ref="T7:V7"/>
    <mergeCell ref="W7:Y7"/>
    <mergeCell ref="Z7:AB7"/>
    <mergeCell ref="AC7:AE7"/>
    <mergeCell ref="AF7:AH7"/>
    <mergeCell ref="B8:B9"/>
    <mergeCell ref="C8:M9"/>
    <mergeCell ref="N8:P8"/>
    <mergeCell ref="Q8:S8"/>
    <mergeCell ref="T8:V8"/>
    <mergeCell ref="W8:Y8"/>
    <mergeCell ref="Z8:AB8"/>
    <mergeCell ref="AC8:AE8"/>
    <mergeCell ref="AF8:AH8"/>
    <mergeCell ref="AI8:AI9"/>
    <mergeCell ref="AJ8:AJ9"/>
    <mergeCell ref="AK8:AK9"/>
    <mergeCell ref="AL8:AM9"/>
    <mergeCell ref="N9:P9"/>
    <mergeCell ref="Q9:S9"/>
    <mergeCell ref="T9:V9"/>
    <mergeCell ref="W9:Y9"/>
    <mergeCell ref="Z9:AB9"/>
    <mergeCell ref="AC9:AE9"/>
    <mergeCell ref="AF9:AH9"/>
    <mergeCell ref="B10:B11"/>
    <mergeCell ref="C10:M11"/>
    <mergeCell ref="N10:P10"/>
    <mergeCell ref="Q10:S10"/>
    <mergeCell ref="T10:V10"/>
    <mergeCell ref="W10:Y10"/>
    <mergeCell ref="Z10:AB10"/>
    <mergeCell ref="AC10:AE10"/>
    <mergeCell ref="AF10:AH10"/>
    <mergeCell ref="AI10:AI11"/>
    <mergeCell ref="AJ10:AJ11"/>
    <mergeCell ref="AK10:AK11"/>
    <mergeCell ref="AL10:AM11"/>
    <mergeCell ref="N11:P11"/>
    <mergeCell ref="Q11:S11"/>
    <mergeCell ref="T11:V11"/>
    <mergeCell ref="W11:Y11"/>
    <mergeCell ref="Z11:AB11"/>
    <mergeCell ref="AC11:AE11"/>
    <mergeCell ref="AF11:AH11"/>
    <mergeCell ref="B12:B13"/>
    <mergeCell ref="C12:M13"/>
    <mergeCell ref="N12:P12"/>
    <mergeCell ref="Q12:S12"/>
    <mergeCell ref="T12:V12"/>
    <mergeCell ref="W12:Y12"/>
    <mergeCell ref="Z12:AB12"/>
    <mergeCell ref="AC12:AE12"/>
    <mergeCell ref="AF12:AH12"/>
    <mergeCell ref="AI12:AI13"/>
    <mergeCell ref="AJ12:AJ13"/>
    <mergeCell ref="AK12:AK13"/>
    <mergeCell ref="AL12:AM13"/>
    <mergeCell ref="N13:P13"/>
    <mergeCell ref="Q13:S13"/>
    <mergeCell ref="T13:V13"/>
    <mergeCell ref="W13:Y13"/>
    <mergeCell ref="Z13:AB13"/>
    <mergeCell ref="AC13:AE13"/>
    <mergeCell ref="AF13:AH13"/>
    <mergeCell ref="B14:B15"/>
    <mergeCell ref="C14:M15"/>
    <mergeCell ref="N14:P14"/>
    <mergeCell ref="Q14:S14"/>
    <mergeCell ref="T14:V14"/>
    <mergeCell ref="W14:Y14"/>
    <mergeCell ref="Z14:AB14"/>
    <mergeCell ref="AC14:AE14"/>
    <mergeCell ref="AF14:AH14"/>
    <mergeCell ref="AI14:AI15"/>
    <mergeCell ref="AJ14:AJ15"/>
    <mergeCell ref="AK14:AK15"/>
    <mergeCell ref="AL14:AM15"/>
    <mergeCell ref="N15:P15"/>
    <mergeCell ref="Q15:S15"/>
    <mergeCell ref="T15:V15"/>
    <mergeCell ref="W15:Y15"/>
    <mergeCell ref="Z15:AB15"/>
    <mergeCell ref="AC15:AE15"/>
    <mergeCell ref="AF15:AH15"/>
    <mergeCell ref="AI16:AI17"/>
    <mergeCell ref="AJ16:AJ17"/>
    <mergeCell ref="AK16:AK17"/>
    <mergeCell ref="AL16:AM17"/>
    <mergeCell ref="N17:P17"/>
    <mergeCell ref="Q17:S17"/>
    <mergeCell ref="T17:V17"/>
    <mergeCell ref="W17:Y17"/>
    <mergeCell ref="Z17:AB17"/>
    <mergeCell ref="AC17:AE17"/>
    <mergeCell ref="N16:P16"/>
    <mergeCell ref="Q16:S16"/>
    <mergeCell ref="T16:V16"/>
    <mergeCell ref="W16:Y16"/>
    <mergeCell ref="Z16:AB16"/>
    <mergeCell ref="AC16:AE16"/>
    <mergeCell ref="AF16:AH16"/>
    <mergeCell ref="N19:P19"/>
    <mergeCell ref="Q19:S19"/>
    <mergeCell ref="T19:V19"/>
    <mergeCell ref="W19:Y19"/>
    <mergeCell ref="Z19:AB19"/>
    <mergeCell ref="AC19:AE19"/>
    <mergeCell ref="AF17:AH17"/>
    <mergeCell ref="B18:B19"/>
    <mergeCell ref="C18:M19"/>
    <mergeCell ref="N18:P18"/>
    <mergeCell ref="Q18:S18"/>
    <mergeCell ref="T18:V18"/>
    <mergeCell ref="W18:Y18"/>
    <mergeCell ref="Z18:AB18"/>
    <mergeCell ref="AC18:AE18"/>
    <mergeCell ref="AF18:AH18"/>
    <mergeCell ref="B16:B17"/>
    <mergeCell ref="C16:M17"/>
    <mergeCell ref="AG32:AM32"/>
    <mergeCell ref="AG34:AM34"/>
    <mergeCell ref="AG36:AM36"/>
    <mergeCell ref="AF19:AH19"/>
    <mergeCell ref="AG22:AM22"/>
    <mergeCell ref="AG24:AM24"/>
    <mergeCell ref="AG26:AM26"/>
    <mergeCell ref="AG28:AM28"/>
    <mergeCell ref="AG30:AM30"/>
    <mergeCell ref="AI18:AI19"/>
    <mergeCell ref="AJ18:AJ19"/>
    <mergeCell ref="AK18:AK19"/>
    <mergeCell ref="AL18:AM19"/>
  </mergeCells>
  <conditionalFormatting sqref="AG30:AM30 AE30">
    <cfRule type="expression" dxfId="1" priority="1">
      <formula>$AN$30="Q"</formula>
    </cfRule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R37"/>
  <sheetViews>
    <sheetView workbookViewId="0">
      <selection activeCell="C20" sqref="C20"/>
    </sheetView>
  </sheetViews>
  <sheetFormatPr baseColWidth="10" defaultColWidth="11.42578125" defaultRowHeight="12.75" x14ac:dyDescent="0.2"/>
  <cols>
    <col min="1" max="4" width="3.5703125" style="13" customWidth="1"/>
    <col min="5" max="5" width="2.140625" style="13" customWidth="1"/>
    <col min="6" max="7" width="3.5703125" style="13" customWidth="1"/>
    <col min="8" max="23" width="3.5703125" style="14" customWidth="1"/>
    <col min="24" max="34" width="3.5703125" style="13" customWidth="1"/>
    <col min="35" max="35" width="11.7109375" style="13" customWidth="1"/>
    <col min="36" max="37" width="5.7109375" style="13" customWidth="1"/>
    <col min="38" max="38" width="10.7109375" style="13" customWidth="1"/>
    <col min="39" max="39" width="3.5703125" style="13" customWidth="1"/>
    <col min="40" max="40" width="11.85546875" style="13" customWidth="1"/>
    <col min="41" max="42" width="11.42578125" style="13" customWidth="1"/>
    <col min="43" max="16384" width="11.42578125" style="13"/>
  </cols>
  <sheetData>
    <row r="1" spans="1:39" ht="46.5" x14ac:dyDescent="0.2">
      <c r="A1" s="94" t="s">
        <v>165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</row>
    <row r="2" spans="1:39" ht="13.5" thickBot="1" x14ac:dyDescent="0.25"/>
    <row r="3" spans="1:39" ht="21.75" thickBot="1" x14ac:dyDescent="0.25">
      <c r="C3" s="95" t="s">
        <v>67</v>
      </c>
      <c r="D3" s="96"/>
      <c r="E3" s="96"/>
      <c r="F3" s="96"/>
      <c r="G3" s="96"/>
      <c r="H3" s="96"/>
      <c r="I3" s="96"/>
      <c r="J3" s="96"/>
      <c r="K3" s="96"/>
      <c r="L3" s="96"/>
      <c r="M3" s="97"/>
      <c r="N3" s="149" t="s">
        <v>68</v>
      </c>
      <c r="O3" s="98"/>
      <c r="P3" s="98"/>
      <c r="Q3" s="98" t="s">
        <v>69</v>
      </c>
      <c r="R3" s="98"/>
      <c r="S3" s="98"/>
      <c r="T3" s="98" t="s">
        <v>70</v>
      </c>
      <c r="U3" s="98"/>
      <c r="V3" s="98"/>
      <c r="W3" s="98" t="s">
        <v>71</v>
      </c>
      <c r="X3" s="98"/>
      <c r="Y3" s="98"/>
      <c r="Z3" s="98" t="s">
        <v>72</v>
      </c>
      <c r="AA3" s="98"/>
      <c r="AB3" s="98"/>
      <c r="AC3" s="98" t="s">
        <v>73</v>
      </c>
      <c r="AD3" s="98"/>
      <c r="AE3" s="98"/>
      <c r="AF3" s="98" t="s">
        <v>74</v>
      </c>
      <c r="AG3" s="98"/>
      <c r="AH3" s="98"/>
      <c r="AI3" s="99" t="s">
        <v>76</v>
      </c>
      <c r="AJ3" s="96"/>
      <c r="AK3" s="100"/>
      <c r="AL3" s="98" t="s">
        <v>77</v>
      </c>
      <c r="AM3" s="101"/>
    </row>
    <row r="4" spans="1:39" ht="15" x14ac:dyDescent="0.2">
      <c r="B4" s="140" t="s">
        <v>166</v>
      </c>
      <c r="C4" s="142" t="s">
        <v>25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44">
        <f>IF($N$5=50,1,0)</f>
        <v>1</v>
      </c>
      <c r="O4" s="111"/>
      <c r="P4" s="111"/>
      <c r="Q4" s="111">
        <f>IF($Q$5=50,1,0)</f>
        <v>0</v>
      </c>
      <c r="R4" s="111"/>
      <c r="S4" s="111"/>
      <c r="T4" s="111">
        <f>IF($T$5=50,1,0)</f>
        <v>1</v>
      </c>
      <c r="U4" s="111"/>
      <c r="V4" s="111"/>
      <c r="W4" s="111">
        <f>IF($W$5=50,1,0)</f>
        <v>1</v>
      </c>
      <c r="X4" s="111"/>
      <c r="Y4" s="111"/>
      <c r="Z4" s="111">
        <f>IF($Z$5=50,1,0)</f>
        <v>0</v>
      </c>
      <c r="AA4" s="111"/>
      <c r="AB4" s="111"/>
      <c r="AC4" s="111">
        <f>IF($AC$5=50,1,0)</f>
        <v>0</v>
      </c>
      <c r="AD4" s="111"/>
      <c r="AE4" s="111"/>
      <c r="AF4" s="111">
        <f>IF($AF$5=50,1,0)</f>
        <v>0</v>
      </c>
      <c r="AG4" s="111"/>
      <c r="AH4" s="111"/>
      <c r="AI4" s="112">
        <f>SUM($N$4:$AH$4)</f>
        <v>3</v>
      </c>
      <c r="AJ4" s="114">
        <f>SUM($N$5:$AH$5)</f>
        <v>288</v>
      </c>
      <c r="AK4" s="114">
        <f>$AI$4+$AJ$4/1000</f>
        <v>3.2879999999999998</v>
      </c>
      <c r="AL4" s="116">
        <f>RANK($AK$4,$AK$4:$AK$19,0)</f>
        <v>4</v>
      </c>
      <c r="AM4" s="117"/>
    </row>
    <row r="5" spans="1:39" ht="15.75" thickBot="1" x14ac:dyDescent="0.25">
      <c r="B5" s="141"/>
      <c r="C5" s="143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48">
        <f>$F$22</f>
        <v>50</v>
      </c>
      <c r="O5" s="121"/>
      <c r="P5" s="121"/>
      <c r="Q5" s="121">
        <f>$H$26</f>
        <v>45</v>
      </c>
      <c r="R5" s="121"/>
      <c r="S5" s="121"/>
      <c r="T5" s="121">
        <f>$F$30</f>
        <v>50</v>
      </c>
      <c r="U5" s="121"/>
      <c r="V5" s="121"/>
      <c r="W5" s="121">
        <f>$O$22</f>
        <v>50</v>
      </c>
      <c r="X5" s="121"/>
      <c r="Y5" s="121"/>
      <c r="Z5" s="121">
        <f>$Q$26</f>
        <v>41</v>
      </c>
      <c r="AA5" s="121"/>
      <c r="AB5" s="121"/>
      <c r="AC5" s="121">
        <f>$Q$30</f>
        <v>26</v>
      </c>
      <c r="AD5" s="121"/>
      <c r="AE5" s="121"/>
      <c r="AF5" s="121">
        <f>$Z$22</f>
        <v>26</v>
      </c>
      <c r="AG5" s="121"/>
      <c r="AH5" s="121"/>
      <c r="AI5" s="113"/>
      <c r="AJ5" s="115"/>
      <c r="AK5" s="115"/>
      <c r="AL5" s="118"/>
      <c r="AM5" s="119"/>
    </row>
    <row r="6" spans="1:39" ht="15" x14ac:dyDescent="0.2">
      <c r="B6" s="140" t="s">
        <v>167</v>
      </c>
      <c r="C6" s="142" t="s">
        <v>24</v>
      </c>
      <c r="D6" s="105"/>
      <c r="E6" s="105"/>
      <c r="F6" s="105"/>
      <c r="G6" s="105"/>
      <c r="H6" s="105"/>
      <c r="I6" s="105"/>
      <c r="J6" s="105"/>
      <c r="K6" s="105"/>
      <c r="L6" s="105"/>
      <c r="M6" s="106"/>
      <c r="N6" s="144">
        <f>IF($N$7=50,1,0)</f>
        <v>0</v>
      </c>
      <c r="O6" s="111"/>
      <c r="P6" s="111"/>
      <c r="Q6" s="111">
        <f>IF($Q$7=50,1,0)</f>
        <v>1</v>
      </c>
      <c r="R6" s="111"/>
      <c r="S6" s="111"/>
      <c r="T6" s="111">
        <f>IF($T$7=50,1,0)</f>
        <v>1</v>
      </c>
      <c r="U6" s="111"/>
      <c r="V6" s="111"/>
      <c r="W6" s="111">
        <f>IF($W$7=50,1,0)</f>
        <v>0</v>
      </c>
      <c r="X6" s="111"/>
      <c r="Y6" s="111"/>
      <c r="Z6" s="111">
        <f>IF($Z$7=50,1,0)</f>
        <v>0</v>
      </c>
      <c r="AA6" s="111"/>
      <c r="AB6" s="111"/>
      <c r="AC6" s="111">
        <f>IF($AC$7=50,1,0)</f>
        <v>0</v>
      </c>
      <c r="AD6" s="111"/>
      <c r="AE6" s="111"/>
      <c r="AF6" s="111">
        <f>IF($AF$7=50,1,0)</f>
        <v>0</v>
      </c>
      <c r="AG6" s="111"/>
      <c r="AH6" s="111"/>
      <c r="AI6" s="112">
        <f>SUM($N$6:$AH$6)</f>
        <v>2</v>
      </c>
      <c r="AJ6" s="114">
        <f>SUM($N$7:$AH$7)</f>
        <v>221</v>
      </c>
      <c r="AK6" s="114">
        <f>$AI$6+$AJ$6/1000</f>
        <v>2.2210000000000001</v>
      </c>
      <c r="AL6" s="116">
        <f>RANK($AK$6,$AK$4:$AK$19,0)</f>
        <v>7</v>
      </c>
      <c r="AM6" s="117"/>
    </row>
    <row r="7" spans="1:39" ht="15.75" thickBot="1" x14ac:dyDescent="0.3">
      <c r="B7" s="141"/>
      <c r="C7" s="143"/>
      <c r="D7" s="108"/>
      <c r="E7" s="108"/>
      <c r="F7" s="108"/>
      <c r="G7" s="108"/>
      <c r="H7" s="108"/>
      <c r="I7" s="108"/>
      <c r="J7" s="108"/>
      <c r="K7" s="108"/>
      <c r="L7" s="108"/>
      <c r="M7" s="109"/>
      <c r="N7" s="147">
        <f>$H$22</f>
        <v>32</v>
      </c>
      <c r="O7" s="122"/>
      <c r="P7" s="122"/>
      <c r="Q7" s="122">
        <f>$F$27</f>
        <v>50</v>
      </c>
      <c r="R7" s="122"/>
      <c r="S7" s="122"/>
      <c r="T7" s="122">
        <f>$F$31</f>
        <v>50</v>
      </c>
      <c r="U7" s="122"/>
      <c r="V7" s="122"/>
      <c r="W7" s="122">
        <f>$Q$23</f>
        <v>23</v>
      </c>
      <c r="X7" s="122"/>
      <c r="Y7" s="122"/>
      <c r="Z7" s="122">
        <f>$Q$27</f>
        <v>38</v>
      </c>
      <c r="AA7" s="122"/>
      <c r="AB7" s="122"/>
      <c r="AC7" s="122">
        <f>$O$31</f>
        <v>0</v>
      </c>
      <c r="AD7" s="122"/>
      <c r="AE7" s="122"/>
      <c r="AF7" s="122">
        <f>$Z$24</f>
        <v>28</v>
      </c>
      <c r="AG7" s="122"/>
      <c r="AH7" s="122"/>
      <c r="AI7" s="113"/>
      <c r="AJ7" s="115"/>
      <c r="AK7" s="115"/>
      <c r="AL7" s="118"/>
      <c r="AM7" s="119"/>
    </row>
    <row r="8" spans="1:39" ht="15" x14ac:dyDescent="0.2">
      <c r="B8" s="140" t="s">
        <v>168</v>
      </c>
      <c r="C8" s="142" t="s">
        <v>13</v>
      </c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44">
        <f>IF($N$9=50,1,0)</f>
        <v>1</v>
      </c>
      <c r="O8" s="111"/>
      <c r="P8" s="111"/>
      <c r="Q8" s="111">
        <f>IF($Q$9=50,1,0)</f>
        <v>0</v>
      </c>
      <c r="R8" s="111"/>
      <c r="S8" s="111"/>
      <c r="T8" s="111">
        <f>IF($T$9=50,1,0)</f>
        <v>0</v>
      </c>
      <c r="U8" s="111"/>
      <c r="V8" s="111"/>
      <c r="W8" s="111">
        <f>IF($W$9=50,1,0)</f>
        <v>0</v>
      </c>
      <c r="X8" s="111"/>
      <c r="Y8" s="111"/>
      <c r="Z8" s="111">
        <f>IF($Z$9=50,1,0)</f>
        <v>0</v>
      </c>
      <c r="AA8" s="111"/>
      <c r="AB8" s="111"/>
      <c r="AC8" s="111">
        <f>IF($AC$9=50,1,0)</f>
        <v>0</v>
      </c>
      <c r="AD8" s="111"/>
      <c r="AE8" s="111"/>
      <c r="AF8" s="111">
        <f>IF($AF$9=50,1,0)</f>
        <v>1</v>
      </c>
      <c r="AG8" s="111"/>
      <c r="AH8" s="111"/>
      <c r="AI8" s="112">
        <f>SUM($N$8:$AH$8)</f>
        <v>2</v>
      </c>
      <c r="AJ8" s="114">
        <f>SUM($N$9:$AH$9)</f>
        <v>198</v>
      </c>
      <c r="AK8" s="114">
        <f>$AI$8+$AJ$8/1000</f>
        <v>2.198</v>
      </c>
      <c r="AL8" s="116">
        <f>RANK($AK$8,$AK$4:$AK$19,0)</f>
        <v>8</v>
      </c>
      <c r="AM8" s="117"/>
    </row>
    <row r="9" spans="1:39" ht="15.75" thickBot="1" x14ac:dyDescent="0.3">
      <c r="B9" s="141"/>
      <c r="C9" s="143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47">
        <f>$F$23</f>
        <v>50</v>
      </c>
      <c r="O9" s="122"/>
      <c r="P9" s="122"/>
      <c r="Q9" s="122">
        <f>$H$27</f>
        <v>48</v>
      </c>
      <c r="R9" s="122"/>
      <c r="S9" s="122"/>
      <c r="T9" s="122">
        <f>$F$32</f>
        <v>0</v>
      </c>
      <c r="U9" s="122"/>
      <c r="V9" s="122"/>
      <c r="W9" s="122">
        <f>$Q$22</f>
        <v>21</v>
      </c>
      <c r="X9" s="122"/>
      <c r="Y9" s="122"/>
      <c r="Z9" s="122">
        <f>$Q$29</f>
        <v>29</v>
      </c>
      <c r="AA9" s="122"/>
      <c r="AB9" s="122"/>
      <c r="AC9" s="122">
        <f>$O$32</f>
        <v>0</v>
      </c>
      <c r="AD9" s="122"/>
      <c r="AE9" s="122"/>
      <c r="AF9" s="122">
        <f>$X$27</f>
        <v>50</v>
      </c>
      <c r="AG9" s="122"/>
      <c r="AH9" s="122"/>
      <c r="AI9" s="113"/>
      <c r="AJ9" s="115"/>
      <c r="AK9" s="115"/>
      <c r="AL9" s="118"/>
      <c r="AM9" s="119"/>
    </row>
    <row r="10" spans="1:39" ht="15" x14ac:dyDescent="0.2">
      <c r="B10" s="140" t="s">
        <v>169</v>
      </c>
      <c r="C10" s="142" t="s">
        <v>111</v>
      </c>
      <c r="D10" s="105"/>
      <c r="E10" s="105"/>
      <c r="F10" s="105"/>
      <c r="G10" s="105"/>
      <c r="H10" s="105"/>
      <c r="I10" s="105"/>
      <c r="J10" s="105"/>
      <c r="K10" s="105"/>
      <c r="L10" s="105"/>
      <c r="M10" s="106"/>
      <c r="N10" s="144">
        <f>IF($N$11=50,1,0)</f>
        <v>0</v>
      </c>
      <c r="O10" s="111"/>
      <c r="P10" s="111"/>
      <c r="Q10" s="111">
        <f>IF($Q$11=50,1,0)</f>
        <v>1</v>
      </c>
      <c r="R10" s="111"/>
      <c r="S10" s="111"/>
      <c r="T10" s="111">
        <f>IF($T$11=50,1,0)</f>
        <v>0</v>
      </c>
      <c r="U10" s="111"/>
      <c r="V10" s="111"/>
      <c r="W10" s="111">
        <f>IF($W$11=50,1,0)</f>
        <v>1</v>
      </c>
      <c r="X10" s="111"/>
      <c r="Y10" s="111"/>
      <c r="Z10" s="111">
        <f>IF($Z$11=50,1,0)</f>
        <v>0</v>
      </c>
      <c r="AA10" s="111"/>
      <c r="AB10" s="111"/>
      <c r="AC10" s="111">
        <f>IF($AC$11=50,1,0)</f>
        <v>1</v>
      </c>
      <c r="AD10" s="111"/>
      <c r="AE10" s="111"/>
      <c r="AF10" s="111">
        <f>IF($AF$11=50,1,0)</f>
        <v>1</v>
      </c>
      <c r="AG10" s="111"/>
      <c r="AH10" s="111"/>
      <c r="AI10" s="112">
        <f>SUM($N$10:$AH$10)</f>
        <v>4</v>
      </c>
      <c r="AJ10" s="114">
        <f>SUM($N$11:$AH$11)</f>
        <v>274</v>
      </c>
      <c r="AK10" s="114">
        <f>$AI$10+$AJ$10/1000</f>
        <v>4.274</v>
      </c>
      <c r="AL10" s="116">
        <f>RANK($AK$10,$AK$4:$AK$19,0)</f>
        <v>3</v>
      </c>
      <c r="AM10" s="117"/>
    </row>
    <row r="11" spans="1:39" ht="15.75" thickBot="1" x14ac:dyDescent="0.3">
      <c r="B11" s="141"/>
      <c r="C11" s="143"/>
      <c r="D11" s="108"/>
      <c r="E11" s="108"/>
      <c r="F11" s="108"/>
      <c r="G11" s="108"/>
      <c r="H11" s="108"/>
      <c r="I11" s="108"/>
      <c r="J11" s="108"/>
      <c r="K11" s="108"/>
      <c r="L11" s="108"/>
      <c r="M11" s="109"/>
      <c r="N11" s="146">
        <f>$H$23</f>
        <v>21</v>
      </c>
      <c r="O11" s="124"/>
      <c r="P11" s="124"/>
      <c r="Q11" s="124">
        <f>$F$28</f>
        <v>50</v>
      </c>
      <c r="R11" s="124"/>
      <c r="S11" s="124"/>
      <c r="T11" s="124">
        <f>$H$31</f>
        <v>14</v>
      </c>
      <c r="U11" s="124"/>
      <c r="V11" s="124"/>
      <c r="W11" s="124">
        <f>$O$24</f>
        <v>50</v>
      </c>
      <c r="X11" s="124"/>
      <c r="Y11" s="124"/>
      <c r="Z11" s="124">
        <f>$Q$28</f>
        <v>39</v>
      </c>
      <c r="AA11" s="124"/>
      <c r="AB11" s="124"/>
      <c r="AC11" s="124">
        <f>$X$22</f>
        <v>50</v>
      </c>
      <c r="AD11" s="124"/>
      <c r="AE11" s="124"/>
      <c r="AF11" s="124">
        <f>$Z$28</f>
        <v>50</v>
      </c>
      <c r="AG11" s="124"/>
      <c r="AH11" s="124"/>
      <c r="AI11" s="113"/>
      <c r="AJ11" s="115"/>
      <c r="AK11" s="115"/>
      <c r="AL11" s="118"/>
      <c r="AM11" s="119"/>
    </row>
    <row r="12" spans="1:39" ht="15" x14ac:dyDescent="0.2">
      <c r="B12" s="140" t="s">
        <v>170</v>
      </c>
      <c r="C12" s="142" t="s">
        <v>18</v>
      </c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44">
        <f>IF($N$13=50,1,0)</f>
        <v>1</v>
      </c>
      <c r="O12" s="111"/>
      <c r="P12" s="111"/>
      <c r="Q12" s="111">
        <f>IF($Q$13=50,1,0)</f>
        <v>0</v>
      </c>
      <c r="R12" s="111"/>
      <c r="S12" s="111"/>
      <c r="T12" s="111">
        <f>IF($T$13=50,1,0)</f>
        <v>0</v>
      </c>
      <c r="U12" s="111"/>
      <c r="V12" s="111"/>
      <c r="W12" s="111">
        <f>IF($W$13=50,1,0)</f>
        <v>1</v>
      </c>
      <c r="X12" s="111"/>
      <c r="Y12" s="111"/>
      <c r="Z12" s="111">
        <f>IF($Z$13=50,1,0)</f>
        <v>1</v>
      </c>
      <c r="AA12" s="111"/>
      <c r="AB12" s="111"/>
      <c r="AC12" s="111">
        <f>IF($AC$13=50,1,0)</f>
        <v>0</v>
      </c>
      <c r="AD12" s="111"/>
      <c r="AE12" s="111"/>
      <c r="AF12" s="111">
        <f>IF($AF$13=50,1,0)</f>
        <v>1</v>
      </c>
      <c r="AG12" s="111"/>
      <c r="AH12" s="111"/>
      <c r="AI12" s="112">
        <f>SUM($N$12:$AH$12)</f>
        <v>4</v>
      </c>
      <c r="AJ12" s="114">
        <f>SUM($N$13:$AH$13)</f>
        <v>284</v>
      </c>
      <c r="AK12" s="114">
        <f>$AI$12+$AJ$12/1000</f>
        <v>4.2839999999999998</v>
      </c>
      <c r="AL12" s="116">
        <f>RANK($AK$12,$AK$4:$AK$19,0)</f>
        <v>1</v>
      </c>
      <c r="AM12" s="117"/>
    </row>
    <row r="13" spans="1:39" ht="15.75" thickBot="1" x14ac:dyDescent="0.3">
      <c r="B13" s="145"/>
      <c r="C13" s="143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46">
        <f>$F$24</f>
        <v>50</v>
      </c>
      <c r="O13" s="124"/>
      <c r="P13" s="124"/>
      <c r="Q13" s="124">
        <f>$H$28</f>
        <v>39</v>
      </c>
      <c r="R13" s="124"/>
      <c r="S13" s="124"/>
      <c r="T13" s="124">
        <f>$H$32</f>
        <v>0</v>
      </c>
      <c r="U13" s="124"/>
      <c r="V13" s="124"/>
      <c r="W13" s="124">
        <f>$O$23</f>
        <v>50</v>
      </c>
      <c r="X13" s="124"/>
      <c r="Y13" s="124"/>
      <c r="Z13" s="124">
        <f>$O$30</f>
        <v>50</v>
      </c>
      <c r="AA13" s="124"/>
      <c r="AB13" s="124"/>
      <c r="AC13" s="124">
        <f>$Z$25</f>
        <v>45</v>
      </c>
      <c r="AD13" s="124"/>
      <c r="AE13" s="124"/>
      <c r="AF13" s="124">
        <f>$X$29</f>
        <v>50</v>
      </c>
      <c r="AG13" s="124"/>
      <c r="AH13" s="124"/>
      <c r="AI13" s="113"/>
      <c r="AJ13" s="115"/>
      <c r="AK13" s="115"/>
      <c r="AL13" s="118"/>
      <c r="AM13" s="119"/>
    </row>
    <row r="14" spans="1:39" ht="15" x14ac:dyDescent="0.2">
      <c r="B14" s="140" t="s">
        <v>171</v>
      </c>
      <c r="C14" s="142" t="s">
        <v>114</v>
      </c>
      <c r="D14" s="105"/>
      <c r="E14" s="105"/>
      <c r="F14" s="105"/>
      <c r="G14" s="105"/>
      <c r="H14" s="105"/>
      <c r="I14" s="105"/>
      <c r="J14" s="105"/>
      <c r="K14" s="105"/>
      <c r="L14" s="105"/>
      <c r="M14" s="106"/>
      <c r="N14" s="110">
        <f>IF($N$15=50,1,0)</f>
        <v>0</v>
      </c>
      <c r="O14" s="111"/>
      <c r="P14" s="111"/>
      <c r="Q14" s="111">
        <f>IF($Q$15=50,1,0)</f>
        <v>1</v>
      </c>
      <c r="R14" s="111"/>
      <c r="S14" s="111"/>
      <c r="T14" s="111">
        <f>IF($T$15=50,1,0)</f>
        <v>0</v>
      </c>
      <c r="U14" s="111"/>
      <c r="V14" s="111"/>
      <c r="W14" s="111">
        <f>IF($W$15=50,1,0)</f>
        <v>1</v>
      </c>
      <c r="X14" s="111"/>
      <c r="Y14" s="111"/>
      <c r="Z14" s="111">
        <f>IF($Z$15=50,1,0)</f>
        <v>0</v>
      </c>
      <c r="AA14" s="111"/>
      <c r="AB14" s="111"/>
      <c r="AC14" s="111">
        <f>IF($AC$15=50,1,0)</f>
        <v>1</v>
      </c>
      <c r="AD14" s="111"/>
      <c r="AE14" s="111"/>
      <c r="AF14" s="111">
        <f>IF($AF$15=50,1,0)</f>
        <v>0</v>
      </c>
      <c r="AG14" s="111"/>
      <c r="AH14" s="111"/>
      <c r="AI14" s="112">
        <f>SUM($N$14:$AH$14)</f>
        <v>3</v>
      </c>
      <c r="AJ14" s="114">
        <f>SUM($N$15:$AH$15)</f>
        <v>179</v>
      </c>
      <c r="AK14" s="114">
        <f>$AI$14+$AJ$14/1000</f>
        <v>3.1789999999999998</v>
      </c>
      <c r="AL14" s="116">
        <f>RANK($AK$14,$AK$4:$AK$19,0)</f>
        <v>5</v>
      </c>
      <c r="AM14" s="117"/>
    </row>
    <row r="15" spans="1:39" ht="15.75" thickBot="1" x14ac:dyDescent="0.3">
      <c r="B15" s="141"/>
      <c r="C15" s="143"/>
      <c r="D15" s="108"/>
      <c r="E15" s="108"/>
      <c r="F15" s="108"/>
      <c r="G15" s="108"/>
      <c r="H15" s="108"/>
      <c r="I15" s="108"/>
      <c r="J15" s="108"/>
      <c r="K15" s="108"/>
      <c r="L15" s="108"/>
      <c r="M15" s="109"/>
      <c r="N15" s="135">
        <f>$H$24</f>
        <v>12</v>
      </c>
      <c r="O15" s="124"/>
      <c r="P15" s="124"/>
      <c r="Q15" s="124">
        <f>$F$29</f>
        <v>50</v>
      </c>
      <c r="R15" s="124"/>
      <c r="S15" s="124"/>
      <c r="T15" s="124">
        <f>$F$33</f>
        <v>0</v>
      </c>
      <c r="U15" s="124"/>
      <c r="V15" s="124"/>
      <c r="W15" s="124">
        <f>$O$26</f>
        <v>50</v>
      </c>
      <c r="X15" s="124"/>
      <c r="Y15" s="124"/>
      <c r="Z15" s="124">
        <f>$Q$32</f>
        <v>0</v>
      </c>
      <c r="AA15" s="124"/>
      <c r="AB15" s="124"/>
      <c r="AC15" s="124">
        <f>$Z$23</f>
        <v>50</v>
      </c>
      <c r="AD15" s="124"/>
      <c r="AE15" s="124"/>
      <c r="AF15" s="124">
        <f>$X$28</f>
        <v>17</v>
      </c>
      <c r="AG15" s="124"/>
      <c r="AH15" s="124"/>
      <c r="AI15" s="113"/>
      <c r="AJ15" s="115"/>
      <c r="AK15" s="115"/>
      <c r="AL15" s="118"/>
      <c r="AM15" s="119"/>
    </row>
    <row r="16" spans="1:39" ht="15" x14ac:dyDescent="0.2">
      <c r="B16" s="140" t="s">
        <v>172</v>
      </c>
      <c r="C16" s="142" t="s">
        <v>12</v>
      </c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44">
        <f>IF($N$17=50,1,0)</f>
        <v>1</v>
      </c>
      <c r="O16" s="111"/>
      <c r="P16" s="111"/>
      <c r="Q16" s="111">
        <f>IF($Q$17=50,1,0)</f>
        <v>0</v>
      </c>
      <c r="R16" s="111"/>
      <c r="S16" s="111"/>
      <c r="T16" s="111">
        <f>IF($T$17=50,1,0)</f>
        <v>0</v>
      </c>
      <c r="U16" s="111"/>
      <c r="V16" s="111"/>
      <c r="W16" s="111">
        <f>IF($W$17=50,1,0)</f>
        <v>1</v>
      </c>
      <c r="X16" s="111"/>
      <c r="Y16" s="111"/>
      <c r="Z16" s="111">
        <f>IF($Z$17=50,1,0)</f>
        <v>0</v>
      </c>
      <c r="AA16" s="111"/>
      <c r="AB16" s="111"/>
      <c r="AC16" s="111">
        <f>IF($AC$17=50,1,0)</f>
        <v>1</v>
      </c>
      <c r="AD16" s="111"/>
      <c r="AE16" s="111"/>
      <c r="AF16" s="111">
        <f>IF($AF$17=50,1,0)</f>
        <v>1</v>
      </c>
      <c r="AG16" s="111"/>
      <c r="AH16" s="111"/>
      <c r="AI16" s="112">
        <f>SUM($N$16:$AH$16)</f>
        <v>4</v>
      </c>
      <c r="AJ16" s="114">
        <f>SUM($N$17:$AH$17)</f>
        <v>283</v>
      </c>
      <c r="AK16" s="114">
        <f>$AI$16+$AJ$16/1000</f>
        <v>4.2830000000000004</v>
      </c>
      <c r="AL16" s="116">
        <f>RANK($AK$16,$AK$4:$AK$19,0)</f>
        <v>2</v>
      </c>
      <c r="AM16" s="117"/>
    </row>
    <row r="17" spans="1:44" ht="15.75" customHeight="1" thickBot="1" x14ac:dyDescent="0.3">
      <c r="B17" s="141"/>
      <c r="C17" s="143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38">
        <f>$F$25</f>
        <v>50</v>
      </c>
      <c r="O17" s="139"/>
      <c r="P17" s="139"/>
      <c r="Q17" s="139">
        <f>$H$29</f>
        <v>38</v>
      </c>
      <c r="R17" s="139"/>
      <c r="S17" s="139"/>
      <c r="T17" s="139">
        <f>$Q$24</f>
        <v>45</v>
      </c>
      <c r="U17" s="139"/>
      <c r="V17" s="139"/>
      <c r="W17" s="139">
        <f>$O$29</f>
        <v>50</v>
      </c>
      <c r="X17" s="139"/>
      <c r="Y17" s="139"/>
      <c r="Z17" s="139">
        <f>$Q$33</f>
        <v>0</v>
      </c>
      <c r="AA17" s="139"/>
      <c r="AB17" s="139"/>
      <c r="AC17" s="139">
        <f>$X$24</f>
        <v>50</v>
      </c>
      <c r="AD17" s="139"/>
      <c r="AE17" s="139"/>
      <c r="AF17" s="139">
        <f>$Z$26</f>
        <v>50</v>
      </c>
      <c r="AG17" s="139"/>
      <c r="AH17" s="139"/>
      <c r="AI17" s="113"/>
      <c r="AJ17" s="115"/>
      <c r="AK17" s="115"/>
      <c r="AL17" s="118"/>
      <c r="AM17" s="119"/>
    </row>
    <row r="18" spans="1:44" ht="15.75" customHeight="1" x14ac:dyDescent="0.2">
      <c r="B18" s="140" t="s">
        <v>173</v>
      </c>
      <c r="C18" s="142" t="s">
        <v>21</v>
      </c>
      <c r="D18" s="105"/>
      <c r="E18" s="105"/>
      <c r="F18" s="105"/>
      <c r="G18" s="105"/>
      <c r="H18" s="105"/>
      <c r="I18" s="105"/>
      <c r="J18" s="105"/>
      <c r="K18" s="105"/>
      <c r="L18" s="105"/>
      <c r="M18" s="106"/>
      <c r="N18" s="110">
        <f>IF($N$19=50,1,0)</f>
        <v>0</v>
      </c>
      <c r="O18" s="111"/>
      <c r="P18" s="111"/>
      <c r="Q18" s="111">
        <f>IF($Q$19=50,1,0)</f>
        <v>0</v>
      </c>
      <c r="R18" s="111"/>
      <c r="S18" s="111"/>
      <c r="T18" s="111">
        <f>IF($T$19=50,1,0)</f>
        <v>1</v>
      </c>
      <c r="U18" s="111"/>
      <c r="V18" s="111"/>
      <c r="W18" s="111">
        <f>IF($W$19=50,1,0)</f>
        <v>1</v>
      </c>
      <c r="X18" s="111"/>
      <c r="Y18" s="111"/>
      <c r="Z18" s="111">
        <f>IF($Z$19=50,1,0)</f>
        <v>0</v>
      </c>
      <c r="AA18" s="111"/>
      <c r="AB18" s="111"/>
      <c r="AC18" s="111">
        <f>IF($AC$19=50,1,0)</f>
        <v>0</v>
      </c>
      <c r="AD18" s="111"/>
      <c r="AE18" s="111"/>
      <c r="AF18" s="111">
        <f>IF($AF$19=50,1,0)</f>
        <v>0</v>
      </c>
      <c r="AG18" s="111"/>
      <c r="AH18" s="111"/>
      <c r="AI18" s="112">
        <f>SUM($N$18:$AH$18)</f>
        <v>2</v>
      </c>
      <c r="AJ18" s="114">
        <f>SUM($N$19:$AH$19)</f>
        <v>242</v>
      </c>
      <c r="AK18" s="114">
        <f>$AI$18+$AJ$18/1000</f>
        <v>2.242</v>
      </c>
      <c r="AL18" s="116">
        <f>RANK($AK$18,$AK$4:$AK$19,0)</f>
        <v>6</v>
      </c>
      <c r="AM18" s="117"/>
    </row>
    <row r="19" spans="1:44" ht="15.75" customHeight="1" thickBot="1" x14ac:dyDescent="0.3">
      <c r="B19" s="141"/>
      <c r="C19" s="143"/>
      <c r="D19" s="108"/>
      <c r="E19" s="108"/>
      <c r="F19" s="108"/>
      <c r="G19" s="108"/>
      <c r="H19" s="108"/>
      <c r="I19" s="108"/>
      <c r="J19" s="108"/>
      <c r="K19" s="108"/>
      <c r="L19" s="108"/>
      <c r="M19" s="109"/>
      <c r="N19" s="135">
        <f>$H$25</f>
        <v>25</v>
      </c>
      <c r="O19" s="124"/>
      <c r="P19" s="124"/>
      <c r="Q19" s="124">
        <f>$H$30</f>
        <v>39</v>
      </c>
      <c r="R19" s="124"/>
      <c r="S19" s="124"/>
      <c r="T19" s="124">
        <f>$O$25</f>
        <v>50</v>
      </c>
      <c r="U19" s="124"/>
      <c r="V19" s="124"/>
      <c r="W19" s="124">
        <f>$O$28</f>
        <v>50</v>
      </c>
      <c r="X19" s="124"/>
      <c r="Y19" s="124"/>
      <c r="Z19" s="124">
        <f>$Q$31</f>
        <v>0</v>
      </c>
      <c r="AA19" s="124"/>
      <c r="AB19" s="124"/>
      <c r="AC19" s="124">
        <f>$X$23</f>
        <v>39</v>
      </c>
      <c r="AD19" s="124"/>
      <c r="AE19" s="124"/>
      <c r="AF19" s="124">
        <f>$Z$29</f>
        <v>39</v>
      </c>
      <c r="AG19" s="124"/>
      <c r="AH19" s="124"/>
      <c r="AI19" s="113"/>
      <c r="AJ19" s="115"/>
      <c r="AK19" s="115"/>
      <c r="AL19" s="118"/>
      <c r="AM19" s="119"/>
    </row>
    <row r="20" spans="1:44" ht="18.75" customHeight="1" thickBot="1" x14ac:dyDescent="0.25">
      <c r="B20" s="15"/>
      <c r="C20" s="15"/>
      <c r="D20" s="15"/>
      <c r="E20" s="15"/>
      <c r="F20" s="15"/>
      <c r="G20" s="15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</row>
    <row r="21" spans="1:44" ht="15.75" thickBot="1" x14ac:dyDescent="0.3">
      <c r="A21" s="17" t="s">
        <v>87</v>
      </c>
      <c r="J21" s="17" t="s">
        <v>87</v>
      </c>
      <c r="S21" s="17" t="s">
        <v>87</v>
      </c>
      <c r="AA21" s="18"/>
    </row>
    <row r="22" spans="1:44" ht="15.75" thickBot="1" x14ac:dyDescent="0.3">
      <c r="A22" s="19">
        <v>1</v>
      </c>
      <c r="B22" s="20" t="s">
        <v>166</v>
      </c>
      <c r="C22" s="20" t="s">
        <v>88</v>
      </c>
      <c r="D22" s="20" t="s">
        <v>167</v>
      </c>
      <c r="E22" s="20"/>
      <c r="F22" s="21">
        <v>50</v>
      </c>
      <c r="G22" s="20" t="s">
        <v>88</v>
      </c>
      <c r="H22" s="21">
        <v>32</v>
      </c>
      <c r="I22" s="22"/>
      <c r="J22" s="19">
        <v>1</v>
      </c>
      <c r="K22" s="37" t="s">
        <v>168</v>
      </c>
      <c r="L22" s="20" t="s">
        <v>88</v>
      </c>
      <c r="M22" s="20" t="s">
        <v>173</v>
      </c>
      <c r="N22" s="20"/>
      <c r="O22" s="21">
        <v>50</v>
      </c>
      <c r="P22" s="20" t="s">
        <v>88</v>
      </c>
      <c r="Q22" s="21">
        <v>21</v>
      </c>
      <c r="R22" s="22"/>
      <c r="S22" s="19">
        <v>1</v>
      </c>
      <c r="T22" s="37" t="s">
        <v>167</v>
      </c>
      <c r="U22" s="20" t="s">
        <v>88</v>
      </c>
      <c r="V22" s="20" t="s">
        <v>172</v>
      </c>
      <c r="W22" s="20"/>
      <c r="X22" s="21">
        <v>50</v>
      </c>
      <c r="Y22" s="20" t="s">
        <v>88</v>
      </c>
      <c r="Z22" s="21">
        <v>26</v>
      </c>
      <c r="AA22" s="23"/>
      <c r="AB22" s="23"/>
      <c r="AC22" s="24" t="s">
        <v>89</v>
      </c>
      <c r="AD22" s="25"/>
      <c r="AE22" s="26" t="str">
        <f>IF($AL$4=1,$B$4,IF($AL$6=1,$B$6,IF($AL$8=1,$B$8,IF($AL$10=1,$B$10,IF($AL$12=1,$B$12,IF($AL$14=1,$B$14,IF($AL$16=1,$B$16,IF($AL$18=1,$B$18,IF(#REF!=1,#REF!,"")))))))))</f>
        <v>F5</v>
      </c>
      <c r="AF22" s="27"/>
      <c r="AG22" s="128" t="str">
        <f>CHOOSE(MID($AE$22,2,LEN($AE$22)-1),$C$4,$C$6,$C$8,$C$10,$C$12,$C$14,$C$16,$C$18,#REF!)</f>
        <v>Equipe 19</v>
      </c>
      <c r="AH22" s="129"/>
      <c r="AI22" s="129"/>
      <c r="AJ22" s="129"/>
      <c r="AK22" s="129"/>
      <c r="AL22" s="129"/>
      <c r="AM22" s="130"/>
      <c r="AN22" s="28"/>
      <c r="AO22" s="29">
        <f>IF($AL$4=1,$AK$4,IF($AL$6=1,$AK$6,IF($AL$8=1,$AK$8,IF($AL$10=1,$AK$10,IF($AL$12=1,$AK$12,IF($AL$14=1,$AK$14,IF($AL$16=1,$AK$16,IF($AL$18=1,$AK$18,IF(#REF!=1,#REF!,0)))))))))</f>
        <v>4.2839999999999998</v>
      </c>
      <c r="AP22" s="23"/>
      <c r="AQ22" s="23"/>
      <c r="AR22" s="23"/>
    </row>
    <row r="23" spans="1:44" ht="15.75" thickBot="1" x14ac:dyDescent="0.3">
      <c r="A23" s="19">
        <v>2</v>
      </c>
      <c r="B23" s="20" t="s">
        <v>168</v>
      </c>
      <c r="C23" s="20" t="s">
        <v>88</v>
      </c>
      <c r="D23" s="20" t="s">
        <v>169</v>
      </c>
      <c r="E23" s="20"/>
      <c r="F23" s="21">
        <v>50</v>
      </c>
      <c r="G23" s="20" t="s">
        <v>88</v>
      </c>
      <c r="H23" s="21">
        <v>21</v>
      </c>
      <c r="I23" s="22"/>
      <c r="J23" s="19">
        <v>2</v>
      </c>
      <c r="K23" s="37" t="s">
        <v>171</v>
      </c>
      <c r="L23" s="20" t="s">
        <v>88</v>
      </c>
      <c r="M23" s="20" t="s">
        <v>172</v>
      </c>
      <c r="N23" s="20"/>
      <c r="O23" s="21">
        <v>50</v>
      </c>
      <c r="P23" s="20" t="s">
        <v>88</v>
      </c>
      <c r="Q23" s="21">
        <v>23</v>
      </c>
      <c r="R23" s="22"/>
      <c r="S23" s="19">
        <v>2</v>
      </c>
      <c r="T23" s="37" t="s">
        <v>170</v>
      </c>
      <c r="U23" s="20" t="s">
        <v>88</v>
      </c>
      <c r="V23" s="20" t="s">
        <v>168</v>
      </c>
      <c r="W23" s="20"/>
      <c r="X23" s="21">
        <v>39</v>
      </c>
      <c r="Y23" s="20" t="s">
        <v>88</v>
      </c>
      <c r="Z23" s="21">
        <v>50</v>
      </c>
      <c r="AA23" s="18"/>
      <c r="AB23" s="24"/>
      <c r="AD23" s="24"/>
      <c r="AE23" s="30"/>
      <c r="AF23" s="30"/>
      <c r="AG23" s="30"/>
      <c r="AH23" s="30"/>
      <c r="AI23" s="30"/>
      <c r="AJ23" s="30"/>
      <c r="AK23" s="30"/>
      <c r="AL23" s="30"/>
      <c r="AM23" s="30"/>
      <c r="AN23" s="32"/>
      <c r="AO23" s="33"/>
      <c r="AP23" s="34"/>
      <c r="AQ23" s="35"/>
      <c r="AR23" s="35"/>
    </row>
    <row r="24" spans="1:44" ht="15.75" thickBot="1" x14ac:dyDescent="0.3">
      <c r="A24" s="19">
        <v>3</v>
      </c>
      <c r="B24" s="20" t="s">
        <v>170</v>
      </c>
      <c r="C24" s="20" t="s">
        <v>88</v>
      </c>
      <c r="D24" s="20" t="s">
        <v>171</v>
      </c>
      <c r="E24" s="20"/>
      <c r="F24" s="21">
        <v>50</v>
      </c>
      <c r="G24" s="20" t="s">
        <v>88</v>
      </c>
      <c r="H24" s="21">
        <v>12</v>
      </c>
      <c r="I24" s="22"/>
      <c r="J24" s="19">
        <v>3</v>
      </c>
      <c r="K24" s="37" t="s">
        <v>166</v>
      </c>
      <c r="L24" s="20" t="s">
        <v>88</v>
      </c>
      <c r="M24" s="20" t="s">
        <v>171</v>
      </c>
      <c r="N24" s="20"/>
      <c r="O24" s="21">
        <v>50</v>
      </c>
      <c r="P24" s="20" t="s">
        <v>88</v>
      </c>
      <c r="Q24" s="21">
        <v>45</v>
      </c>
      <c r="R24" s="22"/>
      <c r="S24" s="19">
        <v>3</v>
      </c>
      <c r="T24" s="37" t="s">
        <v>172</v>
      </c>
      <c r="U24" s="20" t="s">
        <v>88</v>
      </c>
      <c r="V24" s="20" t="s">
        <v>166</v>
      </c>
      <c r="W24" s="20"/>
      <c r="X24" s="21">
        <v>50</v>
      </c>
      <c r="Y24" s="20" t="s">
        <v>88</v>
      </c>
      <c r="Z24" s="21">
        <v>28</v>
      </c>
      <c r="AA24" s="23"/>
      <c r="AB24" s="23"/>
      <c r="AC24" s="24" t="s">
        <v>90</v>
      </c>
      <c r="AD24" s="25"/>
      <c r="AE24" s="26" t="str">
        <f>IF($AL$4=2,$B$4,IF($AL$6=2,$B$6,IF($AL$8=2,$B$8,IF($AL$10=2,$B$10,IF($AL$12=2,$B$12,IF($AL$14=2,$B$14,IF($AL$16=2,$B$16,IF($AL$18=2,$B$18,IF(#REF!=2,#REF!,"")))))))))</f>
        <v>F7</v>
      </c>
      <c r="AF24" s="36"/>
      <c r="AG24" s="128" t="str">
        <f>CHOOSE(MID($AE$24,2,LEN($AE$24)-1),$C$4,$C$6,$C$8,$C$10,$C$12,$C$14,$C$16,$C$18,#REF!)</f>
        <v>Equipe 13</v>
      </c>
      <c r="AH24" s="129"/>
      <c r="AI24" s="129"/>
      <c r="AJ24" s="129"/>
      <c r="AK24" s="129"/>
      <c r="AL24" s="129"/>
      <c r="AM24" s="130"/>
      <c r="AN24" s="28"/>
      <c r="AO24" s="29">
        <f>IF($AL$4=2,$AK$4,IF($AL$6=2,$AK$6,IF($AL$8=2,$AK$8,IF($AL$10=2,$AK$10,IF($AL$12=2,$AK$12,IF($AL$14=2,$AK$14,IF($AL$16=2,$AK$16,IF($AL$18=2,$AK$18,IF(#REF!=2,#REF!,0)))))))))</f>
        <v>4.2830000000000004</v>
      </c>
      <c r="AP24" s="23"/>
      <c r="AQ24" s="23"/>
      <c r="AR24" s="23"/>
    </row>
    <row r="25" spans="1:44" ht="15.75" thickBot="1" x14ac:dyDescent="0.3">
      <c r="A25" s="19">
        <v>1</v>
      </c>
      <c r="B25" s="20" t="s">
        <v>172</v>
      </c>
      <c r="C25" s="20" t="s">
        <v>88</v>
      </c>
      <c r="D25" s="20" t="s">
        <v>173</v>
      </c>
      <c r="E25" s="20"/>
      <c r="F25" s="21">
        <v>50</v>
      </c>
      <c r="G25" s="20" t="s">
        <v>88</v>
      </c>
      <c r="H25" s="21">
        <v>25</v>
      </c>
      <c r="I25" s="22"/>
      <c r="J25" s="19">
        <v>1</v>
      </c>
      <c r="K25" s="37" t="s">
        <v>167</v>
      </c>
      <c r="L25" s="20" t="s">
        <v>88</v>
      </c>
      <c r="M25" s="20" t="s">
        <v>168</v>
      </c>
      <c r="N25" s="20"/>
      <c r="O25" s="21">
        <v>50</v>
      </c>
      <c r="P25" s="20" t="s">
        <v>88</v>
      </c>
      <c r="Q25" s="21">
        <v>47</v>
      </c>
      <c r="R25" s="22"/>
      <c r="S25" s="19">
        <v>1</v>
      </c>
      <c r="T25" s="37" t="s">
        <v>171</v>
      </c>
      <c r="U25" s="20" t="s">
        <v>88</v>
      </c>
      <c r="V25" s="20" t="s">
        <v>167</v>
      </c>
      <c r="W25" s="20"/>
      <c r="X25" s="21">
        <v>50</v>
      </c>
      <c r="Y25" s="20" t="s">
        <v>88</v>
      </c>
      <c r="Z25" s="21">
        <v>45</v>
      </c>
      <c r="AA25" s="24"/>
      <c r="AB25" s="24"/>
      <c r="AC25" s="24"/>
      <c r="AD25" s="24"/>
      <c r="AE25" s="30"/>
      <c r="AF25" s="30"/>
      <c r="AG25" s="30"/>
      <c r="AH25" s="30"/>
      <c r="AI25" s="30"/>
      <c r="AJ25" s="30"/>
      <c r="AK25" s="30"/>
      <c r="AL25" s="30"/>
      <c r="AM25" s="30"/>
      <c r="AN25" s="32"/>
      <c r="AO25" s="33"/>
      <c r="AP25" s="34"/>
      <c r="AQ25" s="35"/>
      <c r="AR25" s="35"/>
    </row>
    <row r="26" spans="1:44" ht="15.75" thickBot="1" x14ac:dyDescent="0.3">
      <c r="A26" s="19">
        <v>2</v>
      </c>
      <c r="B26" s="20" t="s">
        <v>168</v>
      </c>
      <c r="C26" s="20" t="s">
        <v>88</v>
      </c>
      <c r="D26" s="20" t="s">
        <v>166</v>
      </c>
      <c r="E26" s="20"/>
      <c r="F26" s="21">
        <v>50</v>
      </c>
      <c r="G26" s="20" t="s">
        <v>88</v>
      </c>
      <c r="H26" s="21">
        <v>45</v>
      </c>
      <c r="I26" s="22"/>
      <c r="J26" s="19">
        <v>2</v>
      </c>
      <c r="K26" s="37" t="s">
        <v>170</v>
      </c>
      <c r="L26" s="20" t="s">
        <v>88</v>
      </c>
      <c r="M26" s="20" t="s">
        <v>173</v>
      </c>
      <c r="N26" s="20"/>
      <c r="O26" s="21">
        <v>50</v>
      </c>
      <c r="P26" s="20" t="s">
        <v>88</v>
      </c>
      <c r="Q26" s="21">
        <v>41</v>
      </c>
      <c r="R26" s="22"/>
      <c r="S26" s="19">
        <v>2</v>
      </c>
      <c r="T26" s="37" t="s">
        <v>173</v>
      </c>
      <c r="U26" s="20" t="s">
        <v>88</v>
      </c>
      <c r="V26" s="20" t="s">
        <v>169</v>
      </c>
      <c r="W26" s="20"/>
      <c r="X26" s="21">
        <v>35</v>
      </c>
      <c r="Y26" s="20" t="s">
        <v>88</v>
      </c>
      <c r="Z26" s="21">
        <v>50</v>
      </c>
      <c r="AA26" s="23"/>
      <c r="AB26" s="23"/>
      <c r="AC26" s="24" t="s">
        <v>91</v>
      </c>
      <c r="AD26" s="25"/>
      <c r="AE26" s="26" t="str">
        <f>IF($AL$4=3,$B$4,IF($AL$6=3,$B$6,IF($AL$8=3,$B$8,IF($AL$10=3,$B$10,IF($AL$12=3,$B$12,IF($AL$14=3,$B$14,IF($AL$16=3,$B$16,IF($AL$18=3,$B$18,IF(#REF!=3,#REF!,"")))))))))</f>
        <v>F4</v>
      </c>
      <c r="AF26" s="36"/>
      <c r="AG26" s="128" t="str">
        <f>CHOOSE(MID($AE$26,2,LEN($AE$26)-1),$C$4,$C$6,$C$8,$C$10,$C$12,$C$14,$C$16,$C$18,#REF!)</f>
        <v>Equipe 45</v>
      </c>
      <c r="AH26" s="129"/>
      <c r="AI26" s="129"/>
      <c r="AJ26" s="129"/>
      <c r="AK26" s="129"/>
      <c r="AL26" s="129"/>
      <c r="AM26" s="130"/>
      <c r="AN26" s="28"/>
      <c r="AO26" s="29">
        <f>IF($AL$4=3,$AK$4,IF($AL$6=3,$AK$6,IF($AL$8=3,$AK$8,IF($AL$10=3,$AK$10,IF($AL$12=3,$AK$12,IF($AL$14=3,$AK$14,IF($AL$16=3,$AK$16,IF($AL$18=3,$AK$18,IF(#REF!=3,#REF!,0)))))))))</f>
        <v>4.274</v>
      </c>
      <c r="AP26" s="23"/>
      <c r="AQ26" s="23"/>
      <c r="AR26" s="23"/>
    </row>
    <row r="27" spans="1:44" ht="15.75" thickBot="1" x14ac:dyDescent="0.3">
      <c r="A27" s="19">
        <v>3</v>
      </c>
      <c r="B27" s="20" t="s">
        <v>169</v>
      </c>
      <c r="C27" s="20" t="s">
        <v>88</v>
      </c>
      <c r="D27" s="20" t="s">
        <v>167</v>
      </c>
      <c r="E27" s="20"/>
      <c r="F27" s="21">
        <v>50</v>
      </c>
      <c r="G27" s="20" t="s">
        <v>88</v>
      </c>
      <c r="H27" s="21">
        <v>48</v>
      </c>
      <c r="I27" s="22"/>
      <c r="J27" s="19">
        <v>3</v>
      </c>
      <c r="K27" s="37" t="s">
        <v>169</v>
      </c>
      <c r="L27" s="20" t="s">
        <v>88</v>
      </c>
      <c r="M27" s="20" t="s">
        <v>172</v>
      </c>
      <c r="N27" s="20"/>
      <c r="O27" s="21">
        <v>50</v>
      </c>
      <c r="P27" s="20" t="s">
        <v>88</v>
      </c>
      <c r="Q27" s="21">
        <v>38</v>
      </c>
      <c r="R27" s="22"/>
      <c r="S27" s="19">
        <v>3</v>
      </c>
      <c r="T27" s="37" t="s">
        <v>172</v>
      </c>
      <c r="U27" s="20" t="s">
        <v>88</v>
      </c>
      <c r="V27" s="20" t="s">
        <v>168</v>
      </c>
      <c r="W27" s="20"/>
      <c r="X27" s="21">
        <v>50</v>
      </c>
      <c r="Y27" s="20" t="s">
        <v>88</v>
      </c>
      <c r="Z27" s="21">
        <v>37</v>
      </c>
      <c r="AA27" s="24"/>
      <c r="AB27" s="24"/>
      <c r="AC27" s="24"/>
      <c r="AD27" s="24"/>
      <c r="AE27" s="30"/>
      <c r="AF27" s="30"/>
      <c r="AG27" s="30"/>
      <c r="AH27" s="30"/>
      <c r="AI27" s="30"/>
      <c r="AJ27" s="30"/>
      <c r="AK27" s="30"/>
      <c r="AL27" s="30"/>
      <c r="AM27" s="30"/>
      <c r="AN27" s="32"/>
      <c r="AO27" s="33"/>
      <c r="AP27" s="34"/>
      <c r="AQ27" s="35"/>
      <c r="AR27" s="35"/>
    </row>
    <row r="28" spans="1:44" ht="15.75" thickBot="1" x14ac:dyDescent="0.3">
      <c r="A28" s="19">
        <v>1</v>
      </c>
      <c r="B28" s="20" t="s">
        <v>172</v>
      </c>
      <c r="C28" s="20" t="s">
        <v>88</v>
      </c>
      <c r="D28" s="20" t="s">
        <v>170</v>
      </c>
      <c r="E28" s="20"/>
      <c r="F28" s="21">
        <v>50</v>
      </c>
      <c r="G28" s="20" t="s">
        <v>88</v>
      </c>
      <c r="H28" s="21">
        <v>39</v>
      </c>
      <c r="I28" s="22"/>
      <c r="J28" s="19">
        <v>1</v>
      </c>
      <c r="K28" s="37" t="s">
        <v>166</v>
      </c>
      <c r="L28" s="20" t="s">
        <v>88</v>
      </c>
      <c r="M28" s="20" t="s">
        <v>173</v>
      </c>
      <c r="N28" s="20"/>
      <c r="O28" s="21">
        <v>50</v>
      </c>
      <c r="P28" s="20" t="s">
        <v>88</v>
      </c>
      <c r="Q28" s="21">
        <v>39</v>
      </c>
      <c r="R28" s="22"/>
      <c r="S28" s="19">
        <v>1</v>
      </c>
      <c r="T28" s="37" t="s">
        <v>173</v>
      </c>
      <c r="U28" s="20" t="s">
        <v>88</v>
      </c>
      <c r="V28" s="20" t="s">
        <v>167</v>
      </c>
      <c r="W28" s="20"/>
      <c r="X28" s="21">
        <v>17</v>
      </c>
      <c r="Y28" s="20" t="s">
        <v>88</v>
      </c>
      <c r="Z28" s="21">
        <v>50</v>
      </c>
      <c r="AA28" s="23"/>
      <c r="AB28" s="23"/>
      <c r="AC28" s="24" t="s">
        <v>92</v>
      </c>
      <c r="AD28" s="25"/>
      <c r="AE28" s="26" t="str">
        <f>IF($AL$4=4,$B$4,IF($AL$6=4,$B$6,IF($AL$8=4,$B$8,IF($AL$10=4,$B$10,IF($AL$12=4,$B$12,IF($AL$14=4,$B$14,IF($AL$16=4,$B$16,IF($AL$18=4,$B$18,IF(#REF!=4,#REF!,"")))))))))</f>
        <v>F1</v>
      </c>
      <c r="AF28" s="36"/>
      <c r="AG28" s="128" t="str">
        <f>CHOOSE(MID($AE$28,2,LEN($AE$28)-1),$C$4,$C$6,$C$8,$C$10,$C$12,$C$14,$C$16,$C$18,#REF!)</f>
        <v>Equipe 26</v>
      </c>
      <c r="AH28" s="129"/>
      <c r="AI28" s="129"/>
      <c r="AJ28" s="129"/>
      <c r="AK28" s="129"/>
      <c r="AL28" s="129"/>
      <c r="AM28" s="130"/>
      <c r="AN28" s="28"/>
      <c r="AO28" s="29">
        <f>IF($AL$4=4,$AK$4,IF($AL$6=4,$AK$6,IF($AL$8=4,$AK$8,IF($AL$10=4,$AK$10,IF($AL$12=4,$AK$12,IF($AL$14=4,$AK$14,IF($AL$16=4,$AK$16,IF($AL$18=4,$AK$18,IF(#REF!=4,#REF!,0)))))))))</f>
        <v>3.2879999999999998</v>
      </c>
      <c r="AP28" s="23"/>
      <c r="AQ28" s="23"/>
      <c r="AR28" s="23"/>
    </row>
    <row r="29" spans="1:44" ht="15.75" thickBot="1" x14ac:dyDescent="0.3">
      <c r="A29" s="19">
        <v>2</v>
      </c>
      <c r="B29" s="20" t="s">
        <v>173</v>
      </c>
      <c r="C29" s="20" t="s">
        <v>88</v>
      </c>
      <c r="D29" s="20" t="s">
        <v>171</v>
      </c>
      <c r="E29" s="20"/>
      <c r="F29" s="21">
        <v>50</v>
      </c>
      <c r="G29" s="20" t="s">
        <v>88</v>
      </c>
      <c r="H29" s="21">
        <v>38</v>
      </c>
      <c r="I29" s="22"/>
      <c r="J29" s="19">
        <v>2</v>
      </c>
      <c r="K29" s="37" t="s">
        <v>168</v>
      </c>
      <c r="L29" s="20" t="s">
        <v>88</v>
      </c>
      <c r="M29" s="20" t="s">
        <v>171</v>
      </c>
      <c r="N29" s="20"/>
      <c r="O29" s="21">
        <v>50</v>
      </c>
      <c r="P29" s="20" t="s">
        <v>88</v>
      </c>
      <c r="Q29" s="21">
        <v>29</v>
      </c>
      <c r="R29" s="22"/>
      <c r="S29" s="19">
        <v>2</v>
      </c>
      <c r="T29" s="37" t="s">
        <v>170</v>
      </c>
      <c r="U29" s="20" t="s">
        <v>88</v>
      </c>
      <c r="V29" s="20" t="s">
        <v>166</v>
      </c>
      <c r="W29" s="20"/>
      <c r="X29" s="21">
        <v>50</v>
      </c>
      <c r="Y29" s="20" t="s">
        <v>88</v>
      </c>
      <c r="Z29" s="21">
        <v>39</v>
      </c>
      <c r="AA29" s="18"/>
      <c r="AB29" s="18"/>
      <c r="AC29" s="37"/>
      <c r="AD29" s="38"/>
      <c r="AE29" s="39"/>
      <c r="AF29" s="39"/>
      <c r="AG29" s="39"/>
      <c r="AH29" s="39"/>
      <c r="AI29" s="40"/>
      <c r="AJ29" s="40"/>
      <c r="AK29" s="40"/>
      <c r="AL29" s="40"/>
      <c r="AM29" s="40"/>
      <c r="AN29" s="41"/>
      <c r="AO29" s="42"/>
      <c r="AP29" s="34"/>
      <c r="AQ29" s="35"/>
      <c r="AR29" s="35"/>
    </row>
    <row r="30" spans="1:44" ht="15.75" thickBot="1" x14ac:dyDescent="0.3">
      <c r="A30" s="19">
        <v>3</v>
      </c>
      <c r="B30" s="20" t="s">
        <v>166</v>
      </c>
      <c r="C30" s="20" t="s">
        <v>88</v>
      </c>
      <c r="D30" s="20" t="s">
        <v>169</v>
      </c>
      <c r="E30" s="20"/>
      <c r="F30" s="21">
        <v>50</v>
      </c>
      <c r="G30" s="20" t="s">
        <v>88</v>
      </c>
      <c r="H30" s="21">
        <v>39</v>
      </c>
      <c r="I30" s="22"/>
      <c r="J30" s="19">
        <v>3</v>
      </c>
      <c r="K30" s="37" t="s">
        <v>169</v>
      </c>
      <c r="L30" s="20" t="s">
        <v>88</v>
      </c>
      <c r="M30" s="20" t="s">
        <v>170</v>
      </c>
      <c r="N30" s="20"/>
      <c r="O30" s="21">
        <v>50</v>
      </c>
      <c r="P30" s="20" t="s">
        <v>88</v>
      </c>
      <c r="Q30" s="21">
        <v>26</v>
      </c>
      <c r="R30" s="22"/>
      <c r="S30" s="19">
        <v>3</v>
      </c>
      <c r="T30" s="37" t="s">
        <v>171</v>
      </c>
      <c r="U30" s="20" t="s">
        <v>88</v>
      </c>
      <c r="V30" s="20" t="s">
        <v>169</v>
      </c>
      <c r="W30" s="20"/>
      <c r="X30" s="21">
        <v>14</v>
      </c>
      <c r="Y30" s="20" t="s">
        <v>88</v>
      </c>
      <c r="Z30" s="21">
        <v>50</v>
      </c>
      <c r="AA30" s="23"/>
      <c r="AB30" s="23"/>
      <c r="AC30" s="24" t="s">
        <v>93</v>
      </c>
      <c r="AD30" s="25"/>
      <c r="AE30" s="43" t="str">
        <f>IF($AL$4=5,$B$4,IF($AL$6=5,$B$6,IF($AL$8=5,$B$8,IF($AL$10=5,$B$10,IF($AL$12=5,$B$12,IF($AL$14=5,$B$14,IF($AL$16=5,$B$16,IF($AL$18=5,$B$18,IF(#REF!=5,#REF!,"")))))))))</f>
        <v>F6</v>
      </c>
      <c r="AF30" s="36"/>
      <c r="AG30" s="131" t="str">
        <f>CHOOSE(MID($AE$30,2,LEN($AE$30)-1),$C$4,$C$6,$C$8,$C$10,$C$12,$C$14,$C$16,$C$18,#REF!)</f>
        <v>Equipe 48</v>
      </c>
      <c r="AH30" s="132"/>
      <c r="AI30" s="132"/>
      <c r="AJ30" s="132"/>
      <c r="AK30" s="132"/>
      <c r="AL30" s="132"/>
      <c r="AM30" s="133"/>
      <c r="AN30" s="44" t="e">
        <f>IF(OR(#REF!=#REF!,#REF!=#REF!,#REF!=#REF!,#REF!=#REF!,#REF!=#REF!,#REF!=#REF!,#REF!=#REF!,#REF!=#REF!),"Q","NQ")</f>
        <v>#REF!</v>
      </c>
      <c r="AO30" s="29">
        <f>IF($AL$4=5,$AK$4,IF($AL$6=5,$AK$6,IF($AL$8=5,$AK$8,IF($AL$10=5,$AK$10,IF($AL$12=5,$AK$12,IF($AL$14=5,$AK$14,IF($AL$16=5,$AK$16,IF($AL$18=5,$AK$18,IF(#REF!=5,#REF!,0)))))))))</f>
        <v>3.1789999999999998</v>
      </c>
      <c r="AP30" s="23"/>
      <c r="AQ30" s="23"/>
      <c r="AR30" s="23"/>
    </row>
    <row r="31" spans="1:44" ht="15.75" thickBot="1" x14ac:dyDescent="0.3">
      <c r="A31" s="19">
        <v>1</v>
      </c>
      <c r="B31" s="20" t="s">
        <v>167</v>
      </c>
      <c r="C31" s="20" t="s">
        <v>88</v>
      </c>
      <c r="D31" s="20" t="s">
        <v>170</v>
      </c>
      <c r="E31" s="20"/>
      <c r="F31" s="21">
        <v>50</v>
      </c>
      <c r="G31" s="20" t="s">
        <v>88</v>
      </c>
      <c r="H31" s="21">
        <v>14</v>
      </c>
      <c r="I31" s="22"/>
      <c r="J31" s="19"/>
      <c r="K31" s="53"/>
      <c r="L31" s="20"/>
      <c r="M31" s="53"/>
      <c r="N31" s="20"/>
      <c r="O31" s="55"/>
      <c r="P31" s="37"/>
      <c r="Q31" s="55"/>
      <c r="R31" s="22"/>
      <c r="S31" s="19"/>
      <c r="T31" s="53"/>
      <c r="U31" s="20"/>
      <c r="V31" s="53"/>
      <c r="W31" s="20"/>
      <c r="X31" s="55"/>
      <c r="Y31" s="37"/>
      <c r="Z31" s="55"/>
      <c r="AA31" s="18"/>
      <c r="AB31" s="18"/>
      <c r="AC31" s="45"/>
      <c r="AD31" s="18"/>
      <c r="AE31" s="31"/>
      <c r="AF31" s="31"/>
      <c r="AG31" s="31"/>
      <c r="AH31" s="31"/>
      <c r="AI31" s="40"/>
      <c r="AJ31" s="40"/>
      <c r="AK31" s="40"/>
      <c r="AL31" s="40"/>
      <c r="AM31" s="40"/>
      <c r="AN31" s="41"/>
      <c r="AO31" s="42"/>
      <c r="AP31" s="18"/>
      <c r="AQ31" s="18"/>
      <c r="AR31" s="18"/>
    </row>
    <row r="32" spans="1:44" ht="15.75" thickBot="1" x14ac:dyDescent="0.3">
      <c r="A32" s="19"/>
      <c r="B32" s="54"/>
      <c r="C32" s="20"/>
      <c r="D32" s="53"/>
      <c r="E32" s="20"/>
      <c r="F32" s="55"/>
      <c r="G32" s="37"/>
      <c r="H32" s="55"/>
      <c r="I32" s="46"/>
      <c r="J32" s="19"/>
      <c r="K32" s="54"/>
      <c r="L32" s="20"/>
      <c r="M32" s="53"/>
      <c r="N32" s="20"/>
      <c r="O32" s="55"/>
      <c r="P32" s="37"/>
      <c r="Q32" s="55"/>
      <c r="R32" s="47"/>
      <c r="S32" s="19"/>
      <c r="T32" s="54"/>
      <c r="U32" s="20"/>
      <c r="V32" s="53"/>
      <c r="W32" s="20"/>
      <c r="X32" s="55"/>
      <c r="Y32" s="37"/>
      <c r="Z32" s="55"/>
      <c r="AA32" s="23"/>
      <c r="AB32" s="23"/>
      <c r="AC32" s="24" t="s">
        <v>94</v>
      </c>
      <c r="AD32" s="25"/>
      <c r="AE32" s="43" t="str">
        <f>IF($AL$4=6,$B$4,IF($AL$6=6,$B$6,IF($AL$8=6,$B$8,IF($AL$10=6,$B$10,IF($AL$12=6,$B$12,IF($AL$14=6,$B$14,IF($AL$16=6,$B$16,IF($AL$18=6,$B$18,IF(#REF!=6,#REF!,"")))))))))</f>
        <v>F8</v>
      </c>
      <c r="AF32" s="36"/>
      <c r="AG32" s="131" t="str">
        <f>CHOOSE(MID($AE$32,2,LEN($AE$32)-1),$C$4,$C$6,$C$8,$C$10,$C$12,$C$14,$C$16,$C$18,#REF!)</f>
        <v>Equipe 22</v>
      </c>
      <c r="AH32" s="132"/>
      <c r="AI32" s="132"/>
      <c r="AJ32" s="132"/>
      <c r="AK32" s="132"/>
      <c r="AL32" s="132"/>
      <c r="AM32" s="133"/>
      <c r="AN32" s="28"/>
      <c r="AO32" s="29">
        <f>IF($AL$4=6,$AK$4,IF($AL$6=6,$AK$6,IF($AL$8=6,$AK$8,IF($AL$10=6,$AK$10,IF($AL$12=6,$AK$12,IF($AL$14=6,$AK$14,IF($AL$16=6,$AK$16,IF($AL$18=6,$AK$18,IF(#REF!=6,#REF!,0)))))))))</f>
        <v>2.242</v>
      </c>
      <c r="AP32" s="23"/>
      <c r="AQ32" s="23"/>
      <c r="AR32" s="23"/>
    </row>
    <row r="33" spans="1:44" ht="15.75" thickBot="1" x14ac:dyDescent="0.3">
      <c r="A33" s="19"/>
      <c r="B33" s="54"/>
      <c r="C33" s="20"/>
      <c r="D33" s="53"/>
      <c r="E33" s="20"/>
      <c r="F33" s="55"/>
      <c r="G33" s="37"/>
      <c r="H33" s="55"/>
      <c r="I33" s="46"/>
      <c r="J33" s="19"/>
      <c r="K33" s="54"/>
      <c r="L33" s="20"/>
      <c r="M33" s="53"/>
      <c r="N33" s="20"/>
      <c r="O33" s="55"/>
      <c r="P33" s="37"/>
      <c r="Q33" s="55"/>
      <c r="R33" s="47"/>
      <c r="S33" s="19"/>
      <c r="T33" s="54"/>
      <c r="U33" s="20"/>
      <c r="V33" s="53"/>
      <c r="W33" s="20"/>
      <c r="X33" s="55"/>
      <c r="Y33" s="37"/>
      <c r="Z33" s="55"/>
      <c r="AA33" s="18"/>
      <c r="AB33" s="18"/>
      <c r="AC33" s="14"/>
      <c r="AE33" s="40"/>
      <c r="AF33" s="40"/>
      <c r="AG33" s="40"/>
      <c r="AH33" s="40"/>
      <c r="AI33" s="40"/>
      <c r="AJ33" s="40"/>
      <c r="AK33" s="40"/>
      <c r="AL33" s="40"/>
      <c r="AM33" s="40"/>
      <c r="AN33" s="41"/>
      <c r="AO33" s="42"/>
      <c r="AP33" s="18"/>
      <c r="AQ33" s="18"/>
      <c r="AR33" s="18"/>
    </row>
    <row r="34" spans="1:44" ht="15.75" thickBot="1" x14ac:dyDescent="0.3">
      <c r="A34" s="48"/>
      <c r="B34" s="37"/>
      <c r="C34" s="37"/>
      <c r="D34" s="37"/>
      <c r="E34" s="37"/>
      <c r="F34" s="38"/>
      <c r="G34" s="37"/>
      <c r="H34" s="38"/>
      <c r="I34" s="46"/>
      <c r="J34" s="38"/>
      <c r="K34" s="37"/>
      <c r="L34" s="38"/>
      <c r="O34" s="47"/>
      <c r="P34" s="47"/>
      <c r="Q34" s="47"/>
      <c r="R34" s="47"/>
      <c r="W34" s="24"/>
      <c r="X34" s="24"/>
      <c r="Y34" s="38"/>
      <c r="Z34" s="49"/>
      <c r="AA34" s="23"/>
      <c r="AB34" s="23"/>
      <c r="AC34" s="24" t="s">
        <v>95</v>
      </c>
      <c r="AD34" s="25"/>
      <c r="AE34" s="43" t="str">
        <f>IF($AL$4=7,$B$4,IF($AL$6=7,$B$6,IF($AL$8=7,$B$8,IF($AL$10=7,$B$10,IF($AL$12=7,$B$12,IF($AL$14=7,$B$14,IF($AL$16=7,$B$16,IF($AL$18=7,$B$18,IF(#REF!=7,#REF!,"")))))))))</f>
        <v>F2</v>
      </c>
      <c r="AF34" s="36"/>
      <c r="AG34" s="131" t="str">
        <f>CHOOSE(MID($AE$34,2,LEN($AE$34)-1),$C$4,$C$6,$C$8,$C$10,$C$12,$C$14,$C$16,$C$18,#REF!)</f>
        <v>Equipe 25</v>
      </c>
      <c r="AH34" s="132"/>
      <c r="AI34" s="132"/>
      <c r="AJ34" s="132"/>
      <c r="AK34" s="132"/>
      <c r="AL34" s="132"/>
      <c r="AM34" s="133"/>
      <c r="AN34" s="28"/>
      <c r="AO34" s="29">
        <f>IF($AL$4=7,$AK$4,IF($AL$6=7,$AK$6,IF($AL$8=7,$AK$8,IF($AL$10=7,$AK$10,IF($AL$12=7,$AK$12,IF($AL$14=7,$AK$14,IF($AL$16=7,$AK$16,IF($AL$18=7,$AK$18,IF(#REF!=7,#REF!,0)))))))))</f>
        <v>2.2210000000000001</v>
      </c>
      <c r="AP34" s="23"/>
      <c r="AQ34" s="23"/>
      <c r="AR34" s="23"/>
    </row>
    <row r="35" spans="1:44" ht="15.75" thickBot="1" x14ac:dyDescent="0.3">
      <c r="A35" s="48"/>
      <c r="B35" s="37"/>
      <c r="C35" s="37"/>
      <c r="D35" s="37"/>
      <c r="E35" s="37"/>
      <c r="F35" s="38"/>
      <c r="G35" s="37"/>
      <c r="H35" s="38"/>
      <c r="I35" s="46"/>
      <c r="J35" s="38"/>
      <c r="K35" s="37"/>
      <c r="L35" s="38"/>
      <c r="O35" s="47"/>
      <c r="P35" s="47"/>
      <c r="Q35" s="47"/>
      <c r="R35" s="47"/>
      <c r="W35" s="45"/>
      <c r="X35" s="18"/>
      <c r="Y35" s="18"/>
      <c r="Z35" s="18"/>
      <c r="AA35" s="18"/>
      <c r="AB35" s="18"/>
      <c r="AC35" s="45"/>
      <c r="AD35" s="18"/>
      <c r="AE35" s="31"/>
      <c r="AF35" s="31"/>
      <c r="AG35" s="31"/>
      <c r="AH35" s="31"/>
      <c r="AI35" s="40"/>
      <c r="AJ35" s="40"/>
      <c r="AK35" s="40"/>
      <c r="AL35" s="40"/>
      <c r="AM35" s="40"/>
      <c r="AN35" s="41"/>
      <c r="AO35" s="42"/>
      <c r="AP35" s="18"/>
      <c r="AQ35" s="18"/>
      <c r="AR35" s="18"/>
    </row>
    <row r="36" spans="1:44" ht="15.75" thickBot="1" x14ac:dyDescent="0.3">
      <c r="A36" s="48"/>
      <c r="B36" s="37"/>
      <c r="C36" s="37"/>
      <c r="D36" s="37"/>
      <c r="E36" s="37"/>
      <c r="F36" s="38"/>
      <c r="G36" s="37"/>
      <c r="H36" s="38"/>
      <c r="I36" s="45"/>
      <c r="J36" s="38"/>
      <c r="K36" s="37"/>
      <c r="L36" s="38"/>
      <c r="W36" s="24"/>
      <c r="X36" s="24"/>
      <c r="Y36" s="38"/>
      <c r="Z36" s="49"/>
      <c r="AA36" s="23"/>
      <c r="AB36" s="23"/>
      <c r="AC36" s="24" t="s">
        <v>96</v>
      </c>
      <c r="AD36" s="25"/>
      <c r="AE36" s="43" t="str">
        <f>IF($AL$4=8,$B$4,IF($AL$6=8,$B$6,IF($AL$8=8,$B$8,IF($AL$10=8,$B$10,IF($AL$12=8,$B$12,IF($AL$14=8,$B$14,IF($AL$16=8,$B$16,IF($AL$18=8,$B$18,IF(#REF!=8,#REF!,"")))))))))</f>
        <v>F3</v>
      </c>
      <c r="AF36" s="36"/>
      <c r="AG36" s="131" t="str">
        <f>CHOOSE(MID($AE$36,2,LEN($AE$36)-1),$C$4,$C$6,$C$8,$C$10,$C$12,$C$14,$C$16,$C$18,#REF!)</f>
        <v>Equipe 14</v>
      </c>
      <c r="AH36" s="132"/>
      <c r="AI36" s="132"/>
      <c r="AJ36" s="132"/>
      <c r="AK36" s="132"/>
      <c r="AL36" s="132"/>
      <c r="AM36" s="133"/>
      <c r="AN36" s="28"/>
      <c r="AO36" s="29">
        <f>IF($AL$4=8,$AK$4,IF($AL$6=8,$AK$6,IF($AL$8=8,$AK$8,IF($AL$10=8,$AK$10,IF($AL$12=8,$AK$12,IF($AL$14=8,$AK$14,IF($AL$16=8,$AK$16,IF($AL$18=8,$AK$18,IF(#REF!=8,#REF!,0)))))))))</f>
        <v>2.198</v>
      </c>
      <c r="AP36" s="23"/>
      <c r="AQ36" s="23"/>
      <c r="AR36" s="23"/>
    </row>
    <row r="37" spans="1:44" ht="15" x14ac:dyDescent="0.25">
      <c r="AE37" s="40"/>
      <c r="AF37" s="40"/>
      <c r="AG37" s="40"/>
      <c r="AH37" s="40"/>
      <c r="AI37" s="40"/>
      <c r="AJ37" s="40"/>
      <c r="AK37" s="40"/>
      <c r="AL37" s="40"/>
      <c r="AM37" s="40"/>
      <c r="AN37" s="50"/>
      <c r="AO37" s="51"/>
    </row>
  </sheetData>
  <mergeCells count="179">
    <mergeCell ref="A1:AM1"/>
    <mergeCell ref="C3:M3"/>
    <mergeCell ref="N3:P3"/>
    <mergeCell ref="Q3:S3"/>
    <mergeCell ref="T3:V3"/>
    <mergeCell ref="W3:Y3"/>
    <mergeCell ref="Z3:AB3"/>
    <mergeCell ref="AC3:AE3"/>
    <mergeCell ref="AF3:AH3"/>
    <mergeCell ref="AI3:AK3"/>
    <mergeCell ref="AL3:AM3"/>
    <mergeCell ref="B4:B5"/>
    <mergeCell ref="C4:M5"/>
    <mergeCell ref="N4:P4"/>
    <mergeCell ref="Q4:S4"/>
    <mergeCell ref="T4:V4"/>
    <mergeCell ref="W4:Y4"/>
    <mergeCell ref="Z4:AB4"/>
    <mergeCell ref="AC4:AE4"/>
    <mergeCell ref="AF4:AH4"/>
    <mergeCell ref="AI4:AI5"/>
    <mergeCell ref="AJ4:AJ5"/>
    <mergeCell ref="AK4:AK5"/>
    <mergeCell ref="AL4:AM5"/>
    <mergeCell ref="N5:P5"/>
    <mergeCell ref="Q5:S5"/>
    <mergeCell ref="T5:V5"/>
    <mergeCell ref="W5:Y5"/>
    <mergeCell ref="Z5:AB5"/>
    <mergeCell ref="AC5:AE5"/>
    <mergeCell ref="AF5:AH5"/>
    <mergeCell ref="B6:B7"/>
    <mergeCell ref="C6:M7"/>
    <mergeCell ref="N6:P6"/>
    <mergeCell ref="Q6:S6"/>
    <mergeCell ref="T6:V6"/>
    <mergeCell ref="W6:Y6"/>
    <mergeCell ref="Z6:AB6"/>
    <mergeCell ref="AC6:AE6"/>
    <mergeCell ref="AF6:AH6"/>
    <mergeCell ref="AI6:AI7"/>
    <mergeCell ref="AJ6:AJ7"/>
    <mergeCell ref="AK6:AK7"/>
    <mergeCell ref="AL6:AM7"/>
    <mergeCell ref="N7:P7"/>
    <mergeCell ref="Q7:S7"/>
    <mergeCell ref="T7:V7"/>
    <mergeCell ref="W7:Y7"/>
    <mergeCell ref="Z7:AB7"/>
    <mergeCell ref="AC7:AE7"/>
    <mergeCell ref="AF7:AH7"/>
    <mergeCell ref="B8:B9"/>
    <mergeCell ref="C8:M9"/>
    <mergeCell ref="N8:P8"/>
    <mergeCell ref="Q8:S8"/>
    <mergeCell ref="T8:V8"/>
    <mergeCell ref="W8:Y8"/>
    <mergeCell ref="Z8:AB8"/>
    <mergeCell ref="AC8:AE8"/>
    <mergeCell ref="AF8:AH8"/>
    <mergeCell ref="AI8:AI9"/>
    <mergeCell ref="AJ8:AJ9"/>
    <mergeCell ref="AK8:AK9"/>
    <mergeCell ref="AL8:AM9"/>
    <mergeCell ref="N9:P9"/>
    <mergeCell ref="Q9:S9"/>
    <mergeCell ref="T9:V9"/>
    <mergeCell ref="W9:Y9"/>
    <mergeCell ref="Z9:AB9"/>
    <mergeCell ref="AC9:AE9"/>
    <mergeCell ref="AF9:AH9"/>
    <mergeCell ref="B10:B11"/>
    <mergeCell ref="C10:M11"/>
    <mergeCell ref="N10:P10"/>
    <mergeCell ref="Q10:S10"/>
    <mergeCell ref="T10:V10"/>
    <mergeCell ref="W10:Y10"/>
    <mergeCell ref="Z10:AB10"/>
    <mergeCell ref="AC10:AE10"/>
    <mergeCell ref="AF10:AH10"/>
    <mergeCell ref="AI10:AI11"/>
    <mergeCell ref="AJ10:AJ11"/>
    <mergeCell ref="AK10:AK11"/>
    <mergeCell ref="AL10:AM11"/>
    <mergeCell ref="N11:P11"/>
    <mergeCell ref="Q11:S11"/>
    <mergeCell ref="T11:V11"/>
    <mergeCell ref="W11:Y11"/>
    <mergeCell ref="Z11:AB11"/>
    <mergeCell ref="AC11:AE11"/>
    <mergeCell ref="AF11:AH11"/>
    <mergeCell ref="B12:B13"/>
    <mergeCell ref="C12:M13"/>
    <mergeCell ref="N12:P12"/>
    <mergeCell ref="Q12:S12"/>
    <mergeCell ref="T12:V12"/>
    <mergeCell ref="W12:Y12"/>
    <mergeCell ref="Z12:AB12"/>
    <mergeCell ref="AC12:AE12"/>
    <mergeCell ref="AF12:AH12"/>
    <mergeCell ref="AI12:AI13"/>
    <mergeCell ref="AJ12:AJ13"/>
    <mergeCell ref="AK12:AK13"/>
    <mergeCell ref="AL12:AM13"/>
    <mergeCell ref="N13:P13"/>
    <mergeCell ref="Q13:S13"/>
    <mergeCell ref="T13:V13"/>
    <mergeCell ref="W13:Y13"/>
    <mergeCell ref="Z13:AB13"/>
    <mergeCell ref="AC13:AE13"/>
    <mergeCell ref="AF13:AH13"/>
    <mergeCell ref="B14:B15"/>
    <mergeCell ref="C14:M15"/>
    <mergeCell ref="N14:P14"/>
    <mergeCell ref="Q14:S14"/>
    <mergeCell ref="T14:V14"/>
    <mergeCell ref="W14:Y14"/>
    <mergeCell ref="Z14:AB14"/>
    <mergeCell ref="AC14:AE14"/>
    <mergeCell ref="AF14:AH14"/>
    <mergeCell ref="AI14:AI15"/>
    <mergeCell ref="AJ14:AJ15"/>
    <mergeCell ref="AK14:AK15"/>
    <mergeCell ref="AL14:AM15"/>
    <mergeCell ref="N15:P15"/>
    <mergeCell ref="Q15:S15"/>
    <mergeCell ref="T15:V15"/>
    <mergeCell ref="W15:Y15"/>
    <mergeCell ref="Z15:AB15"/>
    <mergeCell ref="AC15:AE15"/>
    <mergeCell ref="AF15:AH15"/>
    <mergeCell ref="AI16:AI17"/>
    <mergeCell ref="AJ16:AJ17"/>
    <mergeCell ref="AK16:AK17"/>
    <mergeCell ref="AL16:AM17"/>
    <mergeCell ref="N17:P17"/>
    <mergeCell ref="Q17:S17"/>
    <mergeCell ref="T17:V17"/>
    <mergeCell ref="W17:Y17"/>
    <mergeCell ref="Z17:AB17"/>
    <mergeCell ref="AC17:AE17"/>
    <mergeCell ref="N16:P16"/>
    <mergeCell ref="Q16:S16"/>
    <mergeCell ref="T16:V16"/>
    <mergeCell ref="W16:Y16"/>
    <mergeCell ref="Z16:AB16"/>
    <mergeCell ref="AC16:AE16"/>
    <mergeCell ref="AF16:AH16"/>
    <mergeCell ref="N19:P19"/>
    <mergeCell ref="Q19:S19"/>
    <mergeCell ref="T19:V19"/>
    <mergeCell ref="W19:Y19"/>
    <mergeCell ref="Z19:AB19"/>
    <mergeCell ref="AC19:AE19"/>
    <mergeCell ref="AF17:AH17"/>
    <mergeCell ref="B18:B19"/>
    <mergeCell ref="C18:M19"/>
    <mergeCell ref="N18:P18"/>
    <mergeCell ref="Q18:S18"/>
    <mergeCell ref="T18:V18"/>
    <mergeCell ref="W18:Y18"/>
    <mergeCell ref="Z18:AB18"/>
    <mergeCell ref="AC18:AE18"/>
    <mergeCell ref="AF18:AH18"/>
    <mergeCell ref="B16:B17"/>
    <mergeCell ref="C16:M17"/>
    <mergeCell ref="AG32:AM32"/>
    <mergeCell ref="AG34:AM34"/>
    <mergeCell ref="AG36:AM36"/>
    <mergeCell ref="AF19:AH19"/>
    <mergeCell ref="AG22:AM22"/>
    <mergeCell ref="AG24:AM24"/>
    <mergeCell ref="AG26:AM26"/>
    <mergeCell ref="AG28:AM28"/>
    <mergeCell ref="AG30:AM30"/>
    <mergeCell ref="AI18:AI19"/>
    <mergeCell ref="AJ18:AJ19"/>
    <mergeCell ref="AK18:AK19"/>
    <mergeCell ref="AL18:AM19"/>
  </mergeCells>
  <conditionalFormatting sqref="AG30:AM30 AE30">
    <cfRule type="expression" dxfId="0" priority="1">
      <formula>$AN$30="Q"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3</vt:i4>
      </vt:variant>
    </vt:vector>
  </HeadingPairs>
  <TitlesOfParts>
    <vt:vector size="19" baseType="lpstr">
      <vt:lpstr>Equipes</vt:lpstr>
      <vt:lpstr>Tirage Groupes</vt:lpstr>
      <vt:lpstr>Gr.de 4</vt:lpstr>
      <vt:lpstr>Gr.de 5</vt:lpstr>
      <vt:lpstr>Gr.de 6</vt:lpstr>
      <vt:lpstr>Gr.de 7</vt:lpstr>
      <vt:lpstr>Gr.de 8</vt:lpstr>
      <vt:lpstr>Gr.de 9</vt:lpstr>
      <vt:lpstr>Gr.de 10</vt:lpstr>
      <vt:lpstr>Gr.de 12</vt:lpstr>
      <vt:lpstr>Gr.A</vt:lpstr>
      <vt:lpstr>Gr.B</vt:lpstr>
      <vt:lpstr>Gr.C</vt:lpstr>
      <vt:lpstr>Gr.D</vt:lpstr>
      <vt:lpstr>Gr.E</vt:lpstr>
      <vt:lpstr>Gr.F</vt:lpstr>
      <vt:lpstr>NOMBRE_D_EQUIPES</vt:lpstr>
      <vt:lpstr>NOMBRE_DE_GROUPES</vt:lpstr>
      <vt:lpstr>NOMBRE_EQUIPES_PAR_GROUPES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Family</dc:creator>
  <cp:lastModifiedBy>Michel</cp:lastModifiedBy>
  <dcterms:created xsi:type="dcterms:W3CDTF">2010-09-05T07:35:29Z</dcterms:created>
  <dcterms:modified xsi:type="dcterms:W3CDTF">2013-03-28T13:41:09Z</dcterms:modified>
</cp:coreProperties>
</file>