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90" windowWidth="28515" windowHeight="12330"/>
  </bookViews>
  <sheets>
    <sheet name="Rapport Escale Crau (3)" sheetId="1" r:id="rId1"/>
  </sheets>
  <externalReferences>
    <externalReference r:id="rId2"/>
    <externalReference r:id="rId3"/>
  </externalReferences>
  <definedNames>
    <definedName name="_xlnm._FilterDatabase" localSheetId="0" hidden="1">'Rapport Escale Crau (3)'!$A$26:$I$41</definedName>
    <definedName name="agent" localSheetId="0">[1]Nomination!$C$14</definedName>
    <definedName name="agent">[2]Nomination!$C$14</definedName>
    <definedName name="api_produit1" localSheetId="0">[1]Nomination!$D$21</definedName>
    <definedName name="api_produit1">[2]Nomination!$D$21</definedName>
    <definedName name="api_produit2" localSheetId="0">[1]Nomination!$F$21</definedName>
    <definedName name="api_produit2">[2]Nomination!$F$21</definedName>
    <definedName name="api_produit3" localSheetId="0">[1]Nomination!$H$21</definedName>
    <definedName name="api_produit3">[2]Nomination!$H$21</definedName>
    <definedName name="bbls_gross_BL_produit1" localSheetId="0">[1]Nomination!$C$18</definedName>
    <definedName name="bbls_gross_BL_produit1">[2]Nomination!$C$18</definedName>
    <definedName name="bbls_net_BL_produit1" localSheetId="0">[1]Nomination!$D$18</definedName>
    <definedName name="bbls_net_BL_produit1">[2]Nomination!$D$18</definedName>
    <definedName name="BSW_produit1" localSheetId="0">[1]Nomination!$C$22</definedName>
    <definedName name="BSW_produit1">[2]Nomination!$C$22</definedName>
    <definedName name="BSW_produit2" localSheetId="0">[1]Nomination!$E$22</definedName>
    <definedName name="BSW_produit2">[2]Nomination!$E$22</definedName>
    <definedName name="BSW_produit3" localSheetId="0">[1]Nomination!$G$22</definedName>
    <definedName name="BSW_produit3">[2]Nomination!$G$22</definedName>
    <definedName name="code_produit1" localSheetId="0">[1]Nomination!$C$17</definedName>
    <definedName name="code_produit1">[2]Nomination!$C$17</definedName>
    <definedName name="code_produit2" localSheetId="0">[1]Nomination!$E$17</definedName>
    <definedName name="code_produit2">[2]Nomination!$E$17</definedName>
    <definedName name="code_produit3" localSheetId="0">[1]Nomination!$G$17</definedName>
    <definedName name="code_produit3">[2]Nomination!$G$17</definedName>
    <definedName name="date_bl_produit1" localSheetId="0">[1]Nomination!$C$30</definedName>
    <definedName name="date_bl_produit1">[2]Nomination!$C$30</definedName>
    <definedName name="date_de_fin" localSheetId="0">'[1]Time Log'!$L$28</definedName>
    <definedName name="date_de_fin">'[2]Time Log'!$L$28</definedName>
    <definedName name="dossier" localSheetId="0">[1]Nomination!$C$5</definedName>
    <definedName name="dossier">[2]Nomination!$C$5</definedName>
    <definedName name="Dté_produit1_vac" localSheetId="0">[1]Nomination!$C$21</definedName>
    <definedName name="Dté_produit1_vac">[2]Nomination!$C$21</definedName>
    <definedName name="Dté_produit2_vac" localSheetId="0">[1]Nomination!$E$21</definedName>
    <definedName name="Dté_produit2_vac">[2]Nomination!$E$21</definedName>
    <definedName name="Dté_produit3_vac" localSheetId="0">[1]Nomination!$G$21</definedName>
    <definedName name="Dté_produit3_vac">[2]Nomination!$G$21</definedName>
    <definedName name="flag" localSheetId="0">[1]Nomination!$C$8</definedName>
    <definedName name="flag">[2]Nomination!$C$8</definedName>
    <definedName name="inspecteur_chgt_produit1" localSheetId="0">'[1]Quantité-Qualité'!$F$13</definedName>
    <definedName name="inspecteur_chgt_produit1">'[2]Quantité-Qualité'!$F$13</definedName>
    <definedName name="inspecteur_FOS" localSheetId="0">[1]Nomination!$C$13</definedName>
    <definedName name="inspecteur_FOS">[2]Nomination!$C$13</definedName>
    <definedName name="ll" localSheetId="0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3_à15_gross_BL_produit1" localSheetId="0">[1]Nomination!$C$19</definedName>
    <definedName name="M3_à15_gross_BL_produit1">[2]Nomination!$C$19</definedName>
    <definedName name="M3_à15_net_BL_produit1" localSheetId="0">[1]Nomination!$D$19</definedName>
    <definedName name="M3_à15_net_BL_produit1">[2]Nomination!$D$19</definedName>
    <definedName name="mmm" localSheetId="0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gross_BL_produit1" localSheetId="0">[1]Nomination!$C$20</definedName>
    <definedName name="MT_gross_BL_produit1">[2]Nomination!$C$20</definedName>
    <definedName name="MT_gross_BL_produit2" localSheetId="0">[1]Nomination!$E$20</definedName>
    <definedName name="MT_gross_BL_produit2">[2]Nomination!$E$20</definedName>
    <definedName name="MT_gross_BL_produit3" localSheetId="0">[1]Nomination!$G$20</definedName>
    <definedName name="MT_gross_BL_produit3">[2]Nomination!$G$20</definedName>
    <definedName name="MT_net_BL_produit1" localSheetId="0">[1]Nomination!$D$20</definedName>
    <definedName name="MT_net_BL_produit1">[2]Nomination!$D$20</definedName>
    <definedName name="MT_net_BL_produit2" localSheetId="0">[1]Nomination!$F$20</definedName>
    <definedName name="MT_net_BL_produit2">[2]Nomination!$F$20</definedName>
    <definedName name="MT_net_BL_produit3" localSheetId="0">[1]Nomination!$H$20</definedName>
    <definedName name="MT_net_BL_produit3">[2]Nomination!$H$20</definedName>
    <definedName name="nn" localSheetId="0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M_NAVIRE" localSheetId="0">[1]Nomination!$C$7</definedName>
    <definedName name="NOM_NAVIRE">[2]Nomination!$C$7</definedName>
    <definedName name="obq_produit1" localSheetId="0">'[1]Quantité-Qualité'!$F$23</definedName>
    <definedName name="obq_produit1">'[2]Quantité-Qualité'!$F$23</definedName>
    <definedName name="oo" localSheetId="0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port_chargt_produit1" localSheetId="0">[1]Nomination!$C$28</definedName>
    <definedName name="port_chargt_produit1">[2]Nomination!$C$28</definedName>
    <definedName name="poste" localSheetId="0">[1]Nomination!$H$13</definedName>
    <definedName name="poste">[2]Nomination!$H$13</definedName>
    <definedName name="produit_1" localSheetId="0">[1]Nomination!$C$16</definedName>
    <definedName name="produit_1">[2]Nomination!$C$16</definedName>
    <definedName name="produit_2" localSheetId="0">[1]Nomination!$E$16</definedName>
    <definedName name="produit_2">[2]Nomination!$E$16</definedName>
    <definedName name="produit_3" localSheetId="0">[1]Nomination!$G$16</definedName>
    <definedName name="produit_3">[2]Nomination!$G$16</definedName>
    <definedName name="qq" localSheetId="0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ob_produit1" localSheetId="0">'[1]Quantité-Qualité'!$G$28</definedName>
    <definedName name="rob_produit1">'[2]Quantité-Qualité'!$G$28</definedName>
    <definedName name="table_cht_produit1" localSheetId="0">'[1]Quantité-Qualité'!$G$13</definedName>
    <definedName name="table_cht_produit1">'[2]Quantité-Qualité'!$G$13</definedName>
    <definedName name="tt" localSheetId="0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ullage" localSheetId="0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ullage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wrn.BAUSKA.XLS." localSheetId="0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localSheetId="0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wrn.Telexarrivée." localSheetId="0" hidden="1">{#N/A,#N/A,FALSE,"VESSEL SUMMARY REPORT";#N/A,#N/A,FALSE,"BORD DEPART- ARRIVEE - ROB";#N/A,#N/A,FALSE,"TIME LOG";#N/A,#N/A,FALSE,"DELAYS";#N/A,#N/A,FALSE,"V.E.F";#N/A,#N/A,FALSE,"FINAL BALANCE"}</definedName>
    <definedName name="wrn.Telexarrivée." hidden="1">{#N/A,#N/A,FALSE,"VESSEL SUMMARY REPORT";#N/A,#N/A,FALSE,"BORD DEPART- ARRIVEE - ROB";#N/A,#N/A,FALSE,"TIME LOG";#N/A,#N/A,FALSE,"DELAYS";#N/A,#N/A,FALSE,"V.E.F";#N/A,#N/A,FALSE,"FINAL BALANCE"}</definedName>
    <definedName name="_xlnm.Print_Area" localSheetId="0">'Rapport Escale Crau (3)'!$A$1:$H$104</definedName>
  </definedNames>
  <calcPr calcId="114210"/>
</workbook>
</file>

<file path=xl/calcChain.xml><?xml version="1.0" encoding="utf-8"?>
<calcChain xmlns="http://schemas.openxmlformats.org/spreadsheetml/2006/main">
  <c r="H100" i="1"/>
  <c r="G100"/>
  <c r="F100"/>
  <c r="D100"/>
  <c r="H99"/>
  <c r="G99"/>
  <c r="F99"/>
  <c r="C99"/>
  <c r="H98"/>
  <c r="G98"/>
  <c r="F98"/>
  <c r="E98"/>
  <c r="D98"/>
  <c r="D101"/>
  <c r="C98"/>
  <c r="H97"/>
  <c r="G97"/>
  <c r="F97"/>
  <c r="E97"/>
  <c r="D97"/>
  <c r="H93"/>
  <c r="G93"/>
  <c r="F93"/>
  <c r="D96"/>
  <c r="E93"/>
  <c r="D93"/>
  <c r="B93"/>
  <c r="C93"/>
  <c r="A89"/>
  <c r="H84"/>
  <c r="G84"/>
  <c r="F84"/>
  <c r="D84"/>
  <c r="H83"/>
  <c r="G83"/>
  <c r="F83"/>
  <c r="C83"/>
  <c r="H82"/>
  <c r="G82"/>
  <c r="F82"/>
  <c r="E82"/>
  <c r="D82"/>
  <c r="D85"/>
  <c r="C82"/>
  <c r="H81"/>
  <c r="G81"/>
  <c r="F81"/>
  <c r="E81"/>
  <c r="D81"/>
  <c r="B79"/>
  <c r="H77"/>
  <c r="G77"/>
  <c r="F77"/>
  <c r="D80"/>
  <c r="E77"/>
  <c r="D77"/>
  <c r="B77"/>
  <c r="C77"/>
  <c r="A73"/>
  <c r="H68"/>
  <c r="G68"/>
  <c r="F68"/>
  <c r="D68"/>
  <c r="D69"/>
  <c r="H67"/>
  <c r="G67"/>
  <c r="F67"/>
  <c r="C67"/>
  <c r="H66"/>
  <c r="G66"/>
  <c r="F66"/>
  <c r="E66"/>
  <c r="D71"/>
  <c r="D66"/>
  <c r="C66"/>
  <c r="H65"/>
  <c r="G65"/>
  <c r="F65"/>
  <c r="E65"/>
  <c r="D65"/>
  <c r="B63"/>
  <c r="B95"/>
  <c r="H61"/>
  <c r="G61"/>
  <c r="F61"/>
  <c r="D64"/>
  <c r="E61"/>
  <c r="D61"/>
  <c r="C61"/>
  <c r="D67"/>
  <c r="B61"/>
  <c r="A57"/>
  <c r="G47"/>
  <c r="C47"/>
  <c r="I41"/>
  <c r="F41"/>
  <c r="E41"/>
  <c r="C41"/>
  <c r="A41"/>
  <c r="I40"/>
  <c r="F40"/>
  <c r="E40"/>
  <c r="C40"/>
  <c r="A40"/>
  <c r="I39"/>
  <c r="F39"/>
  <c r="E39"/>
  <c r="C39"/>
  <c r="A39"/>
  <c r="I38"/>
  <c r="F38"/>
  <c r="E38"/>
  <c r="C38"/>
  <c r="A38"/>
  <c r="I37"/>
  <c r="F37"/>
  <c r="E37"/>
  <c r="C37"/>
  <c r="A37"/>
  <c r="I36"/>
  <c r="F36"/>
  <c r="E36"/>
  <c r="C36"/>
  <c r="A36"/>
  <c r="I35"/>
  <c r="F35"/>
  <c r="E35"/>
  <c r="C35"/>
  <c r="A35"/>
  <c r="I34"/>
  <c r="F34"/>
  <c r="E34"/>
  <c r="C34"/>
  <c r="A34"/>
  <c r="I33"/>
  <c r="F33"/>
  <c r="E33"/>
  <c r="C33"/>
  <c r="A33"/>
  <c r="I32"/>
  <c r="F32"/>
  <c r="E32"/>
  <c r="C32"/>
  <c r="A32"/>
  <c r="I31"/>
  <c r="F31"/>
  <c r="E31"/>
  <c r="C31"/>
  <c r="A31"/>
  <c r="I30"/>
  <c r="F30"/>
  <c r="E30"/>
  <c r="C30"/>
  <c r="A30"/>
  <c r="I29"/>
  <c r="F29"/>
  <c r="E29"/>
  <c r="C29"/>
  <c r="A29"/>
  <c r="I28"/>
  <c r="F28"/>
  <c r="E28"/>
  <c r="C28"/>
  <c r="A28"/>
  <c r="I27"/>
  <c r="F27"/>
  <c r="E27"/>
  <c r="C27"/>
  <c r="A27"/>
  <c r="G23"/>
  <c r="C23"/>
  <c r="B23"/>
  <c r="G22"/>
  <c r="C22"/>
  <c r="G21"/>
  <c r="C21"/>
  <c r="G20"/>
  <c r="F20"/>
  <c r="C20"/>
  <c r="G19"/>
  <c r="C19"/>
  <c r="G18"/>
  <c r="C18"/>
  <c r="G17"/>
  <c r="C17"/>
  <c r="G16"/>
  <c r="C16"/>
  <c r="G13"/>
  <c r="E13"/>
  <c r="C13"/>
  <c r="B13"/>
  <c r="A13"/>
  <c r="B8"/>
  <c r="D7"/>
  <c r="C7"/>
  <c r="B7"/>
  <c r="B6"/>
  <c r="D103"/>
  <c r="D87"/>
  <c r="C70"/>
  <c r="D83"/>
  <c r="C86"/>
  <c r="D99"/>
  <c r="C102"/>
</calcChain>
</file>

<file path=xl/comments1.xml><?xml version="1.0" encoding="utf-8"?>
<comments xmlns="http://schemas.openxmlformats.org/spreadsheetml/2006/main">
  <authors>
    <author>L0268527</author>
  </authors>
  <commentList>
    <comment ref="I26" authorId="0">
      <text>
        <r>
          <rPr>
            <b/>
            <i/>
            <sz val="9"/>
            <color indexed="81"/>
            <rFont val="Tahoma"/>
            <family val="2"/>
          </rPr>
          <t xml:space="preserve">Sélectionner </t>
        </r>
        <r>
          <rPr>
            <b/>
            <sz val="9"/>
            <color indexed="81"/>
            <rFont val="Tahoma"/>
            <family val="2"/>
          </rPr>
          <t>DURANT</t>
        </r>
        <r>
          <rPr>
            <b/>
            <i/>
            <sz val="9"/>
            <color indexed="81"/>
            <rFont val="Tahoma"/>
            <family val="2"/>
          </rPr>
          <t xml:space="preserve"> pour ne faire apparaître que les arrêts pendant le déchargement.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<sst xmlns="http://schemas.openxmlformats.org/spreadsheetml/2006/main" count="152" uniqueCount="93">
  <si>
    <t>NAVIRE</t>
  </si>
  <si>
    <t>Société d'inspection</t>
  </si>
  <si>
    <t>PRODUIT(S)</t>
  </si>
  <si>
    <t>Loading Master</t>
  </si>
  <si>
    <t>Nom</t>
  </si>
  <si>
    <t>PAVILLON</t>
  </si>
  <si>
    <t>Téléphone</t>
  </si>
  <si>
    <t>MOYENS DE COMMUNICATION BORD / TERRE</t>
  </si>
  <si>
    <t>E.S.D (AFU)</t>
  </si>
  <si>
    <t>Tél Intérieur</t>
  </si>
  <si>
    <t>Tél. Extérieur</t>
  </si>
  <si>
    <t>VHF 12</t>
  </si>
  <si>
    <t>Téléphoniste</t>
  </si>
  <si>
    <t>Oui</t>
  </si>
  <si>
    <t>TIME LOG</t>
  </si>
  <si>
    <t>Arrivée sur rade</t>
  </si>
  <si>
    <t>Coupée sécurisée</t>
  </si>
  <si>
    <t>N.O.R. présentée</t>
  </si>
  <si>
    <t>N.O.R. reçue</t>
  </si>
  <si>
    <t>Pilote pour mouillage</t>
  </si>
  <si>
    <r>
      <t>Contrôle H</t>
    </r>
    <r>
      <rPr>
        <vertAlign val="subscript"/>
        <sz val="10"/>
        <rFont val="Comic Sans MS"/>
        <family val="4"/>
      </rPr>
      <t>2</t>
    </r>
    <r>
      <rPr>
        <sz val="10"/>
        <rFont val="Comic Sans MS"/>
        <family val="4"/>
      </rPr>
      <t>S</t>
    </r>
  </si>
  <si>
    <t>Mouillage</t>
  </si>
  <si>
    <t>Inspection et calculs cargaison</t>
  </si>
  <si>
    <t>Pilote pour accostage</t>
  </si>
  <si>
    <t xml:space="preserve">Branchement </t>
  </si>
  <si>
    <t>Quitté mouillage</t>
  </si>
  <si>
    <t>Début déchargement</t>
  </si>
  <si>
    <t>Première amarre</t>
  </si>
  <si>
    <t>Fin déchargement</t>
  </si>
  <si>
    <t>Accosté au</t>
  </si>
  <si>
    <t>Débranché</t>
  </si>
  <si>
    <t>ARRETS - DELAIS   en cours d'opération(s)</t>
  </si>
  <si>
    <t>DEBUT</t>
  </si>
  <si>
    <t>FIN</t>
  </si>
  <si>
    <t>Cause</t>
  </si>
  <si>
    <t>Commentaire</t>
  </si>
  <si>
    <t>delais</t>
  </si>
  <si>
    <t>SLOPS</t>
  </si>
  <si>
    <t>Surchargés</t>
  </si>
  <si>
    <t>Conservés à bord</t>
  </si>
  <si>
    <t>Déchargés séparément</t>
  </si>
  <si>
    <t>Lavage au brut</t>
  </si>
  <si>
    <r>
      <t>Débit maximum (m</t>
    </r>
    <r>
      <rPr>
        <vertAlign val="superscript"/>
        <sz val="10"/>
        <rFont val="Comic Sans MS"/>
        <family val="4"/>
      </rPr>
      <t>3</t>
    </r>
    <r>
      <rPr>
        <sz val="10"/>
        <rFont val="Comic Sans MS"/>
        <family val="4"/>
      </rPr>
      <t>/h)</t>
    </r>
  </si>
  <si>
    <r>
      <t>Cadence effectuée (m</t>
    </r>
    <r>
      <rPr>
        <vertAlign val="superscript"/>
        <sz val="10"/>
        <rFont val="Comic Sans MS"/>
        <family val="4"/>
      </rPr>
      <t>3</t>
    </r>
    <r>
      <rPr>
        <sz val="10"/>
        <rFont val="Comic Sans MS"/>
        <family val="4"/>
      </rPr>
      <t>/h)</t>
    </r>
  </si>
  <si>
    <t>OPERATIONS CONTEMPORAINES</t>
  </si>
  <si>
    <t>POSTE</t>
  </si>
  <si>
    <t>Navire</t>
  </si>
  <si>
    <t>Terminal</t>
  </si>
  <si>
    <t>Fos 1</t>
  </si>
  <si>
    <t>Fos 2</t>
  </si>
  <si>
    <t>Fos 3</t>
  </si>
  <si>
    <t>Fos 5</t>
  </si>
  <si>
    <t>BILL OF LADING</t>
  </si>
  <si>
    <t>AVANT DECHARGEMENT</t>
  </si>
  <si>
    <t>QUALITE</t>
  </si>
  <si>
    <t>Densité à 15 °C
Vide</t>
  </si>
  <si>
    <t>Densité à 15 °C
Air</t>
  </si>
  <si>
    <t>Eau
%Vol</t>
  </si>
  <si>
    <t>Température
(°C)</t>
  </si>
  <si>
    <r>
      <t>Eau libre
(m</t>
    </r>
    <r>
      <rPr>
        <b/>
        <vertAlign val="super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</si>
  <si>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r>
      <t>Teneur en H</t>
    </r>
    <r>
      <rPr>
        <b/>
        <vertAlign val="subscript"/>
        <sz val="10"/>
        <rFont val="Comic Sans MS"/>
        <family val="4"/>
      </rPr>
      <t>2</t>
    </r>
    <r>
      <rPr>
        <b/>
        <sz val="10"/>
        <rFont val="Comic Sans MS"/>
        <family val="4"/>
      </rPr>
      <t>S
(ppm)</t>
    </r>
  </si>
  <si>
    <t>Teneur en Benzène
(ppm)</t>
  </si>
  <si>
    <t>VEFL =</t>
  </si>
  <si>
    <t>B/L</t>
  </si>
  <si>
    <t>Bord arrivée</t>
  </si>
  <si>
    <t>Provisoire</t>
  </si>
  <si>
    <t>Outturn provisoire / Détail</t>
  </si>
  <si>
    <t>QUANTITES
GROSS</t>
  </si>
  <si>
    <t>Eau libre (m3)</t>
  </si>
  <si>
    <r>
      <t>m</t>
    </r>
    <r>
      <rPr>
        <vertAlign val="superscript"/>
        <sz val="10"/>
        <rFont val="Comic Sans MS"/>
        <family val="4"/>
      </rPr>
      <t>3</t>
    </r>
    <r>
      <rPr>
        <sz val="10"/>
        <rFont val="Comic Sans MS"/>
        <family val="4"/>
      </rPr>
      <t xml:space="preserve"> à T°C</t>
    </r>
  </si>
  <si>
    <r>
      <t>m</t>
    </r>
    <r>
      <rPr>
        <b/>
        <vertAlign val="superscript"/>
        <sz val="10"/>
        <rFont val="Comic Sans MS"/>
        <family val="4"/>
      </rPr>
      <t>3</t>
    </r>
    <r>
      <rPr>
        <b/>
        <sz val="10"/>
        <rFont val="Comic Sans MS"/>
        <family val="4"/>
      </rPr>
      <t xml:space="preserve"> à 15°C</t>
    </r>
  </si>
  <si>
    <t>m3 à T°C</t>
  </si>
  <si>
    <t>m3 à 15°C</t>
  </si>
  <si>
    <t>MT air</t>
  </si>
  <si>
    <t>ROB (m3)</t>
  </si>
  <si>
    <t>TDV/VEF</t>
  </si>
  <si>
    <t>Différences:</t>
  </si>
  <si>
    <t>par rapport au B/L</t>
  </si>
  <si>
    <t>par rapport au volume déchargé corrigé du VEF</t>
  </si>
  <si>
    <t>Y/N</t>
  </si>
  <si>
    <t>TERMINAL</t>
  </si>
  <si>
    <t>OUI</t>
  </si>
  <si>
    <t>CRAU</t>
  </si>
  <si>
    <t>NON</t>
  </si>
  <si>
    <t>DPF</t>
  </si>
  <si>
    <t>N/A</t>
  </si>
  <si>
    <t>ESSO</t>
  </si>
  <si>
    <t>SPSE</t>
  </si>
  <si>
    <t>IMPRIMMER 1 PRODUIT</t>
  </si>
  <si>
    <t>IMPRIMMER 2 PRODUIT</t>
  </si>
  <si>
    <t>IMPRIMMER 3 PRODUIT</t>
  </si>
  <si>
    <t>AVANT DE FAIRE MA MISE EN PAGE JE SELECTIONNE "DURANT" DANS CETTE CASE</t>
  </si>
  <si>
    <t>http://forum.excel-pratique.com/post190821.html#p190821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</si>
</sst>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0#&quot; &quot;##&quot; &quot;##&quot; &quot;##&quot; &quot;##"/>
    <numFmt numFmtId="165" formatCode="0.0000"/>
    <numFmt numFmtId="166" formatCode="0.000"/>
    <numFmt numFmtId="167" formatCode="0.0"/>
    <numFmt numFmtId="168" formatCode="0.00000"/>
    <numFmt numFmtId="169" formatCode="0.000%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omic Sans MS"/>
      <family val="4"/>
    </font>
    <font>
      <b/>
      <sz val="11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vertAlign val="subscript"/>
      <sz val="10"/>
      <name val="Comic Sans MS"/>
      <family val="4"/>
    </font>
    <font>
      <b/>
      <sz val="8"/>
      <name val="Comic Sans MS"/>
      <family val="4"/>
    </font>
    <font>
      <b/>
      <sz val="9"/>
      <name val="Comic Sans MS"/>
      <family val="4"/>
    </font>
    <font>
      <vertAlign val="superscript"/>
      <sz val="10"/>
      <name val="Comic Sans MS"/>
      <family val="4"/>
    </font>
    <font>
      <b/>
      <sz val="18"/>
      <name val="Comic Sans MS"/>
      <family val="4"/>
    </font>
    <font>
      <b/>
      <vertAlign val="superscript"/>
      <sz val="10"/>
      <name val="Comic Sans MS"/>
      <family val="4"/>
    </font>
    <font>
      <b/>
      <vertAlign val="subscript"/>
      <sz val="10"/>
      <name val="Comic Sans MS"/>
      <family val="4"/>
    </font>
    <font>
      <i/>
      <sz val="10"/>
      <name val="Comic Sans MS"/>
      <family val="4"/>
    </font>
    <font>
      <sz val="9"/>
      <name val="Comic Sans MS"/>
      <family val="4"/>
    </font>
    <font>
      <sz val="10"/>
      <color indexed="12"/>
      <name val="Comic Sans MS"/>
      <family val="4"/>
    </font>
    <font>
      <b/>
      <sz val="10"/>
      <color indexed="10"/>
      <name val="Comic Sans MS"/>
      <family val="4"/>
    </font>
    <font>
      <b/>
      <sz val="10"/>
      <color indexed="12"/>
      <name val="Comic Sans MS"/>
      <family val="4"/>
    </font>
    <font>
      <sz val="9"/>
      <color indexed="12"/>
      <name val="Comic Sans MS"/>
      <family val="4"/>
    </font>
    <font>
      <b/>
      <i/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24"/>
      <name val="Arial"/>
      <family val="2"/>
    </font>
    <font>
      <sz val="12"/>
      <name val="Helv"/>
    </font>
    <font>
      <sz val="12"/>
      <name val="바탕체"/>
      <family val="1"/>
      <charset val="129"/>
    </font>
    <font>
      <sz val="12"/>
      <name val="궁서체"/>
      <family val="1"/>
      <charset val="129"/>
    </font>
    <font>
      <u/>
      <sz val="11"/>
      <color indexed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mediumGray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5">
    <xf numFmtId="0" fontId="0" fillId="0" borderId="0"/>
    <xf numFmtId="3" fontId="22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4" fillId="0" borderId="0" applyFont="0" applyFill="0" applyBorder="0" applyAlignment="0" applyProtection="0"/>
    <xf numFmtId="0" fontId="25" fillId="0" borderId="0"/>
  </cellStyleXfs>
  <cellXfs count="242">
    <xf numFmtId="0" fontId="0" fillId="0" borderId="0" xfId="0"/>
    <xf numFmtId="0" fontId="2" fillId="2" borderId="0" xfId="12" applyFont="1" applyFill="1" applyAlignment="1" applyProtection="1">
      <alignment vertical="center"/>
    </xf>
    <xf numFmtId="0" fontId="2" fillId="0" borderId="0" xfId="12" applyFont="1" applyAlignment="1" applyProtection="1">
      <alignment vertical="center"/>
    </xf>
    <xf numFmtId="0" fontId="4" fillId="3" borderId="1" xfId="12" applyFont="1" applyFill="1" applyBorder="1" applyAlignment="1" applyProtection="1">
      <alignment horizontal="center" vertical="center"/>
    </xf>
    <xf numFmtId="0" fontId="4" fillId="3" borderId="2" xfId="12" applyFont="1" applyFill="1" applyBorder="1" applyAlignment="1" applyProtection="1">
      <alignment horizontal="center" vertical="center"/>
    </xf>
    <xf numFmtId="0" fontId="5" fillId="4" borderId="3" xfId="12" applyFont="1" applyFill="1" applyBorder="1" applyAlignment="1" applyProtection="1">
      <alignment horizontal="center" vertical="center" shrinkToFit="1"/>
    </xf>
    <xf numFmtId="0" fontId="5" fillId="5" borderId="3" xfId="12" applyFont="1" applyFill="1" applyBorder="1" applyAlignment="1" applyProtection="1">
      <alignment horizontal="center" vertical="center" shrinkToFit="1"/>
    </xf>
    <xf numFmtId="0" fontId="5" fillId="6" borderId="4" xfId="12" applyFont="1" applyFill="1" applyBorder="1" applyAlignment="1" applyProtection="1">
      <alignment horizontal="center" vertical="center" shrinkToFit="1"/>
    </xf>
    <xf numFmtId="0" fontId="4" fillId="3" borderId="5" xfId="12" applyFont="1" applyFill="1" applyBorder="1" applyAlignment="1" applyProtection="1">
      <alignment horizontal="center" vertical="center" shrinkToFit="1"/>
    </xf>
    <xf numFmtId="0" fontId="4" fillId="3" borderId="6" xfId="12" applyFont="1" applyFill="1" applyBorder="1" applyAlignment="1" applyProtection="1">
      <alignment horizontal="center" vertical="center"/>
    </xf>
    <xf numFmtId="0" fontId="4" fillId="3" borderId="7" xfId="12" applyFont="1" applyFill="1" applyBorder="1" applyAlignment="1" applyProtection="1">
      <alignment horizontal="center" vertical="center"/>
    </xf>
    <xf numFmtId="0" fontId="2" fillId="2" borderId="0" xfId="12" applyFont="1" applyFill="1" applyBorder="1" applyAlignment="1" applyProtection="1">
      <alignment vertical="center"/>
    </xf>
    <xf numFmtId="0" fontId="2" fillId="2" borderId="0" xfId="12" applyFont="1" applyFill="1" applyBorder="1" applyAlignment="1" applyProtection="1">
      <alignment horizontal="center" vertical="center"/>
    </xf>
    <xf numFmtId="0" fontId="4" fillId="3" borderId="8" xfId="12" applyFont="1" applyFill="1" applyBorder="1" applyAlignment="1" applyProtection="1">
      <alignment horizontal="center" vertical="center"/>
    </xf>
    <xf numFmtId="0" fontId="4" fillId="3" borderId="9" xfId="12" applyFont="1" applyFill="1" applyBorder="1" applyAlignment="1" applyProtection="1">
      <alignment horizontal="center" vertical="center"/>
    </xf>
    <xf numFmtId="0" fontId="4" fillId="3" borderId="9" xfId="12" applyFont="1" applyFill="1" applyBorder="1" applyAlignment="1" applyProtection="1">
      <alignment vertical="center"/>
    </xf>
    <xf numFmtId="0" fontId="4" fillId="3" borderId="10" xfId="12" applyFont="1" applyFill="1" applyBorder="1" applyAlignment="1" applyProtection="1">
      <alignment horizontal="center" vertical="center"/>
    </xf>
    <xf numFmtId="0" fontId="5" fillId="2" borderId="11" xfId="12" applyNumberFormat="1" applyFont="1" applyFill="1" applyBorder="1" applyAlignment="1" applyProtection="1">
      <alignment horizontal="center" vertical="center"/>
    </xf>
    <xf numFmtId="0" fontId="5" fillId="2" borderId="12" xfId="12" applyFont="1" applyFill="1" applyBorder="1" applyAlignment="1" applyProtection="1">
      <alignment horizontal="center" vertical="center"/>
    </xf>
    <xf numFmtId="0" fontId="5" fillId="2" borderId="13" xfId="12" applyFont="1" applyFill="1" applyBorder="1" applyAlignment="1" applyProtection="1">
      <alignment horizontal="center" vertical="center"/>
      <protection locked="0"/>
    </xf>
    <xf numFmtId="0" fontId="4" fillId="3" borderId="14" xfId="12" applyFont="1" applyFill="1" applyBorder="1" applyAlignment="1" applyProtection="1">
      <alignment horizontal="right" vertical="center"/>
    </xf>
    <xf numFmtId="0" fontId="4" fillId="3" borderId="15" xfId="12" applyFont="1" applyFill="1" applyBorder="1" applyAlignment="1" applyProtection="1">
      <alignment horizontal="left" vertical="center"/>
    </xf>
    <xf numFmtId="0" fontId="7" fillId="2" borderId="0" xfId="12" applyFont="1" applyFill="1" applyBorder="1" applyAlignment="1" applyProtection="1">
      <alignment horizontal="center" vertical="center"/>
    </xf>
    <xf numFmtId="0" fontId="4" fillId="3" borderId="16" xfId="12" applyFont="1" applyFill="1" applyBorder="1" applyAlignment="1" applyProtection="1">
      <alignment horizontal="center" vertical="center"/>
    </xf>
    <xf numFmtId="0" fontId="7" fillId="2" borderId="0" xfId="12" applyFont="1" applyFill="1" applyAlignment="1" applyProtection="1">
      <alignment vertical="center"/>
    </xf>
    <xf numFmtId="0" fontId="8" fillId="0" borderId="17" xfId="12" applyFont="1" applyFill="1" applyBorder="1" applyAlignment="1" applyProtection="1">
      <alignment horizontal="center" vertical="center"/>
    </xf>
    <xf numFmtId="0" fontId="8" fillId="0" borderId="6" xfId="12" applyFont="1" applyFill="1" applyBorder="1" applyAlignment="1" applyProtection="1">
      <alignment horizontal="center" vertical="center"/>
    </xf>
    <xf numFmtId="0" fontId="7" fillId="2" borderId="0" xfId="12" applyFont="1" applyFill="1" applyBorder="1" applyAlignment="1" applyProtection="1">
      <alignment horizontal="center" vertical="center" shrinkToFit="1"/>
    </xf>
    <xf numFmtId="0" fontId="8" fillId="2" borderId="0" xfId="12" applyNumberFormat="1" applyFont="1" applyFill="1" applyBorder="1" applyAlignment="1" applyProtection="1">
      <alignment horizontal="center" vertical="center"/>
    </xf>
    <xf numFmtId="0" fontId="8" fillId="2" borderId="0" xfId="12" applyFont="1" applyFill="1" applyBorder="1" applyAlignment="1" applyProtection="1">
      <alignment horizontal="center" vertical="center"/>
    </xf>
    <xf numFmtId="0" fontId="8" fillId="2" borderId="0" xfId="12" applyFont="1" applyFill="1" applyBorder="1" applyAlignment="1" applyProtection="1">
      <alignment horizontal="center" vertical="center"/>
      <protection locked="0"/>
    </xf>
    <xf numFmtId="164" fontId="8" fillId="2" borderId="0" xfId="12" applyNumberFormat="1" applyFont="1" applyFill="1" applyBorder="1" applyAlignment="1" applyProtection="1">
      <alignment horizontal="center" vertical="center"/>
    </xf>
    <xf numFmtId="0" fontId="4" fillId="3" borderId="18" xfId="12" applyFont="1" applyFill="1" applyBorder="1" applyAlignment="1" applyProtection="1">
      <alignment horizontal="center" vertical="center"/>
    </xf>
    <xf numFmtId="0" fontId="2" fillId="0" borderId="0" xfId="12" applyFont="1" applyFill="1" applyAlignment="1" applyProtection="1">
      <alignment vertical="center"/>
    </xf>
    <xf numFmtId="0" fontId="5" fillId="7" borderId="19" xfId="12" applyFont="1" applyFill="1" applyBorder="1" applyAlignment="1" applyProtection="1">
      <alignment horizontal="center" vertical="center"/>
      <protection locked="0"/>
    </xf>
    <xf numFmtId="0" fontId="2" fillId="0" borderId="0" xfId="12" applyFont="1" applyFill="1" applyBorder="1" applyAlignment="1" applyProtection="1">
      <alignment horizontal="center" vertical="center"/>
    </xf>
    <xf numFmtId="0" fontId="5" fillId="3" borderId="20" xfId="12" applyFont="1" applyFill="1" applyBorder="1" applyAlignment="1" applyProtection="1">
      <alignment vertical="center"/>
    </xf>
    <xf numFmtId="0" fontId="5" fillId="3" borderId="21" xfId="12" applyFont="1" applyFill="1" applyBorder="1" applyAlignment="1" applyProtection="1">
      <alignment horizontal="center" vertical="center"/>
    </xf>
    <xf numFmtId="0" fontId="5" fillId="3" borderId="22" xfId="12" applyFont="1" applyFill="1" applyBorder="1" applyAlignment="1" applyProtection="1">
      <alignment vertical="center"/>
    </xf>
    <xf numFmtId="0" fontId="2" fillId="7" borderId="23" xfId="12" applyFont="1" applyFill="1" applyBorder="1" applyAlignment="1" applyProtection="1">
      <alignment horizontal="center" vertical="center"/>
      <protection locked="0"/>
    </xf>
    <xf numFmtId="0" fontId="5" fillId="3" borderId="24" xfId="12" applyFont="1" applyFill="1" applyBorder="1" applyAlignment="1" applyProtection="1">
      <alignment vertical="center"/>
    </xf>
    <xf numFmtId="0" fontId="2" fillId="7" borderId="4" xfId="12" applyFont="1" applyFill="1" applyBorder="1" applyAlignment="1" applyProtection="1">
      <alignment horizontal="center" vertical="center"/>
      <protection locked="0"/>
    </xf>
    <xf numFmtId="0" fontId="2" fillId="7" borderId="21" xfId="12" applyFont="1" applyFill="1" applyBorder="1" applyAlignment="1" applyProtection="1">
      <alignment horizontal="center" vertical="center"/>
      <protection locked="0"/>
    </xf>
    <xf numFmtId="0" fontId="7" fillId="2" borderId="0" xfId="12" applyNumberFormat="1" applyFont="1" applyFill="1" applyBorder="1" applyAlignment="1" applyProtection="1">
      <alignment horizontal="center" vertical="center"/>
    </xf>
    <xf numFmtId="164" fontId="7" fillId="2" borderId="0" xfId="12" applyNumberFormat="1" applyFont="1" applyFill="1" applyBorder="1" applyAlignment="1" applyProtection="1">
      <alignment horizontal="center" vertical="center"/>
    </xf>
    <xf numFmtId="0" fontId="7" fillId="0" borderId="0" xfId="12" applyNumberFormat="1" applyFont="1" applyFill="1" applyBorder="1" applyAlignment="1" applyProtection="1">
      <alignment horizontal="center" vertical="center"/>
    </xf>
    <xf numFmtId="0" fontId="5" fillId="3" borderId="25" xfId="12" applyFont="1" applyFill="1" applyBorder="1" applyAlignment="1" applyProtection="1">
      <alignment horizontal="center" vertical="center" wrapText="1"/>
    </xf>
    <xf numFmtId="0" fontId="4" fillId="3" borderId="26" xfId="12" applyFont="1" applyFill="1" applyBorder="1" applyAlignment="1" applyProtection="1">
      <alignment horizontal="center" vertical="center" wrapText="1"/>
    </xf>
    <xf numFmtId="0" fontId="5" fillId="3" borderId="10" xfId="12" applyFont="1" applyFill="1" applyBorder="1" applyAlignment="1" applyProtection="1">
      <alignment horizontal="center" vertical="center" wrapText="1"/>
    </xf>
    <xf numFmtId="0" fontId="5" fillId="3" borderId="27" xfId="12" applyFont="1" applyFill="1" applyBorder="1" applyAlignment="1" applyProtection="1">
      <alignment horizontal="center" vertical="center" wrapText="1"/>
    </xf>
    <xf numFmtId="0" fontId="5" fillId="3" borderId="0" xfId="12" applyFont="1" applyFill="1" applyBorder="1" applyAlignment="1" applyProtection="1">
      <alignment horizontal="center" vertical="center" wrapText="1"/>
    </xf>
    <xf numFmtId="0" fontId="5" fillId="3" borderId="8" xfId="12" applyFont="1" applyFill="1" applyBorder="1" applyAlignment="1" applyProtection="1">
      <alignment horizontal="center" vertical="center" wrapText="1"/>
    </xf>
    <xf numFmtId="165" fontId="5" fillId="0" borderId="28" xfId="12" applyNumberFormat="1" applyFont="1" applyBorder="1" applyAlignment="1" applyProtection="1">
      <alignment horizontal="center" vertical="center"/>
    </xf>
    <xf numFmtId="165" fontId="4" fillId="0" borderId="7" xfId="12" applyNumberFormat="1" applyFont="1" applyBorder="1" applyAlignment="1" applyProtection="1">
      <alignment horizontal="center" vertical="center"/>
    </xf>
    <xf numFmtId="166" fontId="5" fillId="0" borderId="29" xfId="12" applyNumberFormat="1" applyFont="1" applyBorder="1" applyAlignment="1" applyProtection="1">
      <alignment horizontal="center" vertical="center"/>
    </xf>
    <xf numFmtId="167" fontId="5" fillId="0" borderId="7" xfId="12" applyNumberFormat="1" applyFont="1" applyBorder="1" applyAlignment="1" applyProtection="1">
      <alignment horizontal="center" vertical="center"/>
    </xf>
    <xf numFmtId="1" fontId="5" fillId="0" borderId="13" xfId="12" applyNumberFormat="1" applyFont="1" applyBorder="1" applyAlignment="1" applyProtection="1">
      <alignment horizontal="center" vertical="center"/>
    </xf>
    <xf numFmtId="3" fontId="5" fillId="0" borderId="11" xfId="12" applyNumberFormat="1" applyFont="1" applyBorder="1" applyAlignment="1" applyProtection="1">
      <alignment horizontal="center" vertical="center"/>
    </xf>
    <xf numFmtId="3" fontId="5" fillId="0" borderId="29" xfId="12" applyNumberFormat="1" applyFont="1" applyBorder="1" applyAlignment="1" applyProtection="1">
      <alignment horizontal="center" vertical="center"/>
    </xf>
    <xf numFmtId="0" fontId="13" fillId="0" borderId="0" xfId="12" applyFont="1" applyAlignment="1" applyProtection="1">
      <alignment horizontal="right" vertical="center"/>
    </xf>
    <xf numFmtId="168" fontId="13" fillId="2" borderId="29" xfId="12" applyNumberFormat="1" applyFont="1" applyFill="1" applyBorder="1" applyAlignment="1" applyProtection="1">
      <alignment horizontal="left" vertical="center"/>
    </xf>
    <xf numFmtId="0" fontId="5" fillId="3" borderId="30" xfId="12" applyFont="1" applyFill="1" applyBorder="1" applyAlignment="1" applyProtection="1">
      <alignment horizontal="center" vertical="center"/>
    </xf>
    <xf numFmtId="0" fontId="4" fillId="3" borderId="31" xfId="12" applyFont="1" applyFill="1" applyBorder="1" applyAlignment="1" applyProtection="1">
      <alignment horizontal="center" vertical="center"/>
    </xf>
    <xf numFmtId="0" fontId="4" fillId="3" borderId="30" xfId="12" applyFont="1" applyFill="1" applyBorder="1" applyAlignment="1" applyProtection="1">
      <alignment vertical="center"/>
    </xf>
    <xf numFmtId="0" fontId="5" fillId="8" borderId="22" xfId="12" applyFont="1" applyFill="1" applyBorder="1" applyAlignment="1" applyProtection="1">
      <alignment vertical="center"/>
    </xf>
    <xf numFmtId="3" fontId="4" fillId="0" borderId="32" xfId="12" applyNumberFormat="1" applyFont="1" applyBorder="1" applyAlignment="1" applyProtection="1">
      <alignment vertical="center"/>
    </xf>
    <xf numFmtId="0" fontId="4" fillId="8" borderId="33" xfId="12" applyFont="1" applyFill="1" applyBorder="1" applyAlignment="1" applyProtection="1">
      <alignment vertical="center"/>
    </xf>
    <xf numFmtId="0" fontId="5" fillId="3" borderId="19" xfId="12" applyFont="1" applyFill="1" applyBorder="1" applyAlignment="1" applyProtection="1">
      <alignment horizontal="center" vertical="center"/>
    </xf>
    <xf numFmtId="0" fontId="4" fillId="3" borderId="11" xfId="12" applyFont="1" applyFill="1" applyBorder="1" applyAlignment="1" applyProtection="1">
      <alignment horizontal="center" vertical="center"/>
    </xf>
    <xf numFmtId="0" fontId="5" fillId="3" borderId="29" xfId="12" applyFont="1" applyFill="1" applyBorder="1" applyAlignment="1" applyProtection="1">
      <alignment horizontal="center" vertical="center"/>
    </xf>
    <xf numFmtId="0" fontId="4" fillId="3" borderId="24" xfId="12" applyFont="1" applyFill="1" applyBorder="1" applyAlignment="1" applyProtection="1">
      <alignment vertical="center"/>
    </xf>
    <xf numFmtId="0" fontId="5" fillId="8" borderId="24" xfId="12" applyFont="1" applyFill="1" applyBorder="1" applyAlignment="1" applyProtection="1">
      <alignment vertical="center"/>
    </xf>
    <xf numFmtId="3" fontId="4" fillId="0" borderId="34" xfId="12" applyNumberFormat="1" applyFont="1" applyBorder="1" applyAlignment="1" applyProtection="1">
      <alignment vertical="center"/>
    </xf>
    <xf numFmtId="3" fontId="4" fillId="0" borderId="24" xfId="12" applyNumberFormat="1" applyFont="1" applyBorder="1" applyAlignment="1" applyProtection="1">
      <alignment vertical="center"/>
    </xf>
    <xf numFmtId="3" fontId="4" fillId="3" borderId="30" xfId="12" applyNumberFormat="1" applyFont="1" applyFill="1" applyBorder="1" applyAlignment="1" applyProtection="1">
      <alignment horizontal="left" vertical="center"/>
    </xf>
    <xf numFmtId="3" fontId="4" fillId="0" borderId="1" xfId="12" applyNumberFormat="1" applyFont="1" applyFill="1" applyBorder="1" applyAlignment="1" applyProtection="1">
      <alignment horizontal="right" vertical="center"/>
    </xf>
    <xf numFmtId="3" fontId="5" fillId="0" borderId="35" xfId="12" applyNumberFormat="1" applyFont="1" applyFill="1" applyBorder="1" applyAlignment="1" applyProtection="1">
      <alignment horizontal="right" vertical="center"/>
    </xf>
    <xf numFmtId="3" fontId="5" fillId="0" borderId="20" xfId="12" applyNumberFormat="1" applyFont="1" applyBorder="1" applyAlignment="1" applyProtection="1">
      <alignment vertical="center"/>
    </xf>
    <xf numFmtId="3" fontId="5" fillId="0" borderId="36" xfId="12" applyNumberFormat="1" applyFont="1" applyBorder="1" applyAlignment="1" applyProtection="1">
      <alignment vertical="center"/>
    </xf>
    <xf numFmtId="3" fontId="5" fillId="0" borderId="24" xfId="12" applyNumberFormat="1" applyFont="1" applyBorder="1" applyAlignment="1" applyProtection="1">
      <alignment vertical="center"/>
    </xf>
    <xf numFmtId="3" fontId="4" fillId="3" borderId="24" xfId="12" applyNumberFormat="1" applyFont="1" applyFill="1" applyBorder="1" applyAlignment="1" applyProtection="1">
      <alignment horizontal="left" vertical="center"/>
    </xf>
    <xf numFmtId="3" fontId="4" fillId="0" borderId="2" xfId="12" applyNumberFormat="1" applyFont="1" applyFill="1" applyBorder="1" applyAlignment="1" applyProtection="1">
      <alignment horizontal="right" vertical="center"/>
    </xf>
    <xf numFmtId="3" fontId="5" fillId="0" borderId="37" xfId="12" applyNumberFormat="1" applyFont="1" applyFill="1" applyBorder="1" applyAlignment="1" applyProtection="1">
      <alignment horizontal="right" vertical="center"/>
    </xf>
    <xf numFmtId="0" fontId="4" fillId="3" borderId="22" xfId="12" applyFont="1" applyFill="1" applyBorder="1" applyAlignment="1" applyProtection="1">
      <alignment vertical="center"/>
    </xf>
    <xf numFmtId="3" fontId="4" fillId="2" borderId="22" xfId="12" applyNumberFormat="1" applyFont="1" applyFill="1" applyBorder="1" applyAlignment="1" applyProtection="1">
      <alignment vertical="center"/>
    </xf>
    <xf numFmtId="3" fontId="4" fillId="2" borderId="32" xfId="12" applyNumberFormat="1" applyFont="1" applyFill="1" applyBorder="1" applyAlignment="1" applyProtection="1">
      <alignment vertical="center"/>
      <protection locked="0"/>
    </xf>
    <xf numFmtId="0" fontId="4" fillId="3" borderId="19" xfId="12" applyFont="1" applyFill="1" applyBorder="1" applyAlignment="1" applyProtection="1">
      <alignment vertical="center"/>
    </xf>
    <xf numFmtId="0" fontId="5" fillId="8" borderId="20" xfId="12" applyFont="1" applyFill="1" applyBorder="1" applyAlignment="1" applyProtection="1">
      <alignment vertical="center"/>
    </xf>
    <xf numFmtId="3" fontId="4" fillId="2" borderId="36" xfId="12" applyNumberFormat="1" applyFont="1" applyFill="1" applyBorder="1" applyAlignment="1" applyProtection="1">
      <alignment vertical="center"/>
      <protection locked="0"/>
    </xf>
    <xf numFmtId="0" fontId="4" fillId="8" borderId="19" xfId="12" applyFont="1" applyFill="1" applyBorder="1" applyAlignment="1" applyProtection="1">
      <alignment vertical="center"/>
    </xf>
    <xf numFmtId="3" fontId="4" fillId="3" borderId="20" xfId="12" applyNumberFormat="1" applyFont="1" applyFill="1" applyBorder="1" applyAlignment="1" applyProtection="1">
      <alignment horizontal="left" vertical="center"/>
    </xf>
    <xf numFmtId="3" fontId="4" fillId="0" borderId="6" xfId="12" applyNumberFormat="1" applyFont="1" applyFill="1" applyBorder="1" applyAlignment="1" applyProtection="1">
      <alignment horizontal="right" vertical="center"/>
    </xf>
    <xf numFmtId="3" fontId="5" fillId="0" borderId="38" xfId="12" applyNumberFormat="1" applyFont="1" applyFill="1" applyBorder="1" applyAlignment="1" applyProtection="1">
      <alignment horizontal="right" vertical="center"/>
    </xf>
    <xf numFmtId="0" fontId="5" fillId="9" borderId="0" xfId="12" applyFont="1" applyFill="1" applyBorder="1" applyAlignment="1" applyProtection="1">
      <alignment horizontal="center" vertical="center"/>
    </xf>
    <xf numFmtId="0" fontId="14" fillId="9" borderId="0" xfId="12" applyFont="1" applyFill="1" applyBorder="1" applyAlignment="1" applyProtection="1">
      <alignment vertical="center"/>
    </xf>
    <xf numFmtId="0" fontId="8" fillId="9" borderId="0" xfId="12" applyFont="1" applyFill="1" applyBorder="1" applyAlignment="1" applyProtection="1">
      <alignment vertical="center"/>
    </xf>
    <xf numFmtId="3" fontId="14" fillId="9" borderId="0" xfId="12" applyNumberFormat="1" applyFont="1" applyFill="1" applyBorder="1" applyAlignment="1" applyProtection="1">
      <alignment vertical="center"/>
      <protection locked="0"/>
    </xf>
    <xf numFmtId="3" fontId="14" fillId="9" borderId="0" xfId="12" applyNumberFormat="1" applyFont="1" applyFill="1" applyBorder="1" applyAlignment="1" applyProtection="1">
      <alignment horizontal="left" vertical="center"/>
    </xf>
    <xf numFmtId="3" fontId="14" fillId="9" borderId="0" xfId="12" applyNumberFormat="1" applyFont="1" applyFill="1" applyBorder="1" applyAlignment="1" applyProtection="1">
      <alignment horizontal="right" vertical="center"/>
    </xf>
    <xf numFmtId="3" fontId="8" fillId="9" borderId="0" xfId="12" applyNumberFormat="1" applyFont="1" applyFill="1" applyBorder="1" applyAlignment="1" applyProtection="1">
      <alignment horizontal="right" vertical="center"/>
    </xf>
    <xf numFmtId="0" fontId="15" fillId="0" borderId="0" xfId="12" applyFont="1" applyAlignment="1" applyProtection="1">
      <alignment vertical="center"/>
    </xf>
    <xf numFmtId="0" fontId="5" fillId="2" borderId="0" xfId="12" applyFont="1" applyFill="1" applyBorder="1" applyAlignment="1" applyProtection="1">
      <alignment horizontal="center" vertical="center"/>
    </xf>
    <xf numFmtId="169" fontId="16" fillId="2" borderId="0" xfId="12" applyNumberFormat="1" applyFont="1" applyFill="1" applyBorder="1" applyAlignment="1" applyProtection="1">
      <alignment horizontal="center" vertical="center"/>
    </xf>
    <xf numFmtId="3" fontId="16" fillId="2" borderId="0" xfId="12" applyNumberFormat="1" applyFont="1" applyFill="1" applyBorder="1" applyAlignment="1" applyProtection="1">
      <alignment vertical="center"/>
      <protection locked="0"/>
    </xf>
    <xf numFmtId="0" fontId="16" fillId="2" borderId="0" xfId="12" applyFont="1" applyFill="1" applyBorder="1" applyAlignment="1" applyProtection="1">
      <alignment vertical="center"/>
    </xf>
    <xf numFmtId="3" fontId="17" fillId="2" borderId="0" xfId="12" applyNumberFormat="1" applyFont="1" applyFill="1" applyBorder="1" applyAlignment="1" applyProtection="1">
      <alignment horizontal="left" vertical="center"/>
    </xf>
    <xf numFmtId="3" fontId="17" fillId="2" borderId="0" xfId="12" applyNumberFormat="1" applyFont="1" applyFill="1" applyBorder="1" applyAlignment="1" applyProtection="1">
      <alignment horizontal="right" vertical="center"/>
    </xf>
    <xf numFmtId="3" fontId="15" fillId="2" borderId="0" xfId="12" applyNumberFormat="1" applyFont="1" applyFill="1" applyBorder="1" applyAlignment="1" applyProtection="1">
      <alignment horizontal="right" vertical="center"/>
    </xf>
    <xf numFmtId="0" fontId="17" fillId="2" borderId="0" xfId="12" applyFont="1" applyFill="1" applyBorder="1" applyAlignment="1" applyProtection="1">
      <alignment horizontal="center" vertical="center"/>
    </xf>
    <xf numFmtId="0" fontId="17" fillId="2" borderId="0" xfId="12" applyFont="1" applyFill="1" applyBorder="1" applyAlignment="1" applyProtection="1">
      <alignment vertical="center"/>
    </xf>
    <xf numFmtId="169" fontId="17" fillId="2" borderId="0" xfId="12" applyNumberFormat="1" applyFont="1" applyFill="1" applyBorder="1" applyAlignment="1" applyProtection="1">
      <alignment horizontal="center" vertical="center"/>
    </xf>
    <xf numFmtId="0" fontId="4" fillId="2" borderId="0" xfId="12" applyFont="1" applyFill="1" applyAlignment="1" applyProtection="1">
      <alignment vertical="center"/>
    </xf>
    <xf numFmtId="0" fontId="10" fillId="2" borderId="0" xfId="12" applyNumberFormat="1" applyFont="1" applyFill="1" applyBorder="1" applyAlignment="1" applyProtection="1">
      <alignment horizontal="center" vertical="center"/>
    </xf>
    <xf numFmtId="0" fontId="5" fillId="0" borderId="0" xfId="12" applyNumberFormat="1" applyFont="1" applyFill="1" applyBorder="1" applyAlignment="1" applyProtection="1">
      <alignment horizontal="center" vertical="center"/>
    </xf>
    <xf numFmtId="0" fontId="5" fillId="2" borderId="0" xfId="12" applyNumberFormat="1" applyFont="1" applyFill="1" applyBorder="1" applyAlignment="1" applyProtection="1">
      <alignment horizontal="center" vertical="center"/>
    </xf>
    <xf numFmtId="164" fontId="5" fillId="2" borderId="0" xfId="12" applyNumberFormat="1" applyFont="1" applyFill="1" applyBorder="1" applyAlignment="1" applyProtection="1">
      <alignment horizontal="center" vertical="center"/>
    </xf>
    <xf numFmtId="3" fontId="4" fillId="0" borderId="39" xfId="12" applyNumberFormat="1" applyFont="1" applyFill="1" applyBorder="1" applyAlignment="1" applyProtection="1">
      <alignment horizontal="right" vertical="center"/>
    </xf>
    <xf numFmtId="3" fontId="5" fillId="0" borderId="23" xfId="12" applyNumberFormat="1" applyFont="1" applyFill="1" applyBorder="1" applyAlignment="1" applyProtection="1">
      <alignment horizontal="right" vertical="center"/>
    </xf>
    <xf numFmtId="3" fontId="4" fillId="0" borderId="15" xfId="12" applyNumberFormat="1" applyFont="1" applyFill="1" applyBorder="1" applyAlignment="1" applyProtection="1">
      <alignment horizontal="right" vertical="center"/>
    </xf>
    <xf numFmtId="3" fontId="5" fillId="0" borderId="4" xfId="12" applyNumberFormat="1" applyFont="1" applyFill="1" applyBorder="1" applyAlignment="1" applyProtection="1">
      <alignment horizontal="right" vertical="center"/>
    </xf>
    <xf numFmtId="3" fontId="4" fillId="0" borderId="40" xfId="12" applyNumberFormat="1" applyFont="1" applyFill="1" applyBorder="1" applyAlignment="1" applyProtection="1">
      <alignment horizontal="right" vertical="center"/>
    </xf>
    <xf numFmtId="3" fontId="5" fillId="0" borderId="21" xfId="12" applyNumberFormat="1" applyFont="1" applyFill="1" applyBorder="1" applyAlignment="1" applyProtection="1">
      <alignment horizontal="right" vertical="center"/>
    </xf>
    <xf numFmtId="0" fontId="4" fillId="0" borderId="0" xfId="12" applyFont="1" applyAlignment="1" applyProtection="1">
      <alignment vertical="center"/>
    </xf>
    <xf numFmtId="3" fontId="4" fillId="0" borderId="41" xfId="12" applyNumberFormat="1" applyFont="1" applyFill="1" applyBorder="1" applyAlignment="1" applyProtection="1">
      <alignment horizontal="right" vertical="center"/>
    </xf>
    <xf numFmtId="3" fontId="5" fillId="0" borderId="42" xfId="12" applyNumberFormat="1" applyFont="1" applyFill="1" applyBorder="1" applyAlignment="1" applyProtection="1">
      <alignment horizontal="right" vertical="center"/>
    </xf>
    <xf numFmtId="3" fontId="4" fillId="0" borderId="7" xfId="12" applyNumberFormat="1" applyFont="1" applyFill="1" applyBorder="1" applyAlignment="1" applyProtection="1">
      <alignment horizontal="right" vertical="center"/>
    </xf>
    <xf numFmtId="3" fontId="5" fillId="0" borderId="43" xfId="12" applyNumberFormat="1" applyFont="1" applyFill="1" applyBorder="1" applyAlignment="1" applyProtection="1">
      <alignment horizontal="right" vertical="center"/>
    </xf>
    <xf numFmtId="3" fontId="18" fillId="2" borderId="0" xfId="12" applyNumberFormat="1" applyFont="1" applyFill="1" applyBorder="1" applyAlignment="1" applyProtection="1">
      <alignment horizontal="right" vertical="center"/>
    </xf>
    <xf numFmtId="0" fontId="10" fillId="0" borderId="0" xfId="12" applyNumberFormat="1" applyFont="1" applyFill="1" applyBorder="1" applyAlignment="1" applyProtection="1">
      <alignment horizontal="center" vertical="center"/>
    </xf>
    <xf numFmtId="0" fontId="2" fillId="9" borderId="0" xfId="12" applyFont="1" applyFill="1" applyAlignment="1" applyProtection="1">
      <alignment vertical="center"/>
    </xf>
    <xf numFmtId="0" fontId="7" fillId="9" borderId="0" xfId="12" applyFont="1" applyFill="1" applyAlignment="1" applyProtection="1">
      <alignment vertical="center"/>
    </xf>
    <xf numFmtId="164" fontId="2" fillId="9" borderId="0" xfId="12" applyNumberFormat="1" applyFont="1" applyFill="1" applyAlignment="1" applyProtection="1">
      <alignment horizontal="left" vertical="center"/>
    </xf>
    <xf numFmtId="0" fontId="26" fillId="0" borderId="0" xfId="2" applyAlignment="1" applyProtection="1">
      <alignment vertical="center"/>
    </xf>
    <xf numFmtId="0" fontId="3" fillId="3" borderId="44" xfId="12" applyFont="1" applyFill="1" applyBorder="1" applyAlignment="1" applyProtection="1">
      <alignment horizontal="center" vertical="center"/>
    </xf>
    <xf numFmtId="0" fontId="3" fillId="3" borderId="31" xfId="12" applyFont="1" applyFill="1" applyBorder="1" applyAlignment="1" applyProtection="1">
      <alignment horizontal="center" vertical="center"/>
    </xf>
    <xf numFmtId="0" fontId="3" fillId="3" borderId="35" xfId="12" applyFont="1" applyFill="1" applyBorder="1" applyAlignment="1" applyProtection="1">
      <alignment horizontal="center" vertical="center"/>
    </xf>
    <xf numFmtId="0" fontId="3" fillId="3" borderId="50" xfId="12" applyFont="1" applyFill="1" applyBorder="1" applyAlignment="1" applyProtection="1">
      <alignment horizontal="center" vertical="center"/>
    </xf>
    <xf numFmtId="0" fontId="3" fillId="3" borderId="53" xfId="12" applyFont="1" applyFill="1" applyBorder="1" applyAlignment="1" applyProtection="1">
      <alignment horizontal="center" vertical="center"/>
    </xf>
    <xf numFmtId="0" fontId="3" fillId="3" borderId="54" xfId="12" applyFont="1" applyFill="1" applyBorder="1" applyAlignment="1" applyProtection="1">
      <alignment horizontal="center" vertical="center"/>
    </xf>
    <xf numFmtId="0" fontId="5" fillId="0" borderId="55" xfId="12" applyFont="1" applyBorder="1" applyAlignment="1" applyProtection="1">
      <alignment horizontal="center" vertical="center"/>
    </xf>
    <xf numFmtId="0" fontId="5" fillId="0" borderId="42" xfId="12" applyFont="1" applyBorder="1" applyAlignment="1" applyProtection="1">
      <alignment horizontal="center" vertical="center"/>
    </xf>
    <xf numFmtId="0" fontId="4" fillId="3" borderId="31" xfId="12" applyFont="1" applyFill="1" applyBorder="1" applyAlignment="1" applyProtection="1">
      <alignment horizontal="center" vertical="center"/>
    </xf>
    <xf numFmtId="0" fontId="4" fillId="3" borderId="41" xfId="12" applyFont="1" applyFill="1" applyBorder="1" applyAlignment="1" applyProtection="1">
      <alignment horizontal="center" vertical="center"/>
    </xf>
    <xf numFmtId="0" fontId="5" fillId="0" borderId="31" xfId="12" applyFont="1" applyBorder="1" applyAlignment="1" applyProtection="1">
      <alignment horizontal="center" vertical="center"/>
    </xf>
    <xf numFmtId="0" fontId="5" fillId="0" borderId="35" xfId="12" applyFont="1" applyBorder="1" applyAlignment="1" applyProtection="1">
      <alignment horizontal="center" vertical="center"/>
    </xf>
    <xf numFmtId="0" fontId="4" fillId="3" borderId="65" xfId="12" applyFont="1" applyFill="1" applyBorder="1" applyAlignment="1" applyProtection="1">
      <alignment horizontal="center" vertical="center" shrinkToFit="1"/>
    </xf>
    <xf numFmtId="0" fontId="4" fillId="3" borderId="66" xfId="12" applyFont="1" applyFill="1" applyBorder="1" applyAlignment="1" applyProtection="1">
      <alignment horizontal="center" vertical="center" shrinkToFit="1"/>
    </xf>
    <xf numFmtId="0" fontId="5" fillId="7" borderId="67" xfId="12" applyFont="1" applyFill="1" applyBorder="1" applyAlignment="1" applyProtection="1">
      <alignment horizontal="center" vertical="center"/>
      <protection locked="0"/>
    </xf>
    <xf numFmtId="0" fontId="5" fillId="7" borderId="68" xfId="12" applyFont="1" applyFill="1" applyBorder="1" applyAlignment="1" applyProtection="1">
      <alignment horizontal="center" vertical="center"/>
      <protection locked="0"/>
    </xf>
    <xf numFmtId="0" fontId="5" fillId="0" borderId="48" xfId="12" applyFont="1" applyBorder="1" applyAlignment="1" applyProtection="1">
      <alignment horizontal="center" vertical="center"/>
    </xf>
    <xf numFmtId="0" fontId="5" fillId="0" borderId="21" xfId="12" applyFont="1" applyBorder="1" applyAlignment="1" applyProtection="1">
      <alignment horizontal="center" vertical="center"/>
    </xf>
    <xf numFmtId="164" fontId="5" fillId="2" borderId="12" xfId="12" applyNumberFormat="1" applyFont="1" applyFill="1" applyBorder="1" applyAlignment="1" applyProtection="1">
      <alignment horizontal="center" vertical="center"/>
      <protection locked="0"/>
    </xf>
    <xf numFmtId="164" fontId="5" fillId="2" borderId="43" xfId="12" applyNumberFormat="1" applyFont="1" applyFill="1" applyBorder="1" applyAlignment="1" applyProtection="1">
      <alignment horizontal="center" vertical="center"/>
      <protection locked="0"/>
    </xf>
    <xf numFmtId="0" fontId="4" fillId="3" borderId="17" xfId="12" applyFont="1" applyFill="1" applyBorder="1" applyAlignment="1" applyProtection="1">
      <alignment horizontal="center" vertical="center"/>
    </xf>
    <xf numFmtId="0" fontId="4" fillId="3" borderId="49" xfId="12" applyFont="1" applyFill="1" applyBorder="1" applyAlignment="1" applyProtection="1">
      <alignment horizontal="center" vertical="center"/>
    </xf>
    <xf numFmtId="22" fontId="5" fillId="0" borderId="49" xfId="12" applyNumberFormat="1" applyFont="1" applyBorder="1" applyAlignment="1" applyProtection="1">
      <alignment horizontal="center" vertical="center"/>
    </xf>
    <xf numFmtId="22" fontId="5" fillId="0" borderId="64" xfId="12" applyNumberFormat="1" applyFont="1" applyBorder="1" applyAlignment="1" applyProtection="1">
      <alignment horizontal="center" vertical="center"/>
    </xf>
    <xf numFmtId="22" fontId="5" fillId="0" borderId="23" xfId="12" applyNumberFormat="1" applyFont="1" applyBorder="1" applyAlignment="1" applyProtection="1">
      <alignment horizontal="center" vertical="center"/>
    </xf>
    <xf numFmtId="0" fontId="4" fillId="3" borderId="16" xfId="12" applyFont="1" applyFill="1" applyBorder="1" applyAlignment="1" applyProtection="1">
      <alignment horizontal="center" vertical="center"/>
    </xf>
    <xf numFmtId="0" fontId="4" fillId="3" borderId="0" xfId="12" applyFont="1" applyFill="1" applyBorder="1" applyAlignment="1" applyProtection="1">
      <alignment horizontal="center" vertical="center"/>
    </xf>
    <xf numFmtId="0" fontId="4" fillId="3" borderId="10" xfId="12" applyFont="1" applyFill="1" applyBorder="1" applyAlignment="1" applyProtection="1">
      <alignment horizontal="center" vertical="center"/>
    </xf>
    <xf numFmtId="0" fontId="5" fillId="2" borderId="60" xfId="12" applyFont="1" applyFill="1" applyBorder="1" applyAlignment="1" applyProtection="1">
      <alignment horizontal="center" vertical="center"/>
    </xf>
    <xf numFmtId="0" fontId="5" fillId="2" borderId="13" xfId="12" applyFont="1" applyFill="1" applyBorder="1" applyAlignment="1" applyProtection="1">
      <alignment horizontal="center" vertical="center"/>
    </xf>
    <xf numFmtId="164" fontId="5" fillId="2" borderId="13" xfId="12" applyNumberFormat="1" applyFont="1" applyFill="1" applyBorder="1" applyAlignment="1" applyProtection="1">
      <alignment horizontal="center" vertical="center"/>
    </xf>
    <xf numFmtId="164" fontId="5" fillId="2" borderId="29" xfId="12" applyNumberFormat="1" applyFont="1" applyFill="1" applyBorder="1" applyAlignment="1" applyProtection="1">
      <alignment horizontal="center" vertical="center"/>
    </xf>
    <xf numFmtId="0" fontId="3" fillId="3" borderId="45" xfId="12" applyFont="1" applyFill="1" applyBorder="1" applyAlignment="1" applyProtection="1">
      <alignment horizontal="center" vertical="center"/>
    </xf>
    <xf numFmtId="0" fontId="3" fillId="3" borderId="46" xfId="12" applyFont="1" applyFill="1" applyBorder="1" applyAlignment="1" applyProtection="1">
      <alignment horizontal="center" vertical="center"/>
    </xf>
    <xf numFmtId="0" fontId="3" fillId="3" borderId="47" xfId="12" applyFont="1" applyFill="1" applyBorder="1" applyAlignment="1" applyProtection="1">
      <alignment horizontal="center" vertical="center"/>
    </xf>
    <xf numFmtId="0" fontId="4" fillId="3" borderId="2" xfId="12" applyFont="1" applyFill="1" applyBorder="1" applyAlignment="1" applyProtection="1">
      <alignment horizontal="center" vertical="center"/>
    </xf>
    <xf numFmtId="0" fontId="4" fillId="3" borderId="3" xfId="12" applyFont="1" applyFill="1" applyBorder="1" applyAlignment="1" applyProtection="1">
      <alignment horizontal="center" vertical="center"/>
    </xf>
    <xf numFmtId="22" fontId="5" fillId="0" borderId="3" xfId="12" applyNumberFormat="1" applyFont="1" applyBorder="1" applyAlignment="1" applyProtection="1">
      <alignment horizontal="center" vertical="center"/>
    </xf>
    <xf numFmtId="22" fontId="5" fillId="0" borderId="62" xfId="12" applyNumberFormat="1" applyFont="1" applyBorder="1" applyAlignment="1" applyProtection="1">
      <alignment horizontal="center" vertical="center"/>
    </xf>
    <xf numFmtId="22" fontId="5" fillId="0" borderId="37" xfId="12" applyNumberFormat="1" applyFont="1" applyBorder="1" applyAlignment="1" applyProtection="1">
      <alignment horizontal="center" vertical="center"/>
    </xf>
    <xf numFmtId="22" fontId="5" fillId="0" borderId="4" xfId="12" applyNumberFormat="1" applyFont="1" applyBorder="1" applyAlignment="1" applyProtection="1">
      <alignment horizontal="center" vertical="center"/>
    </xf>
    <xf numFmtId="0" fontId="4" fillId="3" borderId="16" xfId="12" applyFont="1" applyFill="1" applyBorder="1" applyAlignment="1" applyProtection="1">
      <alignment horizontal="center" vertical="center" shrinkToFit="1"/>
    </xf>
    <xf numFmtId="0" fontId="4" fillId="3" borderId="27" xfId="12" applyFont="1" applyFill="1" applyBorder="1" applyAlignment="1" applyProtection="1">
      <alignment horizontal="center" vertical="center" shrinkToFit="1"/>
    </xf>
    <xf numFmtId="0" fontId="4" fillId="3" borderId="63" xfId="12" applyFont="1" applyFill="1" applyBorder="1" applyAlignment="1" applyProtection="1">
      <alignment horizontal="center" vertical="center"/>
    </xf>
    <xf numFmtId="0" fontId="4" fillId="3" borderId="0" xfId="12" applyFont="1" applyFill="1" applyBorder="1" applyAlignment="1" applyProtection="1">
      <alignment horizontal="left" vertical="center"/>
    </xf>
    <xf numFmtId="0" fontId="4" fillId="3" borderId="10" xfId="12" applyFont="1" applyFill="1" applyBorder="1" applyAlignment="1" applyProtection="1">
      <alignment horizontal="left" vertical="center"/>
    </xf>
    <xf numFmtId="22" fontId="5" fillId="0" borderId="17" xfId="12" applyNumberFormat="1" applyFont="1" applyFill="1" applyBorder="1" applyAlignment="1" applyProtection="1">
      <alignment horizontal="center" vertical="center" shrinkToFit="1"/>
    </xf>
    <xf numFmtId="22" fontId="5" fillId="0" borderId="49" xfId="12" applyNumberFormat="1" applyFont="1" applyBorder="1" applyAlignment="1" applyProtection="1">
      <alignment horizontal="center" vertical="center" shrinkToFit="1"/>
    </xf>
    <xf numFmtId="22" fontId="5" fillId="0" borderId="49" xfId="12" applyNumberFormat="1" applyFont="1" applyFill="1" applyBorder="1" applyAlignment="1" applyProtection="1">
      <alignment horizontal="center" vertical="center" shrinkToFit="1"/>
    </xf>
    <xf numFmtId="22" fontId="5" fillId="0" borderId="23" xfId="12" applyNumberFormat="1" applyFont="1" applyBorder="1" applyAlignment="1" applyProtection="1">
      <alignment horizontal="center" vertical="center" shrinkToFit="1"/>
    </xf>
    <xf numFmtId="0" fontId="8" fillId="0" borderId="49" xfId="12" applyFont="1" applyBorder="1" applyAlignment="1" applyProtection="1">
      <alignment horizontal="left" vertical="center"/>
    </xf>
    <xf numFmtId="0" fontId="8" fillId="0" borderId="23" xfId="12" applyFont="1" applyBorder="1" applyAlignment="1" applyProtection="1">
      <alignment horizontal="left" vertical="center"/>
    </xf>
    <xf numFmtId="22" fontId="5" fillId="0" borderId="6" xfId="12" applyNumberFormat="1" applyFont="1" applyFill="1" applyBorder="1" applyAlignment="1" applyProtection="1">
      <alignment horizontal="center" vertical="center" shrinkToFit="1"/>
    </xf>
    <xf numFmtId="22" fontId="5" fillId="0" borderId="48" xfId="12" applyNumberFormat="1" applyFont="1" applyBorder="1" applyAlignment="1" applyProtection="1">
      <alignment horizontal="center" vertical="center" shrinkToFit="1"/>
    </xf>
    <xf numFmtId="22" fontId="5" fillId="0" borderId="48" xfId="12" applyNumberFormat="1" applyFont="1" applyFill="1" applyBorder="1" applyAlignment="1" applyProtection="1">
      <alignment horizontal="center" vertical="center" shrinkToFit="1"/>
    </xf>
    <xf numFmtId="22" fontId="5" fillId="0" borderId="21" xfId="12" applyNumberFormat="1" applyFont="1" applyBorder="1" applyAlignment="1" applyProtection="1">
      <alignment horizontal="center" vertical="center" shrinkToFit="1"/>
    </xf>
    <xf numFmtId="0" fontId="8" fillId="0" borderId="48" xfId="12" applyFont="1" applyBorder="1" applyAlignment="1" applyProtection="1">
      <alignment horizontal="left" vertical="center"/>
    </xf>
    <xf numFmtId="0" fontId="8" fillId="0" borderId="21" xfId="12" applyFont="1" applyBorder="1" applyAlignment="1" applyProtection="1">
      <alignment horizontal="left" vertical="center"/>
    </xf>
    <xf numFmtId="22" fontId="8" fillId="0" borderId="17" xfId="12" applyNumberFormat="1" applyFont="1" applyFill="1" applyBorder="1" applyAlignment="1" applyProtection="1">
      <alignment horizontal="center" vertical="center" shrinkToFit="1"/>
    </xf>
    <xf numFmtId="22" fontId="8" fillId="0" borderId="49" xfId="12" applyNumberFormat="1" applyFont="1" applyBorder="1" applyAlignment="1" applyProtection="1">
      <alignment horizontal="center" vertical="center" shrinkToFit="1"/>
    </xf>
    <xf numFmtId="22" fontId="8" fillId="0" borderId="49" xfId="12" applyNumberFormat="1" applyFont="1" applyFill="1" applyBorder="1" applyAlignment="1" applyProtection="1">
      <alignment horizontal="center" vertical="center" shrinkToFit="1"/>
    </xf>
    <xf numFmtId="22" fontId="8" fillId="0" borderId="23" xfId="12" applyNumberFormat="1" applyFont="1" applyBorder="1" applyAlignment="1" applyProtection="1">
      <alignment horizontal="center" vertical="center" shrinkToFit="1"/>
    </xf>
    <xf numFmtId="0" fontId="5" fillId="7" borderId="60" xfId="12" applyFont="1" applyFill="1" applyBorder="1" applyAlignment="1" applyProtection="1">
      <alignment horizontal="center" vertical="center"/>
      <protection locked="0"/>
    </xf>
    <xf numFmtId="0" fontId="5" fillId="7" borderId="7" xfId="12" applyFont="1" applyFill="1" applyBorder="1" applyAlignment="1" applyProtection="1">
      <alignment horizontal="center" vertical="center"/>
      <protection locked="0"/>
    </xf>
    <xf numFmtId="0" fontId="5" fillId="7" borderId="61" xfId="12" applyFont="1" applyFill="1" applyBorder="1" applyAlignment="1" applyProtection="1">
      <alignment horizontal="center" vertical="center"/>
      <protection locked="0"/>
    </xf>
    <xf numFmtId="0" fontId="5" fillId="7" borderId="13" xfId="12" applyFont="1" applyFill="1" applyBorder="1" applyAlignment="1" applyProtection="1">
      <alignment horizontal="center" vertical="center"/>
      <protection locked="0"/>
    </xf>
    <xf numFmtId="0" fontId="5" fillId="3" borderId="1" xfId="12" applyFont="1" applyFill="1" applyBorder="1" applyAlignment="1" applyProtection="1">
      <alignment horizontal="center" vertical="center"/>
    </xf>
    <xf numFmtId="0" fontId="5" fillId="3" borderId="55" xfId="12" applyFont="1" applyFill="1" applyBorder="1" applyAlignment="1" applyProtection="1">
      <alignment horizontal="center" vertical="center"/>
    </xf>
    <xf numFmtId="0" fontId="5" fillId="3" borderId="42" xfId="12" applyFont="1" applyFill="1" applyBorder="1" applyAlignment="1" applyProtection="1">
      <alignment horizontal="center" vertical="center"/>
    </xf>
    <xf numFmtId="0" fontId="5" fillId="3" borderId="40" xfId="12" applyFont="1" applyFill="1" applyBorder="1" applyAlignment="1" applyProtection="1">
      <alignment horizontal="center" vertical="center" shrinkToFit="1"/>
    </xf>
    <xf numFmtId="0" fontId="5" fillId="3" borderId="48" xfId="12" applyFont="1" applyFill="1" applyBorder="1" applyAlignment="1" applyProtection="1">
      <alignment horizontal="center" vertical="center" shrinkToFit="1"/>
    </xf>
    <xf numFmtId="0" fontId="5" fillId="3" borderId="18" xfId="12" applyFont="1" applyFill="1" applyBorder="1" applyAlignment="1" applyProtection="1">
      <alignment horizontal="center" vertical="center"/>
    </xf>
    <xf numFmtId="0" fontId="5" fillId="3" borderId="19" xfId="12" applyFont="1" applyFill="1" applyBorder="1" applyAlignment="1" applyProtection="1">
      <alignment horizontal="center" vertical="center"/>
    </xf>
    <xf numFmtId="0" fontId="4" fillId="3" borderId="56" xfId="12" applyFont="1" applyFill="1" applyBorder="1" applyAlignment="1" applyProtection="1">
      <alignment horizontal="center" vertical="center"/>
    </xf>
    <xf numFmtId="0" fontId="4" fillId="3" borderId="57" xfId="12" applyFont="1" applyFill="1" applyBorder="1" applyAlignment="1" applyProtection="1">
      <alignment horizontal="center" vertical="center"/>
    </xf>
    <xf numFmtId="0" fontId="4" fillId="3" borderId="58" xfId="12" applyFont="1" applyFill="1" applyBorder="1" applyAlignment="1" applyProtection="1">
      <alignment horizontal="center" vertical="center"/>
    </xf>
    <xf numFmtId="0" fontId="4" fillId="3" borderId="59" xfId="12" applyFont="1" applyFill="1" applyBorder="1" applyAlignment="1" applyProtection="1">
      <alignment horizontal="center" vertical="center"/>
    </xf>
    <xf numFmtId="0" fontId="4" fillId="3" borderId="50" xfId="12" applyFont="1" applyFill="1" applyBorder="1" applyAlignment="1" applyProtection="1">
      <alignment horizontal="center" vertical="center"/>
    </xf>
    <xf numFmtId="0" fontId="4" fillId="3" borderId="51" xfId="12" applyFont="1" applyFill="1" applyBorder="1" applyAlignment="1" applyProtection="1">
      <alignment horizontal="center" vertical="center"/>
    </xf>
    <xf numFmtId="3" fontId="5" fillId="0" borderId="52" xfId="12" applyNumberFormat="1" applyFont="1" applyBorder="1" applyAlignment="1" applyProtection="1">
      <alignment horizontal="center" vertical="center"/>
    </xf>
    <xf numFmtId="3" fontId="5" fillId="0" borderId="53" xfId="12" applyNumberFormat="1" applyFont="1" applyBorder="1" applyAlignment="1" applyProtection="1">
      <alignment horizontal="center" vertical="center"/>
    </xf>
    <xf numFmtId="0" fontId="4" fillId="3" borderId="52" xfId="12" applyFont="1" applyFill="1" applyBorder="1" applyAlignment="1" applyProtection="1">
      <alignment horizontal="center" vertical="center"/>
    </xf>
    <xf numFmtId="0" fontId="5" fillId="0" borderId="54" xfId="12" applyFont="1" applyBorder="1" applyAlignment="1" applyProtection="1">
      <alignment horizontal="center" vertical="center"/>
    </xf>
    <xf numFmtId="0" fontId="5" fillId="3" borderId="18" xfId="12" applyNumberFormat="1" applyFont="1" applyFill="1" applyBorder="1" applyAlignment="1" applyProtection="1">
      <alignment horizontal="center" vertical="center"/>
    </xf>
    <xf numFmtId="0" fontId="5" fillId="3" borderId="19" xfId="12" applyNumberFormat="1" applyFont="1" applyFill="1" applyBorder="1" applyAlignment="1" applyProtection="1">
      <alignment horizontal="center" vertical="center"/>
    </xf>
    <xf numFmtId="0" fontId="7" fillId="7" borderId="39" xfId="12" applyFont="1" applyFill="1" applyBorder="1" applyAlignment="1" applyProtection="1">
      <alignment vertical="center" shrinkToFit="1"/>
      <protection locked="0"/>
    </xf>
    <xf numFmtId="0" fontId="7" fillId="7" borderId="49" xfId="12" applyFont="1" applyFill="1" applyBorder="1" applyAlignment="1" applyProtection="1">
      <alignment vertical="center" shrinkToFit="1"/>
      <protection locked="0"/>
    </xf>
    <xf numFmtId="0" fontId="7" fillId="7" borderId="15" xfId="12" applyFont="1" applyFill="1" applyBorder="1" applyAlignment="1" applyProtection="1">
      <alignment vertical="center" shrinkToFit="1"/>
      <protection locked="0"/>
    </xf>
    <xf numFmtId="0" fontId="7" fillId="7" borderId="3" xfId="12" applyFont="1" applyFill="1" applyBorder="1" applyAlignment="1" applyProtection="1">
      <alignment vertical="center" shrinkToFit="1"/>
      <protection locked="0"/>
    </xf>
    <xf numFmtId="0" fontId="7" fillId="7" borderId="40" xfId="12" applyFont="1" applyFill="1" applyBorder="1" applyAlignment="1" applyProtection="1">
      <alignment vertical="center" shrinkToFit="1"/>
      <protection locked="0"/>
    </xf>
    <xf numFmtId="0" fontId="7" fillId="7" borderId="48" xfId="12" applyFont="1" applyFill="1" applyBorder="1" applyAlignment="1" applyProtection="1">
      <alignment vertical="center" shrinkToFit="1"/>
      <protection locked="0"/>
    </xf>
    <xf numFmtId="0" fontId="10" fillId="4" borderId="45" xfId="12" applyNumberFormat="1" applyFont="1" applyFill="1" applyBorder="1" applyAlignment="1" applyProtection="1">
      <alignment horizontal="center" vertical="center"/>
    </xf>
    <xf numFmtId="0" fontId="10" fillId="4" borderId="46" xfId="12" applyNumberFormat="1" applyFont="1" applyFill="1" applyBorder="1" applyAlignment="1" applyProtection="1">
      <alignment horizontal="center" vertical="center"/>
    </xf>
    <xf numFmtId="0" fontId="10" fillId="4" borderId="47" xfId="12" applyNumberFormat="1" applyFont="1" applyFill="1" applyBorder="1" applyAlignment="1" applyProtection="1">
      <alignment horizontal="center" vertical="center"/>
    </xf>
    <xf numFmtId="0" fontId="5" fillId="3" borderId="44" xfId="12" applyFont="1" applyFill="1" applyBorder="1" applyAlignment="1" applyProtection="1">
      <alignment horizontal="center" vertical="center"/>
    </xf>
    <xf numFmtId="0" fontId="5" fillId="3" borderId="31" xfId="12" applyFont="1" applyFill="1" applyBorder="1" applyAlignment="1" applyProtection="1">
      <alignment horizontal="center" vertical="center"/>
    </xf>
    <xf numFmtId="0" fontId="5" fillId="3" borderId="35" xfId="12" applyFont="1" applyFill="1" applyBorder="1" applyAlignment="1" applyProtection="1">
      <alignment horizontal="center" vertical="center"/>
    </xf>
    <xf numFmtId="0" fontId="5" fillId="3" borderId="18" xfId="12" applyFont="1" applyFill="1" applyBorder="1" applyAlignment="1" applyProtection="1">
      <alignment horizontal="center" vertical="center" wrapText="1"/>
    </xf>
    <xf numFmtId="0" fontId="5" fillId="3" borderId="33" xfId="12" applyFont="1" applyFill="1" applyBorder="1" applyAlignment="1" applyProtection="1">
      <alignment horizontal="center" vertical="center"/>
    </xf>
    <xf numFmtId="0" fontId="10" fillId="5" borderId="45" xfId="12" applyNumberFormat="1" applyFont="1" applyFill="1" applyBorder="1" applyAlignment="1" applyProtection="1">
      <alignment horizontal="center" vertical="center"/>
    </xf>
    <xf numFmtId="0" fontId="10" fillId="5" borderId="46" xfId="12" applyNumberFormat="1" applyFont="1" applyFill="1" applyBorder="1" applyAlignment="1" applyProtection="1">
      <alignment horizontal="center" vertical="center"/>
    </xf>
    <xf numFmtId="0" fontId="10" fillId="5" borderId="47" xfId="12" applyNumberFormat="1" applyFont="1" applyFill="1" applyBorder="1" applyAlignment="1" applyProtection="1">
      <alignment horizontal="center" vertical="center"/>
    </xf>
    <xf numFmtId="0" fontId="2" fillId="0" borderId="0" xfId="12" applyFont="1" applyAlignment="1" applyProtection="1">
      <alignment horizontal="center" vertical="justify"/>
    </xf>
    <xf numFmtId="0" fontId="2" fillId="4" borderId="0" xfId="12" applyFont="1" applyFill="1" applyAlignment="1" applyProtection="1">
      <alignment horizontal="center" vertical="center"/>
    </xf>
    <xf numFmtId="0" fontId="2" fillId="10" borderId="0" xfId="12" applyFont="1" applyFill="1" applyAlignment="1" applyProtection="1">
      <alignment horizontal="center" vertical="center"/>
    </xf>
    <xf numFmtId="0" fontId="2" fillId="11" borderId="0" xfId="12" applyFont="1" applyFill="1" applyAlignment="1" applyProtection="1">
      <alignment horizontal="center" vertical="center"/>
    </xf>
    <xf numFmtId="0" fontId="10" fillId="6" borderId="45" xfId="12" applyNumberFormat="1" applyFont="1" applyFill="1" applyBorder="1" applyAlignment="1" applyProtection="1">
      <alignment horizontal="center" vertical="center"/>
    </xf>
    <xf numFmtId="0" fontId="10" fillId="6" borderId="46" xfId="12" applyNumberFormat="1" applyFont="1" applyFill="1" applyBorder="1" applyAlignment="1" applyProtection="1">
      <alignment horizontal="center" vertical="center"/>
    </xf>
    <xf numFmtId="0" fontId="10" fillId="6" borderId="47" xfId="12" applyNumberFormat="1" applyFont="1" applyFill="1" applyBorder="1" applyAlignment="1" applyProtection="1">
      <alignment horizontal="center" vertical="center"/>
    </xf>
  </cellXfs>
  <cellStyles count="15">
    <cellStyle name="Comma0" xfId="1"/>
    <cellStyle name="Lien hypertexte" xfId="2" builtinId="8"/>
    <cellStyle name="Milliers 2" xfId="3"/>
    <cellStyle name="Normal" xfId="0" builtinId="0"/>
    <cellStyle name="Normal - Style1" xfId="4"/>
    <cellStyle name="Normal - Style2" xfId="5"/>
    <cellStyle name="Normal - Style3" xfId="6"/>
    <cellStyle name="Normal - Style4" xfId="7"/>
    <cellStyle name="Normal - Style5" xfId="8"/>
    <cellStyle name="Normal - Style6" xfId="9"/>
    <cellStyle name="Normal - Style7" xfId="10"/>
    <cellStyle name="Normal - Style8" xfId="11"/>
    <cellStyle name="Normal 2" xfId="12"/>
    <cellStyle name="콤마 [0]_하역0005총" xfId="13"/>
    <cellStyle name="표준_3월하역보고 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0</xdr:row>
      <xdr:rowOff>47625</xdr:rowOff>
    </xdr:from>
    <xdr:to>
      <xdr:col>9</xdr:col>
      <xdr:colOff>381000</xdr:colOff>
      <xdr:row>71</xdr:row>
      <xdr:rowOff>66675</xdr:rowOff>
    </xdr:to>
    <xdr:cxnSp macro="">
      <xdr:nvCxnSpPr>
        <xdr:cNvPr id="7" name="Connecteur droit avec flèche 6"/>
        <xdr:cNvCxnSpPr/>
      </xdr:nvCxnSpPr>
      <xdr:spPr>
        <a:xfrm>
          <a:off x="9639300" y="47625"/>
          <a:ext cx="104775" cy="11106150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609600</xdr:colOff>
      <xdr:row>0</xdr:row>
      <xdr:rowOff>95250</xdr:rowOff>
    </xdr:from>
    <xdr:to>
      <xdr:col>9</xdr:col>
      <xdr:colOff>666751</xdr:colOff>
      <xdr:row>86</xdr:row>
      <xdr:rowOff>123827</xdr:rowOff>
    </xdr:to>
    <xdr:cxnSp macro="">
      <xdr:nvCxnSpPr>
        <xdr:cNvPr id="12" name="Connecteur droit avec flèche 11"/>
        <xdr:cNvCxnSpPr/>
      </xdr:nvCxnSpPr>
      <xdr:spPr>
        <a:xfrm flipH="1" flipV="1">
          <a:off x="9972675" y="95250"/>
          <a:ext cx="57151" cy="13954127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0</xdr:row>
      <xdr:rowOff>133350</xdr:rowOff>
    </xdr:from>
    <xdr:to>
      <xdr:col>10</xdr:col>
      <xdr:colOff>47626</xdr:colOff>
      <xdr:row>104</xdr:row>
      <xdr:rowOff>114303</xdr:rowOff>
    </xdr:to>
    <xdr:cxnSp macro="">
      <xdr:nvCxnSpPr>
        <xdr:cNvPr id="17" name="Connecteur droit avec flèche 16"/>
        <xdr:cNvCxnSpPr/>
      </xdr:nvCxnSpPr>
      <xdr:spPr>
        <a:xfrm flipH="1" flipV="1">
          <a:off x="10172700" y="133350"/>
          <a:ext cx="1" cy="17430753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23</xdr:row>
      <xdr:rowOff>0</xdr:rowOff>
    </xdr:from>
    <xdr:to>
      <xdr:col>11</xdr:col>
      <xdr:colOff>333375</xdr:colOff>
      <xdr:row>42</xdr:row>
      <xdr:rowOff>19050</xdr:rowOff>
    </xdr:to>
    <xdr:sp macro="" textlink="">
      <xdr:nvSpPr>
        <xdr:cNvPr id="23" name="Accolade fermante 22"/>
        <xdr:cNvSpPr/>
      </xdr:nvSpPr>
      <xdr:spPr>
        <a:xfrm>
          <a:off x="9582150" y="3810000"/>
          <a:ext cx="1638300" cy="176212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219075</xdr:colOff>
      <xdr:row>5</xdr:row>
      <xdr:rowOff>38100</xdr:rowOff>
    </xdr:from>
    <xdr:to>
      <xdr:col>13</xdr:col>
      <xdr:colOff>228600</xdr:colOff>
      <xdr:row>9</xdr:row>
      <xdr:rowOff>95250</xdr:rowOff>
    </xdr:to>
    <xdr:sp macro="[0]!imprimmer_rapport_produit_1" textlink="">
      <xdr:nvSpPr>
        <xdr:cNvPr id="1039" name="Text Box 15"/>
        <xdr:cNvSpPr txBox="1">
          <a:spLocks noChangeArrowheads="1"/>
        </xdr:cNvSpPr>
      </xdr:nvSpPr>
      <xdr:spPr bwMode="auto">
        <a:xfrm>
          <a:off x="10344150" y="819150"/>
          <a:ext cx="2295525" cy="666750"/>
        </a:xfrm>
        <a:prstGeom prst="rect">
          <a:avLst/>
        </a:prstGeom>
        <a:solidFill>
          <a:srgbClr val="CC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FF"/>
              </a:solidFill>
              <a:latin typeface="Calibri"/>
            </a:rPr>
            <a:t>Imprimer 1 produit</a:t>
          </a:r>
        </a:p>
      </xdr:txBody>
    </xdr:sp>
    <xdr:clientData/>
  </xdr:twoCellAnchor>
  <xdr:twoCellAnchor>
    <xdr:from>
      <xdr:col>10</xdr:col>
      <xdr:colOff>209550</xdr:colOff>
      <xdr:row>10</xdr:row>
      <xdr:rowOff>114300</xdr:rowOff>
    </xdr:from>
    <xdr:to>
      <xdr:col>13</xdr:col>
      <xdr:colOff>219075</xdr:colOff>
      <xdr:row>14</xdr:row>
      <xdr:rowOff>57150</xdr:rowOff>
    </xdr:to>
    <xdr:sp macro="[0]!imprimmer_rapport_produit_2" textlink="">
      <xdr:nvSpPr>
        <xdr:cNvPr id="1040" name="Text Box 16"/>
        <xdr:cNvSpPr txBox="1">
          <a:spLocks noChangeArrowheads="1"/>
        </xdr:cNvSpPr>
      </xdr:nvSpPr>
      <xdr:spPr bwMode="auto">
        <a:xfrm>
          <a:off x="10334625" y="1619250"/>
          <a:ext cx="2295525" cy="6667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FF"/>
              </a:solidFill>
              <a:latin typeface="Calibri"/>
            </a:rPr>
            <a:t>Imprimer 2 produits</a:t>
          </a:r>
        </a:p>
      </xdr:txBody>
    </xdr:sp>
    <xdr:clientData/>
  </xdr:twoCellAnchor>
  <xdr:twoCellAnchor>
    <xdr:from>
      <xdr:col>10</xdr:col>
      <xdr:colOff>276225</xdr:colOff>
      <xdr:row>14</xdr:row>
      <xdr:rowOff>228600</xdr:rowOff>
    </xdr:from>
    <xdr:to>
      <xdr:col>13</xdr:col>
      <xdr:colOff>285750</xdr:colOff>
      <xdr:row>18</xdr:row>
      <xdr:rowOff>142875</xdr:rowOff>
    </xdr:to>
    <xdr:sp macro="[0]!imprimmer_rapport_produit_3" textlink="">
      <xdr:nvSpPr>
        <xdr:cNvPr id="1041" name="Text Box 17"/>
        <xdr:cNvSpPr txBox="1">
          <a:spLocks noChangeArrowheads="1"/>
        </xdr:cNvSpPr>
      </xdr:nvSpPr>
      <xdr:spPr bwMode="auto">
        <a:xfrm>
          <a:off x="10401300" y="2457450"/>
          <a:ext cx="2295525" cy="6667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FF"/>
              </a:solidFill>
              <a:latin typeface="Calibri"/>
            </a:rPr>
            <a:t>Imprimer 3 produits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dossier%20brut%202013/D&#233;chargement%202013%20rev7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dossier%20brut%202013/D&#233;chargement%202013%20rev7.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mination"/>
      <sheetName val="Checklist"/>
      <sheetName val="Mutual Agreement"/>
      <sheetName val="Rapport Escale Crau"/>
      <sheetName val="Compte-rendu"/>
      <sheetName val="Time Log"/>
      <sheetName val="Surestaries"/>
      <sheetName val="Quantité-Qualité"/>
      <sheetName val="AILS TEST"/>
      <sheetName val="Outturns"/>
      <sheetName val="VAR 1"/>
    </sheetNames>
    <sheetDataSet>
      <sheetData sheetId="0">
        <row r="5">
          <cell r="C5">
            <v>11069</v>
          </cell>
        </row>
        <row r="7">
          <cell r="C7" t="str">
            <v>FRONT SCILLA</v>
          </cell>
        </row>
        <row r="8">
          <cell r="C8" t="str">
            <v>MARSHALL</v>
          </cell>
        </row>
        <row r="13">
          <cell r="C13" t="str">
            <v>INTERTEK OCA</v>
          </cell>
          <cell r="H13" t="str">
            <v>FOS_1</v>
          </cell>
        </row>
        <row r="14">
          <cell r="C14" t="str">
            <v>INCHCAPE</v>
          </cell>
        </row>
        <row r="16">
          <cell r="C16" t="str">
            <v>IRANIAN HEAVY</v>
          </cell>
          <cell r="E16" t="str">
            <v>IRANIAN LIGHT</v>
          </cell>
          <cell r="G16" t="str">
            <v>BASRAH LIGHT</v>
          </cell>
        </row>
        <row r="17">
          <cell r="C17" t="str">
            <v>IRH</v>
          </cell>
          <cell r="E17" t="str">
            <v>IRL</v>
          </cell>
          <cell r="G17" t="str">
            <v>BLT</v>
          </cell>
        </row>
        <row r="18">
          <cell r="C18">
            <v>578284</v>
          </cell>
          <cell r="D18">
            <v>576895</v>
          </cell>
        </row>
        <row r="19">
          <cell r="C19">
            <v>91901</v>
          </cell>
          <cell r="D19">
            <v>91680</v>
          </cell>
          <cell r="E19">
            <v>61069</v>
          </cell>
          <cell r="G19">
            <v>29038</v>
          </cell>
        </row>
        <row r="20">
          <cell r="C20">
            <v>80754</v>
          </cell>
          <cell r="D20">
            <v>80560</v>
          </cell>
          <cell r="E20">
            <v>52376</v>
          </cell>
          <cell r="F20">
            <v>52341</v>
          </cell>
          <cell r="G20">
            <v>25368</v>
          </cell>
          <cell r="H20">
            <v>25368</v>
          </cell>
        </row>
        <row r="21">
          <cell r="C21">
            <v>0.87977050132485579</v>
          </cell>
          <cell r="D21">
            <v>29.25</v>
          </cell>
          <cell r="E21">
            <v>0.85868979463851869</v>
          </cell>
          <cell r="F21">
            <v>33.200000000000003</v>
          </cell>
          <cell r="G21">
            <v>0.87471444486786809</v>
          </cell>
          <cell r="H21">
            <v>30.18</v>
          </cell>
        </row>
        <row r="22">
          <cell r="C22">
            <v>0.24019339978280568</v>
          </cell>
          <cell r="E22">
            <v>6.6094369228127059E-2</v>
          </cell>
          <cell r="G22">
            <v>0</v>
          </cell>
        </row>
        <row r="28">
          <cell r="C28" t="str">
            <v>SIDI KERIR</v>
          </cell>
        </row>
        <row r="30">
          <cell r="C30">
            <v>41173</v>
          </cell>
        </row>
      </sheetData>
      <sheetData sheetId="1" refreshError="1"/>
      <sheetData sheetId="2" refreshError="1"/>
      <sheetData sheetId="3"/>
      <sheetData sheetId="4"/>
      <sheetData sheetId="5">
        <row r="39">
          <cell r="A39">
            <v>41200.008333333331</v>
          </cell>
          <cell r="C39">
            <v>41200.041666666664</v>
          </cell>
          <cell r="E39" t="str">
            <v>BORD</v>
          </cell>
          <cell r="P39" t="str">
            <v>durant</v>
          </cell>
        </row>
        <row r="40">
          <cell r="A40">
            <v>41200.066666666666</v>
          </cell>
          <cell r="C40">
            <v>41200.120833333334</v>
          </cell>
          <cell r="E40" t="str">
            <v>ESSO</v>
          </cell>
          <cell r="P40" t="str">
            <v>durant</v>
          </cell>
        </row>
        <row r="41">
          <cell r="A41">
            <v>41200.291666666664</v>
          </cell>
          <cell r="C41">
            <v>41200.39166666667</v>
          </cell>
          <cell r="E41" t="str">
            <v>CRAU</v>
          </cell>
          <cell r="P41" t="str">
            <v>durant</v>
          </cell>
        </row>
        <row r="42">
          <cell r="A42">
            <v>41200.4375</v>
          </cell>
          <cell r="C42">
            <v>41200.479166666664</v>
          </cell>
          <cell r="E42" t="str">
            <v>FLUXEL</v>
          </cell>
          <cell r="P42" t="str">
            <v>durant</v>
          </cell>
        </row>
        <row r="43">
          <cell r="A43">
            <v>41200.5</v>
          </cell>
          <cell r="C43">
            <v>41200.51666666667</v>
          </cell>
          <cell r="E43" t="str">
            <v>FLUXEL</v>
          </cell>
          <cell r="P43" t="str">
            <v>durant</v>
          </cell>
        </row>
        <row r="44">
          <cell r="A44">
            <v>41200.550000000003</v>
          </cell>
          <cell r="C44">
            <v>41200.612500000003</v>
          </cell>
          <cell r="E44" t="str">
            <v>SPSE</v>
          </cell>
          <cell r="P44" t="str">
            <v>durant</v>
          </cell>
        </row>
        <row r="45">
          <cell r="A45">
            <v>41200.708333333336</v>
          </cell>
          <cell r="C45">
            <v>41200.754166666666</v>
          </cell>
          <cell r="E45" t="str">
            <v>INSPCT</v>
          </cell>
          <cell r="P45" t="str">
            <v>durant</v>
          </cell>
        </row>
        <row r="65">
          <cell r="E65">
            <v>-574204.67531512585</v>
          </cell>
        </row>
        <row r="66">
          <cell r="E66">
            <v>9500</v>
          </cell>
        </row>
      </sheetData>
      <sheetData sheetId="6" refreshError="1"/>
      <sheetData sheetId="7">
        <row r="3">
          <cell r="M3" t="str">
            <v>FOS_1</v>
          </cell>
        </row>
        <row r="13">
          <cell r="F13" t="str">
            <v>SGS</v>
          </cell>
        </row>
        <row r="23">
          <cell r="F23">
            <v>114</v>
          </cell>
        </row>
        <row r="24">
          <cell r="G24">
            <v>93557</v>
          </cell>
          <cell r="I24">
            <v>62212</v>
          </cell>
          <cell r="K24">
            <v>29454</v>
          </cell>
        </row>
        <row r="25">
          <cell r="G25">
            <v>35.6</v>
          </cell>
          <cell r="I25">
            <v>36.299999999999997</v>
          </cell>
          <cell r="K25">
            <v>32.9</v>
          </cell>
        </row>
        <row r="26">
          <cell r="G26">
            <v>203</v>
          </cell>
          <cell r="I26">
            <v>0</v>
          </cell>
          <cell r="K26">
            <v>0</v>
          </cell>
        </row>
        <row r="27">
          <cell r="G27">
            <v>92028</v>
          </cell>
          <cell r="I27">
            <v>61102</v>
          </cell>
          <cell r="K27">
            <v>29030</v>
          </cell>
        </row>
        <row r="28">
          <cell r="G28">
            <v>12</v>
          </cell>
          <cell r="I28">
            <v>0</v>
          </cell>
          <cell r="K28">
            <v>0</v>
          </cell>
        </row>
        <row r="37">
          <cell r="C37" t="str">
            <v>CRAU RP</v>
          </cell>
          <cell r="F37">
            <v>23827</v>
          </cell>
          <cell r="G37">
            <v>23483</v>
          </cell>
          <cell r="H37">
            <v>62150</v>
          </cell>
          <cell r="I37">
            <v>61161</v>
          </cell>
          <cell r="J37">
            <v>29082</v>
          </cell>
          <cell r="K37">
            <v>28693</v>
          </cell>
        </row>
        <row r="38">
          <cell r="C38" t="str">
            <v>SPSE</v>
          </cell>
          <cell r="F38">
            <v>69165</v>
          </cell>
          <cell r="G38">
            <v>68184</v>
          </cell>
        </row>
        <row r="41">
          <cell r="F41">
            <v>92992</v>
          </cell>
          <cell r="G41">
            <v>91667</v>
          </cell>
          <cell r="H41">
            <v>62150</v>
          </cell>
          <cell r="I41">
            <v>61161</v>
          </cell>
          <cell r="J41">
            <v>29082</v>
          </cell>
          <cell r="K41">
            <v>28693</v>
          </cell>
        </row>
        <row r="49">
          <cell r="D49">
            <v>0.99960000000000004</v>
          </cell>
        </row>
        <row r="58">
          <cell r="G58">
            <v>2000</v>
          </cell>
          <cell r="I58">
            <v>1000</v>
          </cell>
          <cell r="K58">
            <v>0</v>
          </cell>
        </row>
        <row r="59">
          <cell r="G59">
            <v>0</v>
          </cell>
          <cell r="I59">
            <v>100</v>
          </cell>
          <cell r="K59">
            <v>1000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Nomination"/>
      <sheetName val="Checklist"/>
      <sheetName val="Mutual Agreement"/>
      <sheetName val="Rapport Escale Crau"/>
      <sheetName val="Rapport Escale Crau (3)"/>
      <sheetName val="Compte-rendu"/>
      <sheetName val="Time Log"/>
      <sheetName val="Surestaries"/>
      <sheetName val="Quantité-Qualité"/>
      <sheetName val="AILS TEST"/>
      <sheetName val="Outturns"/>
      <sheetName val="VAR 1"/>
    </sheetNames>
    <sheetDataSet>
      <sheetData sheetId="0">
        <row r="5">
          <cell r="C5">
            <v>11069</v>
          </cell>
        </row>
        <row r="7">
          <cell r="C7" t="str">
            <v>FRONT SCILLA</v>
          </cell>
        </row>
        <row r="8">
          <cell r="C8" t="str">
            <v>MARSHALL</v>
          </cell>
        </row>
        <row r="13">
          <cell r="C13" t="str">
            <v>INTERTEK OCA</v>
          </cell>
          <cell r="H13" t="str">
            <v>FOS_1</v>
          </cell>
        </row>
        <row r="14">
          <cell r="C14" t="str">
            <v>INCHCAPE</v>
          </cell>
        </row>
        <row r="16">
          <cell r="C16" t="str">
            <v>IRANIAN HEAVY</v>
          </cell>
          <cell r="E16" t="str">
            <v>IRANIAN LIGHT</v>
          </cell>
          <cell r="G16" t="str">
            <v>BASRAH LIGHT</v>
          </cell>
        </row>
        <row r="17">
          <cell r="C17" t="str">
            <v>IRH</v>
          </cell>
          <cell r="E17" t="str">
            <v>IRL</v>
          </cell>
          <cell r="G17" t="str">
            <v>BLT</v>
          </cell>
        </row>
        <row r="18">
          <cell r="C18">
            <v>578284</v>
          </cell>
          <cell r="D18">
            <v>576895</v>
          </cell>
        </row>
        <row r="19">
          <cell r="C19">
            <v>91901</v>
          </cell>
          <cell r="D19">
            <v>91680</v>
          </cell>
        </row>
        <row r="20">
          <cell r="C20">
            <v>80754</v>
          </cell>
          <cell r="D20">
            <v>80560</v>
          </cell>
          <cell r="E20">
            <v>52376</v>
          </cell>
          <cell r="F20">
            <v>52341</v>
          </cell>
          <cell r="G20">
            <v>25368</v>
          </cell>
          <cell r="H20">
            <v>25368</v>
          </cell>
        </row>
        <row r="21">
          <cell r="C21">
            <v>0.87977050132485579</v>
          </cell>
          <cell r="D21">
            <v>29.25</v>
          </cell>
          <cell r="E21">
            <v>0.85868979463851869</v>
          </cell>
          <cell r="F21">
            <v>33.200000000000003</v>
          </cell>
          <cell r="G21">
            <v>0.87471444486786809</v>
          </cell>
          <cell r="H21">
            <v>30.18</v>
          </cell>
        </row>
        <row r="22">
          <cell r="C22">
            <v>0.24019339978280568</v>
          </cell>
          <cell r="E22">
            <v>6.6094369228127059E-2</v>
          </cell>
          <cell r="G22">
            <v>0</v>
          </cell>
        </row>
        <row r="28">
          <cell r="C28" t="str">
            <v>SIDI KERIR</v>
          </cell>
        </row>
        <row r="30">
          <cell r="C30">
            <v>41173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3">
          <cell r="F13" t="str">
            <v>SGS</v>
          </cell>
        </row>
        <row r="23">
          <cell r="F23">
            <v>114</v>
          </cell>
        </row>
        <row r="28">
          <cell r="G28">
            <v>12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90821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filterMode="1">
    <pageSetUpPr fitToPage="1"/>
  </sheetPr>
  <dimension ref="A1:R113"/>
  <sheetViews>
    <sheetView tabSelected="1" zoomScaleNormal="100" workbookViewId="0">
      <selection activeCell="L1" sqref="L1"/>
    </sheetView>
  </sheetViews>
  <sheetFormatPr baseColWidth="10" defaultRowHeight="12.75"/>
  <cols>
    <col min="1" max="8" width="16.7109375" style="2" customWidth="1"/>
    <col min="9" max="9" width="6.7109375" style="2" customWidth="1"/>
    <col min="10" max="16384" width="11.42578125" style="2"/>
  </cols>
  <sheetData>
    <row r="1" spans="1:18" ht="15">
      <c r="A1" s="1"/>
      <c r="B1" s="1"/>
      <c r="C1" s="1"/>
      <c r="D1" s="1"/>
      <c r="E1" s="1"/>
      <c r="F1" s="1"/>
      <c r="G1" s="1"/>
      <c r="H1" s="1"/>
      <c r="L1" s="132" t="s">
        <v>92</v>
      </c>
    </row>
    <row r="2" spans="1:18">
      <c r="A2" s="1"/>
      <c r="B2" s="1"/>
      <c r="C2" s="1"/>
      <c r="D2" s="1"/>
      <c r="E2" s="1"/>
      <c r="F2" s="1"/>
      <c r="G2" s="1"/>
      <c r="H2" s="1"/>
    </row>
    <row r="3" spans="1:18" ht="6" customHeight="1" thickBot="1">
      <c r="A3" s="1"/>
      <c r="B3" s="1"/>
      <c r="C3" s="1"/>
      <c r="D3" s="1"/>
      <c r="E3" s="1"/>
      <c r="F3" s="1"/>
      <c r="G3" s="1"/>
      <c r="H3" s="1"/>
    </row>
    <row r="4" spans="1:18" ht="18.75" thickBot="1">
      <c r="A4" s="136"/>
      <c r="B4" s="137"/>
      <c r="C4" s="137"/>
      <c r="D4" s="137"/>
      <c r="E4" s="137"/>
      <c r="F4" s="137"/>
      <c r="G4" s="137"/>
      <c r="H4" s="138"/>
      <c r="L4" s="236" t="s">
        <v>88</v>
      </c>
      <c r="M4" s="236"/>
      <c r="N4" s="236"/>
      <c r="P4" s="238" t="s">
        <v>89</v>
      </c>
      <c r="Q4" s="238"/>
      <c r="R4" s="238"/>
    </row>
    <row r="5" spans="1:18" ht="9" customHeight="1" thickBot="1">
      <c r="A5" s="1"/>
      <c r="B5" s="1"/>
      <c r="C5" s="1"/>
      <c r="D5" s="1"/>
      <c r="E5" s="1"/>
      <c r="F5" s="1"/>
      <c r="G5" s="1"/>
      <c r="H5" s="1"/>
      <c r="L5" s="236"/>
      <c r="M5" s="236"/>
      <c r="N5" s="236"/>
      <c r="P5" s="238"/>
      <c r="Q5" s="238"/>
      <c r="R5" s="238"/>
    </row>
    <row r="6" spans="1:18" ht="14.1" customHeight="1">
      <c r="A6" s="3" t="s">
        <v>0</v>
      </c>
      <c r="B6" s="139" t="str">
        <f>+[1]Nomination!C7</f>
        <v>FRONT SCILLA</v>
      </c>
      <c r="C6" s="139"/>
      <c r="D6" s="140"/>
      <c r="E6" s="141" t="s">
        <v>1</v>
      </c>
      <c r="F6" s="142"/>
      <c r="G6" s="143"/>
      <c r="H6" s="144"/>
      <c r="L6" s="236"/>
      <c r="M6" s="236"/>
      <c r="N6" s="236"/>
      <c r="P6" s="238"/>
      <c r="Q6" s="238"/>
      <c r="R6" s="238"/>
    </row>
    <row r="7" spans="1:18" ht="14.1" customHeight="1">
      <c r="A7" s="4" t="s">
        <v>2</v>
      </c>
      <c r="B7" s="5" t="str">
        <f>IF(produit_1&lt;&gt;0,code_produit1,"")</f>
        <v>IRH</v>
      </c>
      <c r="C7" s="6" t="str">
        <f>IF(produit_2&lt;&gt;0,code_produit2,"")</f>
        <v>IRL</v>
      </c>
      <c r="D7" s="7" t="str">
        <f>IF(produit_3&lt;&gt;0,code_produit3,"")</f>
        <v>BLT</v>
      </c>
      <c r="E7" s="145" t="s">
        <v>3</v>
      </c>
      <c r="F7" s="8" t="s">
        <v>4</v>
      </c>
      <c r="G7" s="147"/>
      <c r="H7" s="148"/>
      <c r="L7" s="236"/>
      <c r="M7" s="236"/>
      <c r="N7" s="236"/>
      <c r="P7" s="238"/>
      <c r="Q7" s="238"/>
      <c r="R7" s="238"/>
    </row>
    <row r="8" spans="1:18" ht="14.1" customHeight="1" thickBot="1">
      <c r="A8" s="9" t="s">
        <v>5</v>
      </c>
      <c r="B8" s="149" t="str">
        <f>+[1]Nomination!C8</f>
        <v>MARSHALL</v>
      </c>
      <c r="C8" s="149"/>
      <c r="D8" s="150"/>
      <c r="E8" s="146"/>
      <c r="F8" s="10" t="s">
        <v>6</v>
      </c>
      <c r="G8" s="151"/>
      <c r="H8" s="152"/>
    </row>
    <row r="9" spans="1:18" ht="7.5" customHeight="1">
      <c r="A9" s="1"/>
      <c r="B9" s="1"/>
      <c r="C9" s="1"/>
      <c r="D9" s="1"/>
      <c r="E9" s="11"/>
      <c r="F9" s="12"/>
      <c r="G9" s="12"/>
      <c r="H9" s="1"/>
    </row>
    <row r="10" spans="1:18" ht="9" customHeight="1" thickBot="1">
      <c r="A10" s="1"/>
      <c r="B10" s="1"/>
      <c r="C10" s="1"/>
      <c r="D10" s="1"/>
      <c r="E10" s="1"/>
      <c r="F10" s="1"/>
      <c r="G10" s="1"/>
      <c r="H10" s="1"/>
    </row>
    <row r="11" spans="1:18" ht="16.5" customHeight="1">
      <c r="A11" s="133" t="s">
        <v>7</v>
      </c>
      <c r="B11" s="134"/>
      <c r="C11" s="134"/>
      <c r="D11" s="134"/>
      <c r="E11" s="134"/>
      <c r="F11" s="134"/>
      <c r="G11" s="134"/>
      <c r="H11" s="135"/>
      <c r="N11" s="237" t="s">
        <v>90</v>
      </c>
      <c r="O11" s="237"/>
      <c r="P11" s="237"/>
    </row>
    <row r="12" spans="1:18" ht="14.1" customHeight="1">
      <c r="A12" s="13" t="s">
        <v>8</v>
      </c>
      <c r="B12" s="14" t="s">
        <v>9</v>
      </c>
      <c r="C12" s="15" t="s">
        <v>10</v>
      </c>
      <c r="D12" s="16" t="s">
        <v>11</v>
      </c>
      <c r="E12" s="158" t="s">
        <v>12</v>
      </c>
      <c r="F12" s="159"/>
      <c r="G12" s="159"/>
      <c r="H12" s="160"/>
      <c r="N12" s="237"/>
      <c r="O12" s="237"/>
      <c r="P12" s="237"/>
    </row>
    <row r="13" spans="1:18" ht="14.1" customHeight="1" thickBot="1">
      <c r="A13" s="17" t="str">
        <f>IF('[1]Compte-rendu'!R30="x","Oui","Non")</f>
        <v>Non</v>
      </c>
      <c r="B13" s="18" t="str">
        <f>IF('[1]Compte-rendu'!R28="x","Oui","Non")</f>
        <v>Non</v>
      </c>
      <c r="C13" s="18" t="str">
        <f>IF('[1]Compte-rendu'!R29="x","Oui","Non")</f>
        <v>Non</v>
      </c>
      <c r="D13" s="19" t="s">
        <v>13</v>
      </c>
      <c r="E13" s="161">
        <f>+'[1]Compte-rendu'!S32</f>
        <v>0</v>
      </c>
      <c r="F13" s="162"/>
      <c r="G13" s="163">
        <f>+'[1]Compte-rendu'!S33</f>
        <v>0</v>
      </c>
      <c r="H13" s="164"/>
      <c r="N13" s="237"/>
      <c r="O13" s="237"/>
      <c r="P13" s="237"/>
    </row>
    <row r="14" spans="1:18" ht="13.5" thickBot="1">
      <c r="A14" s="1"/>
      <c r="B14" s="1"/>
      <c r="C14" s="1"/>
      <c r="D14" s="1"/>
      <c r="E14" s="1"/>
      <c r="F14" s="1"/>
      <c r="G14" s="1"/>
      <c r="H14" s="1"/>
      <c r="N14" s="237"/>
      <c r="O14" s="237"/>
      <c r="P14" s="237"/>
    </row>
    <row r="15" spans="1:18" ht="18.75" thickBot="1">
      <c r="A15" s="165" t="s">
        <v>14</v>
      </c>
      <c r="B15" s="166"/>
      <c r="C15" s="166"/>
      <c r="D15" s="166"/>
      <c r="E15" s="166"/>
      <c r="F15" s="166"/>
      <c r="G15" s="166"/>
      <c r="H15" s="167"/>
    </row>
    <row r="16" spans="1:18" ht="14.1" customHeight="1">
      <c r="A16" s="153" t="s">
        <v>15</v>
      </c>
      <c r="B16" s="154"/>
      <c r="C16" s="155">
        <f>+'[1]Time Log'!E23</f>
        <v>0</v>
      </c>
      <c r="D16" s="156"/>
      <c r="E16" s="153" t="s">
        <v>16</v>
      </c>
      <c r="F16" s="154"/>
      <c r="G16" s="155">
        <f>+'[1]Time Log'!E31</f>
        <v>0</v>
      </c>
      <c r="H16" s="157"/>
    </row>
    <row r="17" spans="1:15" ht="14.1" customHeight="1">
      <c r="A17" s="168" t="s">
        <v>17</v>
      </c>
      <c r="B17" s="169"/>
      <c r="C17" s="170">
        <f>+'[1]Time Log'!E24</f>
        <v>0</v>
      </c>
      <c r="D17" s="171"/>
      <c r="E17" s="168" t="s">
        <v>18</v>
      </c>
      <c r="F17" s="169"/>
      <c r="G17" s="170">
        <f>+'[1]Time Log'!E32</f>
        <v>0</v>
      </c>
      <c r="H17" s="173"/>
    </row>
    <row r="18" spans="1:15" ht="14.1" customHeight="1">
      <c r="A18" s="168" t="s">
        <v>19</v>
      </c>
      <c r="B18" s="169"/>
      <c r="C18" s="170" t="str">
        <f>IF('[1]Time Log'!E25,'[1]Time Log'!E25,"")</f>
        <v/>
      </c>
      <c r="D18" s="171"/>
      <c r="E18" s="168" t="s">
        <v>20</v>
      </c>
      <c r="F18" s="169"/>
      <c r="G18" s="171">
        <f>+'[1]Time Log'!L23</f>
        <v>0</v>
      </c>
      <c r="H18" s="172"/>
    </row>
    <row r="19" spans="1:15" ht="14.1" customHeight="1">
      <c r="A19" s="168" t="s">
        <v>21</v>
      </c>
      <c r="B19" s="169"/>
      <c r="C19" s="170" t="str">
        <f>IF('[1]Time Log'!E26,'[1]Time Log'!E26,"")</f>
        <v/>
      </c>
      <c r="D19" s="171"/>
      <c r="E19" s="168" t="s">
        <v>22</v>
      </c>
      <c r="F19" s="169"/>
      <c r="G19" s="171">
        <f>+'[1]Time Log'!L25</f>
        <v>0</v>
      </c>
      <c r="H19" s="172"/>
    </row>
    <row r="20" spans="1:15" ht="14.1" customHeight="1">
      <c r="A20" s="168" t="s">
        <v>23</v>
      </c>
      <c r="B20" s="169"/>
      <c r="C20" s="170">
        <f>+'[1]Time Log'!E27</f>
        <v>0</v>
      </c>
      <c r="D20" s="171"/>
      <c r="E20" s="20" t="s">
        <v>24</v>
      </c>
      <c r="F20" s="21">
        <f>+'[1]Time Log'!K26</f>
        <v>0</v>
      </c>
      <c r="G20" s="171">
        <f>+'[1]Time Log'!L26</f>
        <v>0</v>
      </c>
      <c r="H20" s="172"/>
    </row>
    <row r="21" spans="1:15" ht="14.1" customHeight="1">
      <c r="A21" s="168" t="s">
        <v>25</v>
      </c>
      <c r="B21" s="169"/>
      <c r="C21" s="170" t="str">
        <f>IF('[1]Time Log'!E28,'[1]Time Log'!E28,"")</f>
        <v/>
      </c>
      <c r="D21" s="171"/>
      <c r="E21" s="168" t="s">
        <v>26</v>
      </c>
      <c r="F21" s="169"/>
      <c r="G21" s="171">
        <f>+'[1]Time Log'!L27</f>
        <v>0</v>
      </c>
      <c r="H21" s="172"/>
    </row>
    <row r="22" spans="1:15" ht="14.1" customHeight="1">
      <c r="A22" s="168" t="s">
        <v>27</v>
      </c>
      <c r="B22" s="169"/>
      <c r="C22" s="170">
        <f>+'[1]Time Log'!E29</f>
        <v>0</v>
      </c>
      <c r="D22" s="171"/>
      <c r="E22" s="168" t="s">
        <v>28</v>
      </c>
      <c r="F22" s="169"/>
      <c r="G22" s="171">
        <f>+'[1]Time Log'!L28</f>
        <v>0</v>
      </c>
      <c r="H22" s="172"/>
    </row>
    <row r="23" spans="1:15" ht="14.1" customHeight="1">
      <c r="A23" s="20" t="s">
        <v>29</v>
      </c>
      <c r="B23" s="21" t="str">
        <f>+'[1]Quantité-Qualité'!M3</f>
        <v>FOS_1</v>
      </c>
      <c r="C23" s="170">
        <f>+'[1]Time Log'!E30</f>
        <v>0</v>
      </c>
      <c r="D23" s="171"/>
      <c r="E23" s="168" t="s">
        <v>30</v>
      </c>
      <c r="F23" s="169"/>
      <c r="G23" s="171">
        <f>+'[1]Time Log'!L29</f>
        <v>0</v>
      </c>
      <c r="H23" s="172"/>
    </row>
    <row r="24" spans="1:15" ht="6" customHeight="1" thickBot="1">
      <c r="A24" s="22"/>
      <c r="B24" s="22"/>
      <c r="C24" s="12"/>
      <c r="D24" s="12"/>
      <c r="E24" s="22"/>
      <c r="F24" s="22"/>
      <c r="G24" s="12"/>
      <c r="H24" s="12"/>
    </row>
    <row r="25" spans="1:15" ht="15" customHeight="1">
      <c r="A25" s="133" t="s">
        <v>31</v>
      </c>
      <c r="B25" s="134"/>
      <c r="C25" s="134"/>
      <c r="D25" s="134"/>
      <c r="E25" s="134"/>
      <c r="F25" s="134"/>
      <c r="G25" s="134"/>
      <c r="H25" s="135"/>
    </row>
    <row r="26" spans="1:15" ht="15">
      <c r="A26" s="174" t="s">
        <v>32</v>
      </c>
      <c r="B26" s="175"/>
      <c r="C26" s="176" t="s">
        <v>33</v>
      </c>
      <c r="D26" s="160"/>
      <c r="E26" s="23" t="s">
        <v>34</v>
      </c>
      <c r="F26" s="177" t="s">
        <v>35</v>
      </c>
      <c r="G26" s="177"/>
      <c r="H26" s="178"/>
      <c r="I26" s="24" t="s">
        <v>36</v>
      </c>
    </row>
    <row r="27" spans="1:15" ht="14.1" customHeight="1">
      <c r="A27" s="179">
        <f>'[1]Time Log'!A39:B39</f>
        <v>41200.008333333331</v>
      </c>
      <c r="B27" s="180"/>
      <c r="C27" s="181">
        <f>'[1]Time Log'!C39:D39</f>
        <v>41200.041666666664</v>
      </c>
      <c r="D27" s="182"/>
      <c r="E27" s="25" t="str">
        <f>'[1]Time Log'!E39</f>
        <v>BORD</v>
      </c>
      <c r="F27" s="183">
        <f>'[1]Time Log'!F39</f>
        <v>0</v>
      </c>
      <c r="G27" s="183"/>
      <c r="H27" s="184"/>
      <c r="I27" s="2" t="str">
        <f>'[1]Time Log'!P39</f>
        <v>durant</v>
      </c>
      <c r="L27" s="235" t="s">
        <v>91</v>
      </c>
      <c r="M27" s="235"/>
      <c r="N27" s="235"/>
      <c r="O27" s="235"/>
    </row>
    <row r="28" spans="1:15" ht="14.1" customHeight="1">
      <c r="A28" s="179">
        <f>'[1]Time Log'!A40:B40</f>
        <v>41200.066666666666</v>
      </c>
      <c r="B28" s="180"/>
      <c r="C28" s="181">
        <f>'[1]Time Log'!C40:D40</f>
        <v>41200.120833333334</v>
      </c>
      <c r="D28" s="182"/>
      <c r="E28" s="25" t="str">
        <f>'[1]Time Log'!E40</f>
        <v>ESSO</v>
      </c>
      <c r="F28" s="183">
        <f>'[1]Time Log'!F40</f>
        <v>0</v>
      </c>
      <c r="G28" s="183"/>
      <c r="H28" s="184"/>
      <c r="I28" s="2" t="str">
        <f>'[1]Time Log'!P40</f>
        <v>durant</v>
      </c>
      <c r="L28" s="235"/>
      <c r="M28" s="235"/>
      <c r="N28" s="235"/>
      <c r="O28" s="235"/>
    </row>
    <row r="29" spans="1:15" ht="14.1" customHeight="1">
      <c r="A29" s="179">
        <f>'[1]Time Log'!A41:B41</f>
        <v>41200.291666666664</v>
      </c>
      <c r="B29" s="180"/>
      <c r="C29" s="181">
        <f>'[1]Time Log'!C41:D41</f>
        <v>41200.39166666667</v>
      </c>
      <c r="D29" s="182"/>
      <c r="E29" s="25" t="str">
        <f>'[1]Time Log'!E41</f>
        <v>CRAU</v>
      </c>
      <c r="F29" s="183">
        <f>'[1]Time Log'!F41</f>
        <v>0</v>
      </c>
      <c r="G29" s="183"/>
      <c r="H29" s="184"/>
      <c r="I29" s="2" t="str">
        <f>'[1]Time Log'!P41</f>
        <v>durant</v>
      </c>
      <c r="L29" s="235"/>
      <c r="M29" s="235"/>
      <c r="N29" s="235"/>
      <c r="O29" s="235"/>
    </row>
    <row r="30" spans="1:15" ht="14.1" customHeight="1">
      <c r="A30" s="179">
        <f>'[1]Time Log'!A42:B42</f>
        <v>41200.4375</v>
      </c>
      <c r="B30" s="180"/>
      <c r="C30" s="181">
        <f>'[1]Time Log'!C42:D42</f>
        <v>41200.479166666664</v>
      </c>
      <c r="D30" s="182"/>
      <c r="E30" s="25" t="str">
        <f>'[1]Time Log'!E42</f>
        <v>FLUXEL</v>
      </c>
      <c r="F30" s="183">
        <f>'[1]Time Log'!F42</f>
        <v>0</v>
      </c>
      <c r="G30" s="183"/>
      <c r="H30" s="184"/>
      <c r="I30" s="2" t="str">
        <f>'[1]Time Log'!P42</f>
        <v>durant</v>
      </c>
      <c r="L30" s="235"/>
      <c r="M30" s="235"/>
      <c r="N30" s="235"/>
      <c r="O30" s="235"/>
    </row>
    <row r="31" spans="1:15" ht="14.1" customHeight="1">
      <c r="A31" s="179">
        <f>'[1]Time Log'!A43:B43</f>
        <v>41200.5</v>
      </c>
      <c r="B31" s="180"/>
      <c r="C31" s="181">
        <f>'[1]Time Log'!C43:D43</f>
        <v>41200.51666666667</v>
      </c>
      <c r="D31" s="182"/>
      <c r="E31" s="25" t="str">
        <f>'[1]Time Log'!E43</f>
        <v>FLUXEL</v>
      </c>
      <c r="F31" s="183">
        <f>'[1]Time Log'!F43</f>
        <v>0</v>
      </c>
      <c r="G31" s="183"/>
      <c r="H31" s="184"/>
      <c r="I31" s="2" t="str">
        <f>'[1]Time Log'!P43</f>
        <v>durant</v>
      </c>
      <c r="L31" s="235"/>
      <c r="M31" s="235"/>
      <c r="N31" s="235"/>
      <c r="O31" s="235"/>
    </row>
    <row r="32" spans="1:15" ht="14.1" customHeight="1">
      <c r="A32" s="179">
        <f>'[1]Time Log'!A44:B44</f>
        <v>41200.550000000003</v>
      </c>
      <c r="B32" s="180"/>
      <c r="C32" s="181">
        <f>'[1]Time Log'!C44:D44</f>
        <v>41200.612500000003</v>
      </c>
      <c r="D32" s="182"/>
      <c r="E32" s="25" t="str">
        <f>'[1]Time Log'!E44</f>
        <v>SPSE</v>
      </c>
      <c r="F32" s="183">
        <f>'[1]Time Log'!F44</f>
        <v>0</v>
      </c>
      <c r="G32" s="183"/>
      <c r="H32" s="184"/>
      <c r="I32" s="2" t="str">
        <f>'[1]Time Log'!P44</f>
        <v>durant</v>
      </c>
      <c r="L32" s="235"/>
      <c r="M32" s="235"/>
      <c r="N32" s="235"/>
      <c r="O32" s="235"/>
    </row>
    <row r="33" spans="1:9" ht="14.1" customHeight="1" thickBot="1">
      <c r="A33" s="185">
        <f>'[1]Time Log'!A45:B45</f>
        <v>41200.708333333336</v>
      </c>
      <c r="B33" s="186"/>
      <c r="C33" s="187">
        <f>'[1]Time Log'!C45:D45</f>
        <v>41200.754166666666</v>
      </c>
      <c r="D33" s="188"/>
      <c r="E33" s="26" t="str">
        <f>'[1]Time Log'!E45</f>
        <v>INSPCT</v>
      </c>
      <c r="F33" s="189">
        <f>'[1]Time Log'!F45</f>
        <v>0</v>
      </c>
      <c r="G33" s="189"/>
      <c r="H33" s="190"/>
      <c r="I33" s="2" t="str">
        <f>'[1]Time Log'!P45</f>
        <v>durant</v>
      </c>
    </row>
    <row r="34" spans="1:9" ht="14.1" hidden="1" customHeight="1">
      <c r="A34" s="191">
        <f>'[1]Time Log'!A46:B46</f>
        <v>0</v>
      </c>
      <c r="B34" s="192"/>
      <c r="C34" s="193">
        <f>'[1]Time Log'!C46:D46</f>
        <v>0</v>
      </c>
      <c r="D34" s="194"/>
      <c r="E34" s="25">
        <f>'[1]Time Log'!E46</f>
        <v>0</v>
      </c>
      <c r="F34" s="183">
        <f>'[1]Time Log'!F46</f>
        <v>0</v>
      </c>
      <c r="G34" s="183"/>
      <c r="H34" s="184"/>
      <c r="I34" s="2">
        <f>'[1]Time Log'!P46</f>
        <v>0</v>
      </c>
    </row>
    <row r="35" spans="1:9" ht="14.1" hidden="1" customHeight="1">
      <c r="A35" s="191">
        <f>'[1]Time Log'!A47:B47</f>
        <v>0</v>
      </c>
      <c r="B35" s="192"/>
      <c r="C35" s="193">
        <f>'[1]Time Log'!C47:D47</f>
        <v>0</v>
      </c>
      <c r="D35" s="194"/>
      <c r="E35" s="25">
        <f>'[1]Time Log'!E47</f>
        <v>0</v>
      </c>
      <c r="F35" s="183">
        <f>'[1]Time Log'!F47</f>
        <v>0</v>
      </c>
      <c r="G35" s="183"/>
      <c r="H35" s="184"/>
      <c r="I35" s="2">
        <f>'[1]Time Log'!P47</f>
        <v>0</v>
      </c>
    </row>
    <row r="36" spans="1:9" ht="14.1" hidden="1" customHeight="1">
      <c r="A36" s="191">
        <f>'[1]Time Log'!A48:B48</f>
        <v>0</v>
      </c>
      <c r="B36" s="192"/>
      <c r="C36" s="193">
        <f>'[1]Time Log'!C48:D48</f>
        <v>0</v>
      </c>
      <c r="D36" s="194"/>
      <c r="E36" s="25">
        <f>'[1]Time Log'!E48</f>
        <v>0</v>
      </c>
      <c r="F36" s="183">
        <f>'[1]Time Log'!F48</f>
        <v>0</v>
      </c>
      <c r="G36" s="183"/>
      <c r="H36" s="184"/>
      <c r="I36" s="2">
        <f>'[1]Time Log'!P48</f>
        <v>0</v>
      </c>
    </row>
    <row r="37" spans="1:9" ht="14.1" hidden="1" customHeight="1">
      <c r="A37" s="191">
        <f>'[1]Time Log'!A49:B49</f>
        <v>0</v>
      </c>
      <c r="B37" s="192"/>
      <c r="C37" s="193">
        <f>'[1]Time Log'!C49:D49</f>
        <v>0</v>
      </c>
      <c r="D37" s="194"/>
      <c r="E37" s="25">
        <f>'[1]Time Log'!E49</f>
        <v>0</v>
      </c>
      <c r="F37" s="183">
        <f>'[1]Time Log'!F49</f>
        <v>0</v>
      </c>
      <c r="G37" s="183"/>
      <c r="H37" s="184"/>
      <c r="I37" s="2">
        <f>'[1]Time Log'!P49</f>
        <v>0</v>
      </c>
    </row>
    <row r="38" spans="1:9" ht="14.1" hidden="1" customHeight="1">
      <c r="A38" s="191">
        <f>'[1]Time Log'!A50:B50</f>
        <v>0</v>
      </c>
      <c r="B38" s="192"/>
      <c r="C38" s="193">
        <f>'[1]Time Log'!C50:D50</f>
        <v>0</v>
      </c>
      <c r="D38" s="194"/>
      <c r="E38" s="25">
        <f>'[1]Time Log'!E50</f>
        <v>0</v>
      </c>
      <c r="F38" s="183">
        <f>'[1]Time Log'!F50</f>
        <v>0</v>
      </c>
      <c r="G38" s="183"/>
      <c r="H38" s="184"/>
      <c r="I38" s="2">
        <f>'[1]Time Log'!P50</f>
        <v>0</v>
      </c>
    </row>
    <row r="39" spans="1:9" ht="14.1" hidden="1" customHeight="1">
      <c r="A39" s="191">
        <f>'[1]Time Log'!A51:B51</f>
        <v>0</v>
      </c>
      <c r="B39" s="192"/>
      <c r="C39" s="193">
        <f>'[1]Time Log'!C51:D51</f>
        <v>0</v>
      </c>
      <c r="D39" s="194"/>
      <c r="E39" s="25">
        <f>'[1]Time Log'!E51</f>
        <v>0</v>
      </c>
      <c r="F39" s="183">
        <f>'[1]Time Log'!F51</f>
        <v>0</v>
      </c>
      <c r="G39" s="183"/>
      <c r="H39" s="184"/>
      <c r="I39" s="2">
        <f>'[1]Time Log'!P51</f>
        <v>0</v>
      </c>
    </row>
    <row r="40" spans="1:9" ht="14.1" hidden="1" customHeight="1">
      <c r="A40" s="191">
        <f>'[1]Time Log'!A52:B52</f>
        <v>0</v>
      </c>
      <c r="B40" s="192"/>
      <c r="C40" s="193">
        <f>'[1]Time Log'!C52:D52</f>
        <v>0</v>
      </c>
      <c r="D40" s="194"/>
      <c r="E40" s="25">
        <f>'[1]Time Log'!E52</f>
        <v>0</v>
      </c>
      <c r="F40" s="183">
        <f>'[1]Time Log'!F52</f>
        <v>0</v>
      </c>
      <c r="G40" s="183"/>
      <c r="H40" s="184"/>
      <c r="I40" s="2">
        <f>'[1]Time Log'!P52</f>
        <v>0</v>
      </c>
    </row>
    <row r="41" spans="1:9" ht="14.1" hidden="1" customHeight="1">
      <c r="A41" s="191">
        <f>'[1]Time Log'!A53:B53</f>
        <v>0</v>
      </c>
      <c r="B41" s="192"/>
      <c r="C41" s="193">
        <f>'[1]Time Log'!C53:D53</f>
        <v>0</v>
      </c>
      <c r="D41" s="194"/>
      <c r="E41" s="25">
        <f>'[1]Time Log'!E53</f>
        <v>0</v>
      </c>
      <c r="F41" s="183">
        <f>'[1]Time Log'!F53</f>
        <v>0</v>
      </c>
      <c r="G41" s="183"/>
      <c r="H41" s="184"/>
      <c r="I41" s="2">
        <f>'[1]Time Log'!P53</f>
        <v>0</v>
      </c>
    </row>
    <row r="42" spans="1:9" ht="6.75" customHeight="1">
      <c r="A42" s="27"/>
      <c r="B42" s="27"/>
      <c r="C42" s="27"/>
      <c r="D42" s="27"/>
      <c r="E42" s="27"/>
      <c r="F42" s="11"/>
      <c r="G42" s="11"/>
      <c r="H42" s="12"/>
    </row>
    <row r="43" spans="1:9" ht="14.1" customHeight="1" thickBot="1">
      <c r="A43" s="28"/>
      <c r="B43" s="29"/>
      <c r="C43" s="29"/>
      <c r="D43" s="30"/>
      <c r="E43" s="29"/>
      <c r="F43" s="29"/>
      <c r="G43" s="31"/>
      <c r="H43" s="31"/>
    </row>
    <row r="44" spans="1:9" ht="15.75" customHeight="1">
      <c r="A44" s="204" t="s">
        <v>37</v>
      </c>
      <c r="B44" s="206" t="s">
        <v>38</v>
      </c>
      <c r="C44" s="207"/>
      <c r="D44" s="208" t="s">
        <v>39</v>
      </c>
      <c r="E44" s="207"/>
      <c r="F44" s="208" t="s">
        <v>40</v>
      </c>
      <c r="G44" s="209"/>
      <c r="H44" s="32" t="s">
        <v>41</v>
      </c>
      <c r="I44" s="33"/>
    </row>
    <row r="45" spans="1:9" ht="15" customHeight="1" thickBot="1">
      <c r="A45" s="205"/>
      <c r="B45" s="195"/>
      <c r="C45" s="196"/>
      <c r="D45" s="197"/>
      <c r="E45" s="196"/>
      <c r="F45" s="198"/>
      <c r="G45" s="196"/>
      <c r="H45" s="34"/>
      <c r="I45" s="35"/>
    </row>
    <row r="46" spans="1:9" ht="13.5" customHeight="1" thickBot="1">
      <c r="A46" s="28"/>
      <c r="B46" s="29"/>
      <c r="C46" s="29"/>
      <c r="D46" s="29"/>
      <c r="E46" s="29"/>
      <c r="F46" s="29"/>
      <c r="G46" s="31"/>
      <c r="H46" s="31"/>
    </row>
    <row r="47" spans="1:9" ht="17.25" thickBot="1">
      <c r="A47" s="210" t="s">
        <v>42</v>
      </c>
      <c r="B47" s="211"/>
      <c r="C47" s="212">
        <f>+'[1]Time Log'!E66</f>
        <v>9500</v>
      </c>
      <c r="D47" s="213"/>
      <c r="E47" s="214" t="s">
        <v>43</v>
      </c>
      <c r="F47" s="211"/>
      <c r="G47" s="212">
        <f>+'[1]Time Log'!E65</f>
        <v>-574204.67531512585</v>
      </c>
      <c r="H47" s="215"/>
    </row>
    <row r="48" spans="1:9" ht="17.25" customHeight="1" thickBot="1">
      <c r="A48" s="28"/>
      <c r="B48" s="29"/>
      <c r="C48" s="29"/>
      <c r="D48" s="29"/>
      <c r="E48" s="29"/>
      <c r="F48" s="29"/>
      <c r="G48" s="31"/>
      <c r="H48" s="31"/>
    </row>
    <row r="49" spans="1:8" ht="16.5">
      <c r="A49" s="199" t="s">
        <v>44</v>
      </c>
      <c r="B49" s="200"/>
      <c r="C49" s="200"/>
      <c r="D49" s="200"/>
      <c r="E49" s="200"/>
      <c r="F49" s="200"/>
      <c r="G49" s="201"/>
      <c r="H49" s="22"/>
    </row>
    <row r="50" spans="1:8" ht="17.25" thickBot="1">
      <c r="A50" s="36" t="s">
        <v>45</v>
      </c>
      <c r="B50" s="202" t="s">
        <v>46</v>
      </c>
      <c r="C50" s="203"/>
      <c r="D50" s="37" t="s">
        <v>47</v>
      </c>
      <c r="E50" s="202" t="s">
        <v>46</v>
      </c>
      <c r="F50" s="203"/>
      <c r="G50" s="37" t="s">
        <v>47</v>
      </c>
      <c r="H50" s="1"/>
    </row>
    <row r="51" spans="1:8" ht="16.5">
      <c r="A51" s="38" t="s">
        <v>48</v>
      </c>
      <c r="B51" s="218"/>
      <c r="C51" s="219"/>
      <c r="D51" s="39"/>
      <c r="E51" s="218"/>
      <c r="F51" s="219"/>
      <c r="G51" s="39"/>
      <c r="H51" s="1"/>
    </row>
    <row r="52" spans="1:8" ht="16.5">
      <c r="A52" s="40" t="s">
        <v>49</v>
      </c>
      <c r="B52" s="220"/>
      <c r="C52" s="221"/>
      <c r="D52" s="41"/>
      <c r="E52" s="220"/>
      <c r="F52" s="221"/>
      <c r="G52" s="41"/>
      <c r="H52" s="1"/>
    </row>
    <row r="53" spans="1:8" ht="16.5">
      <c r="A53" s="40" t="s">
        <v>50</v>
      </c>
      <c r="B53" s="220"/>
      <c r="C53" s="221"/>
      <c r="D53" s="41"/>
      <c r="E53" s="220"/>
      <c r="F53" s="221"/>
      <c r="G53" s="41"/>
      <c r="H53" s="1"/>
    </row>
    <row r="54" spans="1:8" ht="17.25" thickBot="1">
      <c r="A54" s="36" t="s">
        <v>51</v>
      </c>
      <c r="B54" s="222"/>
      <c r="C54" s="223"/>
      <c r="D54" s="42"/>
      <c r="E54" s="222"/>
      <c r="F54" s="223"/>
      <c r="G54" s="42"/>
      <c r="H54" s="1"/>
    </row>
    <row r="55" spans="1:8" ht="18.75" customHeight="1">
      <c r="A55" s="28"/>
      <c r="B55" s="29"/>
      <c r="C55" s="29"/>
      <c r="D55" s="29"/>
      <c r="E55" s="29"/>
      <c r="F55" s="31"/>
      <c r="G55" s="31"/>
      <c r="H55" s="31"/>
    </row>
    <row r="56" spans="1:8" ht="14.1" customHeight="1" thickBot="1">
      <c r="A56" s="28"/>
      <c r="B56" s="29"/>
      <c r="C56" s="29"/>
      <c r="D56" s="30"/>
      <c r="E56" s="29"/>
      <c r="F56" s="29"/>
      <c r="G56" s="31"/>
    </row>
    <row r="57" spans="1:8" ht="18.75" customHeight="1" thickBot="1">
      <c r="A57" s="224" t="str">
        <f>+[1]Nomination!$C$16</f>
        <v>IRANIAN HEAVY</v>
      </c>
      <c r="B57" s="225"/>
      <c r="C57" s="225"/>
      <c r="D57" s="225"/>
      <c r="E57" s="225"/>
      <c r="F57" s="225"/>
      <c r="G57" s="225"/>
      <c r="H57" s="226"/>
    </row>
    <row r="58" spans="1:8" ht="8.25" customHeight="1" thickBot="1">
      <c r="A58" s="43"/>
      <c r="B58" s="22"/>
      <c r="C58" s="22"/>
      <c r="D58" s="22"/>
      <c r="E58" s="22"/>
      <c r="F58" s="22"/>
      <c r="G58" s="44"/>
      <c r="H58" s="44"/>
    </row>
    <row r="59" spans="1:8" ht="17.25" customHeight="1" thickBot="1">
      <c r="A59" s="45"/>
      <c r="B59" s="227" t="s">
        <v>52</v>
      </c>
      <c r="C59" s="228"/>
      <c r="D59" s="229"/>
      <c r="E59" s="228" t="s">
        <v>53</v>
      </c>
      <c r="F59" s="228"/>
      <c r="G59" s="228"/>
      <c r="H59" s="229"/>
    </row>
    <row r="60" spans="1:8" ht="31.5" customHeight="1">
      <c r="A60" s="216" t="s">
        <v>54</v>
      </c>
      <c r="B60" s="46" t="s">
        <v>55</v>
      </c>
      <c r="C60" s="47" t="s">
        <v>56</v>
      </c>
      <c r="D60" s="48" t="s">
        <v>57</v>
      </c>
      <c r="E60" s="49" t="s">
        <v>58</v>
      </c>
      <c r="F60" s="50" t="s">
        <v>59</v>
      </c>
      <c r="G60" s="51" t="s">
        <v>60</v>
      </c>
      <c r="H60" s="48" t="s">
        <v>61</v>
      </c>
    </row>
    <row r="61" spans="1:8" ht="18" customHeight="1" thickBot="1">
      <c r="A61" s="217"/>
      <c r="B61" s="52">
        <f>+[1]Nomination!$C$21</f>
        <v>0.87977050132485579</v>
      </c>
      <c r="C61" s="53">
        <f>+B61-0.0011</f>
        <v>0.8786705013248558</v>
      </c>
      <c r="D61" s="54">
        <f>+[1]Nomination!$C$22</f>
        <v>0.24019339978280568</v>
      </c>
      <c r="E61" s="55">
        <f>+'[1]Quantité-Qualité'!G25</f>
        <v>35.6</v>
      </c>
      <c r="F61" s="56">
        <f>+'[1]Quantité-Qualité'!G26</f>
        <v>203</v>
      </c>
      <c r="G61" s="57">
        <f>+'[1]Quantité-Qualité'!G58</f>
        <v>2000</v>
      </c>
      <c r="H61" s="58">
        <f>+'[1]Quantité-Qualité'!G59</f>
        <v>0</v>
      </c>
    </row>
    <row r="62" spans="1:8" ht="13.5" customHeight="1" thickBot="1">
      <c r="A62" s="43"/>
      <c r="B62" s="22"/>
      <c r="C62" s="22"/>
      <c r="D62" s="22"/>
      <c r="E62" s="22"/>
      <c r="F62" s="22"/>
      <c r="G62" s="44"/>
      <c r="H62" s="44"/>
    </row>
    <row r="63" spans="1:8" ht="14.25" customHeight="1" thickBot="1">
      <c r="A63" s="59" t="s">
        <v>62</v>
      </c>
      <c r="B63" s="60">
        <f>+'[1]Quantité-Qualité'!D49</f>
        <v>0.99960000000000004</v>
      </c>
      <c r="C63" s="61" t="s">
        <v>63</v>
      </c>
      <c r="D63" s="62" t="s">
        <v>64</v>
      </c>
      <c r="E63" s="61" t="s">
        <v>65</v>
      </c>
      <c r="F63" s="227" t="s">
        <v>66</v>
      </c>
      <c r="G63" s="228"/>
      <c r="H63" s="229"/>
    </row>
    <row r="64" spans="1:8" ht="12.75" customHeight="1" thickBot="1">
      <c r="A64" s="230" t="s">
        <v>67</v>
      </c>
      <c r="B64" s="63" t="s">
        <v>68</v>
      </c>
      <c r="C64" s="64"/>
      <c r="D64" s="65">
        <f>F61</f>
        <v>203</v>
      </c>
      <c r="E64" s="66"/>
      <c r="F64" s="67" t="s">
        <v>47</v>
      </c>
      <c r="G64" s="68" t="s">
        <v>69</v>
      </c>
      <c r="H64" s="69" t="s">
        <v>70</v>
      </c>
    </row>
    <row r="65" spans="1:8" ht="12.75" customHeight="1">
      <c r="A65" s="231"/>
      <c r="B65" s="70" t="s">
        <v>71</v>
      </c>
      <c r="C65" s="71"/>
      <c r="D65" s="72">
        <f>+'[1]Quantité-Qualité'!G24</f>
        <v>93557</v>
      </c>
      <c r="E65" s="73">
        <f>+'[1]Quantité-Qualité'!F41</f>
        <v>92992</v>
      </c>
      <c r="F65" s="74" t="str">
        <f>IF('[1]Quantité-Qualité'!$C$37&lt;&gt;0,'[1]Quantité-Qualité'!$C$37,"")</f>
        <v>CRAU RP</v>
      </c>
      <c r="G65" s="75">
        <f>IF('[1]Quantité-Qualité'!F37,'[1]Quantité-Qualité'!F37,"")</f>
        <v>23827</v>
      </c>
      <c r="H65" s="76">
        <f>IF('[1]Quantité-Qualité'!G37,'[1]Quantité-Qualité'!G37,"")</f>
        <v>23483</v>
      </c>
    </row>
    <row r="66" spans="1:8" ht="12.75" customHeight="1" thickBot="1">
      <c r="A66" s="231"/>
      <c r="B66" s="36" t="s">
        <v>72</v>
      </c>
      <c r="C66" s="77">
        <f>+[1]Nomination!$C$19</f>
        <v>91901</v>
      </c>
      <c r="D66" s="78">
        <f>+'[1]Quantité-Qualité'!G27</f>
        <v>92028</v>
      </c>
      <c r="E66" s="79">
        <f>+'[1]Quantité-Qualité'!G41</f>
        <v>91667</v>
      </c>
      <c r="F66" s="80" t="str">
        <f>IF('[1]Quantité-Qualité'!$C$38&lt;&gt;0,'[1]Quantité-Qualité'!$C$38,"")</f>
        <v>SPSE</v>
      </c>
      <c r="G66" s="81">
        <f>IF('[1]Quantité-Qualité'!F38,'[1]Quantité-Qualité'!F38,"")</f>
        <v>69165</v>
      </c>
      <c r="H66" s="82">
        <f>IF('[1]Quantité-Qualité'!G38,'[1]Quantité-Qualité'!G38,"")</f>
        <v>68184</v>
      </c>
    </row>
    <row r="67" spans="1:8" ht="12.75" customHeight="1">
      <c r="A67" s="231"/>
      <c r="B67" s="83" t="s">
        <v>73</v>
      </c>
      <c r="C67" s="84">
        <f>+[1]Nomination!$C$20</f>
        <v>80754</v>
      </c>
      <c r="D67" s="85">
        <f>D66*C61</f>
        <v>80862.288895923833</v>
      </c>
      <c r="E67" s="66"/>
      <c r="F67" s="80" t="str">
        <f>IF('[1]Quantité-Qualité'!$C$39&lt;&gt;0,'[1]Quantité-Qualité'!$C$39,"")</f>
        <v/>
      </c>
      <c r="G67" s="81" t="str">
        <f>IF('[1]Quantité-Qualité'!F39,'[1]Quantité-Qualité'!F39,"")</f>
        <v/>
      </c>
      <c r="H67" s="82" t="str">
        <f>IF('[1]Quantité-Qualité'!G39,'[1]Quantité-Qualité'!G39,"")</f>
        <v/>
      </c>
    </row>
    <row r="68" spans="1:8" ht="12.75" customHeight="1" thickBot="1">
      <c r="A68" s="205"/>
      <c r="B68" s="86" t="s">
        <v>74</v>
      </c>
      <c r="C68" s="87"/>
      <c r="D68" s="88">
        <f>+'[1]Quantité-Qualité'!G28</f>
        <v>12</v>
      </c>
      <c r="E68" s="89"/>
      <c r="F68" s="90" t="str">
        <f>IF('[1]Quantité-Qualité'!$C$40&lt;&gt;0,'[1]Quantité-Qualité'!$C$40,"")</f>
        <v/>
      </c>
      <c r="G68" s="91" t="str">
        <f>IF('[1]Quantité-Qualité'!F40,'[1]Quantité-Qualité'!F40,"")</f>
        <v/>
      </c>
      <c r="H68" s="92" t="str">
        <f>IF('[1]Quantité-Qualité'!G40,'[1]Quantité-Qualité'!G40,"")</f>
        <v/>
      </c>
    </row>
    <row r="69" spans="1:8" ht="12.75" hidden="1" customHeight="1">
      <c r="A69" s="93"/>
      <c r="B69" s="94"/>
      <c r="C69" s="95" t="s">
        <v>75</v>
      </c>
      <c r="D69" s="96">
        <f>(D66-D68)/$B$63</f>
        <v>92052.821128451382</v>
      </c>
      <c r="E69" s="94"/>
      <c r="F69" s="97"/>
      <c r="G69" s="98"/>
      <c r="H69" s="99"/>
    </row>
    <row r="70" spans="1:8" ht="12.75" customHeight="1">
      <c r="A70" s="100"/>
      <c r="B70" s="101" t="s">
        <v>76</v>
      </c>
      <c r="C70" s="102">
        <f>(E66-C66)/C66</f>
        <v>-2.5462182130771157E-3</v>
      </c>
      <c r="D70" s="103" t="s">
        <v>77</v>
      </c>
      <c r="E70" s="104"/>
      <c r="F70" s="105"/>
      <c r="G70" s="106"/>
      <c r="H70" s="107"/>
    </row>
    <row r="71" spans="1:8" ht="12.75" customHeight="1">
      <c r="A71" s="108"/>
      <c r="B71" s="109"/>
      <c r="C71" s="109"/>
      <c r="D71" s="110">
        <f>(E66-D69)/D69</f>
        <v>-4.1913015127803994E-3</v>
      </c>
      <c r="E71" s="109" t="s">
        <v>78</v>
      </c>
      <c r="F71" s="105"/>
      <c r="G71" s="106"/>
      <c r="H71" s="107"/>
    </row>
    <row r="72" spans="1:8" ht="22.5" customHeight="1" thickBot="1">
      <c r="A72" s="1"/>
      <c r="B72" s="111"/>
      <c r="C72" s="111"/>
      <c r="D72" s="111"/>
      <c r="E72" s="111"/>
      <c r="F72" s="111"/>
      <c r="G72" s="111"/>
      <c r="H72" s="1"/>
    </row>
    <row r="73" spans="1:8" ht="18.75" customHeight="1" thickBot="1">
      <c r="A73" s="232" t="str">
        <f>[1]Nomination!E16</f>
        <v>IRANIAN LIGHT</v>
      </c>
      <c r="B73" s="233"/>
      <c r="C73" s="233"/>
      <c r="D73" s="233"/>
      <c r="E73" s="233"/>
      <c r="F73" s="233"/>
      <c r="G73" s="233"/>
      <c r="H73" s="234"/>
    </row>
    <row r="74" spans="1:8" ht="9" customHeight="1" thickBot="1">
      <c r="A74" s="112"/>
      <c r="B74" s="112"/>
      <c r="C74" s="112"/>
      <c r="D74" s="112"/>
      <c r="E74" s="112"/>
      <c r="F74" s="112"/>
      <c r="G74" s="112"/>
      <c r="H74" s="112"/>
    </row>
    <row r="75" spans="1:8" ht="17.25" customHeight="1" thickBot="1">
      <c r="A75" s="113"/>
      <c r="B75" s="227" t="s">
        <v>52</v>
      </c>
      <c r="C75" s="228"/>
      <c r="D75" s="229"/>
      <c r="E75" s="228" t="s">
        <v>53</v>
      </c>
      <c r="F75" s="228"/>
      <c r="G75" s="228"/>
      <c r="H75" s="229"/>
    </row>
    <row r="76" spans="1:8" ht="38.25" customHeight="1">
      <c r="A76" s="216" t="s">
        <v>54</v>
      </c>
      <c r="B76" s="46" t="s">
        <v>55</v>
      </c>
      <c r="C76" s="47" t="s">
        <v>56</v>
      </c>
      <c r="D76" s="48" t="s">
        <v>57</v>
      </c>
      <c r="E76" s="49" t="s">
        <v>58</v>
      </c>
      <c r="F76" s="50" t="s">
        <v>59</v>
      </c>
      <c r="G76" s="51" t="s">
        <v>60</v>
      </c>
      <c r="H76" s="48" t="s">
        <v>61</v>
      </c>
    </row>
    <row r="77" spans="1:8" ht="18" customHeight="1" thickBot="1">
      <c r="A77" s="217"/>
      <c r="B77" s="52">
        <f>Dté_produit2_vac</f>
        <v>0.85868979463851869</v>
      </c>
      <c r="C77" s="53">
        <f>+B77-0.0011</f>
        <v>0.8575897946385187</v>
      </c>
      <c r="D77" s="54">
        <f>BSW_produit2</f>
        <v>6.6094369228127059E-2</v>
      </c>
      <c r="E77" s="55">
        <f>'[1]Quantité-Qualité'!I25</f>
        <v>36.299999999999997</v>
      </c>
      <c r="F77" s="56">
        <f>'[1]Quantité-Qualité'!I26</f>
        <v>0</v>
      </c>
      <c r="G77" s="57">
        <f>'[1]Quantité-Qualité'!I58</f>
        <v>1000</v>
      </c>
      <c r="H77" s="58">
        <f>'[1]Quantité-Qualité'!I59</f>
        <v>100</v>
      </c>
    </row>
    <row r="78" spans="1:8" ht="9" customHeight="1" thickBot="1">
      <c r="A78" s="114"/>
      <c r="B78" s="101"/>
      <c r="C78" s="101"/>
      <c r="D78" s="101"/>
      <c r="E78" s="101"/>
      <c r="F78" s="101"/>
      <c r="G78" s="115"/>
      <c r="H78" s="115"/>
    </row>
    <row r="79" spans="1:8" ht="14.25" customHeight="1" thickBot="1">
      <c r="A79" s="59" t="s">
        <v>62</v>
      </c>
      <c r="B79" s="60">
        <f>+B63</f>
        <v>0.99960000000000004</v>
      </c>
      <c r="C79" s="61" t="s">
        <v>63</v>
      </c>
      <c r="D79" s="62" t="s">
        <v>64</v>
      </c>
      <c r="E79" s="61" t="s">
        <v>65</v>
      </c>
      <c r="F79" s="227" t="s">
        <v>66</v>
      </c>
      <c r="G79" s="228"/>
      <c r="H79" s="229"/>
    </row>
    <row r="80" spans="1:8" ht="12.75" customHeight="1" thickBot="1">
      <c r="A80" s="230" t="s">
        <v>67</v>
      </c>
      <c r="B80" s="63" t="s">
        <v>68</v>
      </c>
      <c r="C80" s="64"/>
      <c r="D80" s="65">
        <f>F77</f>
        <v>0</v>
      </c>
      <c r="E80" s="66"/>
      <c r="F80" s="67" t="s">
        <v>47</v>
      </c>
      <c r="G80" s="68" t="s">
        <v>69</v>
      </c>
      <c r="H80" s="69" t="s">
        <v>70</v>
      </c>
    </row>
    <row r="81" spans="1:8" ht="12.75" customHeight="1">
      <c r="A81" s="231"/>
      <c r="B81" s="70" t="s">
        <v>71</v>
      </c>
      <c r="C81" s="71"/>
      <c r="D81" s="72">
        <f>'[1]Quantité-Qualité'!I24</f>
        <v>62212</v>
      </c>
      <c r="E81" s="73">
        <f>'[1]Quantité-Qualité'!H41</f>
        <v>62150</v>
      </c>
      <c r="F81" s="74" t="str">
        <f>IF('[1]Quantité-Qualité'!$C$37&lt;&gt;0,'[1]Quantité-Qualité'!$C$37,"")</f>
        <v>CRAU RP</v>
      </c>
      <c r="G81" s="116">
        <f>IF('[1]Quantité-Qualité'!H37,'[1]Quantité-Qualité'!H37,"")</f>
        <v>62150</v>
      </c>
      <c r="H81" s="117">
        <f>IF('[1]Quantité-Qualité'!I37,'[1]Quantité-Qualité'!I37,"")</f>
        <v>61161</v>
      </c>
    </row>
    <row r="82" spans="1:8" ht="12.75" customHeight="1" thickBot="1">
      <c r="A82" s="231"/>
      <c r="B82" s="36" t="s">
        <v>72</v>
      </c>
      <c r="C82" s="77">
        <f>[1]Nomination!E19</f>
        <v>61069</v>
      </c>
      <c r="D82" s="78">
        <f>'[1]Quantité-Qualité'!I27</f>
        <v>61102</v>
      </c>
      <c r="E82" s="79">
        <f>'[1]Quantité-Qualité'!I41</f>
        <v>61161</v>
      </c>
      <c r="F82" s="80" t="str">
        <f>IF('[1]Quantité-Qualité'!$C$38&lt;&gt;0,'[1]Quantité-Qualité'!$C$38,"")</f>
        <v>SPSE</v>
      </c>
      <c r="G82" s="118" t="str">
        <f>IF('[1]Quantité-Qualité'!H38,'[1]Quantité-Qualité'!H38,"")</f>
        <v/>
      </c>
      <c r="H82" s="119" t="str">
        <f>IF('[1]Quantité-Qualité'!I38,'[1]Quantité-Qualité'!I38,"")</f>
        <v/>
      </c>
    </row>
    <row r="83" spans="1:8" ht="12.75" customHeight="1">
      <c r="A83" s="231"/>
      <c r="B83" s="83" t="s">
        <v>73</v>
      </c>
      <c r="C83" s="84">
        <f>[1]Nomination!E20</f>
        <v>52376</v>
      </c>
      <c r="D83" s="85">
        <f>D82*C77</f>
        <v>52400.451632002769</v>
      </c>
      <c r="E83" s="66"/>
      <c r="F83" s="80" t="str">
        <f>IF('[1]Quantité-Qualité'!$C$39&lt;&gt;0,'[1]Quantité-Qualité'!$C$39,"")</f>
        <v/>
      </c>
      <c r="G83" s="118" t="str">
        <f>IF('[1]Quantité-Qualité'!H39,'[1]Quantité-Qualité'!H39,"")</f>
        <v/>
      </c>
      <c r="H83" s="119" t="str">
        <f>IF('[1]Quantité-Qualité'!I39,'[1]Quantité-Qualité'!I39,"")</f>
        <v/>
      </c>
    </row>
    <row r="84" spans="1:8" ht="12.75" customHeight="1" thickBot="1">
      <c r="A84" s="205"/>
      <c r="B84" s="86" t="s">
        <v>74</v>
      </c>
      <c r="C84" s="87"/>
      <c r="D84" s="88">
        <f>'[1]Quantité-Qualité'!I28</f>
        <v>0</v>
      </c>
      <c r="E84" s="89"/>
      <c r="F84" s="90" t="str">
        <f>IF('[1]Quantité-Qualité'!$C$40&lt;&gt;0,'[1]Quantité-Qualité'!$C$40,"")</f>
        <v/>
      </c>
      <c r="G84" s="120" t="str">
        <f>IF('[1]Quantité-Qualité'!H40,'[1]Quantité-Qualité'!H40,"")</f>
        <v/>
      </c>
      <c r="H84" s="121" t="str">
        <f>IF('[1]Quantité-Qualité'!I40,'[1]Quantité-Qualité'!I40,"")</f>
        <v/>
      </c>
    </row>
    <row r="85" spans="1:8" ht="12.75" hidden="1" customHeight="1">
      <c r="A85" s="93"/>
      <c r="B85" s="94"/>
      <c r="C85" s="95" t="s">
        <v>75</v>
      </c>
      <c r="D85" s="96">
        <f>(D82-D84)/$B$63</f>
        <v>61126.450580232093</v>
      </c>
      <c r="E85" s="94"/>
      <c r="F85" s="97"/>
      <c r="G85" s="98"/>
      <c r="H85" s="99"/>
    </row>
    <row r="86" spans="1:8" ht="12.75" customHeight="1">
      <c r="A86" s="122"/>
      <c r="B86" s="101" t="s">
        <v>76</v>
      </c>
      <c r="C86" s="102">
        <f>(E82-C82)/C82</f>
        <v>1.5064926558483027E-3</v>
      </c>
      <c r="D86" s="103" t="s">
        <v>77</v>
      </c>
      <c r="E86" s="104"/>
      <c r="F86" s="105"/>
      <c r="G86" s="106"/>
      <c r="H86" s="107"/>
    </row>
    <row r="87" spans="1:8" ht="12.75" customHeight="1">
      <c r="A87" s="101"/>
      <c r="B87" s="109"/>
      <c r="C87" s="109"/>
      <c r="D87" s="110">
        <f>(E82-D85)/D85</f>
        <v>5.6521226801086832E-4</v>
      </c>
      <c r="E87" s="109" t="s">
        <v>78</v>
      </c>
      <c r="F87" s="105"/>
      <c r="G87" s="106"/>
      <c r="H87" s="107"/>
    </row>
    <row r="88" spans="1:8" ht="23.25" customHeight="1" thickBot="1">
      <c r="A88" s="112"/>
      <c r="B88" s="114"/>
      <c r="C88" s="114"/>
      <c r="D88" s="114"/>
      <c r="E88" s="114"/>
      <c r="F88" s="114"/>
      <c r="G88" s="114"/>
      <c r="H88" s="112"/>
    </row>
    <row r="89" spans="1:8" ht="18.75" customHeight="1" thickBot="1">
      <c r="A89" s="239" t="str">
        <f>[1]Nomination!G16</f>
        <v>BASRAH LIGHT</v>
      </c>
      <c r="B89" s="240"/>
      <c r="C89" s="240"/>
      <c r="D89" s="240"/>
      <c r="E89" s="240"/>
      <c r="F89" s="240"/>
      <c r="G89" s="240"/>
      <c r="H89" s="241"/>
    </row>
    <row r="90" spans="1:8" ht="10.5" customHeight="1" thickBot="1">
      <c r="A90" s="112"/>
      <c r="B90" s="112"/>
      <c r="C90" s="112"/>
      <c r="D90" s="112"/>
      <c r="E90" s="112"/>
      <c r="F90" s="112"/>
      <c r="G90" s="112"/>
      <c r="H90" s="112"/>
    </row>
    <row r="91" spans="1:8" ht="17.25" customHeight="1" thickBot="1">
      <c r="A91" s="113"/>
      <c r="B91" s="227" t="s">
        <v>52</v>
      </c>
      <c r="C91" s="228"/>
      <c r="D91" s="229"/>
      <c r="E91" s="228" t="s">
        <v>53</v>
      </c>
      <c r="F91" s="228"/>
      <c r="G91" s="228"/>
      <c r="H91" s="229"/>
    </row>
    <row r="92" spans="1:8" ht="38.25" customHeight="1">
      <c r="A92" s="216" t="s">
        <v>54</v>
      </c>
      <c r="B92" s="46" t="s">
        <v>55</v>
      </c>
      <c r="C92" s="47" t="s">
        <v>56</v>
      </c>
      <c r="D92" s="48" t="s">
        <v>57</v>
      </c>
      <c r="E92" s="49" t="s">
        <v>58</v>
      </c>
      <c r="F92" s="50" t="s">
        <v>59</v>
      </c>
      <c r="G92" s="51" t="s">
        <v>60</v>
      </c>
      <c r="H92" s="48" t="s">
        <v>61</v>
      </c>
    </row>
    <row r="93" spans="1:8" ht="18" customHeight="1" thickBot="1">
      <c r="A93" s="217"/>
      <c r="B93" s="52">
        <f>Dté_produit3_vac</f>
        <v>0.87471444486786809</v>
      </c>
      <c r="C93" s="53">
        <f>+B93-0.0011</f>
        <v>0.8736144448678681</v>
      </c>
      <c r="D93" s="54">
        <f>BSW_produit3</f>
        <v>0</v>
      </c>
      <c r="E93" s="55">
        <f>'[1]Quantité-Qualité'!K25</f>
        <v>32.9</v>
      </c>
      <c r="F93" s="56">
        <f>'[1]Quantité-Qualité'!K26</f>
        <v>0</v>
      </c>
      <c r="G93" s="57">
        <f>'[1]Quantité-Qualité'!K58</f>
        <v>0</v>
      </c>
      <c r="H93" s="58">
        <f>'[1]Quantité-Qualité'!K59</f>
        <v>1000</v>
      </c>
    </row>
    <row r="94" spans="1:8" ht="16.5" customHeight="1" thickBot="1">
      <c r="A94" s="114"/>
      <c r="B94" s="101"/>
      <c r="C94" s="101"/>
      <c r="D94" s="101"/>
      <c r="E94" s="101"/>
      <c r="F94" s="101"/>
      <c r="G94" s="115"/>
      <c r="H94" s="115"/>
    </row>
    <row r="95" spans="1:8" ht="14.25" customHeight="1" thickBot="1">
      <c r="A95" s="59" t="s">
        <v>62</v>
      </c>
      <c r="B95" s="60">
        <f>+B63</f>
        <v>0.99960000000000004</v>
      </c>
      <c r="C95" s="61" t="s">
        <v>63</v>
      </c>
      <c r="D95" s="62" t="s">
        <v>64</v>
      </c>
      <c r="E95" s="61" t="s">
        <v>65</v>
      </c>
      <c r="F95" s="227" t="s">
        <v>66</v>
      </c>
      <c r="G95" s="228"/>
      <c r="H95" s="229"/>
    </row>
    <row r="96" spans="1:8" ht="12.75" customHeight="1" thickBot="1">
      <c r="A96" s="230" t="s">
        <v>67</v>
      </c>
      <c r="B96" s="63" t="s">
        <v>68</v>
      </c>
      <c r="C96" s="64"/>
      <c r="D96" s="65">
        <f>F93</f>
        <v>0</v>
      </c>
      <c r="E96" s="66"/>
      <c r="F96" s="67" t="s">
        <v>47</v>
      </c>
      <c r="G96" s="68" t="s">
        <v>69</v>
      </c>
      <c r="H96" s="69" t="s">
        <v>70</v>
      </c>
    </row>
    <row r="97" spans="1:9" ht="12.75" customHeight="1">
      <c r="A97" s="231"/>
      <c r="B97" s="70" t="s">
        <v>71</v>
      </c>
      <c r="C97" s="71"/>
      <c r="D97" s="72">
        <f>'[1]Quantité-Qualité'!K24</f>
        <v>29454</v>
      </c>
      <c r="E97" s="73">
        <f>'[1]Quantité-Qualité'!J41</f>
        <v>29082</v>
      </c>
      <c r="F97" s="74" t="str">
        <f>IF('[1]Quantité-Qualité'!$C$37&lt;&gt;0,'[1]Quantité-Qualité'!$C$37,"")</f>
        <v>CRAU RP</v>
      </c>
      <c r="G97" s="123">
        <f>IF('[1]Quantité-Qualité'!J37,'[1]Quantité-Qualité'!J37,"")</f>
        <v>29082</v>
      </c>
      <c r="H97" s="124">
        <f>IF('[1]Quantité-Qualité'!K37,'[1]Quantité-Qualité'!K37,"")</f>
        <v>28693</v>
      </c>
    </row>
    <row r="98" spans="1:9" ht="12.75" customHeight="1" thickBot="1">
      <c r="A98" s="231"/>
      <c r="B98" s="36" t="s">
        <v>72</v>
      </c>
      <c r="C98" s="77">
        <f>[1]Nomination!G19</f>
        <v>29038</v>
      </c>
      <c r="D98" s="78">
        <f>'[1]Quantité-Qualité'!K27</f>
        <v>29030</v>
      </c>
      <c r="E98" s="79">
        <f>'[1]Quantité-Qualité'!K41</f>
        <v>28693</v>
      </c>
      <c r="F98" s="80" t="str">
        <f>IF('[1]Quantité-Qualité'!$C$38&lt;&gt;0,'[1]Quantité-Qualité'!$C$38,"")</f>
        <v>SPSE</v>
      </c>
      <c r="G98" s="116" t="str">
        <f>IF('[1]Quantité-Qualité'!J38,'[1]Quantité-Qualité'!J38,"")</f>
        <v/>
      </c>
      <c r="H98" s="117" t="str">
        <f>IF('[1]Quantité-Qualité'!K38,'[1]Quantité-Qualité'!K38,"")</f>
        <v/>
      </c>
    </row>
    <row r="99" spans="1:9" ht="12.75" customHeight="1">
      <c r="A99" s="231"/>
      <c r="B99" s="83" t="s">
        <v>73</v>
      </c>
      <c r="C99" s="84">
        <f>[1]Nomination!G20</f>
        <v>25368</v>
      </c>
      <c r="D99" s="85">
        <f>D98*C93</f>
        <v>25361.027334514212</v>
      </c>
      <c r="E99" s="66"/>
      <c r="F99" s="80" t="str">
        <f>IF('[1]Quantité-Qualité'!$C$39&lt;&gt;0,'[1]Quantité-Qualité'!$C$39,"")</f>
        <v/>
      </c>
      <c r="G99" s="116" t="str">
        <f>IF('[1]Quantité-Qualité'!J39,'[1]Quantité-Qualité'!J39,"")</f>
        <v/>
      </c>
      <c r="H99" s="117" t="str">
        <f>IF('[1]Quantité-Qualité'!K39,'[1]Quantité-Qualité'!K39,"")</f>
        <v/>
      </c>
    </row>
    <row r="100" spans="1:9" ht="12.75" customHeight="1" thickBot="1">
      <c r="A100" s="205"/>
      <c r="B100" s="86" t="s">
        <v>74</v>
      </c>
      <c r="C100" s="87"/>
      <c r="D100" s="88">
        <f>'[1]Quantité-Qualité'!K28</f>
        <v>0</v>
      </c>
      <c r="E100" s="89"/>
      <c r="F100" s="90" t="str">
        <f>IF('[1]Quantité-Qualité'!$C$40&lt;&gt;0,'[1]Quantité-Qualité'!$C$40,"")</f>
        <v/>
      </c>
      <c r="G100" s="125" t="str">
        <f>IF('[1]Quantité-Qualité'!J40,'[1]Quantité-Qualité'!J40,"")</f>
        <v/>
      </c>
      <c r="H100" s="126" t="str">
        <f>IF('[1]Quantité-Qualité'!K40,'[1]Quantité-Qualité'!K40,"")</f>
        <v/>
      </c>
    </row>
    <row r="101" spans="1:9" ht="12.75" hidden="1" customHeight="1">
      <c r="A101" s="93"/>
      <c r="B101" s="94"/>
      <c r="C101" s="95" t="s">
        <v>75</v>
      </c>
      <c r="D101" s="96">
        <f>(D98-D100)/$B$63</f>
        <v>29041.616646658662</v>
      </c>
      <c r="E101" s="94"/>
      <c r="F101" s="97"/>
      <c r="G101" s="98"/>
      <c r="H101" s="99"/>
    </row>
    <row r="102" spans="1:9" ht="12.75" customHeight="1">
      <c r="A102" s="122"/>
      <c r="B102" s="101" t="s">
        <v>76</v>
      </c>
      <c r="C102" s="102">
        <f>(E98-C98)/C98</f>
        <v>-1.1880983538811212E-2</v>
      </c>
      <c r="D102" s="103" t="s">
        <v>77</v>
      </c>
      <c r="E102" s="104"/>
      <c r="F102" s="105"/>
      <c r="G102" s="106"/>
      <c r="H102" s="107"/>
    </row>
    <row r="103" spans="1:9" ht="12.75" customHeight="1">
      <c r="A103" s="101"/>
      <c r="B103" s="109"/>
      <c r="C103" s="109"/>
      <c r="D103" s="110">
        <f>(E98-D101)/D101</f>
        <v>-1.2004037202893506E-2</v>
      </c>
      <c r="E103" s="109" t="s">
        <v>78</v>
      </c>
      <c r="F103" s="105"/>
      <c r="G103" s="106"/>
      <c r="H103" s="127"/>
    </row>
    <row r="104" spans="1:9" ht="18.75" customHeight="1">
      <c r="A104" s="128"/>
      <c r="B104" s="128"/>
      <c r="C104" s="128"/>
      <c r="D104" s="128"/>
      <c r="E104" s="128"/>
      <c r="F104" s="128"/>
      <c r="G104" s="128"/>
      <c r="H104" s="128"/>
    </row>
    <row r="105" spans="1:9" ht="195.75" customHeight="1"/>
    <row r="106" spans="1:9" ht="14.25" hidden="1">
      <c r="A106" s="129"/>
      <c r="B106" s="129"/>
      <c r="C106" s="130" t="s">
        <v>79</v>
      </c>
      <c r="D106" s="130" t="s">
        <v>80</v>
      </c>
      <c r="E106" s="130"/>
      <c r="F106" s="130"/>
      <c r="G106" s="130"/>
      <c r="H106" s="130"/>
      <c r="I106" s="130"/>
    </row>
    <row r="107" spans="1:9" hidden="1">
      <c r="A107" s="129"/>
      <c r="B107" s="129"/>
      <c r="C107" s="129" t="s">
        <v>81</v>
      </c>
      <c r="D107" s="129" t="s">
        <v>82</v>
      </c>
      <c r="E107" s="129"/>
      <c r="F107" s="129"/>
      <c r="G107" s="129"/>
      <c r="H107" s="129"/>
      <c r="I107" s="131"/>
    </row>
    <row r="108" spans="1:9" hidden="1">
      <c r="A108" s="129"/>
      <c r="B108" s="129"/>
      <c r="C108" s="129" t="s">
        <v>83</v>
      </c>
      <c r="D108" s="129" t="s">
        <v>84</v>
      </c>
      <c r="E108" s="129"/>
      <c r="F108" s="129"/>
      <c r="G108" s="129"/>
      <c r="H108" s="129"/>
      <c r="I108" s="131"/>
    </row>
    <row r="109" spans="1:9" hidden="1">
      <c r="A109" s="129"/>
      <c r="B109" s="129"/>
      <c r="C109" s="129" t="s">
        <v>85</v>
      </c>
      <c r="D109" s="129" t="s">
        <v>86</v>
      </c>
      <c r="E109" s="129"/>
      <c r="F109" s="129"/>
      <c r="G109" s="129"/>
      <c r="H109" s="129"/>
      <c r="I109" s="131"/>
    </row>
    <row r="110" spans="1:9" hidden="1">
      <c r="A110" s="129"/>
      <c r="B110" s="129"/>
      <c r="C110" s="129"/>
      <c r="D110" s="129" t="s">
        <v>87</v>
      </c>
      <c r="E110" s="129"/>
      <c r="F110" s="129"/>
      <c r="G110" s="129"/>
      <c r="H110" s="129"/>
      <c r="I110" s="131"/>
    </row>
    <row r="111" spans="1:9" hidden="1">
      <c r="A111" s="129"/>
      <c r="B111" s="129"/>
      <c r="C111" s="129"/>
      <c r="D111" s="129"/>
      <c r="E111" s="129"/>
      <c r="F111" s="129"/>
      <c r="G111" s="129"/>
      <c r="H111" s="129"/>
      <c r="I111" s="131"/>
    </row>
    <row r="112" spans="1:9" hidden="1">
      <c r="A112" s="129"/>
      <c r="B112" s="129"/>
      <c r="C112" s="129"/>
      <c r="D112" s="129"/>
      <c r="E112" s="129"/>
      <c r="F112" s="129"/>
      <c r="G112" s="129"/>
      <c r="H112" s="129"/>
      <c r="I112" s="131"/>
    </row>
    <row r="113" hidden="1"/>
  </sheetData>
  <autoFilter ref="A26:I41">
    <filterColumn colId="0" showButton="0"/>
    <filterColumn colId="2" showButton="0"/>
    <filterColumn colId="5" showButton="0"/>
    <filterColumn colId="6" showButton="0"/>
    <filterColumn colId="8">
      <filters>
        <filter val="durant"/>
      </filters>
    </filterColumn>
  </autoFilter>
  <mergeCells count="136">
    <mergeCell ref="F95:H95"/>
    <mergeCell ref="A96:A100"/>
    <mergeCell ref="L27:O32"/>
    <mergeCell ref="L4:N7"/>
    <mergeCell ref="N11:P14"/>
    <mergeCell ref="P4:R7"/>
    <mergeCell ref="F79:H79"/>
    <mergeCell ref="A80:A84"/>
    <mergeCell ref="A89:H89"/>
    <mergeCell ref="B91:D91"/>
    <mergeCell ref="B59:D59"/>
    <mergeCell ref="E59:H59"/>
    <mergeCell ref="E91:H91"/>
    <mergeCell ref="A92:A93"/>
    <mergeCell ref="F63:H63"/>
    <mergeCell ref="A64:A68"/>
    <mergeCell ref="A73:H73"/>
    <mergeCell ref="B75:D75"/>
    <mergeCell ref="E75:H75"/>
    <mergeCell ref="A76:A77"/>
    <mergeCell ref="A60:A61"/>
    <mergeCell ref="B51:C51"/>
    <mergeCell ref="E51:F51"/>
    <mergeCell ref="B52:C52"/>
    <mergeCell ref="E52:F52"/>
    <mergeCell ref="B53:C53"/>
    <mergeCell ref="E53:F53"/>
    <mergeCell ref="B54:C54"/>
    <mergeCell ref="E54:F54"/>
    <mergeCell ref="A57:H57"/>
    <mergeCell ref="D44:E44"/>
    <mergeCell ref="F44:G44"/>
    <mergeCell ref="A47:B47"/>
    <mergeCell ref="C47:D47"/>
    <mergeCell ref="E47:F47"/>
    <mergeCell ref="G47:H47"/>
    <mergeCell ref="C40:D40"/>
    <mergeCell ref="F40:H40"/>
    <mergeCell ref="A49:G49"/>
    <mergeCell ref="B50:C50"/>
    <mergeCell ref="E50:F50"/>
    <mergeCell ref="A41:B41"/>
    <mergeCell ref="C41:D41"/>
    <mergeCell ref="F41:H41"/>
    <mergeCell ref="A44:A45"/>
    <mergeCell ref="B44:C44"/>
    <mergeCell ref="A38:B38"/>
    <mergeCell ref="C38:D38"/>
    <mergeCell ref="F38:H38"/>
    <mergeCell ref="B45:C45"/>
    <mergeCell ref="D45:E45"/>
    <mergeCell ref="F45:G45"/>
    <mergeCell ref="A39:B39"/>
    <mergeCell ref="C39:D39"/>
    <mergeCell ref="F39:H39"/>
    <mergeCell ref="A40:B40"/>
    <mergeCell ref="A36:B36"/>
    <mergeCell ref="C36:D36"/>
    <mergeCell ref="F36:H36"/>
    <mergeCell ref="A37:B37"/>
    <mergeCell ref="C37:D37"/>
    <mergeCell ref="F37:H37"/>
    <mergeCell ref="A34:B34"/>
    <mergeCell ref="C34:D34"/>
    <mergeCell ref="F34:H34"/>
    <mergeCell ref="A35:B35"/>
    <mergeCell ref="C35:D35"/>
    <mergeCell ref="F35:H35"/>
    <mergeCell ref="A32:B32"/>
    <mergeCell ref="C32:D32"/>
    <mergeCell ref="F32:H32"/>
    <mergeCell ref="A33:B33"/>
    <mergeCell ref="C33:D33"/>
    <mergeCell ref="F33:H33"/>
    <mergeCell ref="A30:B30"/>
    <mergeCell ref="C30:D30"/>
    <mergeCell ref="F30:H30"/>
    <mergeCell ref="A31:B31"/>
    <mergeCell ref="C31:D31"/>
    <mergeCell ref="F31:H31"/>
    <mergeCell ref="A28:B28"/>
    <mergeCell ref="C28:D28"/>
    <mergeCell ref="F28:H28"/>
    <mergeCell ref="A29:B29"/>
    <mergeCell ref="C29:D29"/>
    <mergeCell ref="F29:H29"/>
    <mergeCell ref="C23:D23"/>
    <mergeCell ref="E23:F23"/>
    <mergeCell ref="G23:H23"/>
    <mergeCell ref="A25:H25"/>
    <mergeCell ref="A27:B27"/>
    <mergeCell ref="C27:D27"/>
    <mergeCell ref="F27:H27"/>
    <mergeCell ref="A26:B26"/>
    <mergeCell ref="C26:D26"/>
    <mergeCell ref="F26:H26"/>
    <mergeCell ref="A21:B21"/>
    <mergeCell ref="C21:D21"/>
    <mergeCell ref="E21:F21"/>
    <mergeCell ref="G21:H21"/>
    <mergeCell ref="A22:B22"/>
    <mergeCell ref="C22:D22"/>
    <mergeCell ref="E22:F22"/>
    <mergeCell ref="G22:H22"/>
    <mergeCell ref="A19:B19"/>
    <mergeCell ref="C19:D19"/>
    <mergeCell ref="E19:F19"/>
    <mergeCell ref="G19:H19"/>
    <mergeCell ref="A20:B20"/>
    <mergeCell ref="C20:D20"/>
    <mergeCell ref="G20:H20"/>
    <mergeCell ref="A18:B18"/>
    <mergeCell ref="C18:D18"/>
    <mergeCell ref="E18:F18"/>
    <mergeCell ref="G18:H18"/>
    <mergeCell ref="A17:B17"/>
    <mergeCell ref="C17:D17"/>
    <mergeCell ref="E17:F17"/>
    <mergeCell ref="G17:H17"/>
    <mergeCell ref="A16:B16"/>
    <mergeCell ref="C16:D16"/>
    <mergeCell ref="E16:F16"/>
    <mergeCell ref="G16:H16"/>
    <mergeCell ref="E12:H12"/>
    <mergeCell ref="E13:F13"/>
    <mergeCell ref="G13:H13"/>
    <mergeCell ref="A15:H15"/>
    <mergeCell ref="A11:H11"/>
    <mergeCell ref="A4:H4"/>
    <mergeCell ref="B6:D6"/>
    <mergeCell ref="E6:F6"/>
    <mergeCell ref="G6:H6"/>
    <mergeCell ref="E7:E8"/>
    <mergeCell ref="G7:H7"/>
    <mergeCell ref="B8:D8"/>
    <mergeCell ref="G8:H8"/>
  </mergeCells>
  <phoneticPr fontId="0" type="noConversion"/>
  <dataValidations count="4">
    <dataValidation type="list" allowBlank="1" showInputMessage="1" showErrorMessage="1" sqref="B45:G45">
      <formula1>$C$107:$C$109</formula1>
    </dataValidation>
    <dataValidation type="list" allowBlank="1" showInputMessage="1" sqref="D51:D54 G51:G54">
      <formula1>$D$107:$D$110</formula1>
    </dataValidation>
    <dataValidation type="list" allowBlank="1" showInputMessage="1" sqref="H45">
      <formula1>$C$107:$C$108</formula1>
    </dataValidation>
    <dataValidation type="list" allowBlank="1" showInputMessage="1" sqref="G7:H7">
      <formula1>$H$107:$H$112</formula1>
    </dataValidation>
  </dataValidations>
  <hyperlinks>
    <hyperlink ref="L1" r:id="rId1" location="p190821"/>
  </hyperlinks>
  <printOptions horizontalCentered="1" verticalCentered="1"/>
  <pageMargins left="0.23622047244094491" right="0.19685039370078741" top="0.23622047244094491" bottom="0" header="0.19685039370078741" footer="0.31496062992125984"/>
  <pageSetup paperSize="9" scale="60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Rapport Escale Crau (3)</vt:lpstr>
      <vt:lpstr>'Rapport Escale Crau (3)'!Zone_d_impression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PACO-FLO</dc:creator>
  <cp:lastModifiedBy>Michel</cp:lastModifiedBy>
  <cp:lastPrinted>2012-10-21T21:38:35Z</cp:lastPrinted>
  <dcterms:created xsi:type="dcterms:W3CDTF">2012-10-21T12:15:03Z</dcterms:created>
  <dcterms:modified xsi:type="dcterms:W3CDTF">2012-10-21T21:39:56Z</dcterms:modified>
</cp:coreProperties>
</file>