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showInkAnnotation="0" codeName="ThisWorkbook" defaultThemeVersion="124226"/>
  <bookViews>
    <workbookView xWindow="105" yWindow="375" windowWidth="16215" windowHeight="8925" tabRatio="646" firstSheet="1" activeTab="1"/>
  </bookViews>
  <sheets>
    <sheet name="Fériés" sheetId="285" r:id="rId1"/>
    <sheet name="0" sheetId="232" r:id="rId2"/>
  </sheets>
  <definedNames>
    <definedName name="An" localSheetId="0">Fériés!$B$1</definedName>
    <definedName name="annee" localSheetId="0">Fériés!$K$1:$K$16</definedName>
    <definedName name="Fériés2010">Fériés!$D$4:$D$120</definedName>
    <definedName name="Fériés2013">Fériés!$D$4:$D$16</definedName>
  </definedNames>
  <calcPr calcId="114210"/>
</workbook>
</file>

<file path=xl/calcChain.xml><?xml version="1.0" encoding="utf-8"?>
<calcChain xmlns="http://schemas.openxmlformats.org/spreadsheetml/2006/main">
  <c r="D16" i="285"/>
  <c r="D15"/>
  <c r="D14"/>
  <c r="D13"/>
  <c r="D12"/>
  <c r="D5"/>
  <c r="D10"/>
  <c r="D11"/>
  <c r="D9"/>
  <c r="D8"/>
  <c r="D7"/>
  <c r="D6"/>
  <c r="D4"/>
  <c r="K1" i="232"/>
  <c r="C3"/>
  <c r="G3"/>
  <c r="K3"/>
  <c r="V25"/>
  <c r="D120" i="285"/>
  <c r="D119"/>
  <c r="D118"/>
  <c r="D117"/>
  <c r="D116"/>
  <c r="D112"/>
  <c r="D111"/>
  <c r="D109"/>
  <c r="D114"/>
  <c r="D115"/>
  <c r="D108"/>
  <c r="D107"/>
  <c r="D106"/>
  <c r="D105"/>
  <c r="D104"/>
  <c r="D103"/>
  <c r="D99"/>
  <c r="D98"/>
  <c r="D96"/>
  <c r="D100"/>
  <c r="D95"/>
  <c r="D94"/>
  <c r="D93"/>
  <c r="D92"/>
  <c r="D91"/>
  <c r="D90"/>
  <c r="D86"/>
  <c r="D85"/>
  <c r="D83"/>
  <c r="D88"/>
  <c r="D89"/>
  <c r="D82"/>
  <c r="D81"/>
  <c r="D80"/>
  <c r="D79"/>
  <c r="D78"/>
  <c r="D77"/>
  <c r="D73"/>
  <c r="D72"/>
  <c r="D70"/>
  <c r="D74"/>
  <c r="D69"/>
  <c r="D68"/>
  <c r="D67"/>
  <c r="D66"/>
  <c r="D65"/>
  <c r="D64"/>
  <c r="D60"/>
  <c r="D59"/>
  <c r="D57"/>
  <c r="D62"/>
  <c r="D63"/>
  <c r="D56"/>
  <c r="D55"/>
  <c r="D54"/>
  <c r="D53"/>
  <c r="D52"/>
  <c r="D51"/>
  <c r="D47"/>
  <c r="D46"/>
  <c r="D44"/>
  <c r="D48"/>
  <c r="D43"/>
  <c r="D42"/>
  <c r="D41"/>
  <c r="D40"/>
  <c r="D39"/>
  <c r="D38"/>
  <c r="D34"/>
  <c r="D33"/>
  <c r="D31"/>
  <c r="D36"/>
  <c r="D37"/>
  <c r="D30"/>
  <c r="D29"/>
  <c r="D28"/>
  <c r="D27"/>
  <c r="D26"/>
  <c r="D25"/>
  <c r="D21"/>
  <c r="D20"/>
  <c r="D18"/>
  <c r="D22"/>
  <c r="D17"/>
  <c r="D1"/>
  <c r="D23"/>
  <c r="D24"/>
  <c r="D19"/>
  <c r="D45"/>
  <c r="D71"/>
  <c r="D97"/>
  <c r="D49"/>
  <c r="D50"/>
  <c r="D75"/>
  <c r="D76"/>
  <c r="D101"/>
  <c r="D102"/>
  <c r="D61"/>
  <c r="D113"/>
  <c r="D58"/>
  <c r="D110"/>
  <c r="D35"/>
  <c r="D87"/>
  <c r="D32"/>
  <c r="D84"/>
  <c r="W20" i="232"/>
  <c r="W19"/>
  <c r="W18"/>
  <c r="W16"/>
  <c r="W15"/>
  <c r="W14"/>
  <c r="W13"/>
  <c r="W12"/>
  <c r="W11"/>
  <c r="W10"/>
  <c r="W9"/>
  <c r="W8"/>
  <c r="W7"/>
  <c r="C2"/>
  <c r="G2"/>
  <c r="O3"/>
  <c r="K2"/>
  <c r="S3"/>
  <c r="S2"/>
  <c r="O2"/>
</calcChain>
</file>

<file path=xl/sharedStrings.xml><?xml version="1.0" encoding="utf-8"?>
<sst xmlns="http://schemas.openxmlformats.org/spreadsheetml/2006/main" count="166" uniqueCount="37">
  <si>
    <t>ETP</t>
  </si>
  <si>
    <t>T</t>
  </si>
  <si>
    <t>AM</t>
  </si>
  <si>
    <t>PM</t>
  </si>
  <si>
    <t>A</t>
  </si>
  <si>
    <t>D</t>
  </si>
  <si>
    <t>Congés (Payés, Alged, Exeptionnels)</t>
  </si>
  <si>
    <t>RTT</t>
  </si>
  <si>
    <t>Arrêt maladie</t>
  </si>
  <si>
    <t>Récupération</t>
  </si>
  <si>
    <t>Formation</t>
  </si>
  <si>
    <t>Délégations</t>
  </si>
  <si>
    <t>changement d'horaire</t>
  </si>
  <si>
    <t>Réunion</t>
  </si>
  <si>
    <t>COMITE ENTREPRISE</t>
  </si>
  <si>
    <t>GAPE</t>
  </si>
  <si>
    <t>Récupération  Délégation</t>
  </si>
  <si>
    <t>travaille au foyer de vie</t>
  </si>
  <si>
    <t>Stage 8 semaines</t>
  </si>
  <si>
    <t>DIF</t>
  </si>
  <si>
    <t>SEMAINE :</t>
  </si>
  <si>
    <t>ANNÉE :</t>
  </si>
  <si>
    <t>NOEL</t>
  </si>
  <si>
    <t>Armistice 1918</t>
  </si>
  <si>
    <t>Toussaint</t>
  </si>
  <si>
    <t>Assomption</t>
  </si>
  <si>
    <t>Fête nationale</t>
  </si>
  <si>
    <t>Lundi de Pentecote</t>
  </si>
  <si>
    <t xml:space="preserve">Pentecôte </t>
  </si>
  <si>
    <t xml:space="preserve">Ascension </t>
  </si>
  <si>
    <t>Armistice 1945</t>
  </si>
  <si>
    <t>Fête du travail</t>
  </si>
  <si>
    <t>Lundi de Pâques</t>
  </si>
  <si>
    <t>Pâques</t>
  </si>
  <si>
    <t>Jour de l'An</t>
  </si>
  <si>
    <t>Jour de l'an</t>
  </si>
  <si>
    <t>a</t>
  </si>
</sst>
</file>

<file path=xl/styles.xml><?xml version="1.0" encoding="utf-8"?>
<styleSheet xmlns="http://schemas.openxmlformats.org/spreadsheetml/2006/main">
  <numFmts count="4">
    <numFmt numFmtId="164" formatCode="[$-40C]d\-mmm;@"/>
    <numFmt numFmtId="165" formatCode="dddd\ dd\ mmmm\ yyyy"/>
    <numFmt numFmtId="166" formatCode="[$-F800]dddd\,\ mmmm\ dd\,\ yyyy"/>
    <numFmt numFmtId="167" formatCode="dddd"/>
  </numFmts>
  <fonts count="24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4"/>
      <color indexed="10"/>
      <name val="Calibri"/>
      <family val="2"/>
    </font>
    <font>
      <b/>
      <sz val="14"/>
      <color indexed="10"/>
      <name val="Calibri"/>
      <family val="2"/>
    </font>
    <font>
      <b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2"/>
      <color indexed="10"/>
      <name val="Calibri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sz val="14"/>
      <color indexed="62"/>
      <name val="Calibri"/>
      <family val="2"/>
    </font>
    <font>
      <sz val="12"/>
      <color indexed="9"/>
      <name val="Calibri"/>
      <family val="2"/>
    </font>
    <font>
      <b/>
      <sz val="14"/>
      <color indexed="9"/>
      <name val="Calibri"/>
      <family val="2"/>
    </font>
    <font>
      <b/>
      <sz val="12"/>
      <color indexed="10"/>
      <name val="Calibri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color indexed="12"/>
      <name val="Arial"/>
      <family val="2"/>
    </font>
    <font>
      <b/>
      <sz val="14"/>
      <color indexed="8"/>
      <name val="Calibri"/>
      <family val="2"/>
    </font>
    <font>
      <sz val="8"/>
      <name val="Arial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30">
    <xf numFmtId="0" fontId="0" fillId="0" borderId="0" xfId="0"/>
    <xf numFmtId="49" fontId="3" fillId="0" borderId="0" xfId="0" applyNumberFormat="1" applyFont="1"/>
    <xf numFmtId="0" fontId="4" fillId="0" borderId="0" xfId="0" applyFont="1"/>
    <xf numFmtId="164" fontId="3" fillId="0" borderId="0" xfId="0" applyNumberFormat="1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1" xfId="0" applyNumberFormat="1" applyFont="1" applyBorder="1"/>
    <xf numFmtId="0" fontId="6" fillId="0" borderId="0" xfId="0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2" fontId="8" fillId="0" borderId="0" xfId="0" applyNumberFormat="1" applyFont="1"/>
    <xf numFmtId="2" fontId="9" fillId="3" borderId="8" xfId="0" applyNumberFormat="1" applyFont="1" applyFill="1" applyBorder="1" applyAlignment="1">
      <alignment horizontal="center"/>
    </xf>
    <xf numFmtId="2" fontId="9" fillId="3" borderId="9" xfId="0" applyNumberFormat="1" applyFont="1" applyFill="1" applyBorder="1" applyAlignment="1">
      <alignment horizontal="center"/>
    </xf>
    <xf numFmtId="2" fontId="9" fillId="3" borderId="10" xfId="0" applyNumberFormat="1" applyFont="1" applyFill="1" applyBorder="1" applyAlignment="1">
      <alignment horizontal="center"/>
    </xf>
    <xf numFmtId="2" fontId="8" fillId="0" borderId="11" xfId="0" applyNumberFormat="1" applyFont="1" applyBorder="1" applyAlignment="1">
      <alignment horizontal="center"/>
    </xf>
    <xf numFmtId="2" fontId="10" fillId="4" borderId="12" xfId="0" applyNumberFormat="1" applyFont="1" applyFill="1" applyBorder="1"/>
    <xf numFmtId="2" fontId="10" fillId="4" borderId="13" xfId="0" applyNumberFormat="1" applyFont="1" applyFill="1" applyBorder="1"/>
    <xf numFmtId="2" fontId="10" fillId="0" borderId="12" xfId="0" applyNumberFormat="1" applyFont="1" applyFill="1" applyBorder="1"/>
    <xf numFmtId="2" fontId="10" fillId="0" borderId="13" xfId="0" applyNumberFormat="1" applyFont="1" applyFill="1" applyBorder="1"/>
    <xf numFmtId="2" fontId="10" fillId="0" borderId="14" xfId="0" applyNumberFormat="1" applyFont="1" applyFill="1" applyBorder="1"/>
    <xf numFmtId="2" fontId="10" fillId="4" borderId="14" xfId="0" applyNumberFormat="1" applyFont="1" applyFill="1" applyBorder="1"/>
    <xf numFmtId="2" fontId="10" fillId="0" borderId="8" xfId="0" applyNumberFormat="1" applyFont="1" applyFill="1" applyBorder="1"/>
    <xf numFmtId="2" fontId="10" fillId="0" borderId="9" xfId="0" applyNumberFormat="1" applyFont="1" applyFill="1" applyBorder="1"/>
    <xf numFmtId="2" fontId="10" fillId="0" borderId="10" xfId="0" applyNumberFormat="1" applyFont="1" applyFill="1" applyBorder="1"/>
    <xf numFmtId="2" fontId="10" fillId="0" borderId="15" xfId="0" applyNumberFormat="1" applyFont="1" applyFill="1" applyBorder="1"/>
    <xf numFmtId="2" fontId="10" fillId="0" borderId="16" xfId="0" applyNumberFormat="1" applyFont="1" applyFill="1" applyBorder="1"/>
    <xf numFmtId="2" fontId="10" fillId="0" borderId="8" xfId="0" applyNumberFormat="1" applyFont="1" applyBorder="1"/>
    <xf numFmtId="2" fontId="10" fillId="0" borderId="9" xfId="0" applyNumberFormat="1" applyFont="1" applyBorder="1"/>
    <xf numFmtId="2" fontId="10" fillId="0" borderId="10" xfId="0" applyNumberFormat="1" applyFont="1" applyBorder="1"/>
    <xf numFmtId="2" fontId="11" fillId="0" borderId="0" xfId="0" applyNumberFormat="1" applyFont="1"/>
    <xf numFmtId="2" fontId="10" fillId="0" borderId="17" xfId="0" applyNumberFormat="1" applyFont="1" applyFill="1" applyBorder="1"/>
    <xf numFmtId="2" fontId="10" fillId="0" borderId="18" xfId="0" applyNumberFormat="1" applyFont="1" applyFill="1" applyBorder="1"/>
    <xf numFmtId="2" fontId="10" fillId="4" borderId="17" xfId="0" applyNumberFormat="1" applyFont="1" applyFill="1" applyBorder="1"/>
    <xf numFmtId="2" fontId="10" fillId="4" borderId="18" xfId="0" applyNumberFormat="1" applyFont="1" applyFill="1" applyBorder="1"/>
    <xf numFmtId="2" fontId="10" fillId="4" borderId="19" xfId="0" applyNumberFormat="1" applyFont="1" applyFill="1" applyBorder="1"/>
    <xf numFmtId="2" fontId="10" fillId="4" borderId="20" xfId="0" applyNumberFormat="1" applyFont="1" applyFill="1" applyBorder="1"/>
    <xf numFmtId="2" fontId="10" fillId="4" borderId="21" xfId="0" applyNumberFormat="1" applyFont="1" applyFill="1" applyBorder="1"/>
    <xf numFmtId="2" fontId="10" fillId="4" borderId="22" xfId="0" applyNumberFormat="1" applyFont="1" applyFill="1" applyBorder="1"/>
    <xf numFmtId="2" fontId="11" fillId="0" borderId="0" xfId="0" applyNumberFormat="1" applyFont="1" applyFill="1"/>
    <xf numFmtId="2" fontId="10" fillId="0" borderId="0" xfId="0" applyNumberFormat="1" applyFont="1" applyAlignment="1">
      <alignment horizontal="center"/>
    </xf>
    <xf numFmtId="2" fontId="10" fillId="0" borderId="11" xfId="0" applyNumberFormat="1" applyFont="1" applyBorder="1" applyAlignment="1">
      <alignment horizontal="center"/>
    </xf>
    <xf numFmtId="2" fontId="10" fillId="0" borderId="23" xfId="0" applyNumberFormat="1" applyFont="1" applyBorder="1" applyAlignment="1">
      <alignment horizontal="center"/>
    </xf>
    <xf numFmtId="2" fontId="10" fillId="0" borderId="24" xfId="0" applyNumberFormat="1" applyFont="1" applyBorder="1" applyAlignment="1">
      <alignment horizontal="center"/>
    </xf>
    <xf numFmtId="2" fontId="10" fillId="0" borderId="25" xfId="0" applyNumberFormat="1" applyFont="1" applyBorder="1" applyAlignment="1">
      <alignment horizontal="center"/>
    </xf>
    <xf numFmtId="2" fontId="10" fillId="0" borderId="0" xfId="0" applyNumberFormat="1" applyFont="1" applyFill="1" applyAlignment="1">
      <alignment horizontal="center"/>
    </xf>
    <xf numFmtId="2" fontId="10" fillId="0" borderId="19" xfId="0" applyNumberFormat="1" applyFont="1" applyFill="1" applyBorder="1"/>
    <xf numFmtId="164" fontId="10" fillId="0" borderId="0" xfId="0" applyNumberFormat="1" applyFont="1" applyAlignment="1">
      <alignment horizontal="center"/>
    </xf>
    <xf numFmtId="164" fontId="8" fillId="0" borderId="0" xfId="0" applyNumberFormat="1" applyFont="1"/>
    <xf numFmtId="2" fontId="12" fillId="4" borderId="12" xfId="0" applyNumberFormat="1" applyFont="1" applyFill="1" applyBorder="1"/>
    <xf numFmtId="2" fontId="12" fillId="4" borderId="13" xfId="0" applyNumberFormat="1" applyFont="1" applyFill="1" applyBorder="1"/>
    <xf numFmtId="2" fontId="12" fillId="0" borderId="8" xfId="0" applyNumberFormat="1" applyFont="1" applyBorder="1"/>
    <xf numFmtId="2" fontId="12" fillId="0" borderId="9" xfId="0" applyNumberFormat="1" applyFont="1" applyBorder="1"/>
    <xf numFmtId="2" fontId="12" fillId="0" borderId="0" xfId="0" applyNumberFormat="1" applyFont="1"/>
    <xf numFmtId="2" fontId="12" fillId="0" borderId="10" xfId="0" applyNumberFormat="1" applyFont="1" applyBorder="1"/>
    <xf numFmtId="2" fontId="12" fillId="4" borderId="17" xfId="0" applyNumberFormat="1" applyFont="1" applyFill="1" applyBorder="1"/>
    <xf numFmtId="2" fontId="12" fillId="4" borderId="18" xfId="0" applyNumberFormat="1" applyFont="1" applyFill="1" applyBorder="1"/>
    <xf numFmtId="2" fontId="12" fillId="4" borderId="19" xfId="0" applyNumberFormat="1" applyFont="1" applyFill="1" applyBorder="1"/>
    <xf numFmtId="2" fontId="12" fillId="4" borderId="14" xfId="0" applyNumberFormat="1" applyFont="1" applyFill="1" applyBorder="1"/>
    <xf numFmtId="2" fontId="12" fillId="0" borderId="20" xfId="0" applyNumberFormat="1" applyFont="1" applyFill="1" applyBorder="1"/>
    <xf numFmtId="2" fontId="12" fillId="0" borderId="21" xfId="0" applyNumberFormat="1" applyFont="1" applyFill="1" applyBorder="1"/>
    <xf numFmtId="2" fontId="12" fillId="0" borderId="22" xfId="0" applyNumberFormat="1" applyFont="1" applyFill="1" applyBorder="1"/>
    <xf numFmtId="2" fontId="13" fillId="3" borderId="8" xfId="0" applyNumberFormat="1" applyFont="1" applyFill="1" applyBorder="1" applyAlignment="1">
      <alignment horizontal="center"/>
    </xf>
    <xf numFmtId="2" fontId="13" fillId="3" borderId="9" xfId="0" applyNumberFormat="1" applyFont="1" applyFill="1" applyBorder="1" applyAlignment="1">
      <alignment horizontal="center"/>
    </xf>
    <xf numFmtId="2" fontId="13" fillId="3" borderId="10" xfId="0" applyNumberFormat="1" applyFont="1" applyFill="1" applyBorder="1" applyAlignment="1">
      <alignment horizontal="center"/>
    </xf>
    <xf numFmtId="2" fontId="10" fillId="5" borderId="13" xfId="0" applyNumberFormat="1" applyFont="1" applyFill="1" applyBorder="1"/>
    <xf numFmtId="2" fontId="10" fillId="5" borderId="14" xfId="0" applyNumberFormat="1" applyFont="1" applyFill="1" applyBorder="1"/>
    <xf numFmtId="2" fontId="10" fillId="5" borderId="15" xfId="0" applyNumberFormat="1" applyFont="1" applyFill="1" applyBorder="1"/>
    <xf numFmtId="2" fontId="10" fillId="5" borderId="26" xfId="0" applyNumberFormat="1" applyFont="1" applyFill="1" applyBorder="1"/>
    <xf numFmtId="49" fontId="15" fillId="0" borderId="27" xfId="0" applyNumberFormat="1" applyFont="1" applyFill="1" applyBorder="1" applyAlignment="1">
      <alignment horizontal="center"/>
    </xf>
    <xf numFmtId="164" fontId="9" fillId="3" borderId="28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9" fillId="3" borderId="29" xfId="0" applyNumberFormat="1" applyFont="1" applyFill="1" applyBorder="1" applyAlignment="1">
      <alignment horizontal="center"/>
    </xf>
    <xf numFmtId="2" fontId="8" fillId="0" borderId="7" xfId="0" applyNumberFormat="1" applyFont="1" applyBorder="1" applyAlignment="1"/>
    <xf numFmtId="0" fontId="19" fillId="0" borderId="0" xfId="2"/>
    <xf numFmtId="0" fontId="19" fillId="0" borderId="0" xfId="2" applyAlignment="1">
      <alignment horizontal="center"/>
    </xf>
    <xf numFmtId="165" fontId="1" fillId="6" borderId="0" xfId="2" applyNumberFormat="1" applyFont="1" applyFill="1" applyBorder="1" applyAlignment="1">
      <alignment horizontal="center"/>
    </xf>
    <xf numFmtId="0" fontId="20" fillId="6" borderId="0" xfId="2" applyFont="1" applyFill="1" applyBorder="1"/>
    <xf numFmtId="0" fontId="1" fillId="6" borderId="0" xfId="2" applyFont="1" applyFill="1" applyBorder="1"/>
    <xf numFmtId="166" fontId="1" fillId="6" borderId="0" xfId="2" applyNumberFormat="1" applyFont="1" applyFill="1" applyBorder="1" applyAlignment="1">
      <alignment horizontal="center"/>
    </xf>
    <xf numFmtId="165" fontId="1" fillId="7" borderId="0" xfId="2" applyNumberFormat="1" applyFont="1" applyFill="1" applyBorder="1" applyAlignment="1">
      <alignment horizontal="center"/>
    </xf>
    <xf numFmtId="0" fontId="20" fillId="7" borderId="0" xfId="2" applyFont="1" applyFill="1" applyBorder="1"/>
    <xf numFmtId="0" fontId="1" fillId="7" borderId="0" xfId="2" applyFont="1" applyFill="1" applyBorder="1"/>
    <xf numFmtId="166" fontId="1" fillId="7" borderId="0" xfId="2" applyNumberFormat="1" applyFont="1" applyFill="1" applyBorder="1" applyAlignment="1">
      <alignment horizontal="center"/>
    </xf>
    <xf numFmtId="0" fontId="19" fillId="0" borderId="0" xfId="2" applyNumberFormat="1" applyBorder="1" applyAlignment="1">
      <alignment horizontal="center" wrapText="1"/>
    </xf>
    <xf numFmtId="14" fontId="19" fillId="0" borderId="0" xfId="2" applyNumberFormat="1"/>
    <xf numFmtId="2" fontId="19" fillId="0" borderId="0" xfId="2" applyNumberFormat="1"/>
    <xf numFmtId="0" fontId="19" fillId="0" borderId="0" xfId="2" applyBorder="1" applyAlignment="1">
      <alignment horizontal="center"/>
    </xf>
    <xf numFmtId="0" fontId="19" fillId="0" borderId="0" xfId="2" applyBorder="1"/>
    <xf numFmtId="0" fontId="21" fillId="8" borderId="0" xfId="2" applyNumberFormat="1" applyFont="1" applyFill="1" applyBorder="1" applyAlignment="1">
      <alignment horizontal="center" wrapText="1"/>
    </xf>
    <xf numFmtId="2" fontId="8" fillId="0" borderId="7" xfId="0" applyNumberFormat="1" applyFont="1" applyBorder="1" applyAlignment="1">
      <alignment horizontal="right"/>
    </xf>
    <xf numFmtId="1" fontId="8" fillId="0" borderId="7" xfId="0" applyNumberFormat="1" applyFont="1" applyBorder="1" applyAlignment="1">
      <alignment horizontal="left"/>
    </xf>
    <xf numFmtId="167" fontId="22" fillId="3" borderId="28" xfId="0" applyNumberFormat="1" applyFont="1" applyFill="1" applyBorder="1" applyAlignment="1">
      <alignment horizontal="center"/>
    </xf>
    <xf numFmtId="167" fontId="22" fillId="3" borderId="2" xfId="0" applyNumberFormat="1" applyFont="1" applyFill="1" applyBorder="1" applyAlignment="1">
      <alignment horizontal="center"/>
    </xf>
    <xf numFmtId="167" fontId="22" fillId="3" borderId="29" xfId="0" applyNumberFormat="1" applyFont="1" applyFill="1" applyBorder="1" applyAlignment="1">
      <alignment horizontal="center"/>
    </xf>
    <xf numFmtId="164" fontId="9" fillId="3" borderId="28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9" fillId="3" borderId="29" xfId="0" applyNumberFormat="1" applyFont="1" applyFill="1" applyBorder="1" applyAlignment="1">
      <alignment horizontal="center"/>
    </xf>
    <xf numFmtId="2" fontId="13" fillId="3" borderId="13" xfId="0" applyNumberFormat="1" applyFont="1" applyFill="1" applyBorder="1" applyAlignment="1">
      <alignment horizontal="center"/>
    </xf>
    <xf numFmtId="2" fontId="13" fillId="3" borderId="14" xfId="0" applyNumberFormat="1" applyFont="1" applyFill="1" applyBorder="1" applyAlignment="1">
      <alignment horizontal="center"/>
    </xf>
    <xf numFmtId="2" fontId="9" fillId="3" borderId="12" xfId="0" applyNumberFormat="1" applyFont="1" applyFill="1" applyBorder="1" applyAlignment="1">
      <alignment horizontal="center"/>
    </xf>
    <xf numFmtId="2" fontId="9" fillId="3" borderId="13" xfId="0" applyNumberFormat="1" applyFont="1" applyFill="1" applyBorder="1" applyAlignment="1">
      <alignment horizontal="center"/>
    </xf>
    <xf numFmtId="2" fontId="9" fillId="3" borderId="14" xfId="0" applyNumberFormat="1" applyFont="1" applyFill="1" applyBorder="1" applyAlignment="1">
      <alignment horizontal="center"/>
    </xf>
    <xf numFmtId="164" fontId="18" fillId="3" borderId="28" xfId="0" applyNumberFormat="1" applyFont="1" applyFill="1" applyBorder="1" applyAlignment="1">
      <alignment horizontal="center"/>
    </xf>
    <xf numFmtId="164" fontId="18" fillId="3" borderId="2" xfId="0" applyNumberFormat="1" applyFont="1" applyFill="1" applyBorder="1" applyAlignment="1">
      <alignment horizontal="center"/>
    </xf>
    <xf numFmtId="164" fontId="18" fillId="3" borderId="29" xfId="0" applyNumberFormat="1" applyFont="1" applyFill="1" applyBorder="1" applyAlignment="1">
      <alignment horizontal="center"/>
    </xf>
    <xf numFmtId="164" fontId="13" fillId="3" borderId="28" xfId="0" applyNumberFormat="1" applyFont="1" applyFill="1" applyBorder="1" applyAlignment="1">
      <alignment horizontal="center"/>
    </xf>
    <xf numFmtId="164" fontId="13" fillId="3" borderId="2" xfId="0" applyNumberFormat="1" applyFont="1" applyFill="1" applyBorder="1" applyAlignment="1">
      <alignment horizontal="center"/>
    </xf>
    <xf numFmtId="164" fontId="13" fillId="3" borderId="29" xfId="0" applyNumberFormat="1" applyFont="1" applyFill="1" applyBorder="1" applyAlignment="1">
      <alignment horizontal="center"/>
    </xf>
    <xf numFmtId="2" fontId="13" fillId="3" borderId="12" xfId="0" applyNumberFormat="1" applyFont="1" applyFill="1" applyBorder="1" applyAlignment="1">
      <alignment horizontal="center"/>
    </xf>
    <xf numFmtId="2" fontId="10" fillId="16" borderId="28" xfId="0" applyNumberFormat="1" applyFont="1" applyFill="1" applyBorder="1" applyAlignment="1">
      <alignment horizontal="center"/>
    </xf>
    <xf numFmtId="2" fontId="10" fillId="16" borderId="2" xfId="0" applyNumberFormat="1" applyFont="1" applyFill="1" applyBorder="1" applyAlignment="1">
      <alignment horizontal="center"/>
    </xf>
    <xf numFmtId="2" fontId="10" fillId="16" borderId="29" xfId="0" applyNumberFormat="1" applyFont="1" applyFill="1" applyBorder="1" applyAlignment="1">
      <alignment horizontal="center"/>
    </xf>
    <xf numFmtId="49" fontId="3" fillId="16" borderId="0" xfId="0" applyNumberFormat="1" applyFont="1" applyFill="1" applyAlignment="1">
      <alignment horizontal="center"/>
    </xf>
    <xf numFmtId="2" fontId="8" fillId="17" borderId="0" xfId="0" applyNumberFormat="1" applyFont="1" applyFill="1" applyAlignment="1">
      <alignment horizontal="center"/>
    </xf>
    <xf numFmtId="2" fontId="8" fillId="18" borderId="0" xfId="0" applyNumberFormat="1" applyFont="1" applyFill="1" applyAlignment="1">
      <alignment horizontal="center"/>
    </xf>
    <xf numFmtId="2" fontId="16" fillId="17" borderId="0" xfId="0" applyNumberFormat="1" applyFont="1" applyFill="1" applyAlignment="1">
      <alignment horizontal="center"/>
    </xf>
    <xf numFmtId="49" fontId="17" fillId="9" borderId="0" xfId="0" applyNumberFormat="1" applyFont="1" applyFill="1" applyAlignment="1">
      <alignment horizontal="center"/>
    </xf>
    <xf numFmtId="2" fontId="9" fillId="10" borderId="0" xfId="0" applyNumberFormat="1" applyFont="1" applyFill="1" applyAlignment="1">
      <alignment horizontal="center"/>
    </xf>
    <xf numFmtId="2" fontId="9" fillId="6" borderId="0" xfId="0" applyNumberFormat="1" applyFont="1" applyFill="1" applyAlignment="1">
      <alignment horizontal="center"/>
    </xf>
    <xf numFmtId="49" fontId="3" fillId="11" borderId="0" xfId="0" applyNumberFormat="1" applyFont="1" applyFill="1" applyAlignment="1">
      <alignment horizontal="center"/>
    </xf>
    <xf numFmtId="2" fontId="8" fillId="12" borderId="0" xfId="0" applyNumberFormat="1" applyFont="1" applyFill="1" applyAlignment="1">
      <alignment horizontal="center"/>
    </xf>
    <xf numFmtId="2" fontId="9" fillId="13" borderId="0" xfId="0" applyNumberFormat="1" applyFont="1" applyFill="1" applyAlignment="1">
      <alignment horizontal="center"/>
    </xf>
    <xf numFmtId="49" fontId="3" fillId="14" borderId="0" xfId="0" applyNumberFormat="1" applyFont="1" applyFill="1" applyAlignment="1">
      <alignment horizontal="center"/>
    </xf>
    <xf numFmtId="2" fontId="14" fillId="15" borderId="0" xfId="0" applyNumberFormat="1" applyFont="1" applyFill="1" applyAlignment="1">
      <alignment horizontal="center"/>
    </xf>
    <xf numFmtId="2" fontId="18" fillId="14" borderId="0" xfId="0" applyNumberFormat="1" applyFont="1" applyFill="1" applyAlignment="1">
      <alignment horizontal="center"/>
    </xf>
  </cellXfs>
  <cellStyles count="3">
    <cellStyle name="Normal" xfId="0" builtinId="0"/>
    <cellStyle name="Normal 2" xfId="1"/>
    <cellStyle name="Normal_feries" xfId="2"/>
  </cellStyles>
  <dxfs count="9">
    <dxf>
      <font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10"/>
        </patternFill>
      </fill>
    </dxf>
    <dxf>
      <fill>
        <patternFill>
          <bgColor indexed="49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472440</xdr:colOff>
      <xdr:row>6</xdr:row>
      <xdr:rowOff>190500</xdr:rowOff>
    </xdr:to>
    <xdr:sp macro="" textlink="">
      <xdr:nvSpPr>
        <xdr:cNvPr id="2" name="Zone de texte 1"/>
        <xdr:cNvSpPr txBox="1">
          <a:spLocks noChangeArrowheads="1"/>
        </xdr:cNvSpPr>
      </xdr:nvSpPr>
      <xdr:spPr bwMode="auto">
        <a:xfrm>
          <a:off x="4884420" y="615315"/>
          <a:ext cx="4379595" cy="77533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  <xdr:twoCellAnchor>
    <xdr:from>
      <xdr:col>1</xdr:col>
      <xdr:colOff>1440180</xdr:colOff>
      <xdr:row>1</xdr:row>
      <xdr:rowOff>38100</xdr:rowOff>
    </xdr:from>
    <xdr:to>
      <xdr:col>3</xdr:col>
      <xdr:colOff>868680</xdr:colOff>
      <xdr:row>2</xdr:row>
      <xdr:rowOff>76200</xdr:rowOff>
    </xdr:to>
    <xdr:sp macro="" textlink="">
      <xdr:nvSpPr>
        <xdr:cNvPr id="3" name="Forme automatique 3"/>
        <xdr:cNvSpPr>
          <a:spLocks noChangeArrowheads="1"/>
        </xdr:cNvSpPr>
      </xdr:nvSpPr>
      <xdr:spPr bwMode="auto">
        <a:xfrm>
          <a:off x="1611630" y="238125"/>
          <a:ext cx="1552575" cy="238125"/>
        </a:xfrm>
        <a:prstGeom prst="wedgeRoundRectCallout">
          <a:avLst>
            <a:gd name="adj1" fmla="val -63634"/>
            <a:gd name="adj2" fmla="val -74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Cellule nommée 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1:K120"/>
  <sheetViews>
    <sheetView topLeftCell="A4" zoomScale="145" zoomScaleNormal="145" workbookViewId="0">
      <selection activeCell="D4" sqref="D4"/>
    </sheetView>
  </sheetViews>
  <sheetFormatPr baseColWidth="10" defaultColWidth="13.42578125" defaultRowHeight="15.75"/>
  <cols>
    <col min="1" max="1" width="2.5703125" style="78" customWidth="1"/>
    <col min="2" max="2" width="28.28515625" style="78" customWidth="1"/>
    <col min="3" max="3" width="3.5703125" style="78" customWidth="1"/>
    <col min="4" max="4" width="35.140625" style="79" customWidth="1"/>
    <col min="5" max="5" width="3.5703125" style="78" customWidth="1"/>
    <col min="6" max="6" width="18.42578125" style="78" bestFit="1" customWidth="1"/>
    <col min="7" max="10" width="13.42578125" style="78"/>
    <col min="11" max="11" width="13.7109375" style="78" hidden="1" customWidth="1"/>
    <col min="12" max="16384" width="13.42578125" style="78"/>
  </cols>
  <sheetData>
    <row r="1" spans="2:11">
      <c r="B1" s="93">
        <v>2013</v>
      </c>
      <c r="C1" s="93" t="s">
        <v>36</v>
      </c>
      <c r="D1" s="93">
        <f>B1+8</f>
        <v>2021</v>
      </c>
      <c r="K1" s="88">
        <v>2000</v>
      </c>
    </row>
    <row r="2" spans="2:11">
      <c r="K2" s="88">
        <v>2001</v>
      </c>
    </row>
    <row r="3" spans="2:11">
      <c r="B3" s="92"/>
      <c r="C3" s="92"/>
      <c r="D3" s="91"/>
      <c r="K3" s="88">
        <v>2002</v>
      </c>
    </row>
    <row r="4" spans="2:11">
      <c r="B4" s="86" t="s">
        <v>35</v>
      </c>
      <c r="C4" s="85"/>
      <c r="D4" s="84">
        <f ca="1">DATE(An,1,1)</f>
        <v>41275</v>
      </c>
      <c r="F4" s="89"/>
      <c r="K4" s="88">
        <v>2003</v>
      </c>
    </row>
    <row r="5" spans="2:11">
      <c r="B5" s="86" t="s">
        <v>33</v>
      </c>
      <c r="C5" s="85"/>
      <c r="D5" s="87">
        <f ca="1">FLOOR(DATE(An,5,DAY(MINUTE(An/38)/2+56)),7)-34+7*(An=2079)</f>
        <v>41364</v>
      </c>
      <c r="F5" s="89"/>
      <c r="K5" s="88">
        <v>2004</v>
      </c>
    </row>
    <row r="6" spans="2:11">
      <c r="B6" s="86" t="s">
        <v>32</v>
      </c>
      <c r="C6" s="85"/>
      <c r="D6" s="87">
        <f ca="1">D5+1</f>
        <v>41365</v>
      </c>
      <c r="F6" s="90"/>
      <c r="K6" s="88">
        <v>2005</v>
      </c>
    </row>
    <row r="7" spans="2:11">
      <c r="B7" s="86" t="s">
        <v>31</v>
      </c>
      <c r="C7" s="85"/>
      <c r="D7" s="87">
        <f ca="1">DATE(An,5,1)</f>
        <v>41395</v>
      </c>
      <c r="K7" s="88">
        <v>2006</v>
      </c>
    </row>
    <row r="8" spans="2:11">
      <c r="B8" s="86" t="s">
        <v>30</v>
      </c>
      <c r="C8" s="85"/>
      <c r="D8" s="87">
        <f ca="1">DATE(An,5,8)</f>
        <v>41402</v>
      </c>
      <c r="K8" s="88">
        <v>2007</v>
      </c>
    </row>
    <row r="9" spans="2:11">
      <c r="B9" s="86" t="s">
        <v>29</v>
      </c>
      <c r="C9" s="85"/>
      <c r="D9" s="87">
        <f>D5+39</f>
        <v>41403</v>
      </c>
      <c r="K9" s="88">
        <v>2008</v>
      </c>
    </row>
    <row r="10" spans="2:11">
      <c r="B10" s="86" t="s">
        <v>28</v>
      </c>
      <c r="C10" s="85"/>
      <c r="D10" s="84">
        <f>D5+49</f>
        <v>41413</v>
      </c>
      <c r="K10" s="88">
        <v>2009</v>
      </c>
    </row>
    <row r="11" spans="2:11">
      <c r="B11" s="86" t="s">
        <v>27</v>
      </c>
      <c r="C11" s="85"/>
      <c r="D11" s="84">
        <f>D10+1</f>
        <v>41414</v>
      </c>
      <c r="K11" s="88">
        <v>2010</v>
      </c>
    </row>
    <row r="12" spans="2:11">
      <c r="B12" s="86" t="s">
        <v>26</v>
      </c>
      <c r="C12" s="85"/>
      <c r="D12" s="84">
        <f ca="1">DATE(An,7,14)</f>
        <v>41469</v>
      </c>
      <c r="K12" s="88">
        <v>2011</v>
      </c>
    </row>
    <row r="13" spans="2:11">
      <c r="B13" s="86" t="s">
        <v>25</v>
      </c>
      <c r="C13" s="85"/>
      <c r="D13" s="84">
        <f ca="1">DATE(An,8,15)</f>
        <v>41501</v>
      </c>
      <c r="F13" s="89"/>
      <c r="K13" s="88">
        <v>2012</v>
      </c>
    </row>
    <row r="14" spans="2:11">
      <c r="B14" s="86" t="s">
        <v>24</v>
      </c>
      <c r="C14" s="85"/>
      <c r="D14" s="84">
        <f ca="1">DATE(An,11,1)</f>
        <v>41579</v>
      </c>
      <c r="K14" s="88">
        <v>2013</v>
      </c>
    </row>
    <row r="15" spans="2:11">
      <c r="B15" s="86" t="s">
        <v>23</v>
      </c>
      <c r="C15" s="85"/>
      <c r="D15" s="84">
        <f ca="1">DATE(An,11,11)</f>
        <v>41589</v>
      </c>
      <c r="K15" s="88">
        <v>2014</v>
      </c>
    </row>
    <row r="16" spans="2:11">
      <c r="B16" s="86" t="s">
        <v>22</v>
      </c>
      <c r="C16" s="85"/>
      <c r="D16" s="84">
        <f ca="1">DATE(An,12,25)</f>
        <v>41633</v>
      </c>
      <c r="K16" s="88">
        <v>2015</v>
      </c>
    </row>
    <row r="17" spans="2:4">
      <c r="B17" s="86" t="s">
        <v>34</v>
      </c>
      <c r="C17" s="85"/>
      <c r="D17" s="84">
        <f ca="1">DATE(An+1,1,1)</f>
        <v>41640</v>
      </c>
    </row>
    <row r="18" spans="2:4">
      <c r="B18" s="86" t="s">
        <v>33</v>
      </c>
      <c r="C18" s="85"/>
      <c r="D18" s="87">
        <f ca="1">FLOOR(DATE(An+1,5,DAY(MINUTE((An+1)/38)/2+56)),7)-34+7*(An+1=2079)</f>
        <v>41749</v>
      </c>
    </row>
    <row r="19" spans="2:4">
      <c r="B19" s="86" t="s">
        <v>32</v>
      </c>
      <c r="C19" s="85"/>
      <c r="D19" s="87">
        <f ca="1">D18+1</f>
        <v>41750</v>
      </c>
    </row>
    <row r="20" spans="2:4">
      <c r="B20" s="86" t="s">
        <v>31</v>
      </c>
      <c r="C20" s="85"/>
      <c r="D20" s="87">
        <f ca="1">DATE(An+1,5,1)</f>
        <v>41760</v>
      </c>
    </row>
    <row r="21" spans="2:4">
      <c r="B21" s="86" t="s">
        <v>30</v>
      </c>
      <c r="C21" s="85"/>
      <c r="D21" s="87">
        <f ca="1">DATE(An+1,5,8)</f>
        <v>41767</v>
      </c>
    </row>
    <row r="22" spans="2:4">
      <c r="B22" s="86" t="s">
        <v>29</v>
      </c>
      <c r="C22" s="85"/>
      <c r="D22" s="87">
        <f>D18+39</f>
        <v>41788</v>
      </c>
    </row>
    <row r="23" spans="2:4">
      <c r="B23" s="86" t="s">
        <v>28</v>
      </c>
      <c r="C23" s="85"/>
      <c r="D23" s="84">
        <f>D18+49</f>
        <v>41798</v>
      </c>
    </row>
    <row r="24" spans="2:4">
      <c r="B24" s="86" t="s">
        <v>27</v>
      </c>
      <c r="C24" s="85"/>
      <c r="D24" s="84">
        <f>D23+1</f>
        <v>41799</v>
      </c>
    </row>
    <row r="25" spans="2:4">
      <c r="B25" s="86" t="s">
        <v>26</v>
      </c>
      <c r="C25" s="85"/>
      <c r="D25" s="84">
        <f ca="1">DATE(An+1,7,14)</f>
        <v>41834</v>
      </c>
    </row>
    <row r="26" spans="2:4">
      <c r="B26" s="86" t="s">
        <v>25</v>
      </c>
      <c r="C26" s="85"/>
      <c r="D26" s="84">
        <f ca="1">DATE(An+1,8,15)</f>
        <v>41866</v>
      </c>
    </row>
    <row r="27" spans="2:4">
      <c r="B27" s="86" t="s">
        <v>24</v>
      </c>
      <c r="C27" s="85"/>
      <c r="D27" s="84">
        <f ca="1">DATE(An+1,11,1)</f>
        <v>41944</v>
      </c>
    </row>
    <row r="28" spans="2:4">
      <c r="B28" s="86" t="s">
        <v>23</v>
      </c>
      <c r="C28" s="85"/>
      <c r="D28" s="84">
        <f ca="1">DATE(An+1,11,11)</f>
        <v>41954</v>
      </c>
    </row>
    <row r="29" spans="2:4">
      <c r="B29" s="86" t="s">
        <v>22</v>
      </c>
      <c r="C29" s="85"/>
      <c r="D29" s="84">
        <f ca="1">DATE(An+1,12,25)</f>
        <v>41998</v>
      </c>
    </row>
    <row r="30" spans="2:4">
      <c r="B30" s="86" t="s">
        <v>34</v>
      </c>
      <c r="C30" s="85"/>
      <c r="D30" s="84">
        <f ca="1">DATE(An+2,1,1)</f>
        <v>42005</v>
      </c>
    </row>
    <row r="31" spans="2:4">
      <c r="B31" s="86" t="s">
        <v>33</v>
      </c>
      <c r="C31" s="85"/>
      <c r="D31" s="87">
        <f ca="1">FLOOR(DATE(An+2,5,DAY(MINUTE((An+2)/38)/2+56)),7)-34+7*(An+2=2079)</f>
        <v>42099</v>
      </c>
    </row>
    <row r="32" spans="2:4">
      <c r="B32" s="86" t="s">
        <v>32</v>
      </c>
      <c r="C32" s="85"/>
      <c r="D32" s="87">
        <f ca="1">D31+1</f>
        <v>42100</v>
      </c>
    </row>
    <row r="33" spans="2:4">
      <c r="B33" s="86" t="s">
        <v>31</v>
      </c>
      <c r="C33" s="85"/>
      <c r="D33" s="87">
        <f ca="1">DATE(An+2,5,1)</f>
        <v>42125</v>
      </c>
    </row>
    <row r="34" spans="2:4">
      <c r="B34" s="86" t="s">
        <v>30</v>
      </c>
      <c r="C34" s="85"/>
      <c r="D34" s="87">
        <f ca="1">DATE(An+2,5,8)</f>
        <v>42132</v>
      </c>
    </row>
    <row r="35" spans="2:4">
      <c r="B35" s="86" t="s">
        <v>29</v>
      </c>
      <c r="C35" s="85"/>
      <c r="D35" s="87">
        <f>D31+39</f>
        <v>42138</v>
      </c>
    </row>
    <row r="36" spans="2:4">
      <c r="B36" s="86" t="s">
        <v>28</v>
      </c>
      <c r="C36" s="85"/>
      <c r="D36" s="84">
        <f>D31+49</f>
        <v>42148</v>
      </c>
    </row>
    <row r="37" spans="2:4">
      <c r="B37" s="86" t="s">
        <v>27</v>
      </c>
      <c r="C37" s="85"/>
      <c r="D37" s="84">
        <f>D36+1</f>
        <v>42149</v>
      </c>
    </row>
    <row r="38" spans="2:4">
      <c r="B38" s="86" t="s">
        <v>26</v>
      </c>
      <c r="C38" s="85"/>
      <c r="D38" s="84">
        <f ca="1">DATE(An+2,7,14)</f>
        <v>42199</v>
      </c>
    </row>
    <row r="39" spans="2:4">
      <c r="B39" s="86" t="s">
        <v>25</v>
      </c>
      <c r="C39" s="85"/>
      <c r="D39" s="84">
        <f ca="1">DATE(An+2,8,15)</f>
        <v>42231</v>
      </c>
    </row>
    <row r="40" spans="2:4">
      <c r="B40" s="86" t="s">
        <v>24</v>
      </c>
      <c r="C40" s="85"/>
      <c r="D40" s="84">
        <f ca="1">DATE(An+2,11,1)</f>
        <v>42309</v>
      </c>
    </row>
    <row r="41" spans="2:4">
      <c r="B41" s="86" t="s">
        <v>23</v>
      </c>
      <c r="C41" s="85"/>
      <c r="D41" s="84">
        <f ca="1">DATE(An+2,11,11)</f>
        <v>42319</v>
      </c>
    </row>
    <row r="42" spans="2:4">
      <c r="B42" s="86" t="s">
        <v>22</v>
      </c>
      <c r="C42" s="85"/>
      <c r="D42" s="84">
        <f ca="1">DATE(An+2,12,25)</f>
        <v>42363</v>
      </c>
    </row>
    <row r="43" spans="2:4">
      <c r="B43" s="82" t="s">
        <v>34</v>
      </c>
      <c r="C43" s="81"/>
      <c r="D43" s="80">
        <f ca="1">DATE(An+3,1,1)</f>
        <v>42370</v>
      </c>
    </row>
    <row r="44" spans="2:4">
      <c r="B44" s="82" t="s">
        <v>33</v>
      </c>
      <c r="C44" s="81"/>
      <c r="D44" s="83">
        <f ca="1">FLOOR(DATE(An+3,5,DAY(MINUTE((An+3)/38)/2+56)),7)-34+7*(An+3=2079)</f>
        <v>42456</v>
      </c>
    </row>
    <row r="45" spans="2:4">
      <c r="B45" s="82" t="s">
        <v>32</v>
      </c>
      <c r="C45" s="81"/>
      <c r="D45" s="83">
        <f ca="1">D44+1</f>
        <v>42457</v>
      </c>
    </row>
    <row r="46" spans="2:4">
      <c r="B46" s="82" t="s">
        <v>31</v>
      </c>
      <c r="C46" s="81"/>
      <c r="D46" s="83">
        <f ca="1">DATE(An+3,5,1)</f>
        <v>42491</v>
      </c>
    </row>
    <row r="47" spans="2:4">
      <c r="B47" s="82" t="s">
        <v>30</v>
      </c>
      <c r="C47" s="81"/>
      <c r="D47" s="83">
        <f ca="1">DATE(An+3,5,8)</f>
        <v>42498</v>
      </c>
    </row>
    <row r="48" spans="2:4">
      <c r="B48" s="82" t="s">
        <v>29</v>
      </c>
      <c r="C48" s="81"/>
      <c r="D48" s="83">
        <f>D44+39</f>
        <v>42495</v>
      </c>
    </row>
    <row r="49" spans="2:4">
      <c r="B49" s="82" t="s">
        <v>28</v>
      </c>
      <c r="C49" s="81"/>
      <c r="D49" s="80">
        <f>D44+49</f>
        <v>42505</v>
      </c>
    </row>
    <row r="50" spans="2:4">
      <c r="B50" s="82" t="s">
        <v>27</v>
      </c>
      <c r="C50" s="81"/>
      <c r="D50" s="80">
        <f>D49+1</f>
        <v>42506</v>
      </c>
    </row>
    <row r="51" spans="2:4">
      <c r="B51" s="82" t="s">
        <v>26</v>
      </c>
      <c r="C51" s="81"/>
      <c r="D51" s="80">
        <f ca="1">DATE(An+3,7,14)</f>
        <v>42565</v>
      </c>
    </row>
    <row r="52" spans="2:4">
      <c r="B52" s="82" t="s">
        <v>25</v>
      </c>
      <c r="C52" s="81"/>
      <c r="D52" s="80">
        <f ca="1">DATE(An+3,8,15)</f>
        <v>42597</v>
      </c>
    </row>
    <row r="53" spans="2:4">
      <c r="B53" s="82" t="s">
        <v>24</v>
      </c>
      <c r="C53" s="81"/>
      <c r="D53" s="80">
        <f ca="1">DATE(An+3,11,1)</f>
        <v>42675</v>
      </c>
    </row>
    <row r="54" spans="2:4">
      <c r="B54" s="82" t="s">
        <v>23</v>
      </c>
      <c r="C54" s="81"/>
      <c r="D54" s="80">
        <f ca="1">DATE(An+3,11,11)</f>
        <v>42685</v>
      </c>
    </row>
    <row r="55" spans="2:4">
      <c r="B55" s="82" t="s">
        <v>22</v>
      </c>
      <c r="C55" s="81"/>
      <c r="D55" s="80">
        <f ca="1">DATE(An+3,12,25)</f>
        <v>42729</v>
      </c>
    </row>
    <row r="56" spans="2:4">
      <c r="B56" s="82" t="s">
        <v>34</v>
      </c>
      <c r="C56" s="81"/>
      <c r="D56" s="80">
        <f ca="1">DATE(An+4,1,1)</f>
        <v>42736</v>
      </c>
    </row>
    <row r="57" spans="2:4">
      <c r="B57" s="82" t="s">
        <v>33</v>
      </c>
      <c r="C57" s="81"/>
      <c r="D57" s="83">
        <f ca="1">FLOOR(DATE(An+4,5,DAY(MINUTE((An+4)/38)/2+56)),7)-34+7*(An+4=2079)</f>
        <v>42841</v>
      </c>
    </row>
    <row r="58" spans="2:4">
      <c r="B58" s="82" t="s">
        <v>32</v>
      </c>
      <c r="C58" s="81"/>
      <c r="D58" s="83">
        <f ca="1">D57+1</f>
        <v>42842</v>
      </c>
    </row>
    <row r="59" spans="2:4">
      <c r="B59" s="82" t="s">
        <v>31</v>
      </c>
      <c r="C59" s="81"/>
      <c r="D59" s="83">
        <f ca="1">DATE(An+4,5,1)</f>
        <v>42856</v>
      </c>
    </row>
    <row r="60" spans="2:4">
      <c r="B60" s="82" t="s">
        <v>30</v>
      </c>
      <c r="C60" s="81"/>
      <c r="D60" s="83">
        <f ca="1">DATE(An+4,5,8)</f>
        <v>42863</v>
      </c>
    </row>
    <row r="61" spans="2:4">
      <c r="B61" s="82" t="s">
        <v>29</v>
      </c>
      <c r="C61" s="81"/>
      <c r="D61" s="83">
        <f>D57+39</f>
        <v>42880</v>
      </c>
    </row>
    <row r="62" spans="2:4">
      <c r="B62" s="82" t="s">
        <v>28</v>
      </c>
      <c r="C62" s="81"/>
      <c r="D62" s="80">
        <f>D57+49</f>
        <v>42890</v>
      </c>
    </row>
    <row r="63" spans="2:4">
      <c r="B63" s="82" t="s">
        <v>27</v>
      </c>
      <c r="C63" s="81"/>
      <c r="D63" s="80">
        <f>D62+1</f>
        <v>42891</v>
      </c>
    </row>
    <row r="64" spans="2:4">
      <c r="B64" s="82" t="s">
        <v>26</v>
      </c>
      <c r="C64" s="81"/>
      <c r="D64" s="80">
        <f ca="1">DATE(An+4,7,14)</f>
        <v>42930</v>
      </c>
    </row>
    <row r="65" spans="2:4">
      <c r="B65" s="82" t="s">
        <v>25</v>
      </c>
      <c r="C65" s="81"/>
      <c r="D65" s="80">
        <f ca="1">DATE(An+4,8,15)</f>
        <v>42962</v>
      </c>
    </row>
    <row r="66" spans="2:4">
      <c r="B66" s="82" t="s">
        <v>24</v>
      </c>
      <c r="C66" s="81"/>
      <c r="D66" s="80">
        <f ca="1">DATE(An+4,11,1)</f>
        <v>43040</v>
      </c>
    </row>
    <row r="67" spans="2:4">
      <c r="B67" s="82" t="s">
        <v>23</v>
      </c>
      <c r="C67" s="81"/>
      <c r="D67" s="80">
        <f ca="1">DATE(An+4,11,11)</f>
        <v>43050</v>
      </c>
    </row>
    <row r="68" spans="2:4">
      <c r="B68" s="82" t="s">
        <v>22</v>
      </c>
      <c r="C68" s="81"/>
      <c r="D68" s="80">
        <f ca="1">DATE(An+4,12,25)</f>
        <v>43094</v>
      </c>
    </row>
    <row r="69" spans="2:4">
      <c r="B69" s="82" t="s">
        <v>34</v>
      </c>
      <c r="C69" s="81"/>
      <c r="D69" s="80">
        <f ca="1">DATE(An+5,1,1)</f>
        <v>43101</v>
      </c>
    </row>
    <row r="70" spans="2:4">
      <c r="B70" s="82" t="s">
        <v>33</v>
      </c>
      <c r="C70" s="81"/>
      <c r="D70" s="83">
        <f ca="1">FLOOR(DATE(An+5,5,DAY(MINUTE((An+5)/38)/2+56)),7)-34+7*(An+5=2079)</f>
        <v>43191</v>
      </c>
    </row>
    <row r="71" spans="2:4">
      <c r="B71" s="82" t="s">
        <v>32</v>
      </c>
      <c r="C71" s="81"/>
      <c r="D71" s="83">
        <f ca="1">D70+1</f>
        <v>43192</v>
      </c>
    </row>
    <row r="72" spans="2:4">
      <c r="B72" s="82" t="s">
        <v>31</v>
      </c>
      <c r="C72" s="81"/>
      <c r="D72" s="83">
        <f ca="1">DATE(An+5,5,1)</f>
        <v>43221</v>
      </c>
    </row>
    <row r="73" spans="2:4">
      <c r="B73" s="82" t="s">
        <v>30</v>
      </c>
      <c r="C73" s="81"/>
      <c r="D73" s="83">
        <f ca="1">DATE(An+5,5,8)</f>
        <v>43228</v>
      </c>
    </row>
    <row r="74" spans="2:4">
      <c r="B74" s="82" t="s">
        <v>29</v>
      </c>
      <c r="C74" s="81"/>
      <c r="D74" s="83">
        <f>D70+39</f>
        <v>43230</v>
      </c>
    </row>
    <row r="75" spans="2:4">
      <c r="B75" s="82" t="s">
        <v>28</v>
      </c>
      <c r="C75" s="81"/>
      <c r="D75" s="80">
        <f>D70+49</f>
        <v>43240</v>
      </c>
    </row>
    <row r="76" spans="2:4">
      <c r="B76" s="82" t="s">
        <v>27</v>
      </c>
      <c r="C76" s="81"/>
      <c r="D76" s="80">
        <f>D75+1</f>
        <v>43241</v>
      </c>
    </row>
    <row r="77" spans="2:4">
      <c r="B77" s="82" t="s">
        <v>26</v>
      </c>
      <c r="C77" s="81"/>
      <c r="D77" s="80">
        <f ca="1">DATE(An+5,7,14)</f>
        <v>43295</v>
      </c>
    </row>
    <row r="78" spans="2:4">
      <c r="B78" s="82" t="s">
        <v>25</v>
      </c>
      <c r="C78" s="81"/>
      <c r="D78" s="80">
        <f ca="1">DATE(An+5,8,15)</f>
        <v>43327</v>
      </c>
    </row>
    <row r="79" spans="2:4">
      <c r="B79" s="82" t="s">
        <v>24</v>
      </c>
      <c r="C79" s="81"/>
      <c r="D79" s="80">
        <f ca="1">DATE(An+5,11,1)</f>
        <v>43405</v>
      </c>
    </row>
    <row r="80" spans="2:4">
      <c r="B80" s="82" t="s">
        <v>23</v>
      </c>
      <c r="C80" s="81"/>
      <c r="D80" s="80">
        <f ca="1">DATE(An+5,11,11)</f>
        <v>43415</v>
      </c>
    </row>
    <row r="81" spans="2:4">
      <c r="B81" s="82" t="s">
        <v>22</v>
      </c>
      <c r="C81" s="81"/>
      <c r="D81" s="80">
        <f ca="1">DATE(An+5,12,25)</f>
        <v>43459</v>
      </c>
    </row>
    <row r="82" spans="2:4">
      <c r="B82" s="82" t="s">
        <v>34</v>
      </c>
      <c r="C82" s="81"/>
      <c r="D82" s="80">
        <f ca="1">DATE(An+6,1,1)</f>
        <v>43466</v>
      </c>
    </row>
    <row r="83" spans="2:4">
      <c r="B83" s="82" t="s">
        <v>33</v>
      </c>
      <c r="C83" s="81"/>
      <c r="D83" s="83">
        <f ca="1">FLOOR(DATE(An+6,5,DAY(MINUTE((An+6)/38)/2+56)),7)-34+7*(An+6=2079)</f>
        <v>43576</v>
      </c>
    </row>
    <row r="84" spans="2:4">
      <c r="B84" s="82" t="s">
        <v>32</v>
      </c>
      <c r="C84" s="81"/>
      <c r="D84" s="83">
        <f ca="1">D83+1</f>
        <v>43577</v>
      </c>
    </row>
    <row r="85" spans="2:4">
      <c r="B85" s="82" t="s">
        <v>31</v>
      </c>
      <c r="C85" s="81"/>
      <c r="D85" s="83">
        <f ca="1">DATE(An+6,5,1)</f>
        <v>43586</v>
      </c>
    </row>
    <row r="86" spans="2:4">
      <c r="B86" s="82" t="s">
        <v>30</v>
      </c>
      <c r="C86" s="81"/>
      <c r="D86" s="83">
        <f ca="1">DATE(An+6,5,8)</f>
        <v>43593</v>
      </c>
    </row>
    <row r="87" spans="2:4">
      <c r="B87" s="82" t="s">
        <v>29</v>
      </c>
      <c r="C87" s="81"/>
      <c r="D87" s="83">
        <f>D83+39</f>
        <v>43615</v>
      </c>
    </row>
    <row r="88" spans="2:4">
      <c r="B88" s="82" t="s">
        <v>28</v>
      </c>
      <c r="C88" s="81"/>
      <c r="D88" s="80">
        <f>D83+49</f>
        <v>43625</v>
      </c>
    </row>
    <row r="89" spans="2:4">
      <c r="B89" s="82" t="s">
        <v>27</v>
      </c>
      <c r="C89" s="81"/>
      <c r="D89" s="80">
        <f>D88+1</f>
        <v>43626</v>
      </c>
    </row>
    <row r="90" spans="2:4">
      <c r="B90" s="82" t="s">
        <v>26</v>
      </c>
      <c r="C90" s="81"/>
      <c r="D90" s="80">
        <f ca="1">DATE(An+6,7,14)</f>
        <v>43660</v>
      </c>
    </row>
    <row r="91" spans="2:4">
      <c r="B91" s="82" t="s">
        <v>25</v>
      </c>
      <c r="C91" s="81"/>
      <c r="D91" s="80">
        <f ca="1">DATE(An+6,8,15)</f>
        <v>43692</v>
      </c>
    </row>
    <row r="92" spans="2:4">
      <c r="B92" s="82" t="s">
        <v>24</v>
      </c>
      <c r="C92" s="81"/>
      <c r="D92" s="80">
        <f ca="1">DATE(An+6,11,1)</f>
        <v>43770</v>
      </c>
    </row>
    <row r="93" spans="2:4">
      <c r="B93" s="82" t="s">
        <v>23</v>
      </c>
      <c r="C93" s="81"/>
      <c r="D93" s="80">
        <f ca="1">DATE(An+6,11,11)</f>
        <v>43780</v>
      </c>
    </row>
    <row r="94" spans="2:4">
      <c r="B94" s="82" t="s">
        <v>22</v>
      </c>
      <c r="C94" s="81"/>
      <c r="D94" s="80">
        <f ca="1">DATE(An+6,12,25)</f>
        <v>43824</v>
      </c>
    </row>
    <row r="95" spans="2:4">
      <c r="B95" s="82" t="s">
        <v>34</v>
      </c>
      <c r="C95" s="81"/>
      <c r="D95" s="80">
        <f ca="1">DATE(An+7,1,1)</f>
        <v>43831</v>
      </c>
    </row>
    <row r="96" spans="2:4">
      <c r="B96" s="82" t="s">
        <v>33</v>
      </c>
      <c r="C96" s="81"/>
      <c r="D96" s="83">
        <f ca="1">FLOOR(DATE(An+7,5,DAY(MINUTE((An+7)/38)/2+56)),7)-34+7*(An+7=2079)</f>
        <v>43933</v>
      </c>
    </row>
    <row r="97" spans="2:4">
      <c r="B97" s="82" t="s">
        <v>32</v>
      </c>
      <c r="C97" s="81"/>
      <c r="D97" s="83">
        <f ca="1">D96+1</f>
        <v>43934</v>
      </c>
    </row>
    <row r="98" spans="2:4">
      <c r="B98" s="82" t="s">
        <v>31</v>
      </c>
      <c r="C98" s="81"/>
      <c r="D98" s="83">
        <f ca="1">DATE(An+7,5,1)</f>
        <v>43952</v>
      </c>
    </row>
    <row r="99" spans="2:4">
      <c r="B99" s="82" t="s">
        <v>30</v>
      </c>
      <c r="C99" s="81"/>
      <c r="D99" s="83">
        <f ca="1">DATE(An+7,5,8)</f>
        <v>43959</v>
      </c>
    </row>
    <row r="100" spans="2:4">
      <c r="B100" s="82" t="s">
        <v>29</v>
      </c>
      <c r="C100" s="81"/>
      <c r="D100" s="83">
        <f>D96+39</f>
        <v>43972</v>
      </c>
    </row>
    <row r="101" spans="2:4">
      <c r="B101" s="82" t="s">
        <v>28</v>
      </c>
      <c r="C101" s="81"/>
      <c r="D101" s="80">
        <f>D96+49</f>
        <v>43982</v>
      </c>
    </row>
    <row r="102" spans="2:4">
      <c r="B102" s="82" t="s">
        <v>27</v>
      </c>
      <c r="C102" s="81"/>
      <c r="D102" s="80">
        <f>D101+1</f>
        <v>43983</v>
      </c>
    </row>
    <row r="103" spans="2:4">
      <c r="B103" s="82" t="s">
        <v>26</v>
      </c>
      <c r="C103" s="81"/>
      <c r="D103" s="80">
        <f ca="1">DATE(An+7,7,14)</f>
        <v>44026</v>
      </c>
    </row>
    <row r="104" spans="2:4">
      <c r="B104" s="82" t="s">
        <v>25</v>
      </c>
      <c r="C104" s="81"/>
      <c r="D104" s="80">
        <f ca="1">DATE(An+7,8,15)</f>
        <v>44058</v>
      </c>
    </row>
    <row r="105" spans="2:4">
      <c r="B105" s="82" t="s">
        <v>24</v>
      </c>
      <c r="C105" s="81"/>
      <c r="D105" s="80">
        <f ca="1">DATE(An+7,11,1)</f>
        <v>44136</v>
      </c>
    </row>
    <row r="106" spans="2:4">
      <c r="B106" s="82" t="s">
        <v>23</v>
      </c>
      <c r="C106" s="81"/>
      <c r="D106" s="80">
        <f ca="1">DATE(An+7,11,11)</f>
        <v>44146</v>
      </c>
    </row>
    <row r="107" spans="2:4">
      <c r="B107" s="82" t="s">
        <v>22</v>
      </c>
      <c r="C107" s="81"/>
      <c r="D107" s="80">
        <f ca="1">DATE(An+7,12,25)</f>
        <v>44190</v>
      </c>
    </row>
    <row r="108" spans="2:4">
      <c r="B108" s="82" t="s">
        <v>34</v>
      </c>
      <c r="C108" s="81"/>
      <c r="D108" s="80">
        <f ca="1">DATE(An+8,1,1)</f>
        <v>44197</v>
      </c>
    </row>
    <row r="109" spans="2:4">
      <c r="B109" s="82" t="s">
        <v>33</v>
      </c>
      <c r="C109" s="81"/>
      <c r="D109" s="83">
        <f ca="1">FLOOR(DATE(An+8,5,DAY(MINUTE((An+8)/38)/2+56)),7)-34+7*(An+8=2079)</f>
        <v>44290</v>
      </c>
    </row>
    <row r="110" spans="2:4">
      <c r="B110" s="82" t="s">
        <v>32</v>
      </c>
      <c r="C110" s="81"/>
      <c r="D110" s="83">
        <f ca="1">D109+1</f>
        <v>44291</v>
      </c>
    </row>
    <row r="111" spans="2:4">
      <c r="B111" s="82" t="s">
        <v>31</v>
      </c>
      <c r="C111" s="81"/>
      <c r="D111" s="83">
        <f ca="1">DATE(An+8,5,1)</f>
        <v>44317</v>
      </c>
    </row>
    <row r="112" spans="2:4">
      <c r="B112" s="82" t="s">
        <v>30</v>
      </c>
      <c r="C112" s="81"/>
      <c r="D112" s="83">
        <f ca="1">DATE(An+8,5,8)</f>
        <v>44324</v>
      </c>
    </row>
    <row r="113" spans="2:4">
      <c r="B113" s="82" t="s">
        <v>29</v>
      </c>
      <c r="C113" s="81"/>
      <c r="D113" s="83">
        <f>D109+39</f>
        <v>44329</v>
      </c>
    </row>
    <row r="114" spans="2:4">
      <c r="B114" s="82" t="s">
        <v>28</v>
      </c>
      <c r="C114" s="81"/>
      <c r="D114" s="80">
        <f>D109+49</f>
        <v>44339</v>
      </c>
    </row>
    <row r="115" spans="2:4">
      <c r="B115" s="82" t="s">
        <v>27</v>
      </c>
      <c r="C115" s="81"/>
      <c r="D115" s="80">
        <f>D114+1</f>
        <v>44340</v>
      </c>
    </row>
    <row r="116" spans="2:4">
      <c r="B116" s="82" t="s">
        <v>26</v>
      </c>
      <c r="C116" s="81"/>
      <c r="D116" s="80">
        <f ca="1">DATE(An+8,7,14)</f>
        <v>44391</v>
      </c>
    </row>
    <row r="117" spans="2:4">
      <c r="B117" s="82" t="s">
        <v>25</v>
      </c>
      <c r="C117" s="81"/>
      <c r="D117" s="80">
        <f ca="1">DATE(An+8,8,15)</f>
        <v>44423</v>
      </c>
    </row>
    <row r="118" spans="2:4">
      <c r="B118" s="82" t="s">
        <v>24</v>
      </c>
      <c r="C118" s="81"/>
      <c r="D118" s="80">
        <f ca="1">DATE(An+8,11,1)</f>
        <v>44501</v>
      </c>
    </row>
    <row r="119" spans="2:4">
      <c r="B119" s="82" t="s">
        <v>23</v>
      </c>
      <c r="C119" s="81"/>
      <c r="D119" s="80">
        <f ca="1">DATE(An+8,11,11)</f>
        <v>44511</v>
      </c>
    </row>
    <row r="120" spans="2:4">
      <c r="B120" s="82" t="s">
        <v>22</v>
      </c>
      <c r="C120" s="81"/>
      <c r="D120" s="80">
        <f ca="1">DATE(An+8,12,25)</f>
        <v>44555</v>
      </c>
    </row>
  </sheetData>
  <phoneticPr fontId="23" type="noConversion"/>
  <conditionalFormatting sqref="B4:D16">
    <cfRule type="expression" dxfId="8" priority="1" stopIfTrue="1">
      <formula>MOD(ROW(),2)</formula>
    </cfRule>
  </conditionalFormatting>
  <conditionalFormatting sqref="B17:D29">
    <cfRule type="expression" dxfId="7" priority="2" stopIfTrue="1">
      <formula>MOD(ROW(),2)</formula>
    </cfRule>
  </conditionalFormatting>
  <conditionalFormatting sqref="B30:D55 B108:D120">
    <cfRule type="expression" dxfId="6" priority="3" stopIfTrue="1">
      <formula>MOD(ROW(),2)</formula>
    </cfRule>
  </conditionalFormatting>
  <conditionalFormatting sqref="B56:D68">
    <cfRule type="expression" dxfId="5" priority="4" stopIfTrue="1">
      <formula>MOD(ROW(),2)</formula>
    </cfRule>
  </conditionalFormatting>
  <conditionalFormatting sqref="B69:D81">
    <cfRule type="expression" dxfId="4" priority="5" stopIfTrue="1">
      <formula>MOD(ROW(),2)</formula>
    </cfRule>
  </conditionalFormatting>
  <conditionalFormatting sqref="B82:D94">
    <cfRule type="expression" dxfId="3" priority="6" stopIfTrue="1">
      <formula>MOD(ROW(),2)</formula>
    </cfRule>
  </conditionalFormatting>
  <conditionalFormatting sqref="B95:D107">
    <cfRule type="expression" dxfId="2" priority="7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0"/>
  <dimension ref="A1:W26"/>
  <sheetViews>
    <sheetView tabSelected="1" zoomScale="115" zoomScaleNormal="115" workbookViewId="0">
      <pane xSplit="2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C3" sqref="C3:F3"/>
    </sheetView>
  </sheetViews>
  <sheetFormatPr baseColWidth="10" defaultColWidth="11.5703125" defaultRowHeight="18.75"/>
  <cols>
    <col min="1" max="1" width="6.7109375" style="44" customWidth="1"/>
    <col min="2" max="2" width="15.7109375" style="1" customWidth="1"/>
    <col min="3" max="14" width="6.7109375" style="34" customWidth="1"/>
    <col min="15" max="18" width="6.7109375" style="57" customWidth="1"/>
    <col min="19" max="22" width="6.7109375" style="34" customWidth="1"/>
    <col min="23" max="23" width="6.7109375" style="15" customWidth="1"/>
    <col min="24" max="16384" width="11.5703125" style="2"/>
  </cols>
  <sheetData>
    <row r="1" spans="1:23" ht="19.5" thickBot="1">
      <c r="C1" s="94" t="s">
        <v>20</v>
      </c>
      <c r="D1" s="94"/>
      <c r="E1" s="94"/>
      <c r="F1" s="94"/>
      <c r="G1" s="94"/>
      <c r="H1" s="94"/>
      <c r="I1" s="94"/>
      <c r="J1" s="94"/>
      <c r="K1" s="77" t="str">
        <f ca="1">MID(CELL("nomfichier",$A$1),FIND("]",CELL("nomfichier",$A$1))+1,50)</f>
        <v>0</v>
      </c>
      <c r="L1" s="94" t="s">
        <v>21</v>
      </c>
      <c r="M1" s="94"/>
      <c r="N1" s="94"/>
      <c r="O1" s="95">
        <v>2013</v>
      </c>
      <c r="P1" s="95"/>
      <c r="Q1" s="77"/>
      <c r="R1" s="77"/>
      <c r="S1" s="77"/>
      <c r="T1" s="77"/>
      <c r="U1" s="77"/>
      <c r="V1" s="77"/>
    </row>
    <row r="2" spans="1:23">
      <c r="C2" s="96">
        <f ca="1">C3</f>
        <v>41267</v>
      </c>
      <c r="D2" s="97"/>
      <c r="E2" s="97"/>
      <c r="F2" s="98"/>
      <c r="G2" s="96">
        <f ca="1">G3</f>
        <v>41268</v>
      </c>
      <c r="H2" s="97"/>
      <c r="I2" s="97"/>
      <c r="J2" s="98"/>
      <c r="K2" s="96">
        <f ca="1">K3</f>
        <v>41269</v>
      </c>
      <c r="L2" s="97"/>
      <c r="M2" s="97"/>
      <c r="N2" s="98"/>
      <c r="O2" s="96">
        <f ca="1">O3</f>
        <v>41270</v>
      </c>
      <c r="P2" s="97"/>
      <c r="Q2" s="97"/>
      <c r="R2" s="98"/>
      <c r="S2" s="96">
        <f ca="1">S3</f>
        <v>41271</v>
      </c>
      <c r="T2" s="97"/>
      <c r="U2" s="97"/>
      <c r="V2" s="98"/>
    </row>
    <row r="3" spans="1:23" s="4" customFormat="1">
      <c r="A3" s="51"/>
      <c r="B3" s="3"/>
      <c r="C3" s="99">
        <f ca="1">7*K1+DATE(O1,1,3)-WEEKDAY(DATE(1,1,3))-5</f>
        <v>41267</v>
      </c>
      <c r="D3" s="100"/>
      <c r="E3" s="100"/>
      <c r="F3" s="101"/>
      <c r="G3" s="99">
        <f ca="1">C3+1</f>
        <v>41268</v>
      </c>
      <c r="H3" s="100"/>
      <c r="I3" s="100"/>
      <c r="J3" s="101"/>
      <c r="K3" s="99">
        <f ca="1">G3+1</f>
        <v>41269</v>
      </c>
      <c r="L3" s="100"/>
      <c r="M3" s="100"/>
      <c r="N3" s="101"/>
      <c r="O3" s="99">
        <f ca="1">K3+1</f>
        <v>41270</v>
      </c>
      <c r="P3" s="100"/>
      <c r="Q3" s="100"/>
      <c r="R3" s="101"/>
      <c r="S3" s="99">
        <f ca="1">O3+1</f>
        <v>41271</v>
      </c>
      <c r="T3" s="100"/>
      <c r="U3" s="100"/>
      <c r="V3" s="101"/>
      <c r="W3" s="52"/>
    </row>
    <row r="4" spans="1:23" s="4" customFormat="1">
      <c r="A4" s="51"/>
      <c r="B4" s="3"/>
      <c r="C4" s="107"/>
      <c r="D4" s="108"/>
      <c r="E4" s="108"/>
      <c r="F4" s="109"/>
      <c r="G4" s="74"/>
      <c r="H4" s="75"/>
      <c r="I4" s="75"/>
      <c r="J4" s="76"/>
      <c r="K4" s="74"/>
      <c r="L4" s="75"/>
      <c r="M4" s="75"/>
      <c r="N4" s="76"/>
      <c r="O4" s="110"/>
      <c r="P4" s="111"/>
      <c r="Q4" s="111"/>
      <c r="R4" s="112"/>
      <c r="S4" s="110"/>
      <c r="T4" s="111"/>
      <c r="U4" s="111"/>
      <c r="V4" s="112"/>
      <c r="W4" s="52"/>
    </row>
    <row r="5" spans="1:23" ht="19.5" thickBot="1">
      <c r="C5" s="104" t="s">
        <v>2</v>
      </c>
      <c r="D5" s="105"/>
      <c r="E5" s="105" t="s">
        <v>3</v>
      </c>
      <c r="F5" s="106"/>
      <c r="G5" s="104" t="s">
        <v>2</v>
      </c>
      <c r="H5" s="105"/>
      <c r="I5" s="105" t="s">
        <v>3</v>
      </c>
      <c r="J5" s="106"/>
      <c r="K5" s="104" t="s">
        <v>2</v>
      </c>
      <c r="L5" s="105"/>
      <c r="M5" s="105" t="s">
        <v>3</v>
      </c>
      <c r="N5" s="106"/>
      <c r="O5" s="113" t="s">
        <v>2</v>
      </c>
      <c r="P5" s="102"/>
      <c r="Q5" s="102" t="s">
        <v>3</v>
      </c>
      <c r="R5" s="103"/>
      <c r="S5" s="104" t="s">
        <v>2</v>
      </c>
      <c r="T5" s="105"/>
      <c r="U5" s="105" t="s">
        <v>3</v>
      </c>
      <c r="V5" s="106"/>
    </row>
    <row r="6" spans="1:23" ht="19.5" thickBot="1">
      <c r="A6" s="45" t="s">
        <v>0</v>
      </c>
      <c r="C6" s="16" t="s">
        <v>4</v>
      </c>
      <c r="D6" s="17" t="s">
        <v>5</v>
      </c>
      <c r="E6" s="17" t="s">
        <v>4</v>
      </c>
      <c r="F6" s="18" t="s">
        <v>5</v>
      </c>
      <c r="G6" s="16" t="s">
        <v>4</v>
      </c>
      <c r="H6" s="17" t="s">
        <v>5</v>
      </c>
      <c r="I6" s="17" t="s">
        <v>4</v>
      </c>
      <c r="J6" s="18" t="s">
        <v>5</v>
      </c>
      <c r="K6" s="16" t="s">
        <v>4</v>
      </c>
      <c r="L6" s="17" t="s">
        <v>5</v>
      </c>
      <c r="M6" s="17" t="s">
        <v>4</v>
      </c>
      <c r="N6" s="18" t="s">
        <v>5</v>
      </c>
      <c r="O6" s="66" t="s">
        <v>4</v>
      </c>
      <c r="P6" s="67" t="s">
        <v>5</v>
      </c>
      <c r="Q6" s="67" t="s">
        <v>4</v>
      </c>
      <c r="R6" s="68" t="s">
        <v>5</v>
      </c>
      <c r="S6" s="16" t="s">
        <v>4</v>
      </c>
      <c r="T6" s="17" t="s">
        <v>5</v>
      </c>
      <c r="U6" s="17" t="s">
        <v>4</v>
      </c>
      <c r="V6" s="18" t="s">
        <v>5</v>
      </c>
      <c r="W6" s="19" t="s">
        <v>1</v>
      </c>
    </row>
    <row r="7" spans="1:23" ht="23.25" customHeight="1">
      <c r="A7" s="46">
        <v>0.5</v>
      </c>
      <c r="B7" s="10"/>
      <c r="C7" s="37"/>
      <c r="D7" s="38"/>
      <c r="E7" s="36">
        <v>15.5</v>
      </c>
      <c r="F7" s="50">
        <v>18.5</v>
      </c>
      <c r="G7" s="35">
        <v>9.5</v>
      </c>
      <c r="H7" s="36">
        <v>12</v>
      </c>
      <c r="I7" s="36">
        <v>12</v>
      </c>
      <c r="J7" s="50">
        <v>16</v>
      </c>
      <c r="K7" s="35">
        <v>9</v>
      </c>
      <c r="L7" s="36">
        <v>12</v>
      </c>
      <c r="M7" s="36">
        <v>12</v>
      </c>
      <c r="N7" s="50">
        <v>17</v>
      </c>
      <c r="O7" s="37"/>
      <c r="P7" s="38"/>
      <c r="Q7" s="38"/>
      <c r="R7" s="39"/>
      <c r="S7" s="37"/>
      <c r="T7" s="38"/>
      <c r="U7" s="38"/>
      <c r="V7" s="39"/>
      <c r="W7" s="15">
        <f>((F7-E7)+(D7-C7))+((J7-I7)+(H7-G7))+((N7-M7)+(L7-K7))+((R7-Q7)+(P7-O7))+((V7-U7)+(T7-S7))</f>
        <v>17.5</v>
      </c>
    </row>
    <row r="8" spans="1:23" ht="23.25" customHeight="1">
      <c r="A8" s="47">
        <v>1</v>
      </c>
      <c r="B8" s="11"/>
      <c r="C8" s="22">
        <v>9</v>
      </c>
      <c r="D8" s="23">
        <v>12</v>
      </c>
      <c r="E8" s="23">
        <v>12</v>
      </c>
      <c r="F8" s="24">
        <v>18.5</v>
      </c>
      <c r="G8" s="22">
        <v>9</v>
      </c>
      <c r="H8" s="23">
        <v>13.5</v>
      </c>
      <c r="I8" s="21"/>
      <c r="J8" s="25"/>
      <c r="K8" s="22">
        <v>9</v>
      </c>
      <c r="L8" s="23">
        <v>12</v>
      </c>
      <c r="M8" s="23">
        <v>12</v>
      </c>
      <c r="N8" s="24">
        <v>17</v>
      </c>
      <c r="O8" s="22">
        <v>9</v>
      </c>
      <c r="P8" s="23">
        <v>12</v>
      </c>
      <c r="Q8" s="23">
        <v>12</v>
      </c>
      <c r="R8" s="24">
        <v>17</v>
      </c>
      <c r="S8" s="22">
        <v>9</v>
      </c>
      <c r="T8" s="23">
        <v>12</v>
      </c>
      <c r="U8" s="23">
        <v>12</v>
      </c>
      <c r="V8" s="24">
        <v>16</v>
      </c>
      <c r="W8" s="15">
        <f t="shared" ref="W8:W14" si="0">((F8-E8)+(D8-C8))+((J8-I8)+(H8-G8))+((N8-M8)+(L8-K8))+((R8-Q8)+(P8-O8))+((V8-U8)+(T8-S8))</f>
        <v>37</v>
      </c>
    </row>
    <row r="9" spans="1:23" ht="23.25" customHeight="1">
      <c r="A9" s="47">
        <v>0.5</v>
      </c>
      <c r="B9" s="10"/>
      <c r="C9" s="20"/>
      <c r="D9" s="21"/>
      <c r="E9" s="23">
        <v>15.5</v>
      </c>
      <c r="F9" s="24">
        <v>18.5</v>
      </c>
      <c r="G9" s="20"/>
      <c r="H9" s="21"/>
      <c r="I9" s="21"/>
      <c r="J9" s="25"/>
      <c r="K9" s="20"/>
      <c r="L9" s="21"/>
      <c r="M9" s="21"/>
      <c r="N9" s="25"/>
      <c r="O9" s="22">
        <v>9.5</v>
      </c>
      <c r="P9" s="23">
        <v>12</v>
      </c>
      <c r="Q9" s="23">
        <v>12</v>
      </c>
      <c r="R9" s="24">
        <v>17</v>
      </c>
      <c r="S9" s="22">
        <v>9</v>
      </c>
      <c r="T9" s="23">
        <v>12</v>
      </c>
      <c r="U9" s="23">
        <v>12</v>
      </c>
      <c r="V9" s="24">
        <v>16</v>
      </c>
      <c r="W9" s="15">
        <f t="shared" si="0"/>
        <v>17.5</v>
      </c>
    </row>
    <row r="10" spans="1:23" ht="23.25" customHeight="1">
      <c r="A10" s="47">
        <v>1</v>
      </c>
      <c r="B10" s="11"/>
      <c r="C10" s="22">
        <v>9</v>
      </c>
      <c r="D10" s="23">
        <v>12</v>
      </c>
      <c r="E10" s="23">
        <v>12</v>
      </c>
      <c r="F10" s="24">
        <v>18.5</v>
      </c>
      <c r="G10" s="22">
        <v>9</v>
      </c>
      <c r="H10" s="23">
        <v>12</v>
      </c>
      <c r="I10" s="23">
        <v>12</v>
      </c>
      <c r="J10" s="24">
        <v>17</v>
      </c>
      <c r="K10" s="22">
        <v>9</v>
      </c>
      <c r="L10" s="23">
        <v>12</v>
      </c>
      <c r="M10" s="23">
        <v>12</v>
      </c>
      <c r="N10" s="24">
        <v>17</v>
      </c>
      <c r="O10" s="22">
        <v>9</v>
      </c>
      <c r="P10" s="23">
        <v>13.5</v>
      </c>
      <c r="Q10" s="21"/>
      <c r="R10" s="25"/>
      <c r="S10" s="22">
        <v>9</v>
      </c>
      <c r="T10" s="23">
        <v>12</v>
      </c>
      <c r="U10" s="23">
        <v>12</v>
      </c>
      <c r="V10" s="24">
        <v>16</v>
      </c>
      <c r="W10" s="15">
        <f t="shared" si="0"/>
        <v>37</v>
      </c>
    </row>
    <row r="11" spans="1:23" s="5" customFormat="1" ht="23.25" customHeight="1">
      <c r="A11" s="47">
        <v>0.8</v>
      </c>
      <c r="B11" s="11"/>
      <c r="C11" s="20"/>
      <c r="D11" s="21"/>
      <c r="E11" s="23">
        <v>13.5</v>
      </c>
      <c r="F11" s="24">
        <v>18.5</v>
      </c>
      <c r="G11" s="22">
        <v>9</v>
      </c>
      <c r="H11" s="23">
        <v>12</v>
      </c>
      <c r="I11" s="23">
        <v>12</v>
      </c>
      <c r="J11" s="24">
        <v>17</v>
      </c>
      <c r="K11" s="53"/>
      <c r="L11" s="54"/>
      <c r="M11" s="54"/>
      <c r="N11" s="62"/>
      <c r="O11" s="22">
        <v>9</v>
      </c>
      <c r="P11" s="23">
        <v>12</v>
      </c>
      <c r="Q11" s="23">
        <v>12</v>
      </c>
      <c r="R11" s="24">
        <v>17</v>
      </c>
      <c r="S11" s="22">
        <v>9</v>
      </c>
      <c r="T11" s="23">
        <v>12</v>
      </c>
      <c r="U11" s="23">
        <v>12</v>
      </c>
      <c r="V11" s="24">
        <v>16</v>
      </c>
      <c r="W11" s="15">
        <f t="shared" si="0"/>
        <v>28</v>
      </c>
    </row>
    <row r="12" spans="1:23" s="6" customFormat="1" ht="23.25" customHeight="1">
      <c r="A12" s="47">
        <v>1</v>
      </c>
      <c r="B12" s="11"/>
      <c r="C12" s="22">
        <v>9</v>
      </c>
      <c r="D12" s="23">
        <v>12</v>
      </c>
      <c r="E12" s="23">
        <v>12</v>
      </c>
      <c r="F12" s="24">
        <v>18.5</v>
      </c>
      <c r="G12" s="22">
        <v>9</v>
      </c>
      <c r="H12" s="23">
        <v>12</v>
      </c>
      <c r="I12" s="23">
        <v>12</v>
      </c>
      <c r="J12" s="24">
        <v>17</v>
      </c>
      <c r="K12" s="22">
        <v>9</v>
      </c>
      <c r="L12" s="23">
        <v>13.5</v>
      </c>
      <c r="M12" s="21"/>
      <c r="N12" s="25"/>
      <c r="O12" s="22">
        <v>9</v>
      </c>
      <c r="P12" s="23">
        <v>12</v>
      </c>
      <c r="Q12" s="23">
        <v>12</v>
      </c>
      <c r="R12" s="24">
        <v>17</v>
      </c>
      <c r="S12" s="22">
        <v>9</v>
      </c>
      <c r="T12" s="23">
        <v>12</v>
      </c>
      <c r="U12" s="23">
        <v>12</v>
      </c>
      <c r="V12" s="24">
        <v>16</v>
      </c>
      <c r="W12" s="15">
        <f t="shared" si="0"/>
        <v>37</v>
      </c>
    </row>
    <row r="13" spans="1:23" s="6" customFormat="1" ht="23.25" customHeight="1">
      <c r="A13" s="47">
        <v>1</v>
      </c>
      <c r="B13" s="11"/>
      <c r="C13" s="22">
        <v>9</v>
      </c>
      <c r="D13" s="23">
        <v>13.5</v>
      </c>
      <c r="E13" s="23">
        <v>15.5</v>
      </c>
      <c r="F13" s="24">
        <v>18.5</v>
      </c>
      <c r="G13" s="22">
        <v>9</v>
      </c>
      <c r="H13" s="23">
        <v>12</v>
      </c>
      <c r="I13" s="23">
        <v>12</v>
      </c>
      <c r="J13" s="24">
        <v>17</v>
      </c>
      <c r="K13" s="22">
        <v>9</v>
      </c>
      <c r="L13" s="23">
        <v>14</v>
      </c>
      <c r="M13" s="23">
        <v>14</v>
      </c>
      <c r="N13" s="24">
        <v>17</v>
      </c>
      <c r="O13" s="22">
        <v>9</v>
      </c>
      <c r="P13" s="23">
        <v>12</v>
      </c>
      <c r="Q13" s="23">
        <v>12</v>
      </c>
      <c r="R13" s="24">
        <v>17</v>
      </c>
      <c r="S13" s="22">
        <v>9</v>
      </c>
      <c r="T13" s="23">
        <v>12</v>
      </c>
      <c r="U13" s="23">
        <v>12</v>
      </c>
      <c r="V13" s="24">
        <v>14.5</v>
      </c>
      <c r="W13" s="15">
        <f t="shared" si="0"/>
        <v>37</v>
      </c>
    </row>
    <row r="14" spans="1:23" ht="23.25" customHeight="1" thickBot="1">
      <c r="A14" s="48">
        <v>1</v>
      </c>
      <c r="B14" s="12"/>
      <c r="C14" s="26">
        <v>9</v>
      </c>
      <c r="D14" s="27">
        <v>12</v>
      </c>
      <c r="E14" s="27">
        <v>12</v>
      </c>
      <c r="F14" s="28">
        <v>18.5</v>
      </c>
      <c r="G14" s="26">
        <v>9</v>
      </c>
      <c r="H14" s="27">
        <v>12</v>
      </c>
      <c r="I14" s="27">
        <v>12</v>
      </c>
      <c r="J14" s="28">
        <v>16</v>
      </c>
      <c r="K14" s="26">
        <v>9</v>
      </c>
      <c r="L14" s="27">
        <v>12</v>
      </c>
      <c r="M14" s="27">
        <v>12</v>
      </c>
      <c r="N14" s="28">
        <v>17</v>
      </c>
      <c r="O14" s="26">
        <v>9</v>
      </c>
      <c r="P14" s="27">
        <v>12</v>
      </c>
      <c r="Q14" s="27">
        <v>12</v>
      </c>
      <c r="R14" s="28">
        <v>17</v>
      </c>
      <c r="S14" s="26">
        <v>9</v>
      </c>
      <c r="T14" s="27">
        <v>13.5</v>
      </c>
      <c r="U14" s="27"/>
      <c r="V14" s="28"/>
      <c r="W14" s="15">
        <f t="shared" si="0"/>
        <v>37</v>
      </c>
    </row>
    <row r="15" spans="1:23" s="8" customFormat="1" ht="23.25" customHeight="1">
      <c r="A15" s="49"/>
      <c r="B15" s="73"/>
      <c r="C15" s="72">
        <v>13.5</v>
      </c>
      <c r="D15" s="71">
        <v>15</v>
      </c>
      <c r="E15" s="29">
        <v>15</v>
      </c>
      <c r="F15" s="30">
        <v>18.5</v>
      </c>
      <c r="G15" s="22">
        <v>9</v>
      </c>
      <c r="H15" s="23">
        <v>12</v>
      </c>
      <c r="I15" s="23">
        <v>12</v>
      </c>
      <c r="J15" s="24">
        <v>17</v>
      </c>
      <c r="K15" s="22">
        <v>9</v>
      </c>
      <c r="L15" s="23">
        <v>12</v>
      </c>
      <c r="M15" s="23">
        <v>12</v>
      </c>
      <c r="N15" s="24">
        <v>17</v>
      </c>
      <c r="O15" s="22">
        <v>9</v>
      </c>
      <c r="P15" s="23">
        <v>13.5</v>
      </c>
      <c r="Q15" s="69">
        <v>13.5</v>
      </c>
      <c r="R15" s="70">
        <v>16</v>
      </c>
      <c r="S15" s="22">
        <v>9</v>
      </c>
      <c r="T15" s="69">
        <v>12</v>
      </c>
      <c r="U15" s="23">
        <v>12</v>
      </c>
      <c r="V15" s="24">
        <v>16</v>
      </c>
      <c r="W15" s="15">
        <f>((F15-E15)+(D15-C15))+((J15-I15)+(H15-G15))+((N15-M15)+(L15-K15))+((R15-Q15)+(P15-O15))+((V15-U15)+(T15-S15))</f>
        <v>35</v>
      </c>
    </row>
    <row r="16" spans="1:23" s="6" customFormat="1" ht="23.25" customHeight="1" thickBot="1">
      <c r="A16" s="44"/>
      <c r="B16" s="7"/>
      <c r="C16" s="31"/>
      <c r="D16" s="32"/>
      <c r="E16" s="27"/>
      <c r="F16" s="28"/>
      <c r="G16" s="31"/>
      <c r="H16" s="32"/>
      <c r="I16" s="32"/>
      <c r="J16" s="33"/>
      <c r="K16" s="31"/>
      <c r="L16" s="32"/>
      <c r="M16" s="32"/>
      <c r="N16" s="33"/>
      <c r="O16" s="55"/>
      <c r="P16" s="56"/>
      <c r="Q16" s="56"/>
      <c r="R16" s="58"/>
      <c r="S16" s="31"/>
      <c r="T16" s="32"/>
      <c r="U16" s="32"/>
      <c r="V16" s="33"/>
      <c r="W16" s="15">
        <f>((F16-E16)+(D16-C16))+((J16-I16)+(H16-G16))+((N16-M16)+(L16-K16))+((R16-Q16)+(P16-O16))+((V16-U16)+(T16-S16))</f>
        <v>0</v>
      </c>
    </row>
    <row r="17" spans="1:23" ht="9.75" customHeight="1" thickBot="1">
      <c r="E17" s="43"/>
      <c r="F17" s="43"/>
    </row>
    <row r="18" spans="1:23" ht="23.25" customHeight="1">
      <c r="A18" s="46"/>
      <c r="B18" s="13"/>
      <c r="C18" s="35"/>
      <c r="D18" s="36"/>
      <c r="E18" s="36">
        <v>13.5</v>
      </c>
      <c r="F18" s="50">
        <v>19</v>
      </c>
      <c r="G18" s="37"/>
      <c r="H18" s="38"/>
      <c r="I18" s="38"/>
      <c r="J18" s="39"/>
      <c r="K18" s="37"/>
      <c r="L18" s="38"/>
      <c r="M18" s="38"/>
      <c r="N18" s="39"/>
      <c r="O18" s="59"/>
      <c r="P18" s="60"/>
      <c r="Q18" s="60"/>
      <c r="R18" s="61"/>
      <c r="S18" s="37"/>
      <c r="T18" s="38"/>
      <c r="U18" s="38"/>
      <c r="V18" s="39"/>
      <c r="W18" s="15">
        <f>((F18-E18)+(D18-C18))+((J18-I18)+(H18-G18))+((N18-M18)+(L18-K18))+((R18-Q18)+(P18-O18))+((V18-U18)+(T18-S18))</f>
        <v>5.5</v>
      </c>
    </row>
    <row r="19" spans="1:23" ht="23.25" customHeight="1">
      <c r="A19" s="47">
        <v>0.35</v>
      </c>
      <c r="B19" s="9"/>
      <c r="C19" s="22">
        <v>9</v>
      </c>
      <c r="D19" s="23">
        <v>12.5</v>
      </c>
      <c r="E19" s="23">
        <v>13</v>
      </c>
      <c r="F19" s="24">
        <v>18.5</v>
      </c>
      <c r="G19" s="20"/>
      <c r="H19" s="21"/>
      <c r="I19" s="21"/>
      <c r="J19" s="25"/>
      <c r="K19" s="22">
        <v>9</v>
      </c>
      <c r="L19" s="23">
        <v>12.25</v>
      </c>
      <c r="M19" s="21"/>
      <c r="N19" s="25"/>
      <c r="O19" s="53"/>
      <c r="P19" s="54"/>
      <c r="Q19" s="54"/>
      <c r="R19" s="62"/>
      <c r="S19" s="114" t="s">
        <v>17</v>
      </c>
      <c r="T19" s="115"/>
      <c r="U19" s="115"/>
      <c r="V19" s="116"/>
      <c r="W19" s="15">
        <f>((F19-E19)+(D19-C19))+((J19-I19)+(H19-G19))+((N19-M19)+(L19-K19))+((R19-Q19)+(P19-O19))+((V19-U19))</f>
        <v>12.25</v>
      </c>
    </row>
    <row r="20" spans="1:23" ht="23.25" customHeight="1" thickBot="1">
      <c r="A20" s="48"/>
      <c r="B20" s="14"/>
      <c r="C20" s="40"/>
      <c r="D20" s="41"/>
      <c r="E20" s="41"/>
      <c r="F20" s="42"/>
      <c r="G20" s="40"/>
      <c r="H20" s="41"/>
      <c r="I20" s="41"/>
      <c r="J20" s="42"/>
      <c r="K20" s="40"/>
      <c r="L20" s="41"/>
      <c r="M20" s="41"/>
      <c r="N20" s="42"/>
      <c r="O20" s="63"/>
      <c r="P20" s="64"/>
      <c r="Q20" s="64"/>
      <c r="R20" s="65"/>
      <c r="S20" s="40"/>
      <c r="T20" s="41"/>
      <c r="U20" s="41"/>
      <c r="V20" s="42"/>
      <c r="W20" s="15">
        <f>((F20-E20)+(D20-C20))+((J20-I20)+(H20-G20))+((N20-M20)+(L20-K20))+((R20-Q20)+(P20-O20))+((V20-U20))</f>
        <v>0</v>
      </c>
    </row>
    <row r="21" spans="1:23" ht="9.75" customHeight="1"/>
    <row r="22" spans="1:23" ht="9.75" customHeight="1"/>
    <row r="23" spans="1:23">
      <c r="B23" s="117" t="s">
        <v>6</v>
      </c>
      <c r="C23" s="117"/>
      <c r="D23" s="117"/>
      <c r="E23" s="117"/>
      <c r="F23" s="43"/>
      <c r="G23" s="118" t="s">
        <v>13</v>
      </c>
      <c r="H23" s="118"/>
      <c r="I23" s="118"/>
      <c r="J23" s="118"/>
      <c r="K23" s="118"/>
      <c r="M23" s="119" t="s">
        <v>14</v>
      </c>
      <c r="N23" s="119"/>
      <c r="O23" s="119"/>
      <c r="P23" s="119"/>
      <c r="Q23" s="119"/>
      <c r="S23" s="120" t="s">
        <v>19</v>
      </c>
      <c r="T23" s="120"/>
      <c r="U23" s="120"/>
    </row>
    <row r="24" spans="1:23">
      <c r="B24" s="124" t="s">
        <v>7</v>
      </c>
      <c r="C24" s="124"/>
      <c r="D24" s="124"/>
      <c r="E24" s="124"/>
      <c r="F24" s="43"/>
      <c r="G24" s="125" t="s">
        <v>8</v>
      </c>
      <c r="H24" s="125"/>
      <c r="I24" s="125"/>
      <c r="J24" s="125"/>
      <c r="K24" s="125"/>
      <c r="M24" s="126" t="s">
        <v>15</v>
      </c>
      <c r="N24" s="126"/>
      <c r="O24" s="126"/>
      <c r="P24" s="126"/>
      <c r="Q24" s="126"/>
    </row>
    <row r="25" spans="1:23">
      <c r="B25" s="127" t="s">
        <v>9</v>
      </c>
      <c r="C25" s="127"/>
      <c r="D25" s="127"/>
      <c r="E25" s="127"/>
      <c r="F25" s="43"/>
      <c r="G25" s="128" t="s">
        <v>10</v>
      </c>
      <c r="H25" s="128"/>
      <c r="I25" s="128"/>
      <c r="J25" s="128"/>
      <c r="K25" s="128"/>
      <c r="M25" s="129" t="s">
        <v>12</v>
      </c>
      <c r="N25" s="129"/>
      <c r="O25" s="129"/>
      <c r="P25" s="129"/>
      <c r="Q25" s="129"/>
      <c r="V25" s="34" t="b">
        <f ca="1">COUNTIF(Fériés2013,K$3)&gt;0</f>
        <v>0</v>
      </c>
    </row>
    <row r="26" spans="1:23">
      <c r="B26" s="121" t="s">
        <v>11</v>
      </c>
      <c r="C26" s="121"/>
      <c r="D26" s="121"/>
      <c r="E26" s="121"/>
      <c r="F26" s="43"/>
      <c r="G26" s="122" t="s">
        <v>16</v>
      </c>
      <c r="H26" s="122"/>
      <c r="I26" s="122"/>
      <c r="J26" s="122"/>
      <c r="K26" s="122"/>
      <c r="M26" s="123" t="s">
        <v>18</v>
      </c>
      <c r="N26" s="123"/>
      <c r="O26" s="123"/>
      <c r="P26" s="123"/>
      <c r="Q26" s="123"/>
    </row>
  </sheetData>
  <mergeCells count="40">
    <mergeCell ref="M24:Q24"/>
    <mergeCell ref="B25:E25"/>
    <mergeCell ref="G25:K25"/>
    <mergeCell ref="M25:Q25"/>
    <mergeCell ref="S19:V19"/>
    <mergeCell ref="B23:E23"/>
    <mergeCell ref="G23:K23"/>
    <mergeCell ref="M23:Q23"/>
    <mergeCell ref="S23:U23"/>
    <mergeCell ref="B26:E26"/>
    <mergeCell ref="G26:K26"/>
    <mergeCell ref="M26:Q26"/>
    <mergeCell ref="B24:E24"/>
    <mergeCell ref="G24:K24"/>
    <mergeCell ref="U5:V5"/>
    <mergeCell ref="S2:V2"/>
    <mergeCell ref="S3:V3"/>
    <mergeCell ref="C4:F4"/>
    <mergeCell ref="O4:R4"/>
    <mergeCell ref="S4:V4"/>
    <mergeCell ref="C5:D5"/>
    <mergeCell ref="E5:F5"/>
    <mergeCell ref="G5:H5"/>
    <mergeCell ref="I5:J5"/>
    <mergeCell ref="C3:F3"/>
    <mergeCell ref="G3:J3"/>
    <mergeCell ref="K3:N3"/>
    <mergeCell ref="O3:R3"/>
    <mergeCell ref="Q5:R5"/>
    <mergeCell ref="S5:T5"/>
    <mergeCell ref="K5:L5"/>
    <mergeCell ref="M5:N5"/>
    <mergeCell ref="O5:P5"/>
    <mergeCell ref="C1:J1"/>
    <mergeCell ref="L1:N1"/>
    <mergeCell ref="O1:P1"/>
    <mergeCell ref="C2:F2"/>
    <mergeCell ref="G2:J2"/>
    <mergeCell ref="K2:N2"/>
    <mergeCell ref="O2:R2"/>
  </mergeCells>
  <phoneticPr fontId="23" type="noConversion"/>
  <conditionalFormatting sqref="C3:V3">
    <cfRule type="expression" dxfId="1" priority="1" stopIfTrue="1">
      <formula>COUNTIF(Fériés2013,C$3)&gt;0</formula>
    </cfRule>
  </conditionalFormatting>
  <conditionalFormatting sqref="C2:V2">
    <cfRule type="expression" dxfId="0" priority="2" stopIfTrue="1">
      <formula>COUNTIF(Fériés2013,C$2)&gt;0</formula>
    </cfRule>
  </conditionalFormatting>
  <pageMargins left="0.41" right="0.11811023622047245" top="0.35433070866141736" bottom="0.35433070866141736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Fériés</vt:lpstr>
      <vt:lpstr>0</vt:lpstr>
      <vt:lpstr>Fériés!An</vt:lpstr>
      <vt:lpstr>Fériés!annee</vt:lpstr>
      <vt:lpstr>Fériés2010</vt:lpstr>
      <vt:lpstr>Fériés2013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cp:lastPrinted>2012-11-16T14:20:09Z</cp:lastPrinted>
  <dcterms:created xsi:type="dcterms:W3CDTF">1996-10-21T11:03:58Z</dcterms:created>
  <dcterms:modified xsi:type="dcterms:W3CDTF">2012-11-16T16:17:54Z</dcterms:modified>
</cp:coreProperties>
</file>