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731"/>
  <workbookPr/>
  <mc:AlternateContent xmlns:mc="http://schemas.openxmlformats.org/markup-compatibility/2006">
    <mc:Choice Requires="x15">
      <x15ac:absPath xmlns:x15ac="http://schemas.microsoft.com/office/spreadsheetml/2010/11/ac" url="https://kimoko13.sharepoint.com/sites/FINANCIER/Documents partages/Analyses/Analyse RH/Pointage/"/>
    </mc:Choice>
  </mc:AlternateContent>
  <xr:revisionPtr revIDLastSave="517" documentId="8_{A2550E5F-C07F-4325-8B09-A1156D0E3983}" xr6:coauthVersionLast="47" xr6:coauthVersionMax="47" xr10:uidLastSave="{C0C86C0D-E812-49AA-B223-A4264D626D7E}"/>
  <bookViews>
    <workbookView xWindow="-120" yWindow="-120" windowWidth="29040" windowHeight="15720" tabRatio="500" xr2:uid="{00000000-000D-0000-FFFF-FFFF00000000}"/>
  </bookViews>
  <sheets>
    <sheet name="0-Contrôle d'arrivée" sheetId="1" r:id="rId1"/>
    <sheet name="Param Planning" sheetId="2" r:id="rId2"/>
  </sheets>
  <definedNames>
    <definedName name="_xlnm._FilterDatabase" localSheetId="0" hidden="1">'0-Contrôle d''arrivée'!$A$2:$L$261</definedName>
    <definedName name="_xlnm._FilterDatabase" localSheetId="1" hidden="1">'Param Planning'!$B$2:$I$73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21" i="1" l="1"/>
  <c r="M21" i="1" s="1"/>
  <c r="M253" i="1"/>
  <c r="M245" i="1"/>
  <c r="M192" i="1"/>
  <c r="M184" i="1"/>
  <c r="M24" i="1" l="1"/>
  <c r="T24" i="1" l="1"/>
  <c r="M4" i="1" l="1"/>
  <c r="Q4" i="1" s="1"/>
  <c r="M5" i="1"/>
  <c r="N5" i="1"/>
  <c r="P5" i="1"/>
  <c r="A73" i="2" l="1"/>
  <c r="A72" i="2"/>
  <c r="A71" i="2"/>
  <c r="A70" i="2"/>
  <c r="A69" i="2"/>
  <c r="A68" i="2"/>
  <c r="A67" i="2"/>
  <c r="A66" i="2"/>
  <c r="A65" i="2"/>
  <c r="A64" i="2"/>
  <c r="A63" i="2"/>
  <c r="A62" i="2"/>
  <c r="A61" i="2"/>
  <c r="A60" i="2"/>
  <c r="A59" i="2"/>
  <c r="A58" i="2"/>
  <c r="A57" i="2"/>
  <c r="A56" i="2"/>
  <c r="A55" i="2"/>
  <c r="A54" i="2"/>
  <c r="A53" i="2"/>
  <c r="A52" i="2"/>
  <c r="A51" i="2"/>
  <c r="A50" i="2"/>
  <c r="A49" i="2"/>
  <c r="A48" i="2"/>
  <c r="A47" i="2"/>
  <c r="A46" i="2"/>
  <c r="A45" i="2"/>
  <c r="A44" i="2"/>
  <c r="A43" i="2"/>
  <c r="A42" i="2"/>
  <c r="A41" i="2"/>
  <c r="A40" i="2"/>
  <c r="A39" i="2"/>
  <c r="A38" i="2"/>
  <c r="A37" i="2"/>
  <c r="A36" i="2"/>
  <c r="A35" i="2"/>
  <c r="A34" i="2"/>
  <c r="A33" i="2"/>
  <c r="A32" i="2"/>
  <c r="A31" i="2"/>
  <c r="A30" i="2"/>
  <c r="A29" i="2"/>
  <c r="A28" i="2"/>
  <c r="A27" i="2"/>
  <c r="A26" i="2"/>
  <c r="A25" i="2"/>
  <c r="A24" i="2"/>
  <c r="A23" i="2"/>
  <c r="A22" i="2"/>
  <c r="A21" i="2"/>
  <c r="A20" i="2"/>
  <c r="A19" i="2"/>
  <c r="A18" i="2"/>
  <c r="A17" i="2"/>
  <c r="A16" i="2"/>
  <c r="A15" i="2"/>
  <c r="A14" i="2"/>
  <c r="A13" i="2"/>
  <c r="A12" i="2"/>
  <c r="A11" i="2"/>
  <c r="A10" i="2"/>
  <c r="A9" i="2"/>
  <c r="A8" i="2"/>
  <c r="A7" i="2"/>
  <c r="A6" i="2"/>
  <c r="A5" i="2"/>
  <c r="A4" i="2"/>
  <c r="A3" i="2"/>
  <c r="H261" i="1"/>
  <c r="H260" i="1"/>
  <c r="H259" i="1"/>
  <c r="H258" i="1"/>
  <c r="H257" i="1"/>
  <c r="H256" i="1"/>
  <c r="H255" i="1"/>
  <c r="H254" i="1"/>
  <c r="H253" i="1"/>
  <c r="H252" i="1"/>
  <c r="H251" i="1"/>
  <c r="H250" i="1"/>
  <c r="H249" i="1"/>
  <c r="H248" i="1"/>
  <c r="H247" i="1"/>
  <c r="H246" i="1"/>
  <c r="H245" i="1"/>
  <c r="H244" i="1"/>
  <c r="H243" i="1"/>
  <c r="H242" i="1"/>
  <c r="H241" i="1"/>
  <c r="H240" i="1"/>
  <c r="H239" i="1"/>
  <c r="H238" i="1"/>
  <c r="H237" i="1"/>
  <c r="H236" i="1"/>
  <c r="H235" i="1"/>
  <c r="H234" i="1"/>
  <c r="H233" i="1"/>
  <c r="H232" i="1"/>
  <c r="H231" i="1"/>
  <c r="H230" i="1"/>
  <c r="H229" i="1"/>
  <c r="H228" i="1"/>
  <c r="H227" i="1"/>
  <c r="H226" i="1"/>
  <c r="H225" i="1"/>
  <c r="H224" i="1"/>
  <c r="H223" i="1"/>
  <c r="H222" i="1"/>
  <c r="H221" i="1"/>
  <c r="H220" i="1"/>
  <c r="H219" i="1"/>
  <c r="H218" i="1"/>
  <c r="H217" i="1"/>
  <c r="H216" i="1"/>
  <c r="H215" i="1"/>
  <c r="H214" i="1"/>
  <c r="H213" i="1"/>
  <c r="H212" i="1"/>
  <c r="H211" i="1"/>
  <c r="H210" i="1"/>
  <c r="H209" i="1"/>
  <c r="H208" i="1"/>
  <c r="H207" i="1"/>
  <c r="H206" i="1"/>
  <c r="H205" i="1"/>
  <c r="H204" i="1"/>
  <c r="H203" i="1"/>
  <c r="H202" i="1"/>
  <c r="H201" i="1"/>
  <c r="H200" i="1"/>
  <c r="H199" i="1"/>
  <c r="H198" i="1"/>
  <c r="H197" i="1"/>
  <c r="H196" i="1"/>
  <c r="H195" i="1"/>
  <c r="H194" i="1"/>
  <c r="H193" i="1"/>
  <c r="H192" i="1"/>
  <c r="H191" i="1"/>
  <c r="H190" i="1"/>
  <c r="H189" i="1"/>
  <c r="H188" i="1"/>
  <c r="H187" i="1"/>
  <c r="H186" i="1"/>
  <c r="H185" i="1"/>
  <c r="H184" i="1"/>
  <c r="H183" i="1"/>
  <c r="H182" i="1"/>
  <c r="H181" i="1"/>
  <c r="H180" i="1"/>
  <c r="H179" i="1"/>
  <c r="H178" i="1"/>
  <c r="H177" i="1"/>
  <c r="H176" i="1"/>
  <c r="H175" i="1"/>
  <c r="H174" i="1"/>
  <c r="H173" i="1"/>
  <c r="H172" i="1"/>
  <c r="H171" i="1"/>
  <c r="H170" i="1"/>
  <c r="H169" i="1"/>
  <c r="H168" i="1"/>
  <c r="H167" i="1"/>
  <c r="H166" i="1"/>
  <c r="H165" i="1"/>
  <c r="H164" i="1"/>
  <c r="H163" i="1"/>
  <c r="H162" i="1"/>
  <c r="H161" i="1"/>
  <c r="H160" i="1"/>
  <c r="H159" i="1"/>
  <c r="H158" i="1"/>
  <c r="H157" i="1"/>
  <c r="H156" i="1"/>
  <c r="H155" i="1"/>
  <c r="H154" i="1"/>
  <c r="H153" i="1"/>
  <c r="H152" i="1"/>
  <c r="H151" i="1"/>
  <c r="H150" i="1"/>
  <c r="H149" i="1"/>
  <c r="H148" i="1"/>
  <c r="H147" i="1"/>
  <c r="H146" i="1"/>
  <c r="H145" i="1"/>
  <c r="H144" i="1"/>
  <c r="H143" i="1"/>
  <c r="H142" i="1"/>
  <c r="H141" i="1"/>
  <c r="H140" i="1"/>
  <c r="H139" i="1"/>
  <c r="H138" i="1"/>
  <c r="H137" i="1"/>
  <c r="H136" i="1"/>
  <c r="H135" i="1"/>
  <c r="H134" i="1"/>
  <c r="H133" i="1"/>
  <c r="H132" i="1"/>
  <c r="H131" i="1"/>
  <c r="H130" i="1"/>
  <c r="H129" i="1"/>
  <c r="H128" i="1"/>
  <c r="H127" i="1"/>
  <c r="H126" i="1"/>
  <c r="H125" i="1"/>
  <c r="H124" i="1"/>
  <c r="H123" i="1"/>
  <c r="H122" i="1"/>
  <c r="H121" i="1"/>
  <c r="H120" i="1"/>
  <c r="H119" i="1"/>
  <c r="H118" i="1"/>
  <c r="H117" i="1"/>
  <c r="H116" i="1"/>
  <c r="H115" i="1"/>
  <c r="H114" i="1"/>
  <c r="H113" i="1"/>
  <c r="H112" i="1"/>
  <c r="H111" i="1"/>
  <c r="H110" i="1"/>
  <c r="H109" i="1"/>
  <c r="H108" i="1"/>
  <c r="H107" i="1"/>
  <c r="H106" i="1"/>
  <c r="H105" i="1"/>
  <c r="H104" i="1"/>
  <c r="H103" i="1"/>
  <c r="H102" i="1"/>
  <c r="H101" i="1"/>
  <c r="H100" i="1"/>
  <c r="H99" i="1"/>
  <c r="H98" i="1"/>
  <c r="H97" i="1"/>
  <c r="H96" i="1"/>
  <c r="H95" i="1"/>
  <c r="H94" i="1"/>
  <c r="H93" i="1"/>
  <c r="H92" i="1"/>
  <c r="H91" i="1"/>
  <c r="H90" i="1"/>
  <c r="H89" i="1"/>
  <c r="H88" i="1"/>
  <c r="H87" i="1"/>
  <c r="H86" i="1"/>
  <c r="H85" i="1"/>
  <c r="H84" i="1"/>
  <c r="H83" i="1"/>
  <c r="H82" i="1"/>
  <c r="H81" i="1"/>
  <c r="H80" i="1"/>
  <c r="H79" i="1"/>
  <c r="H78" i="1"/>
  <c r="H77" i="1"/>
  <c r="H76" i="1"/>
  <c r="H75" i="1"/>
  <c r="H74" i="1"/>
  <c r="H73" i="1"/>
  <c r="H72" i="1"/>
  <c r="H71" i="1"/>
  <c r="H70" i="1"/>
  <c r="H69" i="1"/>
  <c r="H68" i="1"/>
  <c r="H67" i="1"/>
  <c r="H66" i="1"/>
  <c r="H65" i="1"/>
  <c r="H64" i="1"/>
  <c r="H63" i="1"/>
  <c r="H62" i="1"/>
  <c r="H61" i="1"/>
  <c r="H60" i="1"/>
  <c r="H59" i="1"/>
  <c r="H58" i="1"/>
  <c r="H57" i="1"/>
  <c r="H56" i="1"/>
  <c r="H55" i="1"/>
  <c r="H54" i="1"/>
  <c r="H53" i="1"/>
  <c r="H52" i="1"/>
  <c r="H51" i="1"/>
  <c r="H50" i="1"/>
  <c r="H49" i="1"/>
  <c r="H48" i="1"/>
  <c r="H47" i="1"/>
  <c r="H46" i="1"/>
  <c r="H45" i="1"/>
  <c r="H44" i="1"/>
  <c r="H43" i="1"/>
  <c r="H42" i="1"/>
  <c r="H41" i="1"/>
  <c r="H40" i="1"/>
  <c r="H39" i="1"/>
  <c r="H38" i="1"/>
  <c r="H37" i="1"/>
  <c r="H36" i="1"/>
  <c r="H35" i="1"/>
  <c r="H34" i="1"/>
  <c r="H33" i="1"/>
  <c r="H32" i="1"/>
  <c r="H31" i="1"/>
  <c r="H30" i="1"/>
  <c r="H29" i="1"/>
  <c r="H28" i="1"/>
  <c r="H26" i="1"/>
  <c r="H25" i="1"/>
  <c r="H24" i="1"/>
  <c r="H23" i="1"/>
  <c r="H22" i="1"/>
  <c r="H21" i="1"/>
  <c r="H20" i="1"/>
  <c r="H19" i="1"/>
  <c r="H18" i="1"/>
  <c r="H17" i="1"/>
  <c r="H16" i="1"/>
  <c r="H15" i="1"/>
  <c r="H14" i="1"/>
  <c r="H13" i="1"/>
  <c r="H12" i="1"/>
  <c r="H11" i="1"/>
  <c r="I11" i="1" s="1"/>
  <c r="M11" i="1" s="1"/>
  <c r="H10" i="1"/>
  <c r="H9" i="1"/>
  <c r="H8" i="1"/>
  <c r="H7" i="1"/>
  <c r="H6" i="1"/>
  <c r="H5" i="1"/>
  <c r="H4" i="1"/>
  <c r="H3" i="1"/>
  <c r="I3" i="1" s="1"/>
  <c r="M3" i="1" l="1"/>
  <c r="Q3" i="1" s="1"/>
  <c r="S12" i="1"/>
  <c r="S11" i="1"/>
  <c r="R11" i="1"/>
  <c r="T11" i="1" s="1"/>
  <c r="I260" i="1"/>
  <c r="I258" i="1"/>
  <c r="I256" i="1"/>
  <c r="I254" i="1"/>
  <c r="I252" i="1"/>
  <c r="I250" i="1"/>
  <c r="I248" i="1"/>
  <c r="I246" i="1"/>
  <c r="I244" i="1"/>
  <c r="I242" i="1"/>
  <c r="I240" i="1"/>
  <c r="I238" i="1"/>
  <c r="I236" i="1"/>
  <c r="I234" i="1"/>
  <c r="I232" i="1"/>
  <c r="I230" i="1"/>
  <c r="I228" i="1"/>
  <c r="I226" i="1"/>
  <c r="I224" i="1"/>
  <c r="I222" i="1"/>
  <c r="I220" i="1"/>
  <c r="I218" i="1"/>
  <c r="I216" i="1"/>
  <c r="I214" i="1"/>
  <c r="I212" i="1"/>
  <c r="I210" i="1"/>
  <c r="I208" i="1"/>
  <c r="I206" i="1"/>
  <c r="I204" i="1"/>
  <c r="I202" i="1"/>
  <c r="I200" i="1"/>
  <c r="I198" i="1"/>
  <c r="I196" i="1"/>
  <c r="I194" i="1"/>
  <c r="I192" i="1"/>
  <c r="I190" i="1"/>
  <c r="I188" i="1"/>
  <c r="I186" i="1"/>
  <c r="I184" i="1"/>
  <c r="I182" i="1"/>
  <c r="I180" i="1"/>
  <c r="I178" i="1"/>
  <c r="I176" i="1"/>
  <c r="I174" i="1"/>
  <c r="I172" i="1"/>
  <c r="I170" i="1"/>
  <c r="I168" i="1"/>
  <c r="I166" i="1"/>
  <c r="I164" i="1"/>
  <c r="I162" i="1"/>
  <c r="I160" i="1"/>
  <c r="I158" i="1"/>
  <c r="I156" i="1"/>
  <c r="I154" i="1"/>
  <c r="I152" i="1"/>
  <c r="I150" i="1"/>
  <c r="I148" i="1"/>
  <c r="I146" i="1"/>
  <c r="I144" i="1"/>
  <c r="I142" i="1"/>
  <c r="I140" i="1"/>
  <c r="I138" i="1"/>
  <c r="I136" i="1"/>
  <c r="I134" i="1"/>
  <c r="I132" i="1"/>
  <c r="I130" i="1"/>
  <c r="I128" i="1"/>
  <c r="I126" i="1"/>
  <c r="I124" i="1"/>
  <c r="I122" i="1"/>
  <c r="I120" i="1"/>
  <c r="I118" i="1"/>
  <c r="I116" i="1"/>
  <c r="I114" i="1"/>
  <c r="I112" i="1"/>
  <c r="I110" i="1"/>
  <c r="I108" i="1"/>
  <c r="I106" i="1"/>
  <c r="I104" i="1"/>
  <c r="I102" i="1"/>
  <c r="I100" i="1"/>
  <c r="I98" i="1"/>
  <c r="I96" i="1"/>
  <c r="I94" i="1"/>
  <c r="L261" i="1"/>
  <c r="P261" i="1" s="1"/>
  <c r="L259" i="1"/>
  <c r="P259" i="1" s="1"/>
  <c r="L257" i="1"/>
  <c r="P257" i="1" s="1"/>
  <c r="L255" i="1"/>
  <c r="P255" i="1" s="1"/>
  <c r="L253" i="1"/>
  <c r="P253" i="1" s="1"/>
  <c r="L251" i="1"/>
  <c r="P251" i="1" s="1"/>
  <c r="L249" i="1"/>
  <c r="P249" i="1" s="1"/>
  <c r="L247" i="1"/>
  <c r="P247" i="1" s="1"/>
  <c r="L245" i="1"/>
  <c r="P245" i="1" s="1"/>
  <c r="L243" i="1"/>
  <c r="P243" i="1" s="1"/>
  <c r="L241" i="1"/>
  <c r="P241" i="1" s="1"/>
  <c r="L239" i="1"/>
  <c r="P239" i="1" s="1"/>
  <c r="L237" i="1"/>
  <c r="P237" i="1" s="1"/>
  <c r="L235" i="1"/>
  <c r="P235" i="1" s="1"/>
  <c r="L233" i="1"/>
  <c r="P233" i="1" s="1"/>
  <c r="L231" i="1"/>
  <c r="P231" i="1" s="1"/>
  <c r="L229" i="1"/>
  <c r="P229" i="1" s="1"/>
  <c r="L227" i="1"/>
  <c r="P227" i="1" s="1"/>
  <c r="L225" i="1"/>
  <c r="P225" i="1" s="1"/>
  <c r="L223" i="1"/>
  <c r="P223" i="1" s="1"/>
  <c r="L221" i="1"/>
  <c r="P221" i="1" s="1"/>
  <c r="L219" i="1"/>
  <c r="P219" i="1" s="1"/>
  <c r="L217" i="1"/>
  <c r="P217" i="1" s="1"/>
  <c r="L215" i="1"/>
  <c r="P215" i="1" s="1"/>
  <c r="L213" i="1"/>
  <c r="P213" i="1" s="1"/>
  <c r="L211" i="1"/>
  <c r="P211" i="1" s="1"/>
  <c r="L209" i="1"/>
  <c r="P209" i="1" s="1"/>
  <c r="L207" i="1"/>
  <c r="P207" i="1" s="1"/>
  <c r="L205" i="1"/>
  <c r="P205" i="1" s="1"/>
  <c r="L203" i="1"/>
  <c r="P203" i="1" s="1"/>
  <c r="L201" i="1"/>
  <c r="P201" i="1" s="1"/>
  <c r="L199" i="1"/>
  <c r="P199" i="1" s="1"/>
  <c r="L197" i="1"/>
  <c r="P197" i="1" s="1"/>
  <c r="L195" i="1"/>
  <c r="P195" i="1" s="1"/>
  <c r="L193" i="1"/>
  <c r="P193" i="1" s="1"/>
  <c r="L191" i="1"/>
  <c r="P191" i="1" s="1"/>
  <c r="L189" i="1"/>
  <c r="P189" i="1" s="1"/>
  <c r="L187" i="1"/>
  <c r="P187" i="1" s="1"/>
  <c r="L185" i="1"/>
  <c r="P185" i="1" s="1"/>
  <c r="L183" i="1"/>
  <c r="P183" i="1" s="1"/>
  <c r="L181" i="1"/>
  <c r="P181" i="1" s="1"/>
  <c r="L179" i="1"/>
  <c r="P179" i="1" s="1"/>
  <c r="L177" i="1"/>
  <c r="P177" i="1" s="1"/>
  <c r="L175" i="1"/>
  <c r="P175" i="1" s="1"/>
  <c r="L173" i="1"/>
  <c r="P173" i="1" s="1"/>
  <c r="L171" i="1"/>
  <c r="P171" i="1" s="1"/>
  <c r="L169" i="1"/>
  <c r="P169" i="1" s="1"/>
  <c r="L167" i="1"/>
  <c r="P167" i="1" s="1"/>
  <c r="L165" i="1"/>
  <c r="P165" i="1" s="1"/>
  <c r="L163" i="1"/>
  <c r="P163" i="1" s="1"/>
  <c r="L161" i="1"/>
  <c r="P161" i="1" s="1"/>
  <c r="L159" i="1"/>
  <c r="P159" i="1" s="1"/>
  <c r="L157" i="1"/>
  <c r="P157" i="1" s="1"/>
  <c r="L155" i="1"/>
  <c r="P155" i="1" s="1"/>
  <c r="L153" i="1"/>
  <c r="P153" i="1" s="1"/>
  <c r="L151" i="1"/>
  <c r="P151" i="1" s="1"/>
  <c r="L149" i="1"/>
  <c r="P149" i="1" s="1"/>
  <c r="L147" i="1"/>
  <c r="P147" i="1" s="1"/>
  <c r="L145" i="1"/>
  <c r="P145" i="1" s="1"/>
  <c r="K261" i="1"/>
  <c r="O261" i="1" s="1"/>
  <c r="K259" i="1"/>
  <c r="O259" i="1" s="1"/>
  <c r="K257" i="1"/>
  <c r="O257" i="1" s="1"/>
  <c r="K255" i="1"/>
  <c r="O255" i="1" s="1"/>
  <c r="K253" i="1"/>
  <c r="O253" i="1" s="1"/>
  <c r="K251" i="1"/>
  <c r="O251" i="1" s="1"/>
  <c r="K249" i="1"/>
  <c r="O249" i="1" s="1"/>
  <c r="K247" i="1"/>
  <c r="O247" i="1" s="1"/>
  <c r="K245" i="1"/>
  <c r="O245" i="1" s="1"/>
  <c r="K243" i="1"/>
  <c r="O243" i="1" s="1"/>
  <c r="K241" i="1"/>
  <c r="O241" i="1" s="1"/>
  <c r="K239" i="1"/>
  <c r="O239" i="1" s="1"/>
  <c r="K237" i="1"/>
  <c r="O237" i="1" s="1"/>
  <c r="K235" i="1"/>
  <c r="O235" i="1" s="1"/>
  <c r="K233" i="1"/>
  <c r="O233" i="1" s="1"/>
  <c r="K231" i="1"/>
  <c r="O231" i="1" s="1"/>
  <c r="K229" i="1"/>
  <c r="O229" i="1" s="1"/>
  <c r="K227" i="1"/>
  <c r="O227" i="1" s="1"/>
  <c r="K225" i="1"/>
  <c r="O225" i="1" s="1"/>
  <c r="K223" i="1"/>
  <c r="O223" i="1" s="1"/>
  <c r="K221" i="1"/>
  <c r="O221" i="1" s="1"/>
  <c r="K219" i="1"/>
  <c r="O219" i="1" s="1"/>
  <c r="K217" i="1"/>
  <c r="O217" i="1" s="1"/>
  <c r="K215" i="1"/>
  <c r="O215" i="1" s="1"/>
  <c r="K213" i="1"/>
  <c r="O213" i="1" s="1"/>
  <c r="K211" i="1"/>
  <c r="O211" i="1" s="1"/>
  <c r="K209" i="1"/>
  <c r="O209" i="1" s="1"/>
  <c r="K207" i="1"/>
  <c r="O207" i="1" s="1"/>
  <c r="K205" i="1"/>
  <c r="O205" i="1" s="1"/>
  <c r="K203" i="1"/>
  <c r="O203" i="1" s="1"/>
  <c r="K201" i="1"/>
  <c r="O201" i="1" s="1"/>
  <c r="K199" i="1"/>
  <c r="O199" i="1" s="1"/>
  <c r="K197" i="1"/>
  <c r="O197" i="1" s="1"/>
  <c r="K195" i="1"/>
  <c r="O195" i="1" s="1"/>
  <c r="K193" i="1"/>
  <c r="O193" i="1" s="1"/>
  <c r="K191" i="1"/>
  <c r="O191" i="1" s="1"/>
  <c r="K189" i="1"/>
  <c r="O189" i="1" s="1"/>
  <c r="K187" i="1"/>
  <c r="O187" i="1" s="1"/>
  <c r="K185" i="1"/>
  <c r="O185" i="1" s="1"/>
  <c r="K183" i="1"/>
  <c r="O183" i="1" s="1"/>
  <c r="K181" i="1"/>
  <c r="O181" i="1" s="1"/>
  <c r="K179" i="1"/>
  <c r="O179" i="1" s="1"/>
  <c r="K177" i="1"/>
  <c r="O177" i="1" s="1"/>
  <c r="K175" i="1"/>
  <c r="O175" i="1" s="1"/>
  <c r="K173" i="1"/>
  <c r="O173" i="1" s="1"/>
  <c r="K171" i="1"/>
  <c r="O171" i="1" s="1"/>
  <c r="K169" i="1"/>
  <c r="O169" i="1" s="1"/>
  <c r="K167" i="1"/>
  <c r="O167" i="1" s="1"/>
  <c r="K165" i="1"/>
  <c r="O165" i="1" s="1"/>
  <c r="K163" i="1"/>
  <c r="O163" i="1" s="1"/>
  <c r="K161" i="1"/>
  <c r="O161" i="1" s="1"/>
  <c r="K159" i="1"/>
  <c r="O159" i="1" s="1"/>
  <c r="K157" i="1"/>
  <c r="O157" i="1" s="1"/>
  <c r="K155" i="1"/>
  <c r="O155" i="1" s="1"/>
  <c r="K153" i="1"/>
  <c r="O153" i="1" s="1"/>
  <c r="K151" i="1"/>
  <c r="O151" i="1" s="1"/>
  <c r="K149" i="1"/>
  <c r="O149" i="1" s="1"/>
  <c r="K147" i="1"/>
  <c r="O147" i="1" s="1"/>
  <c r="K145" i="1"/>
  <c r="O145" i="1" s="1"/>
  <c r="K143" i="1"/>
  <c r="O143" i="1" s="1"/>
  <c r="K141" i="1"/>
  <c r="O141" i="1" s="1"/>
  <c r="K139" i="1"/>
  <c r="O139" i="1" s="1"/>
  <c r="K137" i="1"/>
  <c r="O137" i="1" s="1"/>
  <c r="K135" i="1"/>
  <c r="O135" i="1" s="1"/>
  <c r="K133" i="1"/>
  <c r="O133" i="1" s="1"/>
  <c r="K131" i="1"/>
  <c r="O131" i="1" s="1"/>
  <c r="K129" i="1"/>
  <c r="O129" i="1" s="1"/>
  <c r="K127" i="1"/>
  <c r="O127" i="1" s="1"/>
  <c r="K125" i="1"/>
  <c r="O125" i="1" s="1"/>
  <c r="K123" i="1"/>
  <c r="O123" i="1" s="1"/>
  <c r="K121" i="1"/>
  <c r="O121" i="1" s="1"/>
  <c r="K119" i="1"/>
  <c r="O119" i="1" s="1"/>
  <c r="K117" i="1"/>
  <c r="O117" i="1" s="1"/>
  <c r="K115" i="1"/>
  <c r="O115" i="1" s="1"/>
  <c r="K113" i="1"/>
  <c r="O113" i="1" s="1"/>
  <c r="K111" i="1"/>
  <c r="O111" i="1" s="1"/>
  <c r="K109" i="1"/>
  <c r="O109" i="1" s="1"/>
  <c r="K107" i="1"/>
  <c r="O107" i="1" s="1"/>
  <c r="K105" i="1"/>
  <c r="O105" i="1" s="1"/>
  <c r="K103" i="1"/>
  <c r="O103" i="1" s="1"/>
  <c r="K101" i="1"/>
  <c r="O101" i="1" s="1"/>
  <c r="K99" i="1"/>
  <c r="O99" i="1" s="1"/>
  <c r="K97" i="1"/>
  <c r="O97" i="1" s="1"/>
  <c r="K95" i="1"/>
  <c r="O95" i="1" s="1"/>
  <c r="K93" i="1"/>
  <c r="O93" i="1" s="1"/>
  <c r="J261" i="1"/>
  <c r="N261" i="1" s="1"/>
  <c r="J259" i="1"/>
  <c r="N259" i="1" s="1"/>
  <c r="J257" i="1"/>
  <c r="N257" i="1" s="1"/>
  <c r="J255" i="1"/>
  <c r="N255" i="1" s="1"/>
  <c r="J253" i="1"/>
  <c r="N253" i="1" s="1"/>
  <c r="J251" i="1"/>
  <c r="N251" i="1" s="1"/>
  <c r="J249" i="1"/>
  <c r="N249" i="1" s="1"/>
  <c r="J247" i="1"/>
  <c r="N247" i="1" s="1"/>
  <c r="J245" i="1"/>
  <c r="N245" i="1" s="1"/>
  <c r="J243" i="1"/>
  <c r="N243" i="1" s="1"/>
  <c r="J241" i="1"/>
  <c r="N241" i="1" s="1"/>
  <c r="J239" i="1"/>
  <c r="N239" i="1" s="1"/>
  <c r="J237" i="1"/>
  <c r="N237" i="1" s="1"/>
  <c r="J235" i="1"/>
  <c r="N235" i="1" s="1"/>
  <c r="J233" i="1"/>
  <c r="N233" i="1" s="1"/>
  <c r="J231" i="1"/>
  <c r="N231" i="1" s="1"/>
  <c r="J229" i="1"/>
  <c r="N229" i="1" s="1"/>
  <c r="J227" i="1"/>
  <c r="N227" i="1" s="1"/>
  <c r="J225" i="1"/>
  <c r="N225" i="1" s="1"/>
  <c r="J223" i="1"/>
  <c r="N223" i="1" s="1"/>
  <c r="J221" i="1"/>
  <c r="N221" i="1" s="1"/>
  <c r="J219" i="1"/>
  <c r="N219" i="1" s="1"/>
  <c r="J217" i="1"/>
  <c r="N217" i="1" s="1"/>
  <c r="J215" i="1"/>
  <c r="N215" i="1" s="1"/>
  <c r="J213" i="1"/>
  <c r="N213" i="1" s="1"/>
  <c r="J211" i="1"/>
  <c r="N211" i="1" s="1"/>
  <c r="J209" i="1"/>
  <c r="N209" i="1" s="1"/>
  <c r="J207" i="1"/>
  <c r="N207" i="1" s="1"/>
  <c r="J205" i="1"/>
  <c r="N205" i="1" s="1"/>
  <c r="J203" i="1"/>
  <c r="N203" i="1" s="1"/>
  <c r="J201" i="1"/>
  <c r="N201" i="1" s="1"/>
  <c r="J199" i="1"/>
  <c r="N199" i="1" s="1"/>
  <c r="J197" i="1"/>
  <c r="N197" i="1" s="1"/>
  <c r="J195" i="1"/>
  <c r="N195" i="1" s="1"/>
  <c r="J193" i="1"/>
  <c r="N193" i="1" s="1"/>
  <c r="J191" i="1"/>
  <c r="N191" i="1" s="1"/>
  <c r="J189" i="1"/>
  <c r="N189" i="1" s="1"/>
  <c r="J187" i="1"/>
  <c r="N187" i="1" s="1"/>
  <c r="J185" i="1"/>
  <c r="N185" i="1" s="1"/>
  <c r="J183" i="1"/>
  <c r="N183" i="1" s="1"/>
  <c r="J181" i="1"/>
  <c r="N181" i="1" s="1"/>
  <c r="J179" i="1"/>
  <c r="N179" i="1" s="1"/>
  <c r="J177" i="1"/>
  <c r="N177" i="1" s="1"/>
  <c r="J175" i="1"/>
  <c r="N175" i="1" s="1"/>
  <c r="J173" i="1"/>
  <c r="N173" i="1" s="1"/>
  <c r="J171" i="1"/>
  <c r="N171" i="1" s="1"/>
  <c r="J169" i="1"/>
  <c r="N169" i="1" s="1"/>
  <c r="J167" i="1"/>
  <c r="N167" i="1" s="1"/>
  <c r="J165" i="1"/>
  <c r="N165" i="1" s="1"/>
  <c r="J163" i="1"/>
  <c r="N163" i="1" s="1"/>
  <c r="J161" i="1"/>
  <c r="N161" i="1" s="1"/>
  <c r="J159" i="1"/>
  <c r="N159" i="1" s="1"/>
  <c r="J157" i="1"/>
  <c r="N157" i="1" s="1"/>
  <c r="J155" i="1"/>
  <c r="N155" i="1" s="1"/>
  <c r="J153" i="1"/>
  <c r="N153" i="1" s="1"/>
  <c r="J151" i="1"/>
  <c r="N151" i="1" s="1"/>
  <c r="J149" i="1"/>
  <c r="N149" i="1" s="1"/>
  <c r="J147" i="1"/>
  <c r="N147" i="1" s="1"/>
  <c r="J145" i="1"/>
  <c r="N145" i="1" s="1"/>
  <c r="J143" i="1"/>
  <c r="N143" i="1" s="1"/>
  <c r="J141" i="1"/>
  <c r="N141" i="1" s="1"/>
  <c r="J139" i="1"/>
  <c r="N139" i="1" s="1"/>
  <c r="J137" i="1"/>
  <c r="N137" i="1" s="1"/>
  <c r="J135" i="1"/>
  <c r="N135" i="1" s="1"/>
  <c r="J133" i="1"/>
  <c r="N133" i="1" s="1"/>
  <c r="J131" i="1"/>
  <c r="N131" i="1" s="1"/>
  <c r="J129" i="1"/>
  <c r="N129" i="1" s="1"/>
  <c r="J127" i="1"/>
  <c r="N127" i="1" s="1"/>
  <c r="J125" i="1"/>
  <c r="N125" i="1" s="1"/>
  <c r="J123" i="1"/>
  <c r="N123" i="1" s="1"/>
  <c r="J121" i="1"/>
  <c r="N121" i="1" s="1"/>
  <c r="J119" i="1"/>
  <c r="N119" i="1" s="1"/>
  <c r="J117" i="1"/>
  <c r="N117" i="1" s="1"/>
  <c r="J115" i="1"/>
  <c r="N115" i="1" s="1"/>
  <c r="J113" i="1"/>
  <c r="N113" i="1" s="1"/>
  <c r="J111" i="1"/>
  <c r="N111" i="1" s="1"/>
  <c r="J109" i="1"/>
  <c r="N109" i="1" s="1"/>
  <c r="J107" i="1"/>
  <c r="N107" i="1" s="1"/>
  <c r="J105" i="1"/>
  <c r="N105" i="1" s="1"/>
  <c r="J103" i="1"/>
  <c r="N103" i="1" s="1"/>
  <c r="J101" i="1"/>
  <c r="N101" i="1" s="1"/>
  <c r="J99" i="1"/>
  <c r="N99" i="1" s="1"/>
  <c r="J97" i="1"/>
  <c r="N97" i="1" s="1"/>
  <c r="J95" i="1"/>
  <c r="N95" i="1" s="1"/>
  <c r="J93" i="1"/>
  <c r="N93" i="1" s="1"/>
  <c r="I261" i="1"/>
  <c r="I259" i="1"/>
  <c r="I257" i="1"/>
  <c r="I255" i="1"/>
  <c r="I253" i="1"/>
  <c r="I251" i="1"/>
  <c r="I249" i="1"/>
  <c r="I247" i="1"/>
  <c r="I245" i="1"/>
  <c r="I243" i="1"/>
  <c r="I241" i="1"/>
  <c r="I239" i="1"/>
  <c r="I237" i="1"/>
  <c r="I235" i="1"/>
  <c r="I233" i="1"/>
  <c r="I231" i="1"/>
  <c r="I229" i="1"/>
  <c r="I227" i="1"/>
  <c r="I225" i="1"/>
  <c r="I223" i="1"/>
  <c r="I221" i="1"/>
  <c r="I219" i="1"/>
  <c r="I217" i="1"/>
  <c r="I215" i="1"/>
  <c r="I213" i="1"/>
  <c r="I211" i="1"/>
  <c r="I209" i="1"/>
  <c r="I207" i="1"/>
  <c r="I205" i="1"/>
  <c r="I203" i="1"/>
  <c r="I201" i="1"/>
  <c r="I199" i="1"/>
  <c r="I197" i="1"/>
  <c r="I195" i="1"/>
  <c r="I193" i="1"/>
  <c r="I191" i="1"/>
  <c r="I189" i="1"/>
  <c r="I187" i="1"/>
  <c r="I185" i="1"/>
  <c r="I183" i="1"/>
  <c r="I181" i="1"/>
  <c r="I179" i="1"/>
  <c r="I177" i="1"/>
  <c r="I175" i="1"/>
  <c r="I173" i="1"/>
  <c r="I171" i="1"/>
  <c r="I169" i="1"/>
  <c r="I167" i="1"/>
  <c r="I165" i="1"/>
  <c r="I163" i="1"/>
  <c r="I161" i="1"/>
  <c r="I159" i="1"/>
  <c r="I157" i="1"/>
  <c r="I155" i="1"/>
  <c r="I153" i="1"/>
  <c r="I151" i="1"/>
  <c r="I149" i="1"/>
  <c r="I147" i="1"/>
  <c r="I145" i="1"/>
  <c r="I143" i="1"/>
  <c r="I141" i="1"/>
  <c r="I139" i="1"/>
  <c r="I137" i="1"/>
  <c r="I135" i="1"/>
  <c r="I133" i="1"/>
  <c r="I131" i="1"/>
  <c r="I129" i="1"/>
  <c r="I127" i="1"/>
  <c r="I125" i="1"/>
  <c r="I123" i="1"/>
  <c r="I121" i="1"/>
  <c r="I119" i="1"/>
  <c r="I117" i="1"/>
  <c r="I115" i="1"/>
  <c r="I113" i="1"/>
  <c r="I111" i="1"/>
  <c r="I109" i="1"/>
  <c r="I107" i="1"/>
  <c r="I105" i="1"/>
  <c r="I103" i="1"/>
  <c r="I101" i="1"/>
  <c r="I99" i="1"/>
  <c r="I97" i="1"/>
  <c r="I95" i="1"/>
  <c r="I93" i="1"/>
  <c r="L260" i="1"/>
  <c r="P260" i="1" s="1"/>
  <c r="L258" i="1"/>
  <c r="P258" i="1" s="1"/>
  <c r="L256" i="1"/>
  <c r="P256" i="1" s="1"/>
  <c r="L254" i="1"/>
  <c r="P254" i="1" s="1"/>
  <c r="L252" i="1"/>
  <c r="P252" i="1" s="1"/>
  <c r="L250" i="1"/>
  <c r="P250" i="1" s="1"/>
  <c r="L248" i="1"/>
  <c r="P248" i="1" s="1"/>
  <c r="L246" i="1"/>
  <c r="P246" i="1" s="1"/>
  <c r="L244" i="1"/>
  <c r="P244" i="1" s="1"/>
  <c r="L242" i="1"/>
  <c r="P242" i="1" s="1"/>
  <c r="L240" i="1"/>
  <c r="P240" i="1" s="1"/>
  <c r="L238" i="1"/>
  <c r="P238" i="1" s="1"/>
  <c r="L236" i="1"/>
  <c r="P236" i="1" s="1"/>
  <c r="L234" i="1"/>
  <c r="P234" i="1" s="1"/>
  <c r="L232" i="1"/>
  <c r="P232" i="1" s="1"/>
  <c r="L230" i="1"/>
  <c r="P230" i="1" s="1"/>
  <c r="L228" i="1"/>
  <c r="P228" i="1" s="1"/>
  <c r="L226" i="1"/>
  <c r="P226" i="1" s="1"/>
  <c r="L224" i="1"/>
  <c r="P224" i="1" s="1"/>
  <c r="L222" i="1"/>
  <c r="P222" i="1" s="1"/>
  <c r="L220" i="1"/>
  <c r="P220" i="1" s="1"/>
  <c r="L218" i="1"/>
  <c r="P218" i="1" s="1"/>
  <c r="L216" i="1"/>
  <c r="P216" i="1" s="1"/>
  <c r="L214" i="1"/>
  <c r="P214" i="1" s="1"/>
  <c r="L212" i="1"/>
  <c r="P212" i="1" s="1"/>
  <c r="L210" i="1"/>
  <c r="P210" i="1" s="1"/>
  <c r="L208" i="1"/>
  <c r="P208" i="1" s="1"/>
  <c r="L206" i="1"/>
  <c r="P206" i="1" s="1"/>
  <c r="L204" i="1"/>
  <c r="P204" i="1" s="1"/>
  <c r="L202" i="1"/>
  <c r="P202" i="1" s="1"/>
  <c r="L200" i="1"/>
  <c r="P200" i="1" s="1"/>
  <c r="L198" i="1"/>
  <c r="P198" i="1" s="1"/>
  <c r="L196" i="1"/>
  <c r="P196" i="1" s="1"/>
  <c r="L194" i="1"/>
  <c r="P194" i="1" s="1"/>
  <c r="L192" i="1"/>
  <c r="P192" i="1" s="1"/>
  <c r="L190" i="1"/>
  <c r="P190" i="1" s="1"/>
  <c r="L188" i="1"/>
  <c r="P188" i="1" s="1"/>
  <c r="L186" i="1"/>
  <c r="P186" i="1" s="1"/>
  <c r="L184" i="1"/>
  <c r="P184" i="1" s="1"/>
  <c r="L182" i="1"/>
  <c r="P182" i="1" s="1"/>
  <c r="L180" i="1"/>
  <c r="P180" i="1" s="1"/>
  <c r="L178" i="1"/>
  <c r="P178" i="1" s="1"/>
  <c r="L176" i="1"/>
  <c r="P176" i="1" s="1"/>
  <c r="L174" i="1"/>
  <c r="P174" i="1" s="1"/>
  <c r="L172" i="1"/>
  <c r="P172" i="1" s="1"/>
  <c r="L170" i="1"/>
  <c r="P170" i="1" s="1"/>
  <c r="L168" i="1"/>
  <c r="P168" i="1" s="1"/>
  <c r="L166" i="1"/>
  <c r="P166" i="1" s="1"/>
  <c r="L164" i="1"/>
  <c r="P164" i="1" s="1"/>
  <c r="L162" i="1"/>
  <c r="P162" i="1" s="1"/>
  <c r="L160" i="1"/>
  <c r="P160" i="1" s="1"/>
  <c r="L158" i="1"/>
  <c r="P158" i="1" s="1"/>
  <c r="L156" i="1"/>
  <c r="P156" i="1" s="1"/>
  <c r="L154" i="1"/>
  <c r="P154" i="1" s="1"/>
  <c r="L152" i="1"/>
  <c r="P152" i="1" s="1"/>
  <c r="L150" i="1"/>
  <c r="P150" i="1" s="1"/>
  <c r="L148" i="1"/>
  <c r="P148" i="1" s="1"/>
  <c r="L146" i="1"/>
  <c r="P146" i="1" s="1"/>
  <c r="L144" i="1"/>
  <c r="P144" i="1" s="1"/>
  <c r="L142" i="1"/>
  <c r="P142" i="1" s="1"/>
  <c r="L140" i="1"/>
  <c r="P140" i="1" s="1"/>
  <c r="L138" i="1"/>
  <c r="P138" i="1" s="1"/>
  <c r="L136" i="1"/>
  <c r="P136" i="1" s="1"/>
  <c r="L134" i="1"/>
  <c r="P134" i="1" s="1"/>
  <c r="L132" i="1"/>
  <c r="P132" i="1" s="1"/>
  <c r="L130" i="1"/>
  <c r="P130" i="1" s="1"/>
  <c r="L128" i="1"/>
  <c r="P128" i="1" s="1"/>
  <c r="L126" i="1"/>
  <c r="P126" i="1" s="1"/>
  <c r="L124" i="1"/>
  <c r="P124" i="1" s="1"/>
  <c r="L122" i="1"/>
  <c r="P122" i="1" s="1"/>
  <c r="L120" i="1"/>
  <c r="P120" i="1" s="1"/>
  <c r="L118" i="1"/>
  <c r="P118" i="1" s="1"/>
  <c r="L116" i="1"/>
  <c r="P116" i="1" s="1"/>
  <c r="L114" i="1"/>
  <c r="P114" i="1" s="1"/>
  <c r="L112" i="1"/>
  <c r="P112" i="1" s="1"/>
  <c r="L110" i="1"/>
  <c r="P110" i="1" s="1"/>
  <c r="L108" i="1"/>
  <c r="P108" i="1" s="1"/>
  <c r="L106" i="1"/>
  <c r="P106" i="1" s="1"/>
  <c r="L104" i="1"/>
  <c r="P104" i="1" s="1"/>
  <c r="L102" i="1"/>
  <c r="P102" i="1" s="1"/>
  <c r="L100" i="1"/>
  <c r="P100" i="1" s="1"/>
  <c r="L98" i="1"/>
  <c r="P98" i="1" s="1"/>
  <c r="L96" i="1"/>
  <c r="P96" i="1" s="1"/>
  <c r="L94" i="1"/>
  <c r="P94" i="1" s="1"/>
  <c r="L92" i="1"/>
  <c r="P92" i="1" s="1"/>
  <c r="K260" i="1"/>
  <c r="O260" i="1" s="1"/>
  <c r="K258" i="1"/>
  <c r="O258" i="1" s="1"/>
  <c r="K256" i="1"/>
  <c r="O256" i="1" s="1"/>
  <c r="K254" i="1"/>
  <c r="O254" i="1" s="1"/>
  <c r="K252" i="1"/>
  <c r="O252" i="1" s="1"/>
  <c r="K250" i="1"/>
  <c r="O250" i="1" s="1"/>
  <c r="K248" i="1"/>
  <c r="O248" i="1" s="1"/>
  <c r="K246" i="1"/>
  <c r="O246" i="1" s="1"/>
  <c r="K244" i="1"/>
  <c r="O244" i="1" s="1"/>
  <c r="K242" i="1"/>
  <c r="O242" i="1" s="1"/>
  <c r="K240" i="1"/>
  <c r="O240" i="1" s="1"/>
  <c r="K238" i="1"/>
  <c r="O238" i="1" s="1"/>
  <c r="K236" i="1"/>
  <c r="O236" i="1" s="1"/>
  <c r="K234" i="1"/>
  <c r="O234" i="1" s="1"/>
  <c r="K232" i="1"/>
  <c r="O232" i="1" s="1"/>
  <c r="K230" i="1"/>
  <c r="O230" i="1" s="1"/>
  <c r="K228" i="1"/>
  <c r="O228" i="1" s="1"/>
  <c r="K226" i="1"/>
  <c r="O226" i="1" s="1"/>
  <c r="K224" i="1"/>
  <c r="O224" i="1" s="1"/>
  <c r="K222" i="1"/>
  <c r="O222" i="1" s="1"/>
  <c r="K220" i="1"/>
  <c r="O220" i="1" s="1"/>
  <c r="K218" i="1"/>
  <c r="O218" i="1" s="1"/>
  <c r="K216" i="1"/>
  <c r="O216" i="1" s="1"/>
  <c r="K214" i="1"/>
  <c r="O214" i="1" s="1"/>
  <c r="K212" i="1"/>
  <c r="O212" i="1" s="1"/>
  <c r="K210" i="1"/>
  <c r="O210" i="1" s="1"/>
  <c r="K208" i="1"/>
  <c r="O208" i="1" s="1"/>
  <c r="K206" i="1"/>
  <c r="O206" i="1" s="1"/>
  <c r="K204" i="1"/>
  <c r="O204" i="1" s="1"/>
  <c r="K202" i="1"/>
  <c r="O202" i="1" s="1"/>
  <c r="K200" i="1"/>
  <c r="O200" i="1" s="1"/>
  <c r="K198" i="1"/>
  <c r="O198" i="1" s="1"/>
  <c r="K196" i="1"/>
  <c r="O196" i="1" s="1"/>
  <c r="K194" i="1"/>
  <c r="O194" i="1" s="1"/>
  <c r="K192" i="1"/>
  <c r="O192" i="1" s="1"/>
  <c r="K190" i="1"/>
  <c r="O190" i="1" s="1"/>
  <c r="K188" i="1"/>
  <c r="O188" i="1" s="1"/>
  <c r="K186" i="1"/>
  <c r="O186" i="1" s="1"/>
  <c r="K184" i="1"/>
  <c r="O184" i="1" s="1"/>
  <c r="K182" i="1"/>
  <c r="O182" i="1" s="1"/>
  <c r="K180" i="1"/>
  <c r="O180" i="1" s="1"/>
  <c r="K178" i="1"/>
  <c r="O178" i="1" s="1"/>
  <c r="K176" i="1"/>
  <c r="O176" i="1" s="1"/>
  <c r="K174" i="1"/>
  <c r="O174" i="1" s="1"/>
  <c r="K172" i="1"/>
  <c r="O172" i="1" s="1"/>
  <c r="K170" i="1"/>
  <c r="O170" i="1" s="1"/>
  <c r="K168" i="1"/>
  <c r="O168" i="1" s="1"/>
  <c r="K166" i="1"/>
  <c r="O166" i="1" s="1"/>
  <c r="K164" i="1"/>
  <c r="O164" i="1" s="1"/>
  <c r="K162" i="1"/>
  <c r="O162" i="1" s="1"/>
  <c r="K160" i="1"/>
  <c r="O160" i="1" s="1"/>
  <c r="K158" i="1"/>
  <c r="O158" i="1" s="1"/>
  <c r="K156" i="1"/>
  <c r="O156" i="1" s="1"/>
  <c r="K154" i="1"/>
  <c r="O154" i="1" s="1"/>
  <c r="K152" i="1"/>
  <c r="O152" i="1" s="1"/>
  <c r="K150" i="1"/>
  <c r="O150" i="1" s="1"/>
  <c r="K148" i="1"/>
  <c r="O148" i="1" s="1"/>
  <c r="K146" i="1"/>
  <c r="O146" i="1" s="1"/>
  <c r="K144" i="1"/>
  <c r="O144" i="1" s="1"/>
  <c r="K142" i="1"/>
  <c r="O142" i="1" s="1"/>
  <c r="K140" i="1"/>
  <c r="O140" i="1" s="1"/>
  <c r="K138" i="1"/>
  <c r="O138" i="1" s="1"/>
  <c r="K136" i="1"/>
  <c r="O136" i="1" s="1"/>
  <c r="K134" i="1"/>
  <c r="O134" i="1" s="1"/>
  <c r="K132" i="1"/>
  <c r="O132" i="1" s="1"/>
  <c r="K130" i="1"/>
  <c r="O130" i="1" s="1"/>
  <c r="K128" i="1"/>
  <c r="O128" i="1" s="1"/>
  <c r="K126" i="1"/>
  <c r="O126" i="1" s="1"/>
  <c r="K124" i="1"/>
  <c r="O124" i="1" s="1"/>
  <c r="K122" i="1"/>
  <c r="O122" i="1" s="1"/>
  <c r="K120" i="1"/>
  <c r="O120" i="1" s="1"/>
  <c r="K118" i="1"/>
  <c r="O118" i="1" s="1"/>
  <c r="K116" i="1"/>
  <c r="O116" i="1" s="1"/>
  <c r="K114" i="1"/>
  <c r="O114" i="1" s="1"/>
  <c r="K112" i="1"/>
  <c r="O112" i="1" s="1"/>
  <c r="K110" i="1"/>
  <c r="O110" i="1" s="1"/>
  <c r="K108" i="1"/>
  <c r="O108" i="1" s="1"/>
  <c r="K106" i="1"/>
  <c r="O106" i="1" s="1"/>
  <c r="K104" i="1"/>
  <c r="O104" i="1" s="1"/>
  <c r="K102" i="1"/>
  <c r="O102" i="1" s="1"/>
  <c r="K100" i="1"/>
  <c r="O100" i="1" s="1"/>
  <c r="K98" i="1"/>
  <c r="O98" i="1" s="1"/>
  <c r="K96" i="1"/>
  <c r="O96" i="1" s="1"/>
  <c r="K94" i="1"/>
  <c r="O94" i="1" s="1"/>
  <c r="K92" i="1"/>
  <c r="O92" i="1" s="1"/>
  <c r="J260" i="1"/>
  <c r="N260" i="1" s="1"/>
  <c r="J244" i="1"/>
  <c r="N244" i="1" s="1"/>
  <c r="J228" i="1"/>
  <c r="N228" i="1" s="1"/>
  <c r="J212" i="1"/>
  <c r="N212" i="1" s="1"/>
  <c r="J196" i="1"/>
  <c r="N196" i="1" s="1"/>
  <c r="J180" i="1"/>
  <c r="N180" i="1" s="1"/>
  <c r="J164" i="1"/>
  <c r="N164" i="1" s="1"/>
  <c r="J148" i="1"/>
  <c r="N148" i="1" s="1"/>
  <c r="J138" i="1"/>
  <c r="N138" i="1" s="1"/>
  <c r="J130" i="1"/>
  <c r="N130" i="1" s="1"/>
  <c r="J122" i="1"/>
  <c r="N122" i="1" s="1"/>
  <c r="J114" i="1"/>
  <c r="N114" i="1" s="1"/>
  <c r="J106" i="1"/>
  <c r="N106" i="1" s="1"/>
  <c r="J98" i="1"/>
  <c r="N98" i="1" s="1"/>
  <c r="L91" i="1"/>
  <c r="P91" i="1" s="1"/>
  <c r="L89" i="1"/>
  <c r="P89" i="1" s="1"/>
  <c r="L87" i="1"/>
  <c r="P87" i="1" s="1"/>
  <c r="L85" i="1"/>
  <c r="P85" i="1" s="1"/>
  <c r="L83" i="1"/>
  <c r="P83" i="1" s="1"/>
  <c r="L81" i="1"/>
  <c r="P81" i="1" s="1"/>
  <c r="L79" i="1"/>
  <c r="P79" i="1" s="1"/>
  <c r="L77" i="1"/>
  <c r="P77" i="1" s="1"/>
  <c r="L75" i="1"/>
  <c r="P75" i="1" s="1"/>
  <c r="L73" i="1"/>
  <c r="P73" i="1" s="1"/>
  <c r="L71" i="1"/>
  <c r="P71" i="1" s="1"/>
  <c r="L69" i="1"/>
  <c r="P69" i="1" s="1"/>
  <c r="L67" i="1"/>
  <c r="P67" i="1" s="1"/>
  <c r="L65" i="1"/>
  <c r="P65" i="1" s="1"/>
  <c r="L63" i="1"/>
  <c r="P63" i="1" s="1"/>
  <c r="L61" i="1"/>
  <c r="P61" i="1" s="1"/>
  <c r="L59" i="1"/>
  <c r="P59" i="1" s="1"/>
  <c r="L57" i="1"/>
  <c r="P57" i="1" s="1"/>
  <c r="L55" i="1"/>
  <c r="P55" i="1" s="1"/>
  <c r="L53" i="1"/>
  <c r="P53" i="1" s="1"/>
  <c r="L51" i="1"/>
  <c r="P51" i="1" s="1"/>
  <c r="L49" i="1"/>
  <c r="P49" i="1" s="1"/>
  <c r="L47" i="1"/>
  <c r="P47" i="1" s="1"/>
  <c r="L45" i="1"/>
  <c r="P45" i="1" s="1"/>
  <c r="L43" i="1"/>
  <c r="P43" i="1" s="1"/>
  <c r="L41" i="1"/>
  <c r="P41" i="1" s="1"/>
  <c r="L39" i="1"/>
  <c r="P39" i="1" s="1"/>
  <c r="L37" i="1"/>
  <c r="P37" i="1" s="1"/>
  <c r="L35" i="1"/>
  <c r="P35" i="1" s="1"/>
  <c r="L33" i="1"/>
  <c r="P33" i="1" s="1"/>
  <c r="L31" i="1"/>
  <c r="P31" i="1" s="1"/>
  <c r="L29" i="1"/>
  <c r="P29" i="1" s="1"/>
  <c r="L27" i="1"/>
  <c r="P27" i="1" s="1"/>
  <c r="L25" i="1"/>
  <c r="P25" i="1" s="1"/>
  <c r="L23" i="1"/>
  <c r="P23" i="1" s="1"/>
  <c r="L21" i="1"/>
  <c r="P21" i="1" s="1"/>
  <c r="L19" i="1"/>
  <c r="P19" i="1" s="1"/>
  <c r="L17" i="1"/>
  <c r="P17" i="1" s="1"/>
  <c r="L15" i="1"/>
  <c r="P15" i="1" s="1"/>
  <c r="L13" i="1"/>
  <c r="P13" i="1" s="1"/>
  <c r="L11" i="1"/>
  <c r="P11" i="1" s="1"/>
  <c r="L9" i="1"/>
  <c r="P9" i="1" s="1"/>
  <c r="L7" i="1"/>
  <c r="P7" i="1" s="1"/>
  <c r="K5" i="1"/>
  <c r="J3" i="1"/>
  <c r="N3" i="1" s="1"/>
  <c r="J168" i="1"/>
  <c r="N168" i="1" s="1"/>
  <c r="J132" i="1"/>
  <c r="N132" i="1" s="1"/>
  <c r="J100" i="1"/>
  <c r="N100" i="1" s="1"/>
  <c r="J84" i="1"/>
  <c r="N84" i="1" s="1"/>
  <c r="J72" i="1"/>
  <c r="N72" i="1" s="1"/>
  <c r="J60" i="1"/>
  <c r="N60" i="1" s="1"/>
  <c r="J50" i="1"/>
  <c r="N50" i="1" s="1"/>
  <c r="J40" i="1"/>
  <c r="N40" i="1" s="1"/>
  <c r="J28" i="1"/>
  <c r="N28" i="1" s="1"/>
  <c r="J14" i="1"/>
  <c r="N14" i="1" s="1"/>
  <c r="J246" i="1"/>
  <c r="N246" i="1" s="1"/>
  <c r="L139" i="1"/>
  <c r="P139" i="1" s="1"/>
  <c r="L99" i="1"/>
  <c r="P99" i="1" s="1"/>
  <c r="I82" i="1"/>
  <c r="I70" i="1"/>
  <c r="I58" i="1"/>
  <c r="I46" i="1"/>
  <c r="I34" i="1"/>
  <c r="I22" i="1"/>
  <c r="I14" i="1"/>
  <c r="J258" i="1"/>
  <c r="N258" i="1" s="1"/>
  <c r="J242" i="1"/>
  <c r="N242" i="1" s="1"/>
  <c r="J226" i="1"/>
  <c r="N226" i="1" s="1"/>
  <c r="J210" i="1"/>
  <c r="N210" i="1" s="1"/>
  <c r="J194" i="1"/>
  <c r="N194" i="1" s="1"/>
  <c r="J178" i="1"/>
  <c r="N178" i="1" s="1"/>
  <c r="J162" i="1"/>
  <c r="N162" i="1" s="1"/>
  <c r="J146" i="1"/>
  <c r="N146" i="1" s="1"/>
  <c r="L137" i="1"/>
  <c r="P137" i="1" s="1"/>
  <c r="L129" i="1"/>
  <c r="P129" i="1" s="1"/>
  <c r="L121" i="1"/>
  <c r="P121" i="1" s="1"/>
  <c r="L113" i="1"/>
  <c r="P113" i="1" s="1"/>
  <c r="L105" i="1"/>
  <c r="P105" i="1" s="1"/>
  <c r="L97" i="1"/>
  <c r="P97" i="1" s="1"/>
  <c r="K91" i="1"/>
  <c r="O91" i="1" s="1"/>
  <c r="K89" i="1"/>
  <c r="O89" i="1" s="1"/>
  <c r="K87" i="1"/>
  <c r="O87" i="1" s="1"/>
  <c r="K85" i="1"/>
  <c r="O85" i="1" s="1"/>
  <c r="K83" i="1"/>
  <c r="O83" i="1" s="1"/>
  <c r="K81" i="1"/>
  <c r="O81" i="1" s="1"/>
  <c r="K79" i="1"/>
  <c r="O79" i="1" s="1"/>
  <c r="K77" i="1"/>
  <c r="O77" i="1" s="1"/>
  <c r="K75" i="1"/>
  <c r="O75" i="1" s="1"/>
  <c r="K73" i="1"/>
  <c r="O73" i="1" s="1"/>
  <c r="K71" i="1"/>
  <c r="O71" i="1" s="1"/>
  <c r="K69" i="1"/>
  <c r="O69" i="1" s="1"/>
  <c r="K67" i="1"/>
  <c r="O67" i="1" s="1"/>
  <c r="K65" i="1"/>
  <c r="O65" i="1" s="1"/>
  <c r="K63" i="1"/>
  <c r="O63" i="1" s="1"/>
  <c r="K61" i="1"/>
  <c r="O61" i="1" s="1"/>
  <c r="K59" i="1"/>
  <c r="O59" i="1" s="1"/>
  <c r="K57" i="1"/>
  <c r="O57" i="1" s="1"/>
  <c r="K55" i="1"/>
  <c r="O55" i="1" s="1"/>
  <c r="K53" i="1"/>
  <c r="O53" i="1" s="1"/>
  <c r="K51" i="1"/>
  <c r="O51" i="1" s="1"/>
  <c r="K49" i="1"/>
  <c r="O49" i="1" s="1"/>
  <c r="K47" i="1"/>
  <c r="O47" i="1" s="1"/>
  <c r="K45" i="1"/>
  <c r="O45" i="1" s="1"/>
  <c r="K43" i="1"/>
  <c r="O43" i="1" s="1"/>
  <c r="K41" i="1"/>
  <c r="O41" i="1" s="1"/>
  <c r="K39" i="1"/>
  <c r="O39" i="1" s="1"/>
  <c r="K37" i="1"/>
  <c r="O37" i="1" s="1"/>
  <c r="K35" i="1"/>
  <c r="O35" i="1" s="1"/>
  <c r="K33" i="1"/>
  <c r="O33" i="1" s="1"/>
  <c r="K31" i="1"/>
  <c r="O31" i="1" s="1"/>
  <c r="K29" i="1"/>
  <c r="O29" i="1" s="1"/>
  <c r="K27" i="1"/>
  <c r="O27" i="1" s="1"/>
  <c r="K25" i="1"/>
  <c r="O25" i="1" s="1"/>
  <c r="K23" i="1"/>
  <c r="O23" i="1" s="1"/>
  <c r="K21" i="1"/>
  <c r="O21" i="1" s="1"/>
  <c r="K19" i="1"/>
  <c r="O19" i="1" s="1"/>
  <c r="K17" i="1"/>
  <c r="O17" i="1" s="1"/>
  <c r="K15" i="1"/>
  <c r="O15" i="1" s="1"/>
  <c r="K13" i="1"/>
  <c r="O13" i="1" s="1"/>
  <c r="K11" i="1"/>
  <c r="O11" i="1" s="1"/>
  <c r="K9" i="1"/>
  <c r="O9" i="1" s="1"/>
  <c r="K7" i="1"/>
  <c r="O7" i="1" s="1"/>
  <c r="J200" i="1"/>
  <c r="N200" i="1" s="1"/>
  <c r="J108" i="1"/>
  <c r="N108" i="1" s="1"/>
  <c r="J82" i="1"/>
  <c r="N82" i="1" s="1"/>
  <c r="J66" i="1"/>
  <c r="N66" i="1" s="1"/>
  <c r="J54" i="1"/>
  <c r="N54" i="1" s="1"/>
  <c r="J42" i="1"/>
  <c r="N42" i="1" s="1"/>
  <c r="J30" i="1"/>
  <c r="N30" i="1" s="1"/>
  <c r="J20" i="1"/>
  <c r="N20" i="1" s="1"/>
  <c r="J6" i="1"/>
  <c r="N6" i="1" s="1"/>
  <c r="J166" i="1"/>
  <c r="N166" i="1" s="1"/>
  <c r="I88" i="1"/>
  <c r="I74" i="1"/>
  <c r="I60" i="1"/>
  <c r="I48" i="1"/>
  <c r="I38" i="1"/>
  <c r="I30" i="1"/>
  <c r="I18" i="1"/>
  <c r="I6" i="1"/>
  <c r="J256" i="1"/>
  <c r="N256" i="1" s="1"/>
  <c r="J240" i="1"/>
  <c r="N240" i="1" s="1"/>
  <c r="J224" i="1"/>
  <c r="N224" i="1" s="1"/>
  <c r="J208" i="1"/>
  <c r="N208" i="1" s="1"/>
  <c r="J192" i="1"/>
  <c r="N192" i="1" s="1"/>
  <c r="J176" i="1"/>
  <c r="N176" i="1" s="1"/>
  <c r="J160" i="1"/>
  <c r="N160" i="1" s="1"/>
  <c r="J144" i="1"/>
  <c r="N144" i="1" s="1"/>
  <c r="J136" i="1"/>
  <c r="N136" i="1" s="1"/>
  <c r="J128" i="1"/>
  <c r="N128" i="1" s="1"/>
  <c r="J120" i="1"/>
  <c r="N120" i="1" s="1"/>
  <c r="J112" i="1"/>
  <c r="N112" i="1" s="1"/>
  <c r="J104" i="1"/>
  <c r="N104" i="1" s="1"/>
  <c r="J96" i="1"/>
  <c r="N96" i="1" s="1"/>
  <c r="J91" i="1"/>
  <c r="N91" i="1" s="1"/>
  <c r="J89" i="1"/>
  <c r="N89" i="1" s="1"/>
  <c r="J87" i="1"/>
  <c r="N87" i="1" s="1"/>
  <c r="J85" i="1"/>
  <c r="N85" i="1" s="1"/>
  <c r="J83" i="1"/>
  <c r="N83" i="1" s="1"/>
  <c r="J81" i="1"/>
  <c r="N81" i="1" s="1"/>
  <c r="J79" i="1"/>
  <c r="N79" i="1" s="1"/>
  <c r="J77" i="1"/>
  <c r="N77" i="1" s="1"/>
  <c r="J75" i="1"/>
  <c r="N75" i="1" s="1"/>
  <c r="J73" i="1"/>
  <c r="N73" i="1" s="1"/>
  <c r="J71" i="1"/>
  <c r="N71" i="1" s="1"/>
  <c r="J69" i="1"/>
  <c r="N69" i="1" s="1"/>
  <c r="J67" i="1"/>
  <c r="N67" i="1" s="1"/>
  <c r="J65" i="1"/>
  <c r="N65" i="1" s="1"/>
  <c r="J63" i="1"/>
  <c r="N63" i="1" s="1"/>
  <c r="J61" i="1"/>
  <c r="N61" i="1" s="1"/>
  <c r="J59" i="1"/>
  <c r="N59" i="1" s="1"/>
  <c r="J57" i="1"/>
  <c r="N57" i="1" s="1"/>
  <c r="J55" i="1"/>
  <c r="N55" i="1" s="1"/>
  <c r="J53" i="1"/>
  <c r="N53" i="1" s="1"/>
  <c r="J51" i="1"/>
  <c r="N51" i="1" s="1"/>
  <c r="J49" i="1"/>
  <c r="N49" i="1" s="1"/>
  <c r="J47" i="1"/>
  <c r="N47" i="1" s="1"/>
  <c r="J45" i="1"/>
  <c r="N45" i="1" s="1"/>
  <c r="J43" i="1"/>
  <c r="N43" i="1" s="1"/>
  <c r="J41" i="1"/>
  <c r="N41" i="1" s="1"/>
  <c r="J39" i="1"/>
  <c r="N39" i="1" s="1"/>
  <c r="J37" i="1"/>
  <c r="N37" i="1" s="1"/>
  <c r="J35" i="1"/>
  <c r="N35" i="1" s="1"/>
  <c r="J33" i="1"/>
  <c r="N33" i="1" s="1"/>
  <c r="J31" i="1"/>
  <c r="N31" i="1" s="1"/>
  <c r="J29" i="1"/>
  <c r="N29" i="1" s="1"/>
  <c r="J27" i="1"/>
  <c r="N27" i="1" s="1"/>
  <c r="J25" i="1"/>
  <c r="N25" i="1" s="1"/>
  <c r="J23" i="1"/>
  <c r="N23" i="1" s="1"/>
  <c r="J21" i="1"/>
  <c r="N21" i="1" s="1"/>
  <c r="J19" i="1"/>
  <c r="N19" i="1" s="1"/>
  <c r="J17" i="1"/>
  <c r="N17" i="1" s="1"/>
  <c r="J15" i="1"/>
  <c r="N15" i="1" s="1"/>
  <c r="J13" i="1"/>
  <c r="N13" i="1" s="1"/>
  <c r="J11" i="1"/>
  <c r="N11" i="1" s="1"/>
  <c r="J9" i="1"/>
  <c r="N9" i="1" s="1"/>
  <c r="J7" i="1"/>
  <c r="N7" i="1" s="1"/>
  <c r="L4" i="1"/>
  <c r="P4" i="1" s="1"/>
  <c r="J184" i="1"/>
  <c r="N184" i="1" s="1"/>
  <c r="J124" i="1"/>
  <c r="N124" i="1" s="1"/>
  <c r="J88" i="1"/>
  <c r="N88" i="1" s="1"/>
  <c r="J76" i="1"/>
  <c r="N76" i="1" s="1"/>
  <c r="J62" i="1"/>
  <c r="N62" i="1" s="1"/>
  <c r="J48" i="1"/>
  <c r="N48" i="1" s="1"/>
  <c r="J36" i="1"/>
  <c r="N36" i="1" s="1"/>
  <c r="J24" i="1"/>
  <c r="N24" i="1" s="1"/>
  <c r="J16" i="1"/>
  <c r="N16" i="1" s="1"/>
  <c r="L3" i="1"/>
  <c r="P3" i="1" s="1"/>
  <c r="J182" i="1"/>
  <c r="N182" i="1" s="1"/>
  <c r="J150" i="1"/>
  <c r="N150" i="1" s="1"/>
  <c r="L107" i="1"/>
  <c r="P107" i="1" s="1"/>
  <c r="I84" i="1"/>
  <c r="I72" i="1"/>
  <c r="I62" i="1"/>
  <c r="I50" i="1"/>
  <c r="I36" i="1"/>
  <c r="I24" i="1"/>
  <c r="I12" i="1"/>
  <c r="K3" i="1"/>
  <c r="O3" i="1" s="1"/>
  <c r="J254" i="1"/>
  <c r="N254" i="1" s="1"/>
  <c r="J238" i="1"/>
  <c r="N238" i="1" s="1"/>
  <c r="J222" i="1"/>
  <c r="N222" i="1" s="1"/>
  <c r="J206" i="1"/>
  <c r="N206" i="1" s="1"/>
  <c r="J190" i="1"/>
  <c r="N190" i="1" s="1"/>
  <c r="J174" i="1"/>
  <c r="N174" i="1" s="1"/>
  <c r="J158" i="1"/>
  <c r="N158" i="1" s="1"/>
  <c r="L143" i="1"/>
  <c r="P143" i="1" s="1"/>
  <c r="L135" i="1"/>
  <c r="P135" i="1" s="1"/>
  <c r="L127" i="1"/>
  <c r="P127" i="1" s="1"/>
  <c r="L119" i="1"/>
  <c r="P119" i="1" s="1"/>
  <c r="L111" i="1"/>
  <c r="P111" i="1" s="1"/>
  <c r="L103" i="1"/>
  <c r="P103" i="1" s="1"/>
  <c r="L95" i="1"/>
  <c r="P95" i="1" s="1"/>
  <c r="I91" i="1"/>
  <c r="I89" i="1"/>
  <c r="I87" i="1"/>
  <c r="I85" i="1"/>
  <c r="I83" i="1"/>
  <c r="I81" i="1"/>
  <c r="I79" i="1"/>
  <c r="I77" i="1"/>
  <c r="I75" i="1"/>
  <c r="I73" i="1"/>
  <c r="I71" i="1"/>
  <c r="I69" i="1"/>
  <c r="I67" i="1"/>
  <c r="I65" i="1"/>
  <c r="I63" i="1"/>
  <c r="I61" i="1"/>
  <c r="I59" i="1"/>
  <c r="I57" i="1"/>
  <c r="I55" i="1"/>
  <c r="I53" i="1"/>
  <c r="I51" i="1"/>
  <c r="I49" i="1"/>
  <c r="I47" i="1"/>
  <c r="I45" i="1"/>
  <c r="I43" i="1"/>
  <c r="I41" i="1"/>
  <c r="I39" i="1"/>
  <c r="I37" i="1"/>
  <c r="I35" i="1"/>
  <c r="I33" i="1"/>
  <c r="I31" i="1"/>
  <c r="I29" i="1"/>
  <c r="I27" i="1"/>
  <c r="I25" i="1"/>
  <c r="I23" i="1"/>
  <c r="I19" i="1"/>
  <c r="I17" i="1"/>
  <c r="I15" i="1"/>
  <c r="I13" i="1"/>
  <c r="I9" i="1"/>
  <c r="I7" i="1"/>
  <c r="K4" i="1"/>
  <c r="O4" i="1" s="1"/>
  <c r="J216" i="1"/>
  <c r="N216" i="1" s="1"/>
  <c r="J116" i="1"/>
  <c r="N116" i="1" s="1"/>
  <c r="J86" i="1"/>
  <c r="N86" i="1" s="1"/>
  <c r="J74" i="1"/>
  <c r="N74" i="1" s="1"/>
  <c r="J64" i="1"/>
  <c r="N64" i="1" s="1"/>
  <c r="J52" i="1"/>
  <c r="N52" i="1" s="1"/>
  <c r="J38" i="1"/>
  <c r="N38" i="1" s="1"/>
  <c r="J26" i="1"/>
  <c r="N26" i="1" s="1"/>
  <c r="J12" i="1"/>
  <c r="N12" i="1" s="1"/>
  <c r="J198" i="1"/>
  <c r="N198" i="1" s="1"/>
  <c r="L115" i="1"/>
  <c r="P115" i="1" s="1"/>
  <c r="I86" i="1"/>
  <c r="I76" i="1"/>
  <c r="I68" i="1"/>
  <c r="I56" i="1"/>
  <c r="I44" i="1"/>
  <c r="I32" i="1"/>
  <c r="I20" i="1"/>
  <c r="I8" i="1"/>
  <c r="J252" i="1"/>
  <c r="N252" i="1" s="1"/>
  <c r="J236" i="1"/>
  <c r="N236" i="1" s="1"/>
  <c r="J220" i="1"/>
  <c r="N220" i="1" s="1"/>
  <c r="J204" i="1"/>
  <c r="N204" i="1" s="1"/>
  <c r="J188" i="1"/>
  <c r="N188" i="1" s="1"/>
  <c r="J172" i="1"/>
  <c r="N172" i="1" s="1"/>
  <c r="J156" i="1"/>
  <c r="N156" i="1" s="1"/>
  <c r="J142" i="1"/>
  <c r="N142" i="1" s="1"/>
  <c r="J134" i="1"/>
  <c r="N134" i="1" s="1"/>
  <c r="J126" i="1"/>
  <c r="N126" i="1" s="1"/>
  <c r="J118" i="1"/>
  <c r="N118" i="1" s="1"/>
  <c r="J110" i="1"/>
  <c r="N110" i="1" s="1"/>
  <c r="J102" i="1"/>
  <c r="N102" i="1" s="1"/>
  <c r="J94" i="1"/>
  <c r="N94" i="1" s="1"/>
  <c r="L90" i="1"/>
  <c r="P90" i="1" s="1"/>
  <c r="L88" i="1"/>
  <c r="P88" i="1" s="1"/>
  <c r="L86" i="1"/>
  <c r="P86" i="1" s="1"/>
  <c r="L84" i="1"/>
  <c r="P84" i="1" s="1"/>
  <c r="L82" i="1"/>
  <c r="P82" i="1" s="1"/>
  <c r="L80" i="1"/>
  <c r="P80" i="1" s="1"/>
  <c r="L78" i="1"/>
  <c r="P78" i="1" s="1"/>
  <c r="L76" i="1"/>
  <c r="P76" i="1" s="1"/>
  <c r="L74" i="1"/>
  <c r="P74" i="1" s="1"/>
  <c r="L72" i="1"/>
  <c r="P72" i="1" s="1"/>
  <c r="L70" i="1"/>
  <c r="P70" i="1" s="1"/>
  <c r="L68" i="1"/>
  <c r="P68" i="1" s="1"/>
  <c r="L66" i="1"/>
  <c r="P66" i="1" s="1"/>
  <c r="L64" i="1"/>
  <c r="P64" i="1" s="1"/>
  <c r="L62" i="1"/>
  <c r="P62" i="1" s="1"/>
  <c r="L60" i="1"/>
  <c r="P60" i="1" s="1"/>
  <c r="L58" i="1"/>
  <c r="P58" i="1" s="1"/>
  <c r="L56" i="1"/>
  <c r="P56" i="1" s="1"/>
  <c r="L54" i="1"/>
  <c r="P54" i="1" s="1"/>
  <c r="L52" i="1"/>
  <c r="P52" i="1" s="1"/>
  <c r="L50" i="1"/>
  <c r="P50" i="1" s="1"/>
  <c r="L48" i="1"/>
  <c r="P48" i="1" s="1"/>
  <c r="L46" i="1"/>
  <c r="P46" i="1" s="1"/>
  <c r="L44" i="1"/>
  <c r="P44" i="1" s="1"/>
  <c r="L42" i="1"/>
  <c r="P42" i="1" s="1"/>
  <c r="L40" i="1"/>
  <c r="P40" i="1" s="1"/>
  <c r="L38" i="1"/>
  <c r="P38" i="1" s="1"/>
  <c r="L36" i="1"/>
  <c r="P36" i="1" s="1"/>
  <c r="L34" i="1"/>
  <c r="P34" i="1" s="1"/>
  <c r="L32" i="1"/>
  <c r="P32" i="1" s="1"/>
  <c r="L30" i="1"/>
  <c r="P30" i="1" s="1"/>
  <c r="L28" i="1"/>
  <c r="P28" i="1" s="1"/>
  <c r="L26" i="1"/>
  <c r="P26" i="1" s="1"/>
  <c r="L24" i="1"/>
  <c r="P24" i="1" s="1"/>
  <c r="L22" i="1"/>
  <c r="P22" i="1" s="1"/>
  <c r="L20" i="1"/>
  <c r="P20" i="1" s="1"/>
  <c r="L18" i="1"/>
  <c r="P18" i="1" s="1"/>
  <c r="L16" i="1"/>
  <c r="P16" i="1" s="1"/>
  <c r="L14" i="1"/>
  <c r="P14" i="1" s="1"/>
  <c r="L12" i="1"/>
  <c r="P12" i="1" s="1"/>
  <c r="L10" i="1"/>
  <c r="P10" i="1" s="1"/>
  <c r="L8" i="1"/>
  <c r="P8" i="1" s="1"/>
  <c r="L6" i="1"/>
  <c r="P6" i="1" s="1"/>
  <c r="J4" i="1"/>
  <c r="N4" i="1" s="1"/>
  <c r="J232" i="1"/>
  <c r="N232" i="1" s="1"/>
  <c r="J140" i="1"/>
  <c r="N140" i="1" s="1"/>
  <c r="J90" i="1"/>
  <c r="N90" i="1" s="1"/>
  <c r="J78" i="1"/>
  <c r="N78" i="1" s="1"/>
  <c r="J70" i="1"/>
  <c r="N70" i="1" s="1"/>
  <c r="J56" i="1"/>
  <c r="N56" i="1" s="1"/>
  <c r="J46" i="1"/>
  <c r="N46" i="1" s="1"/>
  <c r="J34" i="1"/>
  <c r="N34" i="1" s="1"/>
  <c r="J22" i="1"/>
  <c r="N22" i="1" s="1"/>
  <c r="J10" i="1"/>
  <c r="N10" i="1" s="1"/>
  <c r="J230" i="1"/>
  <c r="N230" i="1" s="1"/>
  <c r="L131" i="1"/>
  <c r="P131" i="1" s="1"/>
  <c r="I92" i="1"/>
  <c r="I78" i="1"/>
  <c r="I66" i="1"/>
  <c r="I52" i="1"/>
  <c r="I40" i="1"/>
  <c r="I26" i="1"/>
  <c r="I16" i="1"/>
  <c r="J250" i="1"/>
  <c r="N250" i="1" s="1"/>
  <c r="J234" i="1"/>
  <c r="N234" i="1" s="1"/>
  <c r="J218" i="1"/>
  <c r="N218" i="1" s="1"/>
  <c r="J202" i="1"/>
  <c r="N202" i="1" s="1"/>
  <c r="J186" i="1"/>
  <c r="N186" i="1" s="1"/>
  <c r="J170" i="1"/>
  <c r="N170" i="1" s="1"/>
  <c r="J154" i="1"/>
  <c r="N154" i="1" s="1"/>
  <c r="L141" i="1"/>
  <c r="P141" i="1" s="1"/>
  <c r="L133" i="1"/>
  <c r="P133" i="1" s="1"/>
  <c r="L125" i="1"/>
  <c r="P125" i="1" s="1"/>
  <c r="L117" i="1"/>
  <c r="P117" i="1" s="1"/>
  <c r="L109" i="1"/>
  <c r="P109" i="1" s="1"/>
  <c r="L101" i="1"/>
  <c r="P101" i="1" s="1"/>
  <c r="L93" i="1"/>
  <c r="P93" i="1" s="1"/>
  <c r="K90" i="1"/>
  <c r="O90" i="1" s="1"/>
  <c r="K88" i="1"/>
  <c r="O88" i="1" s="1"/>
  <c r="K86" i="1"/>
  <c r="O86" i="1" s="1"/>
  <c r="K84" i="1"/>
  <c r="O84" i="1" s="1"/>
  <c r="K82" i="1"/>
  <c r="O82" i="1" s="1"/>
  <c r="K80" i="1"/>
  <c r="O80" i="1" s="1"/>
  <c r="K78" i="1"/>
  <c r="O78" i="1" s="1"/>
  <c r="K76" i="1"/>
  <c r="O76" i="1" s="1"/>
  <c r="K74" i="1"/>
  <c r="O74" i="1" s="1"/>
  <c r="K72" i="1"/>
  <c r="O72" i="1" s="1"/>
  <c r="K70" i="1"/>
  <c r="O70" i="1" s="1"/>
  <c r="K68" i="1"/>
  <c r="O68" i="1" s="1"/>
  <c r="K66" i="1"/>
  <c r="O66" i="1" s="1"/>
  <c r="K64" i="1"/>
  <c r="O64" i="1" s="1"/>
  <c r="K62" i="1"/>
  <c r="O62" i="1" s="1"/>
  <c r="K60" i="1"/>
  <c r="O60" i="1" s="1"/>
  <c r="K58" i="1"/>
  <c r="O58" i="1" s="1"/>
  <c r="K56" i="1"/>
  <c r="O56" i="1" s="1"/>
  <c r="K54" i="1"/>
  <c r="O54" i="1" s="1"/>
  <c r="K52" i="1"/>
  <c r="O52" i="1" s="1"/>
  <c r="K50" i="1"/>
  <c r="O50" i="1" s="1"/>
  <c r="K48" i="1"/>
  <c r="O48" i="1" s="1"/>
  <c r="K46" i="1"/>
  <c r="O46" i="1" s="1"/>
  <c r="K44" i="1"/>
  <c r="O44" i="1" s="1"/>
  <c r="K42" i="1"/>
  <c r="O42" i="1" s="1"/>
  <c r="K40" i="1"/>
  <c r="O40" i="1" s="1"/>
  <c r="K38" i="1"/>
  <c r="O38" i="1" s="1"/>
  <c r="K36" i="1"/>
  <c r="O36" i="1" s="1"/>
  <c r="K34" i="1"/>
  <c r="O34" i="1" s="1"/>
  <c r="K32" i="1"/>
  <c r="O32" i="1" s="1"/>
  <c r="K30" i="1"/>
  <c r="O30" i="1" s="1"/>
  <c r="K28" i="1"/>
  <c r="O28" i="1" s="1"/>
  <c r="K26" i="1"/>
  <c r="O26" i="1" s="1"/>
  <c r="K24" i="1"/>
  <c r="O24" i="1" s="1"/>
  <c r="K22" i="1"/>
  <c r="O22" i="1" s="1"/>
  <c r="K20" i="1"/>
  <c r="O20" i="1" s="1"/>
  <c r="K18" i="1"/>
  <c r="O18" i="1" s="1"/>
  <c r="K16" i="1"/>
  <c r="O16" i="1" s="1"/>
  <c r="K14" i="1"/>
  <c r="O14" i="1" s="1"/>
  <c r="K12" i="1"/>
  <c r="O12" i="1" s="1"/>
  <c r="K10" i="1"/>
  <c r="O10" i="1" s="1"/>
  <c r="K8" i="1"/>
  <c r="O8" i="1" s="1"/>
  <c r="K6" i="1"/>
  <c r="O6" i="1" s="1"/>
  <c r="J248" i="1"/>
  <c r="N248" i="1" s="1"/>
  <c r="J152" i="1"/>
  <c r="N152" i="1" s="1"/>
  <c r="J92" i="1"/>
  <c r="N92" i="1" s="1"/>
  <c r="J80" i="1"/>
  <c r="N80" i="1" s="1"/>
  <c r="J68" i="1"/>
  <c r="N68" i="1" s="1"/>
  <c r="J58" i="1"/>
  <c r="N58" i="1" s="1"/>
  <c r="J44" i="1"/>
  <c r="N44" i="1" s="1"/>
  <c r="J32" i="1"/>
  <c r="N32" i="1" s="1"/>
  <c r="J18" i="1"/>
  <c r="N18" i="1" s="1"/>
  <c r="J8" i="1"/>
  <c r="N8" i="1" s="1"/>
  <c r="J214" i="1"/>
  <c r="N214" i="1" s="1"/>
  <c r="L123" i="1"/>
  <c r="P123" i="1" s="1"/>
  <c r="I90" i="1"/>
  <c r="I80" i="1"/>
  <c r="I64" i="1"/>
  <c r="I54" i="1"/>
  <c r="I42" i="1"/>
  <c r="I28" i="1"/>
  <c r="I10" i="1"/>
  <c r="M54" i="1" l="1"/>
  <c r="Q54" i="1" s="1"/>
  <c r="Q21" i="1"/>
  <c r="M88" i="1"/>
  <c r="Q88" i="1" s="1"/>
  <c r="M163" i="1"/>
  <c r="Q163" i="1" s="1"/>
  <c r="M243" i="1"/>
  <c r="Q243" i="1" s="1"/>
  <c r="M144" i="1"/>
  <c r="Q144" i="1" s="1"/>
  <c r="Q192" i="1"/>
  <c r="M224" i="1"/>
  <c r="Q224" i="1" s="1"/>
  <c r="M240" i="1"/>
  <c r="Q240" i="1" s="1"/>
  <c r="M256" i="1"/>
  <c r="Q256" i="1" s="1"/>
  <c r="M64" i="1"/>
  <c r="Q64" i="1" s="1"/>
  <c r="M16" i="1"/>
  <c r="Q16" i="1" s="1"/>
  <c r="M44" i="1"/>
  <c r="Q44" i="1" s="1"/>
  <c r="M23" i="1"/>
  <c r="Q23" i="1" s="1"/>
  <c r="M39" i="1"/>
  <c r="Q39" i="1" s="1"/>
  <c r="M55" i="1"/>
  <c r="Q55" i="1" s="1"/>
  <c r="M71" i="1"/>
  <c r="Q71" i="1" s="1"/>
  <c r="M87" i="1"/>
  <c r="Q87" i="1" s="1"/>
  <c r="M84" i="1"/>
  <c r="Q84" i="1" s="1"/>
  <c r="M6" i="1"/>
  <c r="Q6" i="1" s="1"/>
  <c r="M70" i="1"/>
  <c r="Q70" i="1" s="1"/>
  <c r="O5" i="1"/>
  <c r="Q5" i="1" s="1"/>
  <c r="M101" i="1"/>
  <c r="Q101" i="1" s="1"/>
  <c r="M117" i="1"/>
  <c r="Q117" i="1" s="1"/>
  <c r="M133" i="1"/>
  <c r="Q133" i="1" s="1"/>
  <c r="M149" i="1"/>
  <c r="Q149" i="1" s="1"/>
  <c r="M165" i="1"/>
  <c r="Q165" i="1" s="1"/>
  <c r="M181" i="1"/>
  <c r="Q181" i="1" s="1"/>
  <c r="M197" i="1"/>
  <c r="Q197" i="1" s="1"/>
  <c r="M213" i="1"/>
  <c r="Q213" i="1" s="1"/>
  <c r="M229" i="1"/>
  <c r="Q229" i="1" s="1"/>
  <c r="Q245" i="1"/>
  <c r="M261" i="1"/>
  <c r="Q261" i="1" s="1"/>
  <c r="M98" i="1"/>
  <c r="Q98" i="1" s="1"/>
  <c r="M114" i="1"/>
  <c r="Q114" i="1" s="1"/>
  <c r="M130" i="1"/>
  <c r="Q130" i="1" s="1"/>
  <c r="M146" i="1"/>
  <c r="Q146" i="1" s="1"/>
  <c r="M162" i="1"/>
  <c r="Q162" i="1" s="1"/>
  <c r="M178" i="1"/>
  <c r="Q178" i="1" s="1"/>
  <c r="M194" i="1"/>
  <c r="Q194" i="1" s="1"/>
  <c r="M210" i="1"/>
  <c r="Q210" i="1" s="1"/>
  <c r="M226" i="1"/>
  <c r="Q226" i="1" s="1"/>
  <c r="M242" i="1"/>
  <c r="Q242" i="1" s="1"/>
  <c r="M258" i="1"/>
  <c r="Q258" i="1" s="1"/>
  <c r="M69" i="1"/>
  <c r="Q69" i="1" s="1"/>
  <c r="M72" i="1"/>
  <c r="Q72" i="1" s="1"/>
  <c r="M99" i="1"/>
  <c r="Q99" i="1" s="1"/>
  <c r="M211" i="1"/>
  <c r="Q211" i="1" s="1"/>
  <c r="M208" i="1"/>
  <c r="Q208" i="1" s="1"/>
  <c r="M56" i="1"/>
  <c r="Q56" i="1" s="1"/>
  <c r="M25" i="1"/>
  <c r="Q25" i="1" s="1"/>
  <c r="M57" i="1"/>
  <c r="Q57" i="1" s="1"/>
  <c r="M89" i="1"/>
  <c r="Q89" i="1" s="1"/>
  <c r="M103" i="1"/>
  <c r="Q103" i="1" s="1"/>
  <c r="M119" i="1"/>
  <c r="Q119" i="1" s="1"/>
  <c r="M135" i="1"/>
  <c r="Q135" i="1" s="1"/>
  <c r="M151" i="1"/>
  <c r="Q151" i="1" s="1"/>
  <c r="M167" i="1"/>
  <c r="Q167" i="1" s="1"/>
  <c r="M183" i="1"/>
  <c r="Q183" i="1" s="1"/>
  <c r="M199" i="1"/>
  <c r="Q199" i="1" s="1"/>
  <c r="M215" i="1"/>
  <c r="Q215" i="1" s="1"/>
  <c r="M231" i="1"/>
  <c r="Q231" i="1" s="1"/>
  <c r="M247" i="1"/>
  <c r="Q247" i="1" s="1"/>
  <c r="M100" i="1"/>
  <c r="Q100" i="1" s="1"/>
  <c r="M116" i="1"/>
  <c r="Q116" i="1" s="1"/>
  <c r="M132" i="1"/>
  <c r="Q132" i="1" s="1"/>
  <c r="M148" i="1"/>
  <c r="Q148" i="1" s="1"/>
  <c r="M164" i="1"/>
  <c r="Q164" i="1" s="1"/>
  <c r="M180" i="1"/>
  <c r="Q180" i="1" s="1"/>
  <c r="M196" i="1"/>
  <c r="Q196" i="1" s="1"/>
  <c r="M212" i="1"/>
  <c r="Q212" i="1" s="1"/>
  <c r="M228" i="1"/>
  <c r="Q228" i="1" s="1"/>
  <c r="M244" i="1"/>
  <c r="Q244" i="1" s="1"/>
  <c r="M260" i="1"/>
  <c r="Q260" i="1" s="1"/>
  <c r="M32" i="1"/>
  <c r="Q32" i="1" s="1"/>
  <c r="M53" i="1"/>
  <c r="Q53" i="1" s="1"/>
  <c r="M147" i="1"/>
  <c r="Q147" i="1" s="1"/>
  <c r="M227" i="1"/>
  <c r="Q227" i="1" s="1"/>
  <c r="M112" i="1"/>
  <c r="Q112" i="1" s="1"/>
  <c r="M160" i="1"/>
  <c r="Q160" i="1" s="1"/>
  <c r="M26" i="1"/>
  <c r="Q26" i="1" s="1"/>
  <c r="M18" i="1"/>
  <c r="Q18" i="1" s="1"/>
  <c r="M82" i="1"/>
  <c r="Q82" i="1" s="1"/>
  <c r="M40" i="1"/>
  <c r="Q40" i="1" s="1"/>
  <c r="M68" i="1"/>
  <c r="Q68" i="1" s="1"/>
  <c r="M9" i="1"/>
  <c r="Q9" i="1" s="1"/>
  <c r="M27" i="1"/>
  <c r="Q27" i="1" s="1"/>
  <c r="M43" i="1"/>
  <c r="Q43" i="1" s="1"/>
  <c r="M59" i="1"/>
  <c r="Q59" i="1" s="1"/>
  <c r="M75" i="1"/>
  <c r="Q75" i="1" s="1"/>
  <c r="M91" i="1"/>
  <c r="Q91" i="1" s="1"/>
  <c r="M12" i="1"/>
  <c r="Q12" i="1" s="1"/>
  <c r="M30" i="1"/>
  <c r="Q30" i="1" s="1"/>
  <c r="M105" i="1"/>
  <c r="Q105" i="1" s="1"/>
  <c r="M121" i="1"/>
  <c r="Q121" i="1" s="1"/>
  <c r="M137" i="1"/>
  <c r="Q137" i="1" s="1"/>
  <c r="M153" i="1"/>
  <c r="Q153" i="1" s="1"/>
  <c r="M169" i="1"/>
  <c r="Q169" i="1" s="1"/>
  <c r="M185" i="1"/>
  <c r="Q185" i="1" s="1"/>
  <c r="M201" i="1"/>
  <c r="Q201" i="1" s="1"/>
  <c r="M217" i="1"/>
  <c r="Q217" i="1" s="1"/>
  <c r="M233" i="1"/>
  <c r="Q233" i="1" s="1"/>
  <c r="M249" i="1"/>
  <c r="Q249" i="1" s="1"/>
  <c r="M102" i="1"/>
  <c r="Q102" i="1" s="1"/>
  <c r="M118" i="1"/>
  <c r="Q118" i="1" s="1"/>
  <c r="M134" i="1"/>
  <c r="Q134" i="1" s="1"/>
  <c r="M150" i="1"/>
  <c r="Q150" i="1" s="1"/>
  <c r="M166" i="1"/>
  <c r="Q166" i="1" s="1"/>
  <c r="M182" i="1"/>
  <c r="Q182" i="1" s="1"/>
  <c r="M198" i="1"/>
  <c r="Q198" i="1" s="1"/>
  <c r="M214" i="1"/>
  <c r="Q214" i="1" s="1"/>
  <c r="M230" i="1"/>
  <c r="Q230" i="1" s="1"/>
  <c r="M246" i="1"/>
  <c r="Q246" i="1" s="1"/>
  <c r="M131" i="1"/>
  <c r="Q131" i="1" s="1"/>
  <c r="M179" i="1"/>
  <c r="Q179" i="1" s="1"/>
  <c r="M259" i="1"/>
  <c r="Q259" i="1" s="1"/>
  <c r="M96" i="1"/>
  <c r="Q96" i="1" s="1"/>
  <c r="M176" i="1"/>
  <c r="Q176" i="1" s="1"/>
  <c r="M80" i="1"/>
  <c r="Q80" i="1" s="1"/>
  <c r="M7" i="1"/>
  <c r="Q7" i="1" s="1"/>
  <c r="M41" i="1"/>
  <c r="Q41" i="1" s="1"/>
  <c r="M73" i="1"/>
  <c r="Q73" i="1" s="1"/>
  <c r="M90" i="1"/>
  <c r="Q90" i="1" s="1"/>
  <c r="M52" i="1"/>
  <c r="Q52" i="1" s="1"/>
  <c r="M76" i="1"/>
  <c r="Q76" i="1" s="1"/>
  <c r="M13" i="1"/>
  <c r="Q13" i="1" s="1"/>
  <c r="M29" i="1"/>
  <c r="Q29" i="1" s="1"/>
  <c r="M45" i="1"/>
  <c r="Q45" i="1" s="1"/>
  <c r="M61" i="1"/>
  <c r="Q61" i="1" s="1"/>
  <c r="M77" i="1"/>
  <c r="Q77" i="1" s="1"/>
  <c r="S24" i="1"/>
  <c r="Q24" i="1"/>
  <c r="R24" i="1"/>
  <c r="M38" i="1"/>
  <c r="Q38" i="1" s="1"/>
  <c r="M14" i="1"/>
  <c r="Q14" i="1" s="1"/>
  <c r="M107" i="1"/>
  <c r="Q107" i="1" s="1"/>
  <c r="M123" i="1"/>
  <c r="Q123" i="1" s="1"/>
  <c r="M139" i="1"/>
  <c r="Q139" i="1" s="1"/>
  <c r="M155" i="1"/>
  <c r="Q155" i="1" s="1"/>
  <c r="M171" i="1"/>
  <c r="Q171" i="1" s="1"/>
  <c r="M187" i="1"/>
  <c r="Q187" i="1" s="1"/>
  <c r="M203" i="1"/>
  <c r="Q203" i="1" s="1"/>
  <c r="M219" i="1"/>
  <c r="Q219" i="1" s="1"/>
  <c r="M235" i="1"/>
  <c r="Q235" i="1" s="1"/>
  <c r="M251" i="1"/>
  <c r="Q251" i="1" s="1"/>
  <c r="M104" i="1"/>
  <c r="Q104" i="1" s="1"/>
  <c r="M120" i="1"/>
  <c r="Q120" i="1" s="1"/>
  <c r="M136" i="1"/>
  <c r="Q136" i="1" s="1"/>
  <c r="M152" i="1"/>
  <c r="Q152" i="1" s="1"/>
  <c r="M168" i="1"/>
  <c r="Q168" i="1" s="1"/>
  <c r="Q184" i="1"/>
  <c r="M200" i="1"/>
  <c r="Q200" i="1" s="1"/>
  <c r="M216" i="1"/>
  <c r="Q216" i="1" s="1"/>
  <c r="M232" i="1"/>
  <c r="Q232" i="1" s="1"/>
  <c r="M248" i="1"/>
  <c r="Q248" i="1" s="1"/>
  <c r="M85" i="1"/>
  <c r="Q85" i="1" s="1"/>
  <c r="M115" i="1"/>
  <c r="Q115" i="1" s="1"/>
  <c r="M195" i="1"/>
  <c r="Q195" i="1" s="1"/>
  <c r="M128" i="1"/>
  <c r="Q128" i="1" s="1"/>
  <c r="M10" i="1"/>
  <c r="Q10" i="1" s="1"/>
  <c r="M66" i="1"/>
  <c r="Q66" i="1" s="1"/>
  <c r="M86" i="1"/>
  <c r="Q86" i="1" s="1"/>
  <c r="M15" i="1"/>
  <c r="Q15" i="1" s="1"/>
  <c r="M31" i="1"/>
  <c r="Q31" i="1" s="1"/>
  <c r="M47" i="1"/>
  <c r="Q47" i="1" s="1"/>
  <c r="M63" i="1"/>
  <c r="Q63" i="1" s="1"/>
  <c r="M79" i="1"/>
  <c r="Q79" i="1" s="1"/>
  <c r="M36" i="1"/>
  <c r="Q36" i="1" s="1"/>
  <c r="M48" i="1"/>
  <c r="Q48" i="1" s="1"/>
  <c r="M22" i="1"/>
  <c r="Q22" i="1" s="1"/>
  <c r="M93" i="1"/>
  <c r="Q93" i="1" s="1"/>
  <c r="M109" i="1"/>
  <c r="Q109" i="1" s="1"/>
  <c r="M125" i="1"/>
  <c r="Q125" i="1" s="1"/>
  <c r="M141" i="1"/>
  <c r="Q141" i="1" s="1"/>
  <c r="M157" i="1"/>
  <c r="Q157" i="1" s="1"/>
  <c r="M173" i="1"/>
  <c r="Q173" i="1" s="1"/>
  <c r="M189" i="1"/>
  <c r="Q189" i="1" s="1"/>
  <c r="M205" i="1"/>
  <c r="Q205" i="1" s="1"/>
  <c r="M221" i="1"/>
  <c r="Q221" i="1" s="1"/>
  <c r="M237" i="1"/>
  <c r="Q237" i="1" s="1"/>
  <c r="Q253" i="1"/>
  <c r="M106" i="1"/>
  <c r="Q106" i="1" s="1"/>
  <c r="M122" i="1"/>
  <c r="Q122" i="1" s="1"/>
  <c r="M138" i="1"/>
  <c r="Q138" i="1" s="1"/>
  <c r="M154" i="1"/>
  <c r="Q154" i="1" s="1"/>
  <c r="M170" i="1"/>
  <c r="Q170" i="1" s="1"/>
  <c r="M186" i="1"/>
  <c r="Q186" i="1" s="1"/>
  <c r="M202" i="1"/>
  <c r="Q202" i="1" s="1"/>
  <c r="M218" i="1"/>
  <c r="Q218" i="1" s="1"/>
  <c r="M234" i="1"/>
  <c r="Q234" i="1" s="1"/>
  <c r="M250" i="1"/>
  <c r="Q250" i="1" s="1"/>
  <c r="M37" i="1"/>
  <c r="Q37" i="1" s="1"/>
  <c r="M28" i="1"/>
  <c r="Q28" i="1" s="1"/>
  <c r="M17" i="1"/>
  <c r="Q17" i="1" s="1"/>
  <c r="M49" i="1"/>
  <c r="Q49" i="1" s="1"/>
  <c r="M60" i="1"/>
  <c r="Q60" i="1" s="1"/>
  <c r="M95" i="1"/>
  <c r="Q95" i="1" s="1"/>
  <c r="M111" i="1"/>
  <c r="Q111" i="1" s="1"/>
  <c r="M127" i="1"/>
  <c r="Q127" i="1" s="1"/>
  <c r="M143" i="1"/>
  <c r="Q143" i="1" s="1"/>
  <c r="M159" i="1"/>
  <c r="Q159" i="1" s="1"/>
  <c r="M175" i="1"/>
  <c r="Q175" i="1" s="1"/>
  <c r="M191" i="1"/>
  <c r="Q191" i="1" s="1"/>
  <c r="M207" i="1"/>
  <c r="Q207" i="1" s="1"/>
  <c r="M223" i="1"/>
  <c r="Q223" i="1" s="1"/>
  <c r="M239" i="1"/>
  <c r="Q239" i="1" s="1"/>
  <c r="M255" i="1"/>
  <c r="Q255" i="1" s="1"/>
  <c r="M108" i="1"/>
  <c r="Q108" i="1" s="1"/>
  <c r="M124" i="1"/>
  <c r="Q124" i="1" s="1"/>
  <c r="M140" i="1"/>
  <c r="Q140" i="1" s="1"/>
  <c r="M156" i="1"/>
  <c r="Q156" i="1" s="1"/>
  <c r="M172" i="1"/>
  <c r="Q172" i="1" s="1"/>
  <c r="M188" i="1"/>
  <c r="Q188" i="1" s="1"/>
  <c r="M204" i="1"/>
  <c r="Q204" i="1" s="1"/>
  <c r="M220" i="1"/>
  <c r="Q220" i="1" s="1"/>
  <c r="M236" i="1"/>
  <c r="Q236" i="1" s="1"/>
  <c r="M252" i="1"/>
  <c r="Q252" i="1" s="1"/>
  <c r="M58" i="1"/>
  <c r="Q58" i="1" s="1"/>
  <c r="M78" i="1"/>
  <c r="Q78" i="1" s="1"/>
  <c r="M8" i="1"/>
  <c r="Q8" i="1" s="1"/>
  <c r="M33" i="1"/>
  <c r="Q33" i="1" s="1"/>
  <c r="M65" i="1"/>
  <c r="Q65" i="1" s="1"/>
  <c r="M81" i="1"/>
  <c r="Q81" i="1" s="1"/>
  <c r="M50" i="1"/>
  <c r="Q50" i="1" s="1"/>
  <c r="M34" i="1"/>
  <c r="Q34" i="1" s="1"/>
  <c r="M42" i="1"/>
  <c r="Q42" i="1" s="1"/>
  <c r="M92" i="1"/>
  <c r="Q92" i="1" s="1"/>
  <c r="M20" i="1"/>
  <c r="Q20" i="1" s="1"/>
  <c r="M19" i="1"/>
  <c r="Q19" i="1" s="1"/>
  <c r="M35" i="1"/>
  <c r="Q35" i="1" s="1"/>
  <c r="M51" i="1"/>
  <c r="Q51" i="1" s="1"/>
  <c r="M67" i="1"/>
  <c r="Q67" i="1" s="1"/>
  <c r="M83" i="1"/>
  <c r="Q83" i="1" s="1"/>
  <c r="M62" i="1"/>
  <c r="Q62" i="1" s="1"/>
  <c r="M74" i="1"/>
  <c r="Q74" i="1" s="1"/>
  <c r="M46" i="1"/>
  <c r="Q46" i="1" s="1"/>
  <c r="M97" i="1"/>
  <c r="Q97" i="1" s="1"/>
  <c r="M113" i="1"/>
  <c r="Q113" i="1" s="1"/>
  <c r="M129" i="1"/>
  <c r="Q129" i="1" s="1"/>
  <c r="M145" i="1"/>
  <c r="Q145" i="1" s="1"/>
  <c r="M161" i="1"/>
  <c r="Q161" i="1" s="1"/>
  <c r="M177" i="1"/>
  <c r="Q177" i="1" s="1"/>
  <c r="M193" i="1"/>
  <c r="Q193" i="1" s="1"/>
  <c r="M209" i="1"/>
  <c r="Q209" i="1" s="1"/>
  <c r="M225" i="1"/>
  <c r="Q225" i="1" s="1"/>
  <c r="M241" i="1"/>
  <c r="Q241" i="1" s="1"/>
  <c r="M257" i="1"/>
  <c r="Q257" i="1" s="1"/>
  <c r="M94" i="1"/>
  <c r="Q94" i="1" s="1"/>
  <c r="M110" i="1"/>
  <c r="Q110" i="1" s="1"/>
  <c r="M126" i="1"/>
  <c r="Q126" i="1" s="1"/>
  <c r="M142" i="1"/>
  <c r="Q142" i="1" s="1"/>
  <c r="M158" i="1"/>
  <c r="Q158" i="1" s="1"/>
  <c r="M174" i="1"/>
  <c r="Q174" i="1" s="1"/>
  <c r="M190" i="1"/>
  <c r="Q190" i="1" s="1"/>
  <c r="M206" i="1"/>
  <c r="Q206" i="1" s="1"/>
  <c r="M222" i="1"/>
  <c r="Q222" i="1" s="1"/>
  <c r="M238" i="1"/>
  <c r="Q238" i="1" s="1"/>
  <c r="M254" i="1"/>
  <c r="Q254" i="1" s="1"/>
  <c r="S13" i="1" a="1"/>
  <c r="S13" i="1" s="1"/>
  <c r="Q11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<sst xmlns="http://schemas.openxmlformats.org/spreadsheetml/2006/main" count="1426" uniqueCount="358">
  <si>
    <t>AURILLAC - CASINO</t>
  </si>
  <si>
    <t>MARQUIE Patchareenalin</t>
  </si>
  <si>
    <t>12:38</t>
  </si>
  <si>
    <t>12:37</t>
  </si>
  <si>
    <t>ORGON - INTERMACHE</t>
  </si>
  <si>
    <t>CHENG Ludivine</t>
  </si>
  <si>
    <t>11:56</t>
  </si>
  <si>
    <t>LIU Xinxin</t>
  </si>
  <si>
    <t>LILLE LA MADELEINE - Super U</t>
  </si>
  <si>
    <t>SATHONG Sasiorn</t>
  </si>
  <si>
    <t>07:15</t>
  </si>
  <si>
    <t>ANGOULEME - CASINO</t>
  </si>
  <si>
    <t>JANGIR Ankit</t>
  </si>
  <si>
    <t>06:37</t>
  </si>
  <si>
    <t>CHATEAUBOURG - SUPER U</t>
  </si>
  <si>
    <t>KHAMNOUTHAY Nicolas</t>
  </si>
  <si>
    <t>06:36</t>
  </si>
  <si>
    <t>CHANNARONG Chiraphorn</t>
  </si>
  <si>
    <t>06:10</t>
  </si>
  <si>
    <t>VESOUL - INTERMARCHÉ</t>
  </si>
  <si>
    <t>LAMJAV Ariunbold</t>
  </si>
  <si>
    <t>06:01</t>
  </si>
  <si>
    <t>06:00</t>
  </si>
  <si>
    <t>05:58</t>
  </si>
  <si>
    <t>05:49</t>
  </si>
  <si>
    <t>14:15</t>
  </si>
  <si>
    <t>13:44</t>
  </si>
  <si>
    <t>12:56</t>
  </si>
  <si>
    <t>12:28</t>
  </si>
  <si>
    <t>12:18</t>
  </si>
  <si>
    <t>11:54</t>
  </si>
  <si>
    <t>07:32</t>
  </si>
  <si>
    <t>07:29</t>
  </si>
  <si>
    <t>SAUVETERRE DE GUYENNE - SUPER U</t>
  </si>
  <si>
    <t>PHAM Thi Mai</t>
  </si>
  <si>
    <t>07:24</t>
  </si>
  <si>
    <t>06:34</t>
  </si>
  <si>
    <t>ESPALION - Super U</t>
  </si>
  <si>
    <t>VIDAL Photchani</t>
  </si>
  <si>
    <t>06:19</t>
  </si>
  <si>
    <t>06:12</t>
  </si>
  <si>
    <t>06:11</t>
  </si>
  <si>
    <t>06:02</t>
  </si>
  <si>
    <t>05:59</t>
  </si>
  <si>
    <t>05:56</t>
  </si>
  <si>
    <t>14:16</t>
  </si>
  <si>
    <t>12:58</t>
  </si>
  <si>
    <t>09:29</t>
  </si>
  <si>
    <t>07:26</t>
  </si>
  <si>
    <t>07:25</t>
  </si>
  <si>
    <t>07:20</t>
  </si>
  <si>
    <t>07:11</t>
  </si>
  <si>
    <t>06:39</t>
  </si>
  <si>
    <t>06:20</t>
  </si>
  <si>
    <t>06:17</t>
  </si>
  <si>
    <t>06:05</t>
  </si>
  <si>
    <t>05:57</t>
  </si>
  <si>
    <t>13:38</t>
  </si>
  <si>
    <t>12:00</t>
  </si>
  <si>
    <t>07:31</t>
  </si>
  <si>
    <t>06:38</t>
  </si>
  <si>
    <t>06:35</t>
  </si>
  <si>
    <t>06:18</t>
  </si>
  <si>
    <t>05:53</t>
  </si>
  <si>
    <t>13:14</t>
  </si>
  <si>
    <t>12:51</t>
  </si>
  <si>
    <t>12:29</t>
  </si>
  <si>
    <t>11:59</t>
  </si>
  <si>
    <t>09:27</t>
  </si>
  <si>
    <t>07:34</t>
  </si>
  <si>
    <t>06:13</t>
  </si>
  <si>
    <t>06:04</t>
  </si>
  <si>
    <t>05:55</t>
  </si>
  <si>
    <t>05:52</t>
  </si>
  <si>
    <t>12:44</t>
  </si>
  <si>
    <t>08:00</t>
  </si>
  <si>
    <t>06:40</t>
  </si>
  <si>
    <t>06:06</t>
  </si>
  <si>
    <t>13:10</t>
  </si>
  <si>
    <t>12:32</t>
  </si>
  <si>
    <t>12:31</t>
  </si>
  <si>
    <t>07:30</t>
  </si>
  <si>
    <t>06:21</t>
  </si>
  <si>
    <t>OKBOEV Bekzod</t>
  </si>
  <si>
    <t>06:09</t>
  </si>
  <si>
    <t>12:02</t>
  </si>
  <si>
    <t>11:53</t>
  </si>
  <si>
    <t>07:59</t>
  </si>
  <si>
    <t>06:52</t>
  </si>
  <si>
    <t>06:32</t>
  </si>
  <si>
    <t>05:51</t>
  </si>
  <si>
    <t>14:07</t>
  </si>
  <si>
    <t>12:27</t>
  </si>
  <si>
    <t>09:25</t>
  </si>
  <si>
    <t>07:17</t>
  </si>
  <si>
    <t>13:06</t>
  </si>
  <si>
    <t>12:41</t>
  </si>
  <si>
    <t>07:45</t>
  </si>
  <si>
    <t>06:33</t>
  </si>
  <si>
    <t>06:29</t>
  </si>
  <si>
    <t>05:54</t>
  </si>
  <si>
    <t>12:33</t>
  </si>
  <si>
    <t>08:04</t>
  </si>
  <si>
    <t>07:42</t>
  </si>
  <si>
    <t>12:01</t>
  </si>
  <si>
    <t>08:41</t>
  </si>
  <si>
    <t>07:03</t>
  </si>
  <si>
    <t>06:14</t>
  </si>
  <si>
    <t>06:03</t>
  </si>
  <si>
    <t>13:55</t>
  </si>
  <si>
    <t>13:01</t>
  </si>
  <si>
    <t>07:58</t>
  </si>
  <si>
    <t>07:06</t>
  </si>
  <si>
    <t>06:57</t>
  </si>
  <si>
    <t>05:46</t>
  </si>
  <si>
    <t>06:41</t>
  </si>
  <si>
    <t>05:04</t>
  </si>
  <si>
    <t>13:18</t>
  </si>
  <si>
    <t>07:37</t>
  </si>
  <si>
    <t>07:28</t>
  </si>
  <si>
    <t>06:16</t>
  </si>
  <si>
    <t>05:48</t>
  </si>
  <si>
    <t>12:11</t>
  </si>
  <si>
    <t>11:50</t>
  </si>
  <si>
    <t>09:31</t>
  </si>
  <si>
    <t>07:51</t>
  </si>
  <si>
    <t>06:23</t>
  </si>
  <si>
    <t>11:35</t>
  </si>
  <si>
    <t>14:05</t>
  </si>
  <si>
    <t>12:30</t>
  </si>
  <si>
    <t>13:30</t>
  </si>
  <si>
    <t>12:59</t>
  </si>
  <si>
    <t>11:58</t>
  </si>
  <si>
    <t>07:35</t>
  </si>
  <si>
    <t>07:21</t>
  </si>
  <si>
    <t>07:12</t>
  </si>
  <si>
    <t>05:50</t>
  </si>
  <si>
    <t>12:47</t>
  </si>
  <si>
    <t>12:36</t>
  </si>
  <si>
    <t>09:26</t>
  </si>
  <si>
    <t>07:49</t>
  </si>
  <si>
    <t>07:04</t>
  </si>
  <si>
    <t>13:25</t>
  </si>
  <si>
    <t>06:49</t>
  </si>
  <si>
    <t>06:15</t>
  </si>
  <si>
    <t>12:55</t>
  </si>
  <si>
    <t>12:09</t>
  </si>
  <si>
    <t>09:34</t>
  </si>
  <si>
    <t>07:46</t>
  </si>
  <si>
    <t>07:01</t>
  </si>
  <si>
    <t>06:50</t>
  </si>
  <si>
    <t>16:30</t>
  </si>
  <si>
    <t>11:55</t>
  </si>
  <si>
    <t>07:05</t>
  </si>
  <si>
    <t>06:53</t>
  </si>
  <si>
    <t>15:05</t>
  </si>
  <si>
    <t>12:42</t>
  </si>
  <si>
    <t>12:05</t>
  </si>
  <si>
    <t>09:35</t>
  </si>
  <si>
    <t>15:38</t>
  </si>
  <si>
    <t>13:50</t>
  </si>
  <si>
    <t>13:40</t>
  </si>
  <si>
    <t>13:37</t>
  </si>
  <si>
    <t>13:29</t>
  </si>
  <si>
    <t>13:28</t>
  </si>
  <si>
    <t>13:21</t>
  </si>
  <si>
    <t>13:08</t>
  </si>
  <si>
    <t>11:46</t>
  </si>
  <si>
    <t>16:40</t>
  </si>
  <si>
    <t>16:04</t>
  </si>
  <si>
    <t>15:45</t>
  </si>
  <si>
    <t>14:57</t>
  </si>
  <si>
    <t>14:56</t>
  </si>
  <si>
    <t>14:46</t>
  </si>
  <si>
    <t>14:02</t>
  </si>
  <si>
    <t>13:45</t>
  </si>
  <si>
    <t>13:11</t>
  </si>
  <si>
    <t>11:30</t>
  </si>
  <si>
    <t>11:09</t>
  </si>
  <si>
    <t>17:40</t>
  </si>
  <si>
    <t>16:31</t>
  </si>
  <si>
    <t>16:02</t>
  </si>
  <si>
    <t>15:49</t>
  </si>
  <si>
    <t>15:43</t>
  </si>
  <si>
    <t>15:20</t>
  </si>
  <si>
    <t>15:01</t>
  </si>
  <si>
    <t>14:34</t>
  </si>
  <si>
    <t>14:31</t>
  </si>
  <si>
    <t>14:20</t>
  </si>
  <si>
    <t>13:46</t>
  </si>
  <si>
    <t>11:39</t>
  </si>
  <si>
    <t>14:41</t>
  </si>
  <si>
    <t>14:28</t>
  </si>
  <si>
    <t>13:34</t>
  </si>
  <si>
    <t>13:07</t>
  </si>
  <si>
    <t>12:43</t>
  </si>
  <si>
    <t>12:24</t>
  </si>
  <si>
    <t>11:34</t>
  </si>
  <si>
    <t>15:35</t>
  </si>
  <si>
    <t>15:18</t>
  </si>
  <si>
    <t>14:37</t>
  </si>
  <si>
    <t>13:00</t>
  </si>
  <si>
    <t>12:53</t>
  </si>
  <si>
    <t>12:12</t>
  </si>
  <si>
    <t>12:08</t>
  </si>
  <si>
    <t>11:38</t>
  </si>
  <si>
    <t>14:11</t>
  </si>
  <si>
    <t>13:51</t>
  </si>
  <si>
    <t>13:41</t>
  </si>
  <si>
    <t>13:12</t>
  </si>
  <si>
    <t>12:54</t>
  </si>
  <si>
    <t>12:45</t>
  </si>
  <si>
    <t>11:36</t>
  </si>
  <si>
    <t>14:33</t>
  </si>
  <si>
    <t>14:14</t>
  </si>
  <si>
    <t>14:00</t>
  </si>
  <si>
    <t>13:35</t>
  </si>
  <si>
    <t>13:31</t>
  </si>
  <si>
    <t>12:04</t>
  </si>
  <si>
    <t>12:03</t>
  </si>
  <si>
    <t>17:00</t>
  </si>
  <si>
    <t>16:53</t>
  </si>
  <si>
    <t>16:21</t>
  </si>
  <si>
    <t>16:14</t>
  </si>
  <si>
    <t>15:46</t>
  </si>
  <si>
    <t>15:08</t>
  </si>
  <si>
    <t>14:58</t>
  </si>
  <si>
    <t>14:10</t>
  </si>
  <si>
    <t>12:57</t>
  </si>
  <si>
    <t>12:17</t>
  </si>
  <si>
    <t>16:41</t>
  </si>
  <si>
    <t>15:52</t>
  </si>
  <si>
    <t>15:47</t>
  </si>
  <si>
    <t>15:13</t>
  </si>
  <si>
    <t>13:24</t>
  </si>
  <si>
    <t>12:15</t>
  </si>
  <si>
    <t>16:43</t>
  </si>
  <si>
    <t>14:01</t>
  </si>
  <si>
    <t>12:35</t>
  </si>
  <si>
    <t>12:23</t>
  </si>
  <si>
    <t>11:37</t>
  </si>
  <si>
    <t>15:39</t>
  </si>
  <si>
    <t>14:43</t>
  </si>
  <si>
    <t>14:24</t>
  </si>
  <si>
    <t>13:32</t>
  </si>
  <si>
    <t>12:46</t>
  </si>
  <si>
    <t>11:43</t>
  </si>
  <si>
    <t>15:14</t>
  </si>
  <si>
    <t>13:43</t>
  </si>
  <si>
    <t>13:27</t>
  </si>
  <si>
    <t>14:49</t>
  </si>
  <si>
    <t>14:09</t>
  </si>
  <si>
    <t>13:48</t>
  </si>
  <si>
    <t>12:13</t>
  </si>
  <si>
    <t>16:35</t>
  </si>
  <si>
    <t>16:09</t>
  </si>
  <si>
    <t>15:24</t>
  </si>
  <si>
    <t>15:23</t>
  </si>
  <si>
    <t>15:22</t>
  </si>
  <si>
    <t>14:47</t>
  </si>
  <si>
    <t>10:16</t>
  </si>
  <si>
    <t>16:18</t>
  </si>
  <si>
    <t>14:40</t>
  </si>
  <si>
    <t>13:13</t>
  </si>
  <si>
    <t>12:48</t>
  </si>
  <si>
    <t>16:07</t>
  </si>
  <si>
    <t>14:39</t>
  </si>
  <si>
    <t>13:04</t>
  </si>
  <si>
    <t>14:03</t>
  </si>
  <si>
    <t>13:36</t>
  </si>
  <si>
    <t>13:33</t>
  </si>
  <si>
    <t>13:19</t>
  </si>
  <si>
    <t>15:21</t>
  </si>
  <si>
    <t>13:39</t>
  </si>
  <si>
    <t>13:03</t>
  </si>
  <si>
    <t>12:49</t>
  </si>
  <si>
    <t>17:26</t>
  </si>
  <si>
    <t>17:09</t>
  </si>
  <si>
    <t>16:10</t>
  </si>
  <si>
    <t>15:17</t>
  </si>
  <si>
    <t>15:02</t>
  </si>
  <si>
    <t>12:40</t>
  </si>
  <si>
    <t>17:12</t>
  </si>
  <si>
    <t>16:49</t>
  </si>
  <si>
    <t>16:19</t>
  </si>
  <si>
    <t>15:32</t>
  </si>
  <si>
    <t>15:09</t>
  </si>
  <si>
    <t>16:55</t>
  </si>
  <si>
    <t>18:00</t>
  </si>
  <si>
    <t>15:00</t>
  </si>
  <si>
    <t>13:54</t>
  </si>
  <si>
    <t>13:05</t>
  </si>
  <si>
    <t>12:26</t>
  </si>
  <si>
    <t>11:44</t>
  </si>
  <si>
    <t>17:21</t>
  </si>
  <si>
    <t>14:17</t>
  </si>
  <si>
    <t>18:08</t>
  </si>
  <si>
    <t>16:11</t>
  </si>
  <si>
    <t>15:19</t>
  </si>
  <si>
    <t>14:22</t>
  </si>
  <si>
    <t>12:20</t>
  </si>
  <si>
    <t>11:41</t>
  </si>
  <si>
    <t>X</t>
  </si>
  <si>
    <t>ARGENTAN - INTERMARCHE</t>
  </si>
  <si>
    <t>KHUSLEN Erdenebayar</t>
  </si>
  <si>
    <t>12:52</t>
  </si>
  <si>
    <t>18:11</t>
  </si>
  <si>
    <t>17:22</t>
  </si>
  <si>
    <t>13:20</t>
  </si>
  <si>
    <t>14:19</t>
  </si>
  <si>
    <t>16:58</t>
  </si>
  <si>
    <t>16:22</t>
  </si>
  <si>
    <t>05:45</t>
  </si>
  <si>
    <t>17:31</t>
  </si>
  <si>
    <t>6H - 12H</t>
  </si>
  <si>
    <t>6H - 12H / 14H - 17H</t>
  </si>
  <si>
    <t>THEORIQUE</t>
  </si>
  <si>
    <t>6H - 12H / 12H30 - 14H30</t>
  </si>
  <si>
    <t>6H00 - 12H00</t>
  </si>
  <si>
    <t>6H00 - 12H00 / 12H30 - 13H30</t>
  </si>
  <si>
    <t>8H00 - 12H00 / 12H30 - 14H30</t>
  </si>
  <si>
    <t xml:space="preserve">8H00 - 12H00 / 12H30 - 17H00 </t>
  </si>
  <si>
    <t>6H - 11H30 / 12H00 - 13H30</t>
  </si>
  <si>
    <t xml:space="preserve">6H - 12H </t>
  </si>
  <si>
    <t>6H - 11H30 / 12H00 - 13H00</t>
  </si>
  <si>
    <t>6H - 11H / 11H30 - 14H30</t>
  </si>
  <si>
    <t>6H - 11H30 / 12H00 - 15H00</t>
  </si>
  <si>
    <t>9H30 - 15H30</t>
  </si>
  <si>
    <t>06H-12H/12H30-15H30</t>
  </si>
  <si>
    <t>6H00/12H00</t>
  </si>
  <si>
    <t>6H00/12H00 - 12H30/14H30</t>
  </si>
  <si>
    <t>6H00/12H00 - 12H30/15H00</t>
  </si>
  <si>
    <t>6H00/12H00 - 12H30/13H30</t>
  </si>
  <si>
    <t>07H00-12H30/12H30-14H30</t>
  </si>
  <si>
    <t>6H30-12H00</t>
  </si>
  <si>
    <t>7H30-11H30/12H-16H00</t>
  </si>
  <si>
    <t>6H30-12H00 / 13H-16H</t>
  </si>
  <si>
    <t>SITE</t>
  </si>
  <si>
    <t>NOM PRENOM</t>
  </si>
  <si>
    <t>DATE</t>
  </si>
  <si>
    <t>HEURE ARRIVEE</t>
  </si>
  <si>
    <t>DEPART PAUSE</t>
  </si>
  <si>
    <t>RETOUR PAUSE</t>
  </si>
  <si>
    <t>HEURE DEPART</t>
  </si>
  <si>
    <t>Matin</t>
  </si>
  <si>
    <t>AM</t>
  </si>
  <si>
    <t>samedi</t>
  </si>
  <si>
    <t>lundi</t>
  </si>
  <si>
    <t>mardi</t>
  </si>
  <si>
    <t>mercredi</t>
  </si>
  <si>
    <t>jeudi</t>
  </si>
  <si>
    <t>vendredi</t>
  </si>
  <si>
    <t>Jours</t>
  </si>
  <si>
    <t>Clef</t>
  </si>
  <si>
    <t>THEORIQUE MATIN</t>
  </si>
  <si>
    <t>THEORIQUE AM</t>
  </si>
  <si>
    <t>Respect du planning</t>
  </si>
  <si>
    <t>Conclusion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</si>
</sst>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dd/mm/yy"/>
    <numFmt numFmtId="165" formatCode="[$-F800]dddd\,\ mmmm\ dd\,\ yyyy"/>
    <numFmt numFmtId="166" formatCode="[$-F400]h:mm:ss\ AM/PM"/>
  </numFmts>
  <fonts count="4" x14ac:knownFonts="1">
    <font>
      <sz val="10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2"/>
      <color rgb="FF1E1E1E"/>
      <name val="Segoe UI"/>
      <family val="2"/>
    </font>
  </fonts>
  <fills count="6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79998168889431442"/>
        <bgColor indexed="64"/>
      </patternFill>
    </fill>
  </fills>
  <borders count="4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38">
    <xf numFmtId="0" fontId="0" fillId="0" borderId="0" xfId="0"/>
    <xf numFmtId="164" fontId="0" fillId="0" borderId="2" xfId="0" applyNumberFormat="1" applyBorder="1"/>
    <xf numFmtId="165" fontId="0" fillId="0" borderId="0" xfId="0" applyNumberFormat="1" applyAlignment="1">
      <alignment horizontal="center" vertical="center"/>
    </xf>
    <xf numFmtId="165" fontId="0" fillId="0" borderId="2" xfId="0" applyNumberFormat="1" applyBorder="1"/>
    <xf numFmtId="165" fontId="0" fillId="0" borderId="2" xfId="0" applyNumberForma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0" fillId="0" borderId="2" xfId="0" applyBorder="1" applyAlignment="1">
      <alignment horizontal="center"/>
    </xf>
    <xf numFmtId="164" fontId="0" fillId="0" borderId="2" xfId="0" applyNumberFormat="1" applyBorder="1" applyAlignment="1">
      <alignment horizontal="center"/>
    </xf>
    <xf numFmtId="20" fontId="0" fillId="0" borderId="2" xfId="0" applyNumberForma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164" fontId="0" fillId="2" borderId="2" xfId="0" applyNumberFormat="1" applyFill="1" applyBorder="1"/>
    <xf numFmtId="165" fontId="0" fillId="2" borderId="2" xfId="0" applyNumberFormat="1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2" borderId="0" xfId="0" applyFill="1"/>
    <xf numFmtId="164" fontId="0" fillId="2" borderId="2" xfId="0" applyNumberFormat="1" applyFill="1" applyBorder="1" applyAlignment="1">
      <alignment horizontal="center"/>
    </xf>
    <xf numFmtId="20" fontId="0" fillId="0" borderId="2" xfId="0" applyNumberFormat="1" applyBorder="1" applyAlignment="1">
      <alignment horizontal="center"/>
    </xf>
    <xf numFmtId="166" fontId="1" fillId="0" borderId="2" xfId="0" applyNumberFormat="1" applyFont="1" applyBorder="1" applyAlignment="1">
      <alignment horizontal="center" vertical="center"/>
    </xf>
    <xf numFmtId="166" fontId="0" fillId="0" borderId="2" xfId="0" applyNumberFormat="1" applyBorder="1" applyAlignment="1">
      <alignment horizontal="center" vertical="center"/>
    </xf>
    <xf numFmtId="166" fontId="0" fillId="0" borderId="0" xfId="0" applyNumberFormat="1" applyAlignment="1">
      <alignment horizontal="center" vertical="center"/>
    </xf>
    <xf numFmtId="166" fontId="0" fillId="0" borderId="0" xfId="0" applyNumberFormat="1"/>
    <xf numFmtId="166" fontId="0" fillId="0" borderId="2" xfId="0" applyNumberFormat="1" applyBorder="1"/>
    <xf numFmtId="166" fontId="0" fillId="2" borderId="2" xfId="0" applyNumberFormat="1" applyFill="1" applyBorder="1"/>
    <xf numFmtId="0" fontId="0" fillId="3" borderId="2" xfId="0" applyFill="1" applyBorder="1" applyAlignment="1">
      <alignment horizontal="center" vertical="center"/>
    </xf>
    <xf numFmtId="0" fontId="0" fillId="0" borderId="1" xfId="0" applyBorder="1"/>
    <xf numFmtId="0" fontId="0" fillId="0" borderId="2" xfId="0" applyBorder="1"/>
    <xf numFmtId="0" fontId="0" fillId="2" borderId="0" xfId="0" applyFill="1" applyAlignment="1">
      <alignment horizontal="center" vertical="center"/>
    </xf>
    <xf numFmtId="20" fontId="1" fillId="0" borderId="2" xfId="0" applyNumberFormat="1" applyFont="1" applyBorder="1" applyAlignment="1">
      <alignment horizontal="center" vertical="center"/>
    </xf>
    <xf numFmtId="20" fontId="0" fillId="0" borderId="0" xfId="0" applyNumberFormat="1" applyAlignment="1">
      <alignment horizontal="center" vertical="center"/>
    </xf>
    <xf numFmtId="0" fontId="0" fillId="3" borderId="0" xfId="0" applyFill="1"/>
    <xf numFmtId="0" fontId="3" fillId="0" borderId="0" xfId="0" applyFont="1"/>
    <xf numFmtId="164" fontId="1" fillId="0" borderId="0" xfId="0" applyNumberFormat="1" applyFont="1" applyAlignment="1">
      <alignment horizontal="center" vertical="center"/>
    </xf>
    <xf numFmtId="0" fontId="1" fillId="5" borderId="2" xfId="0" applyFont="1" applyFill="1" applyBorder="1" applyAlignment="1">
      <alignment horizontal="center" vertical="center"/>
    </xf>
    <xf numFmtId="20" fontId="1" fillId="4" borderId="3" xfId="0" applyNumberFormat="1" applyFont="1" applyFill="1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20" fontId="0" fillId="0" borderId="0" xfId="0" applyNumberFormat="1"/>
  </cellXfs>
  <cellStyles count="1">
    <cellStyle name="Normal" xfId="0" builtinId="0"/>
  </cellStyles>
  <dxfs count="2"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10" Type="http://schemas.openxmlformats.org/officeDocument/2006/relationships/customXml" Target="../customXml/item3.xml"/><Relationship Id="rId4" Type="http://schemas.openxmlformats.org/officeDocument/2006/relationships/styles" Target="styles.xml"/><Relationship Id="rId9" Type="http://schemas.openxmlformats.org/officeDocument/2006/relationships/customXml" Target="../customXml/item2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filterMode="1">
    <outlinePr summaryBelow="0"/>
  </sheetPr>
  <dimension ref="A1:T262"/>
  <sheetViews>
    <sheetView tabSelected="1" zoomScaleNormal="100" workbookViewId="0">
      <pane xSplit="1" ySplit="2" topLeftCell="C21" activePane="bottomRight" state="frozen"/>
      <selection pane="topRight" activeCell="B1" sqref="B1"/>
      <selection pane="bottomLeft" activeCell="A2" sqref="A2"/>
      <selection pane="bottomRight" activeCell="D21" sqref="D21"/>
    </sheetView>
  </sheetViews>
  <sheetFormatPr baseColWidth="10" defaultRowHeight="12.75" x14ac:dyDescent="0.2"/>
  <cols>
    <col min="1" max="1" width="36" bestFit="1" customWidth="1"/>
    <col min="2" max="2" width="25.28515625" style="7" customWidth="1"/>
    <col min="3" max="3" width="21.28515625" style="2" bestFit="1" customWidth="1"/>
    <col min="4" max="4" width="20.5703125" style="21" bestFit="1" customWidth="1"/>
    <col min="5" max="5" width="15.28515625" style="20" bestFit="1" customWidth="1"/>
    <col min="6" max="6" width="15.5703125" style="20" bestFit="1" customWidth="1"/>
    <col min="7" max="7" width="15.42578125" style="20" bestFit="1" customWidth="1"/>
    <col min="8" max="8" width="15.42578125" style="6" customWidth="1"/>
    <col min="9" max="9" width="27" style="29" bestFit="1" customWidth="1"/>
    <col min="10" max="12" width="27" style="29" customWidth="1"/>
    <col min="13" max="17" width="24.28515625" style="6" customWidth="1"/>
    <col min="18" max="18" width="15.140625" customWidth="1"/>
    <col min="19" max="19" width="18" bestFit="1" customWidth="1"/>
    <col min="20" max="254" width="9.140625" customWidth="1"/>
  </cols>
  <sheetData>
    <row r="1" spans="1:20" x14ac:dyDescent="0.2">
      <c r="I1" s="34" t="s">
        <v>354</v>
      </c>
      <c r="J1" s="34"/>
      <c r="K1" s="34" t="s">
        <v>355</v>
      </c>
      <c r="L1" s="34"/>
      <c r="M1" s="35" t="s">
        <v>356</v>
      </c>
      <c r="N1" s="35"/>
      <c r="O1" s="35"/>
      <c r="P1" s="35"/>
      <c r="Q1" s="35"/>
    </row>
    <row r="2" spans="1:20" s="11" customFormat="1" ht="18" customHeight="1" x14ac:dyDescent="0.2">
      <c r="A2" s="11" t="s">
        <v>337</v>
      </c>
      <c r="B2" s="11" t="s">
        <v>338</v>
      </c>
      <c r="C2" s="11" t="s">
        <v>339</v>
      </c>
      <c r="D2" s="18" t="s">
        <v>340</v>
      </c>
      <c r="E2" s="18" t="s">
        <v>341</v>
      </c>
      <c r="F2" s="18" t="s">
        <v>342</v>
      </c>
      <c r="G2" s="18" t="s">
        <v>343</v>
      </c>
      <c r="H2" s="11" t="s">
        <v>352</v>
      </c>
      <c r="I2" s="28" t="s">
        <v>340</v>
      </c>
      <c r="J2" s="28" t="s">
        <v>341</v>
      </c>
      <c r="K2" s="28" t="s">
        <v>342</v>
      </c>
      <c r="L2" s="28" t="s">
        <v>343</v>
      </c>
      <c r="M2" s="28" t="s">
        <v>340</v>
      </c>
      <c r="N2" s="28" t="s">
        <v>341</v>
      </c>
      <c r="O2" s="28" t="s">
        <v>342</v>
      </c>
      <c r="P2" s="28" t="s">
        <v>343</v>
      </c>
      <c r="Q2" s="33" t="s">
        <v>357</v>
      </c>
    </row>
    <row r="3" spans="1:20" ht="12.95" hidden="1" customHeight="1" x14ac:dyDescent="0.2">
      <c r="A3" s="1" t="s">
        <v>303</v>
      </c>
      <c r="B3" s="9" t="s">
        <v>304</v>
      </c>
      <c r="C3" s="3">
        <v>45108</v>
      </c>
      <c r="D3" s="19" t="s">
        <v>77</v>
      </c>
      <c r="E3" s="5" t="s">
        <v>302</v>
      </c>
      <c r="F3" s="5" t="s">
        <v>302</v>
      </c>
      <c r="G3" s="5" t="s">
        <v>302</v>
      </c>
      <c r="H3" s="5" t="str">
        <f>TEXT(C3,"jjjj")</f>
        <v>samedi</v>
      </c>
      <c r="I3" s="10">
        <f>IF(VLOOKUP(B3&amp;H3,'Param Planning'!$A$3:$Z$73,6,FALSE)=0,"",VLOOKUP(B3&amp;H3,'Param Planning'!$A$3:$Z$73,6,FALSE))</f>
        <v>0.25</v>
      </c>
      <c r="J3" s="10">
        <f>IF(VLOOKUP(B3&amp;H3,'Param Planning'!$A$3:$Z$73,7,FALSE)=0,"",VLOOKUP(B3&amp;H3,'Param Planning'!$A$3:$Z$73,7,FALSE))</f>
        <v>0.5</v>
      </c>
      <c r="K3" s="10">
        <f>IF(VLOOKUP(B3&amp;H3,'Param Planning'!$A$3:$Z$73,8,FALSE)=0,"",VLOOKUP(B3&amp;H3,'Param Planning'!$A$3:$Z$73,8,FALSE))</f>
        <v>0.58333333333333337</v>
      </c>
      <c r="L3" s="10">
        <f>IF(VLOOKUP(B3&amp;H3,'Param Planning'!$A$3:$Z$73,9,FALSE)=0,"",VLOOKUP(B3&amp;H3,'Param Planning'!$A$3:$Z$73,9,FALSE))</f>
        <v>0.70833333333333337</v>
      </c>
      <c r="M3" s="32" t="str">
        <f t="shared" ref="M3:M10" si="0">IF(AND(D3&gt;(I3-TIME(INT(10/60),MOD(10,60),0)),D3&lt;=(I3+TIME(INT(10/60),MOD(10,60),0))),"Respect du planning","Non respect du planning")</f>
        <v>Non respect du planning</v>
      </c>
      <c r="N3" s="32" t="str">
        <f t="shared" ref="N3:N10" si="1">IFERROR(IF(AND(E3&gt;(J3-TIME(INT(10/60),MOD(10,60),0)),E3&lt;=(J3+TIME(INT(10/60),MOD(10,60),0))),"Respect du planning","Non respect du planning"),"")</f>
        <v>Non respect du planning</v>
      </c>
      <c r="O3" s="32" t="str">
        <f t="shared" ref="O3:O10" si="2">IFERROR(IF(AND(F3&gt;(K3-TIME(INT(10/60),MOD(10,60),0)),F3&lt;=(K3+TIME(INT(10/60),MOD(10,60),0))),"Respect du planning","Non respect du planning"),"")</f>
        <v>Non respect du planning</v>
      </c>
      <c r="P3" s="32" t="str">
        <f t="shared" ref="P3:P10" si="3">IFERROR(IF(AND(G3&gt;(L3-TIME(INT(10/60),MOD(10,60),0)),G3&lt;=(L3+TIME(INT(10/60),MOD(10,60),0))),"Respect du planning","Non respect du planning"),"")</f>
        <v>Non respect du planning</v>
      </c>
      <c r="Q3" s="32" t="str">
        <f>IF(M3="Non respect du planning","Non respect du planning",IF(N3="Non respect du planning","Non respect du planning",IF(O3="Non respect du planning","Non respect du planning",IF(P3="Non respect du planning","Non respect du planning","Respect du planning"))))</f>
        <v>Non respect du planning</v>
      </c>
    </row>
    <row r="4" spans="1:20" ht="12.95" hidden="1" customHeight="1" x14ac:dyDescent="0.2">
      <c r="A4" s="1" t="s">
        <v>303</v>
      </c>
      <c r="B4" s="9" t="s">
        <v>304</v>
      </c>
      <c r="C4" s="3">
        <v>45110</v>
      </c>
      <c r="D4" s="22" t="s">
        <v>302</v>
      </c>
      <c r="E4" s="5"/>
      <c r="F4" s="5" t="s">
        <v>123</v>
      </c>
      <c r="G4" s="5" t="s">
        <v>305</v>
      </c>
      <c r="H4" s="5" t="str">
        <f t="shared" ref="H4:H67" si="4">TEXT(C4,"jjjj")</f>
        <v>lundi</v>
      </c>
      <c r="I4" s="10">
        <v>0.25</v>
      </c>
      <c r="J4" s="10" t="str">
        <f>IF(VLOOKUP(B4&amp;H4,'Param Planning'!$A$3:$Z$73,7,FALSE)=0,"",VLOOKUP(B4&amp;H4,'Param Planning'!$A$3:$Z$73,7,FALSE))</f>
        <v/>
      </c>
      <c r="K4" s="10" t="str">
        <f>IF(VLOOKUP(B4&amp;H4,'Param Planning'!$A$3:$Z$73,8,FALSE)=0,"",VLOOKUP(B4&amp;H4,'Param Planning'!$A$3:$Z$73,8,FALSE))</f>
        <v/>
      </c>
      <c r="L4" s="10">
        <f>IF(VLOOKUP(B4&amp;H4,'Param Planning'!$A$3:$Z$73,9,FALSE)=0,"",VLOOKUP(B4&amp;H4,'Param Planning'!$A$3:$Z$73,9,FALSE))</f>
        <v>0.5</v>
      </c>
      <c r="M4" s="32" t="str">
        <f t="shared" si="0"/>
        <v>Non respect du planning</v>
      </c>
      <c r="N4" s="32" t="str">
        <f t="shared" si="1"/>
        <v/>
      </c>
      <c r="O4" s="32" t="str">
        <f t="shared" si="2"/>
        <v/>
      </c>
      <c r="P4" s="32" t="str">
        <f t="shared" si="3"/>
        <v>Non respect du planning</v>
      </c>
      <c r="Q4" s="32" t="str">
        <f t="shared" ref="Q4:Q11" si="5">IF(M4="Non respect du planning","Non respect du planning",IF(N4="Non respect du planning","Non respect du planning",IF(O4="Non respect du planning","Non respect du planning",IF(P4="Non respect du planning","Non respect du planning","Respect du planning"))))</f>
        <v>Non respect du planning</v>
      </c>
    </row>
    <row r="5" spans="1:20" ht="12.95" hidden="1" customHeight="1" x14ac:dyDescent="0.2">
      <c r="A5" s="1" t="s">
        <v>303</v>
      </c>
      <c r="B5" s="9" t="s">
        <v>304</v>
      </c>
      <c r="C5" s="3">
        <v>45111</v>
      </c>
      <c r="D5" s="22">
        <v>0.25</v>
      </c>
      <c r="E5" s="5"/>
      <c r="F5" s="5"/>
      <c r="G5" s="10">
        <v>0.5</v>
      </c>
      <c r="H5" s="5" t="str">
        <f t="shared" si="4"/>
        <v>mardi</v>
      </c>
      <c r="I5" s="10">
        <v>0.25</v>
      </c>
      <c r="J5" s="10"/>
      <c r="K5" s="10" t="str">
        <f>IF(VLOOKUP(B5&amp;H5,'Param Planning'!$A$3:$Z$73,8,FALSE)=0,"",VLOOKUP(B5&amp;H5,'Param Planning'!$A$3:$Z$73,8,FALSE))</f>
        <v/>
      </c>
      <c r="L5" s="10">
        <v>0.5</v>
      </c>
      <c r="M5" s="32" t="str">
        <f t="shared" si="0"/>
        <v>Respect du planning</v>
      </c>
      <c r="N5" s="32" t="str">
        <f t="shared" si="1"/>
        <v>Respect du planning</v>
      </c>
      <c r="O5" s="32" t="str">
        <f t="shared" si="2"/>
        <v/>
      </c>
      <c r="P5" s="32" t="str">
        <f t="shared" si="3"/>
        <v>Respect du planning</v>
      </c>
      <c r="Q5" s="32" t="str">
        <f t="shared" si="5"/>
        <v>Respect du planning</v>
      </c>
    </row>
    <row r="6" spans="1:20" ht="12.95" hidden="1" customHeight="1" x14ac:dyDescent="0.2">
      <c r="A6" s="1" t="s">
        <v>303</v>
      </c>
      <c r="B6" s="9" t="s">
        <v>304</v>
      </c>
      <c r="C6" s="3">
        <v>45112</v>
      </c>
      <c r="D6" s="22" t="s">
        <v>43</v>
      </c>
      <c r="E6" s="5"/>
      <c r="F6" s="5"/>
      <c r="G6" s="5" t="s">
        <v>302</v>
      </c>
      <c r="H6" s="5" t="str">
        <f t="shared" si="4"/>
        <v>mercredi</v>
      </c>
      <c r="I6" s="10">
        <f>IF(VLOOKUP(B6&amp;H6,'Param Planning'!$A$3:$Z$73,6,FALSE)=0,"",VLOOKUP(B6&amp;H6,'Param Planning'!$A$3:$Z$73,6,FALSE))</f>
        <v>0.25</v>
      </c>
      <c r="J6" s="10" t="str">
        <f>IF(VLOOKUP(B6&amp;H6,'Param Planning'!$A$3:$Z$73,7,FALSE)=0,"",VLOOKUP(B6&amp;H6,'Param Planning'!$A$3:$Z$73,7,FALSE))</f>
        <v/>
      </c>
      <c r="K6" s="10" t="str">
        <f>IF(VLOOKUP(B6&amp;H6,'Param Planning'!$A$3:$Z$73,8,FALSE)=0,"",VLOOKUP(B6&amp;H6,'Param Planning'!$A$3:$Z$73,8,FALSE))</f>
        <v/>
      </c>
      <c r="L6" s="10">
        <f>IF(VLOOKUP(B6&amp;H6,'Param Planning'!$A$3:$Z$73,9,FALSE)=0,"",VLOOKUP(B6&amp;H6,'Param Planning'!$A$3:$Z$73,9,FALSE))</f>
        <v>0.5</v>
      </c>
      <c r="M6" s="32" t="str">
        <f t="shared" si="0"/>
        <v>Non respect du planning</v>
      </c>
      <c r="N6" s="32" t="str">
        <f t="shared" si="1"/>
        <v/>
      </c>
      <c r="O6" s="32" t="str">
        <f t="shared" si="2"/>
        <v/>
      </c>
      <c r="P6" s="32" t="str">
        <f t="shared" si="3"/>
        <v>Non respect du planning</v>
      </c>
      <c r="Q6" s="32" t="str">
        <f t="shared" si="5"/>
        <v>Non respect du planning</v>
      </c>
    </row>
    <row r="7" spans="1:20" ht="12.95" hidden="1" customHeight="1" x14ac:dyDescent="0.2">
      <c r="A7" s="1" t="s">
        <v>303</v>
      </c>
      <c r="B7" s="9" t="s">
        <v>304</v>
      </c>
      <c r="C7" s="3">
        <v>45113</v>
      </c>
      <c r="D7" s="22" t="s">
        <v>42</v>
      </c>
      <c r="E7" s="5"/>
      <c r="F7" s="5"/>
      <c r="G7" s="5" t="s">
        <v>302</v>
      </c>
      <c r="H7" s="5" t="str">
        <f t="shared" si="4"/>
        <v>jeudi</v>
      </c>
      <c r="I7" s="10">
        <f>IF(VLOOKUP(B7&amp;H7,'Param Planning'!$A$3:$Z$73,6,FALSE)=0,"",VLOOKUP(B7&amp;H7,'Param Planning'!$A$3:$Z$73,6,FALSE))</f>
        <v>0.25</v>
      </c>
      <c r="J7" s="10" t="str">
        <f>IF(VLOOKUP(B7&amp;H7,'Param Planning'!$A$3:$Z$73,7,FALSE)=0,"",VLOOKUP(B7&amp;H7,'Param Planning'!$A$3:$Z$73,7,FALSE))</f>
        <v/>
      </c>
      <c r="K7" s="10" t="str">
        <f>IF(VLOOKUP(B7&amp;H7,'Param Planning'!$A$3:$Z$73,8,FALSE)=0,"",VLOOKUP(B7&amp;H7,'Param Planning'!$A$3:$Z$73,8,FALSE))</f>
        <v/>
      </c>
      <c r="L7" s="10">
        <f>IF(VLOOKUP(B7&amp;H7,'Param Planning'!$A$3:$Z$73,9,FALSE)=0,"",VLOOKUP(B7&amp;H7,'Param Planning'!$A$3:$Z$73,9,FALSE))</f>
        <v>0.5</v>
      </c>
      <c r="M7" s="32" t="str">
        <f t="shared" si="0"/>
        <v>Non respect du planning</v>
      </c>
      <c r="N7" s="32" t="str">
        <f t="shared" si="1"/>
        <v/>
      </c>
      <c r="O7" s="32" t="str">
        <f t="shared" si="2"/>
        <v/>
      </c>
      <c r="P7" s="32" t="str">
        <f t="shared" si="3"/>
        <v>Non respect du planning</v>
      </c>
      <c r="Q7" s="32" t="str">
        <f t="shared" si="5"/>
        <v>Non respect du planning</v>
      </c>
    </row>
    <row r="8" spans="1:20" ht="12.95" hidden="1" customHeight="1" x14ac:dyDescent="0.2">
      <c r="A8" s="1" t="s">
        <v>303</v>
      </c>
      <c r="B8" s="9" t="s">
        <v>304</v>
      </c>
      <c r="C8" s="3">
        <v>45114</v>
      </c>
      <c r="D8" s="22" t="s">
        <v>90</v>
      </c>
      <c r="E8" s="5"/>
      <c r="F8" s="5"/>
      <c r="G8" s="5" t="s">
        <v>302</v>
      </c>
      <c r="H8" s="5" t="str">
        <f t="shared" si="4"/>
        <v>vendredi</v>
      </c>
      <c r="I8" s="10">
        <f>IF(VLOOKUP(B8&amp;H8,'Param Planning'!$A$3:$Z$73,6,FALSE)=0,"",VLOOKUP(B8&amp;H8,'Param Planning'!$A$3:$Z$73,6,FALSE))</f>
        <v>0.25</v>
      </c>
      <c r="J8" s="10">
        <f>IF(VLOOKUP(B8&amp;H8,'Param Planning'!$A$3:$Z$73,7,FALSE)=0,"",VLOOKUP(B8&amp;H8,'Param Planning'!$A$3:$Z$73,7,FALSE))</f>
        <v>0.5</v>
      </c>
      <c r="K8" s="10">
        <f>IF(VLOOKUP(B8&amp;H8,'Param Planning'!$A$3:$Z$73,8,FALSE)=0,"",VLOOKUP(B8&amp;H8,'Param Planning'!$A$3:$Z$73,8,FALSE))</f>
        <v>0.58333333333333337</v>
      </c>
      <c r="L8" s="10">
        <f>IF(VLOOKUP(B8&amp;H8,'Param Planning'!$A$3:$Z$73,9,FALSE)=0,"",VLOOKUP(B8&amp;H8,'Param Planning'!$A$3:$Z$73,9,FALSE))</f>
        <v>0.70833333333333337</v>
      </c>
      <c r="M8" s="32" t="str">
        <f t="shared" si="0"/>
        <v>Non respect du planning</v>
      </c>
      <c r="N8" s="32" t="str">
        <f t="shared" si="1"/>
        <v>Non respect du planning</v>
      </c>
      <c r="O8" s="32" t="str">
        <f t="shared" si="2"/>
        <v>Non respect du planning</v>
      </c>
      <c r="P8" s="32" t="str">
        <f t="shared" si="3"/>
        <v>Non respect du planning</v>
      </c>
      <c r="Q8" s="32" t="str">
        <f t="shared" si="5"/>
        <v>Non respect du planning</v>
      </c>
    </row>
    <row r="9" spans="1:20" ht="12.95" hidden="1" customHeight="1" x14ac:dyDescent="0.2">
      <c r="A9" s="1" t="s">
        <v>303</v>
      </c>
      <c r="B9" s="9" t="s">
        <v>304</v>
      </c>
      <c r="C9" s="3">
        <v>45115</v>
      </c>
      <c r="D9" s="22" t="s">
        <v>22</v>
      </c>
      <c r="E9" s="5"/>
      <c r="F9" s="5"/>
      <c r="G9" s="5" t="s">
        <v>67</v>
      </c>
      <c r="H9" s="5" t="str">
        <f t="shared" si="4"/>
        <v>samedi</v>
      </c>
      <c r="I9" s="10">
        <f>IF(VLOOKUP(B9&amp;H9,'Param Planning'!$A$3:$Z$73,6,FALSE)=0,"",VLOOKUP(B9&amp;H9,'Param Planning'!$A$3:$Z$73,6,FALSE))</f>
        <v>0.25</v>
      </c>
      <c r="J9" s="10">
        <f>IF(VLOOKUP(B9&amp;H9,'Param Planning'!$A$3:$Z$73,7,FALSE)=0,"",VLOOKUP(B9&amp;H9,'Param Planning'!$A$3:$Z$73,7,FALSE))</f>
        <v>0.5</v>
      </c>
      <c r="K9" s="10">
        <f>IF(VLOOKUP(B9&amp;H9,'Param Planning'!$A$3:$Z$73,8,FALSE)=0,"",VLOOKUP(B9&amp;H9,'Param Planning'!$A$3:$Z$73,8,FALSE))</f>
        <v>0.58333333333333337</v>
      </c>
      <c r="L9" s="10">
        <f>IF(VLOOKUP(B9&amp;H9,'Param Planning'!$A$3:$Z$73,9,FALSE)=0,"",VLOOKUP(B9&amp;H9,'Param Planning'!$A$3:$Z$73,9,FALSE))</f>
        <v>0.70833333333333337</v>
      </c>
      <c r="M9" s="32" t="str">
        <f t="shared" si="0"/>
        <v>Non respect du planning</v>
      </c>
      <c r="N9" s="32" t="str">
        <f t="shared" si="1"/>
        <v>Non respect du planning</v>
      </c>
      <c r="O9" s="32" t="str">
        <f t="shared" si="2"/>
        <v>Non respect du planning</v>
      </c>
      <c r="P9" s="32" t="str">
        <f t="shared" si="3"/>
        <v>Non respect du planning</v>
      </c>
      <c r="Q9" s="32" t="str">
        <f t="shared" si="5"/>
        <v>Non respect du planning</v>
      </c>
    </row>
    <row r="10" spans="1:20" ht="12.95" hidden="1" customHeight="1" x14ac:dyDescent="0.2">
      <c r="A10" s="1" t="s">
        <v>303</v>
      </c>
      <c r="B10" s="9" t="s">
        <v>304</v>
      </c>
      <c r="C10" s="3">
        <v>45117</v>
      </c>
      <c r="D10" s="22" t="s">
        <v>302</v>
      </c>
      <c r="E10" s="5" t="s">
        <v>302</v>
      </c>
      <c r="F10" s="5" t="s">
        <v>302</v>
      </c>
      <c r="G10" s="5" t="s">
        <v>302</v>
      </c>
      <c r="H10" s="5" t="str">
        <f t="shared" si="4"/>
        <v>lundi</v>
      </c>
      <c r="I10" s="10">
        <f>IF(VLOOKUP(B10&amp;H10,'Param Planning'!$A$3:$Z$73,6,FALSE)=0,"",VLOOKUP(B10&amp;H10,'Param Planning'!$A$3:$Z$73,6,FALSE))</f>
        <v>0.25</v>
      </c>
      <c r="J10" s="10" t="str">
        <f>IF(VLOOKUP(B10&amp;H10,'Param Planning'!$A$3:$Z$73,7,FALSE)=0,"",VLOOKUP(B10&amp;H10,'Param Planning'!$A$3:$Z$73,7,FALSE))</f>
        <v/>
      </c>
      <c r="K10" s="10" t="str">
        <f>IF(VLOOKUP(B10&amp;H10,'Param Planning'!$A$3:$Z$73,8,FALSE)=0,"",VLOOKUP(B10&amp;H10,'Param Planning'!$A$3:$Z$73,8,FALSE))</f>
        <v/>
      </c>
      <c r="L10" s="10">
        <f>IF(VLOOKUP(B10&amp;H10,'Param Planning'!$A$3:$Z$73,9,FALSE)=0,"",VLOOKUP(B10&amp;H10,'Param Planning'!$A$3:$Z$73,9,FALSE))</f>
        <v>0.5</v>
      </c>
      <c r="M10" s="32" t="str">
        <f t="shared" si="0"/>
        <v>Non respect du planning</v>
      </c>
      <c r="N10" s="32" t="str">
        <f t="shared" si="1"/>
        <v/>
      </c>
      <c r="O10" s="32" t="str">
        <f t="shared" si="2"/>
        <v/>
      </c>
      <c r="P10" s="32" t="str">
        <f t="shared" si="3"/>
        <v>Non respect du planning</v>
      </c>
      <c r="Q10" s="32" t="str">
        <f t="shared" si="5"/>
        <v>Non respect du planning</v>
      </c>
    </row>
    <row r="11" spans="1:20" ht="12.95" hidden="1" customHeight="1" x14ac:dyDescent="0.2">
      <c r="A11" s="1" t="s">
        <v>303</v>
      </c>
      <c r="B11" s="9" t="s">
        <v>304</v>
      </c>
      <c r="C11" s="3">
        <v>45118</v>
      </c>
      <c r="D11" s="22">
        <v>0.24791666666666667</v>
      </c>
      <c r="E11" s="5"/>
      <c r="F11" s="5"/>
      <c r="G11" s="10">
        <v>0.49861111111111112</v>
      </c>
      <c r="H11" s="5" t="str">
        <f t="shared" si="4"/>
        <v>mardi</v>
      </c>
      <c r="I11" s="10">
        <f>IF(VLOOKUP(B11&amp;H11,'Param Planning'!$A$3:$Z$73,6,FALSE)=0,"",VLOOKUP(B11&amp;H11,'Param Planning'!$A$3:$Z$73,6,FALSE))</f>
        <v>0.25</v>
      </c>
      <c r="J11" s="10" t="str">
        <f>IF(VLOOKUP(B11&amp;H11,'Param Planning'!$A$3:$Z$73,7,FALSE)=0,"",VLOOKUP(B11&amp;H11,'Param Planning'!$A$3:$Z$73,7,FALSE))</f>
        <v/>
      </c>
      <c r="K11" s="10" t="str">
        <f>IF(VLOOKUP(B11&amp;H11,'Param Planning'!$A$3:$Z$73,8,FALSE)=0,"",VLOOKUP(B11&amp;H11,'Param Planning'!$A$3:$Z$73,8,FALSE))</f>
        <v/>
      </c>
      <c r="L11" s="10">
        <f>IF(VLOOKUP(B11&amp;H11,'Param Planning'!$A$3:$Z$73,9,FALSE)=0,"",VLOOKUP(B11&amp;H11,'Param Planning'!$A$3:$Z$73,9,FALSE))</f>
        <v>0.5</v>
      </c>
      <c r="M11" s="32" t="str">
        <f>IF(AND(D11&gt;(I11-TIME(INT(10/60),MOD(10,60),0)),D11&lt;=(I11+TIME(INT(10/60),MOD(10,60),0))),"Respect du planning","Non respect du planning")</f>
        <v>Respect du planning</v>
      </c>
      <c r="N11" s="32" t="str">
        <f>IFERROR(IF(AND(E11&gt;(J11-TIME(INT(10/60),MOD(10,60),0)),E11&lt;=(J11+TIME(INT(10/60),MOD(10,60),0))),"Respect du planning","Non respect du planning"),"")</f>
        <v/>
      </c>
      <c r="O11" s="32" t="str">
        <f>IFERROR(IF(AND(F11&gt;(K11-TIME(INT(10/60),MOD(10,60),0)),F11&lt;=(K11+TIME(INT(10/60),MOD(10,60),0))),"Respect du planning","Non respect du planning"),"")</f>
        <v/>
      </c>
      <c r="P11" s="32" t="str">
        <f>IFERROR(IF(AND(G11&gt;(L11-TIME(INT(10/60),MOD(10,60),0)),G11&lt;=(L11+TIME(INT(10/60),MOD(10,60),0))),"Respect du planning","Non respect du planning"),"")</f>
        <v>Respect du planning</v>
      </c>
      <c r="Q11" s="32" t="str">
        <f t="shared" si="5"/>
        <v>Respect du planning</v>
      </c>
      <c r="R11" s="21">
        <f>(I11-TIME(INT(10/60),MOD(10,60),0))</f>
        <v>0.24305555555555555</v>
      </c>
      <c r="S11" s="30" t="str">
        <f>IF(AND(D11&gt;(I11-TIME(INT(10/60),MOD(10,60),0)),D11&lt;=(I11+TIME(INT(10/60),MOD(10,60),0))),"Respect du planning",IF(AND(E11&gt;(J11-TIME(INT(10/60),MOD(10,60),0)),E11&lt;=(J11+TIME(INT(10/60),MOD(10,60),0))),"Respect du planning",IF(AND(F11&gt;(K11-TIME(INT(10/60),MOD(10,60),0)),F11&lt;=(K11+TIME(INT(10/60),MOD(10,60),0))),"Respect du planning",IF(AND(G11&gt;(L11-TIME(INT(10/60),MOD(10,60),0)),G11&lt;=(L11+TIME(INT(10/60),MOD(10,60),0))),"Respect du planning","non Respect du planning"))))</f>
        <v>Respect du planning</v>
      </c>
      <c r="T11" t="str">
        <f>IF(AND(D11&gt;R11,D11&lt;=I11),"Respect du planing","Non respect du planning")</f>
        <v>Respect du planing</v>
      </c>
    </row>
    <row r="12" spans="1:20" ht="12.95" hidden="1" customHeight="1" x14ac:dyDescent="0.2">
      <c r="A12" s="1" t="s">
        <v>303</v>
      </c>
      <c r="B12" s="9" t="s">
        <v>304</v>
      </c>
      <c r="C12" s="3">
        <v>45119</v>
      </c>
      <c r="D12" s="22" t="s">
        <v>302</v>
      </c>
      <c r="E12" s="5" t="s">
        <v>302</v>
      </c>
      <c r="F12" s="5" t="s">
        <v>302</v>
      </c>
      <c r="G12" s="5" t="s">
        <v>302</v>
      </c>
      <c r="H12" s="5" t="str">
        <f t="shared" si="4"/>
        <v>mercredi</v>
      </c>
      <c r="I12" s="10">
        <f>IF(VLOOKUP(B12&amp;H12,'Param Planning'!$A$3:$Z$73,6,FALSE)=0,"",VLOOKUP(B12&amp;H12,'Param Planning'!$A$3:$Z$73,6,FALSE))</f>
        <v>0.25</v>
      </c>
      <c r="J12" s="10" t="str">
        <f>IF(VLOOKUP(B12&amp;H12,'Param Planning'!$A$3:$Z$73,7,FALSE)=0,"",VLOOKUP(B12&amp;H12,'Param Planning'!$A$3:$Z$73,7,FALSE))</f>
        <v/>
      </c>
      <c r="K12" s="10" t="str">
        <f>IF(VLOOKUP(B12&amp;H12,'Param Planning'!$A$3:$Z$73,8,FALSE)=0,"",VLOOKUP(B12&amp;H12,'Param Planning'!$A$3:$Z$73,8,FALSE))</f>
        <v/>
      </c>
      <c r="L12" s="10">
        <f>IF(VLOOKUP(B12&amp;H12,'Param Planning'!$A$3:$Z$73,9,FALSE)=0,"",VLOOKUP(B12&amp;H12,'Param Planning'!$A$3:$Z$73,9,FALSE))</f>
        <v>0.5</v>
      </c>
      <c r="M12" s="32" t="str">
        <f t="shared" ref="M12:M75" si="6">IF(AND(D12&gt;(I12-TIME(INT(10/60),MOD(10,60),0)),D12&lt;=(I12+TIME(INT(10/60),MOD(10,60),0))),"Respect du planning","Non respect du planning")</f>
        <v>Non respect du planning</v>
      </c>
      <c r="N12" s="32" t="str">
        <f t="shared" ref="N12:N75" si="7">IFERROR(IF(AND(E12&gt;(J12-TIME(INT(10/60),MOD(10,60),0)),E12&lt;=(J12+TIME(INT(10/60),MOD(10,60),0))),"Respect du planning","Non respect du planning"),"")</f>
        <v/>
      </c>
      <c r="O12" s="32" t="str">
        <f t="shared" ref="O12:O75" si="8">IFERROR(IF(AND(F12&gt;(K12-TIME(INT(10/60),MOD(10,60),0)),F12&lt;=(K12+TIME(INT(10/60),MOD(10,60),0))),"Respect du planning","Non respect du planning"),"")</f>
        <v/>
      </c>
      <c r="P12" s="32" t="str">
        <f t="shared" ref="P12:P75" si="9">IFERROR(IF(AND(G12&gt;(L12-TIME(INT(10/60),MOD(10,60),0)),G12&lt;=(L12+TIME(INT(10/60),MOD(10,60),0))),"Respect du planning","Non respect du planning"),"")</f>
        <v>Non respect du planning</v>
      </c>
      <c r="Q12" s="32" t="str">
        <f t="shared" ref="Q12:Q75" si="10">IF(M12="Non respect du planning","Non respect du planning",IF(N12="Non respect du planning","Non respect du planning",IF(O12="Non respect du planning","Non respect du planning",IF(P12="Non respect du planning","Non respect du planning","Respect du planning"))))</f>
        <v>Non respect du planning</v>
      </c>
      <c r="S12" t="str">
        <f>IF(AND(D11&gt;(I11-TIME(INT(10/60),MOD(10,60),0)),D11&lt;=(I11+TIME(INT(10/60),MOD(10,60),0))),"Respect du planning",IF(AND(G11&gt;(L11-TIME(INT(10/60),MOD(10,60),0)),G11&lt;=(L11+TIME(INT(10/60),MOD(10,60),0))),"Respect du planning","non"))</f>
        <v>Respect du planning</v>
      </c>
    </row>
    <row r="13" spans="1:20" ht="12.95" hidden="1" customHeight="1" x14ac:dyDescent="0.3">
      <c r="A13" s="1" t="s">
        <v>303</v>
      </c>
      <c r="B13" s="9" t="s">
        <v>304</v>
      </c>
      <c r="C13" s="3">
        <v>45120</v>
      </c>
      <c r="D13" s="22" t="s">
        <v>55</v>
      </c>
      <c r="E13" s="5" t="s">
        <v>30</v>
      </c>
      <c r="F13" s="5" t="s">
        <v>313</v>
      </c>
      <c r="G13" s="5" t="s">
        <v>306</v>
      </c>
      <c r="H13" s="5" t="str">
        <f t="shared" si="4"/>
        <v>jeudi</v>
      </c>
      <c r="I13" s="10">
        <f>IF(VLOOKUP(B13&amp;H13,'Param Planning'!$A$3:$Z$73,6,FALSE)=0,"",VLOOKUP(B13&amp;H13,'Param Planning'!$A$3:$Z$73,6,FALSE))</f>
        <v>0.25</v>
      </c>
      <c r="J13" s="10" t="str">
        <f>IF(VLOOKUP(B13&amp;H13,'Param Planning'!$A$3:$Z$73,7,FALSE)=0,"",VLOOKUP(B13&amp;H13,'Param Planning'!$A$3:$Z$73,7,FALSE))</f>
        <v/>
      </c>
      <c r="K13" s="10" t="str">
        <f>IF(VLOOKUP(B13&amp;H13,'Param Planning'!$A$3:$Z$73,8,FALSE)=0,"",VLOOKUP(B13&amp;H13,'Param Planning'!$A$3:$Z$73,8,FALSE))</f>
        <v/>
      </c>
      <c r="L13" s="10">
        <f>IF(VLOOKUP(B13&amp;H13,'Param Planning'!$A$3:$Z$73,9,FALSE)=0,"",VLOOKUP(B13&amp;H13,'Param Planning'!$A$3:$Z$73,9,FALSE))</f>
        <v>0.5</v>
      </c>
      <c r="M13" s="32" t="str">
        <f t="shared" si="6"/>
        <v>Non respect du planning</v>
      </c>
      <c r="N13" s="32" t="str">
        <f t="shared" si="7"/>
        <v/>
      </c>
      <c r="O13" s="32" t="str">
        <f t="shared" si="8"/>
        <v/>
      </c>
      <c r="P13" s="32" t="str">
        <f t="shared" si="9"/>
        <v>Non respect du planning</v>
      </c>
      <c r="Q13" s="32" t="str">
        <f t="shared" si="10"/>
        <v>Non respect du planning</v>
      </c>
      <c r="S13" s="31" t="str" cm="1">
        <f t="array" ref="S13">_xlfn.IFS(D11&gt;(I11-TIME(INT(10/60),MOD(10,60),0)),"respect du planning",D11&lt;=(I11+TIME(INT(10/60),MOD(10,60),0)),"respect du planning",G11&gt;(L11-TIME(INT(10/60),MOD(10,60),0)),"respect du planning",G11&lt;=(L11+TIME(INT(10/60),MOD(10,60),0)),"respect du planning",TRUE,"non respect")</f>
        <v>respect du planning</v>
      </c>
    </row>
    <row r="14" spans="1:20" ht="12.95" hidden="1" customHeight="1" x14ac:dyDescent="0.2">
      <c r="A14" s="1" t="s">
        <v>303</v>
      </c>
      <c r="B14" s="9" t="s">
        <v>304</v>
      </c>
      <c r="C14" s="3">
        <v>45121</v>
      </c>
      <c r="D14" s="22" t="s">
        <v>312</v>
      </c>
      <c r="E14" s="5" t="s">
        <v>302</v>
      </c>
      <c r="F14" s="5" t="s">
        <v>302</v>
      </c>
      <c r="G14" s="5" t="s">
        <v>302</v>
      </c>
      <c r="H14" s="5" t="str">
        <f t="shared" si="4"/>
        <v>vendredi</v>
      </c>
      <c r="I14" s="10">
        <f>IF(VLOOKUP(B14&amp;H14,'Param Planning'!$A$3:$Z$73,6,FALSE)=0,"",VLOOKUP(B14&amp;H14,'Param Planning'!$A$3:$Z$73,6,FALSE))</f>
        <v>0.25</v>
      </c>
      <c r="J14" s="10">
        <f>IF(VLOOKUP(B14&amp;H14,'Param Planning'!$A$3:$Z$73,7,FALSE)=0,"",VLOOKUP(B14&amp;H14,'Param Planning'!$A$3:$Z$73,7,FALSE))</f>
        <v>0.5</v>
      </c>
      <c r="K14" s="10">
        <f>IF(VLOOKUP(B14&amp;H14,'Param Planning'!$A$3:$Z$73,8,FALSE)=0,"",VLOOKUP(B14&amp;H14,'Param Planning'!$A$3:$Z$73,8,FALSE))</f>
        <v>0.58333333333333337</v>
      </c>
      <c r="L14" s="10">
        <f>IF(VLOOKUP(B14&amp;H14,'Param Planning'!$A$3:$Z$73,9,FALSE)=0,"",VLOOKUP(B14&amp;H14,'Param Planning'!$A$3:$Z$73,9,FALSE))</f>
        <v>0.70833333333333337</v>
      </c>
      <c r="M14" s="32" t="str">
        <f t="shared" si="6"/>
        <v>Non respect du planning</v>
      </c>
      <c r="N14" s="32" t="str">
        <f t="shared" si="7"/>
        <v>Non respect du planning</v>
      </c>
      <c r="O14" s="32" t="str">
        <f t="shared" si="8"/>
        <v>Non respect du planning</v>
      </c>
      <c r="P14" s="32" t="str">
        <f t="shared" si="9"/>
        <v>Non respect du planning</v>
      </c>
      <c r="Q14" s="32" t="str">
        <f t="shared" si="10"/>
        <v>Non respect du planning</v>
      </c>
    </row>
    <row r="15" spans="1:20" ht="12.95" hidden="1" customHeight="1" x14ac:dyDescent="0.2">
      <c r="A15" s="1" t="s">
        <v>303</v>
      </c>
      <c r="B15" s="9" t="s">
        <v>304</v>
      </c>
      <c r="C15" s="3">
        <v>45122</v>
      </c>
      <c r="D15" s="22" t="s">
        <v>71</v>
      </c>
      <c r="E15" s="5" t="s">
        <v>302</v>
      </c>
      <c r="F15" s="5" t="s">
        <v>302</v>
      </c>
      <c r="G15" s="5" t="s">
        <v>302</v>
      </c>
      <c r="H15" s="5" t="str">
        <f t="shared" si="4"/>
        <v>samedi</v>
      </c>
      <c r="I15" s="10">
        <f>IF(VLOOKUP(B15&amp;H15,'Param Planning'!$A$3:$Z$73,6,FALSE)=0,"",VLOOKUP(B15&amp;H15,'Param Planning'!$A$3:$Z$73,6,FALSE))</f>
        <v>0.25</v>
      </c>
      <c r="J15" s="10">
        <f>IF(VLOOKUP(B15&amp;H15,'Param Planning'!$A$3:$Z$73,7,FALSE)=0,"",VLOOKUP(B15&amp;H15,'Param Planning'!$A$3:$Z$73,7,FALSE))</f>
        <v>0.5</v>
      </c>
      <c r="K15" s="10">
        <f>IF(VLOOKUP(B15&amp;H15,'Param Planning'!$A$3:$Z$73,8,FALSE)=0,"",VLOOKUP(B15&amp;H15,'Param Planning'!$A$3:$Z$73,8,FALSE))</f>
        <v>0.58333333333333337</v>
      </c>
      <c r="L15" s="10">
        <f>IF(VLOOKUP(B15&amp;H15,'Param Planning'!$A$3:$Z$73,9,FALSE)=0,"",VLOOKUP(B15&amp;H15,'Param Planning'!$A$3:$Z$73,9,FALSE))</f>
        <v>0.70833333333333337</v>
      </c>
      <c r="M15" s="32" t="str">
        <f t="shared" si="6"/>
        <v>Non respect du planning</v>
      </c>
      <c r="N15" s="32" t="str">
        <f t="shared" si="7"/>
        <v>Non respect du planning</v>
      </c>
      <c r="O15" s="32" t="str">
        <f t="shared" si="8"/>
        <v>Non respect du planning</v>
      </c>
      <c r="P15" s="32" t="str">
        <f t="shared" si="9"/>
        <v>Non respect du planning</v>
      </c>
      <c r="Q15" s="32" t="str">
        <f t="shared" si="10"/>
        <v>Non respect du planning</v>
      </c>
    </row>
    <row r="16" spans="1:20" ht="12.95" hidden="1" customHeight="1" x14ac:dyDescent="0.2">
      <c r="A16" s="1" t="s">
        <v>303</v>
      </c>
      <c r="B16" s="9" t="s">
        <v>304</v>
      </c>
      <c r="C16" s="3">
        <v>45124</v>
      </c>
      <c r="D16" s="22" t="s">
        <v>23</v>
      </c>
      <c r="E16" s="5"/>
      <c r="F16" s="5"/>
      <c r="G16" s="5" t="s">
        <v>302</v>
      </c>
      <c r="H16" s="5" t="str">
        <f t="shared" si="4"/>
        <v>lundi</v>
      </c>
      <c r="I16" s="10">
        <f>IF(VLOOKUP(B16&amp;H16,'Param Planning'!$A$3:$Z$73,6,FALSE)=0,"",VLOOKUP(B16&amp;H16,'Param Planning'!$A$3:$Z$73,6,FALSE))</f>
        <v>0.25</v>
      </c>
      <c r="J16" s="10" t="str">
        <f>IF(VLOOKUP(B16&amp;H16,'Param Planning'!$A$3:$Z$73,7,FALSE)=0,"",VLOOKUP(B16&amp;H16,'Param Planning'!$A$3:$Z$73,7,FALSE))</f>
        <v/>
      </c>
      <c r="K16" s="10" t="str">
        <f>IF(VLOOKUP(B16&amp;H16,'Param Planning'!$A$3:$Z$73,8,FALSE)=0,"",VLOOKUP(B16&amp;H16,'Param Planning'!$A$3:$Z$73,8,FALSE))</f>
        <v/>
      </c>
      <c r="L16" s="10">
        <f>IF(VLOOKUP(B16&amp;H16,'Param Planning'!$A$3:$Z$73,9,FALSE)=0,"",VLOOKUP(B16&amp;H16,'Param Planning'!$A$3:$Z$73,9,FALSE))</f>
        <v>0.5</v>
      </c>
      <c r="M16" s="32" t="str">
        <f t="shared" si="6"/>
        <v>Non respect du planning</v>
      </c>
      <c r="N16" s="32" t="str">
        <f t="shared" si="7"/>
        <v/>
      </c>
      <c r="O16" s="32" t="str">
        <f t="shared" si="8"/>
        <v/>
      </c>
      <c r="P16" s="32" t="str">
        <f t="shared" si="9"/>
        <v>Non respect du planning</v>
      </c>
      <c r="Q16" s="32" t="str">
        <f t="shared" si="10"/>
        <v>Non respect du planning</v>
      </c>
    </row>
    <row r="17" spans="1:20" ht="12.95" hidden="1" customHeight="1" x14ac:dyDescent="0.2">
      <c r="A17" s="1" t="s">
        <v>303</v>
      </c>
      <c r="B17" s="9" t="s">
        <v>304</v>
      </c>
      <c r="C17" s="3">
        <v>45125</v>
      </c>
      <c r="D17" s="22" t="s">
        <v>302</v>
      </c>
      <c r="E17" s="5" t="s">
        <v>302</v>
      </c>
      <c r="F17" s="5" t="s">
        <v>302</v>
      </c>
      <c r="G17" s="5" t="s">
        <v>302</v>
      </c>
      <c r="H17" s="5" t="str">
        <f t="shared" si="4"/>
        <v>mardi</v>
      </c>
      <c r="I17" s="10">
        <f>IF(VLOOKUP(B17&amp;H17,'Param Planning'!$A$3:$Z$73,6,FALSE)=0,"",VLOOKUP(B17&amp;H17,'Param Planning'!$A$3:$Z$73,6,FALSE))</f>
        <v>0.25</v>
      </c>
      <c r="J17" s="10" t="str">
        <f>IF(VLOOKUP(B17&amp;H17,'Param Planning'!$A$3:$Z$73,7,FALSE)=0,"",VLOOKUP(B17&amp;H17,'Param Planning'!$A$3:$Z$73,7,FALSE))</f>
        <v/>
      </c>
      <c r="K17" s="10" t="str">
        <f>IF(VLOOKUP(B17&amp;H17,'Param Planning'!$A$3:$Z$73,8,FALSE)=0,"",VLOOKUP(B17&amp;H17,'Param Planning'!$A$3:$Z$73,8,FALSE))</f>
        <v/>
      </c>
      <c r="L17" s="10">
        <f>IF(VLOOKUP(B17&amp;H17,'Param Planning'!$A$3:$Z$73,9,FALSE)=0,"",VLOOKUP(B17&amp;H17,'Param Planning'!$A$3:$Z$73,9,FALSE))</f>
        <v>0.5</v>
      </c>
      <c r="M17" s="32" t="str">
        <f t="shared" si="6"/>
        <v>Non respect du planning</v>
      </c>
      <c r="N17" s="32" t="str">
        <f t="shared" si="7"/>
        <v/>
      </c>
      <c r="O17" s="32" t="str">
        <f t="shared" si="8"/>
        <v/>
      </c>
      <c r="P17" s="32" t="str">
        <f t="shared" si="9"/>
        <v>Non respect du planning</v>
      </c>
      <c r="Q17" s="32" t="str">
        <f t="shared" si="10"/>
        <v>Non respect du planning</v>
      </c>
    </row>
    <row r="18" spans="1:20" ht="12.95" hidden="1" customHeight="1" x14ac:dyDescent="0.2">
      <c r="A18" s="1" t="s">
        <v>303</v>
      </c>
      <c r="B18" s="9" t="s">
        <v>304</v>
      </c>
      <c r="C18" s="3">
        <v>45126</v>
      </c>
      <c r="D18" s="22" t="s">
        <v>42</v>
      </c>
      <c r="E18" s="5"/>
      <c r="F18" s="5"/>
      <c r="G18" s="5" t="s">
        <v>302</v>
      </c>
      <c r="H18" s="5" t="str">
        <f t="shared" si="4"/>
        <v>mercredi</v>
      </c>
      <c r="I18" s="10">
        <f>IF(VLOOKUP(B18&amp;H18,'Param Planning'!$A$3:$Z$73,6,FALSE)=0,"",VLOOKUP(B18&amp;H18,'Param Planning'!$A$3:$Z$73,6,FALSE))</f>
        <v>0.25</v>
      </c>
      <c r="J18" s="10" t="str">
        <f>IF(VLOOKUP(B18&amp;H18,'Param Planning'!$A$3:$Z$73,7,FALSE)=0,"",VLOOKUP(B18&amp;H18,'Param Planning'!$A$3:$Z$73,7,FALSE))</f>
        <v/>
      </c>
      <c r="K18" s="10" t="str">
        <f>IF(VLOOKUP(B18&amp;H18,'Param Planning'!$A$3:$Z$73,8,FALSE)=0,"",VLOOKUP(B18&amp;H18,'Param Planning'!$A$3:$Z$73,8,FALSE))</f>
        <v/>
      </c>
      <c r="L18" s="10">
        <f>IF(VLOOKUP(B18&amp;H18,'Param Planning'!$A$3:$Z$73,9,FALSE)=0,"",VLOOKUP(B18&amp;H18,'Param Planning'!$A$3:$Z$73,9,FALSE))</f>
        <v>0.5</v>
      </c>
      <c r="M18" s="32" t="str">
        <f t="shared" si="6"/>
        <v>Non respect du planning</v>
      </c>
      <c r="N18" s="32" t="str">
        <f t="shared" si="7"/>
        <v/>
      </c>
      <c r="O18" s="32" t="str">
        <f t="shared" si="8"/>
        <v/>
      </c>
      <c r="P18" s="32" t="str">
        <f t="shared" si="9"/>
        <v>Non respect du planning</v>
      </c>
      <c r="Q18" s="32" t="str">
        <f t="shared" si="10"/>
        <v>Non respect du planning</v>
      </c>
    </row>
    <row r="19" spans="1:20" ht="12.95" hidden="1" customHeight="1" x14ac:dyDescent="0.2">
      <c r="A19" s="1" t="s">
        <v>303</v>
      </c>
      <c r="B19" s="9" t="s">
        <v>304</v>
      </c>
      <c r="C19" s="3">
        <v>45127</v>
      </c>
      <c r="D19" s="22" t="s">
        <v>71</v>
      </c>
      <c r="E19" s="5" t="s">
        <v>308</v>
      </c>
      <c r="F19" s="5" t="s">
        <v>311</v>
      </c>
      <c r="G19" s="5" t="s">
        <v>307</v>
      </c>
      <c r="H19" s="5" t="str">
        <f t="shared" si="4"/>
        <v>jeudi</v>
      </c>
      <c r="I19" s="10">
        <f>IF(VLOOKUP(B19&amp;H19,'Param Planning'!$A$3:$Z$73,6,FALSE)=0,"",VLOOKUP(B19&amp;H19,'Param Planning'!$A$3:$Z$73,6,FALSE))</f>
        <v>0.25</v>
      </c>
      <c r="J19" s="10" t="str">
        <f>IF(VLOOKUP(B19&amp;H19,'Param Planning'!$A$3:$Z$73,7,FALSE)=0,"",VLOOKUP(B19&amp;H19,'Param Planning'!$A$3:$Z$73,7,FALSE))</f>
        <v/>
      </c>
      <c r="K19" s="10" t="str">
        <f>IF(VLOOKUP(B19&amp;H19,'Param Planning'!$A$3:$Z$73,8,FALSE)=0,"",VLOOKUP(B19&amp;H19,'Param Planning'!$A$3:$Z$73,8,FALSE))</f>
        <v/>
      </c>
      <c r="L19" s="10">
        <f>IF(VLOOKUP(B19&amp;H19,'Param Planning'!$A$3:$Z$73,9,FALSE)=0,"",VLOOKUP(B19&amp;H19,'Param Planning'!$A$3:$Z$73,9,FALSE))</f>
        <v>0.5</v>
      </c>
      <c r="M19" s="32" t="str">
        <f t="shared" si="6"/>
        <v>Non respect du planning</v>
      </c>
      <c r="N19" s="32" t="str">
        <f t="shared" si="7"/>
        <v/>
      </c>
      <c r="O19" s="32" t="str">
        <f t="shared" si="8"/>
        <v/>
      </c>
      <c r="P19" s="32" t="str">
        <f t="shared" si="9"/>
        <v>Non respect du planning</v>
      </c>
      <c r="Q19" s="32" t="str">
        <f t="shared" si="10"/>
        <v>Non respect du planning</v>
      </c>
    </row>
    <row r="20" spans="1:20" ht="12.95" hidden="1" customHeight="1" x14ac:dyDescent="0.2">
      <c r="A20" s="1" t="s">
        <v>303</v>
      </c>
      <c r="B20" s="9" t="s">
        <v>304</v>
      </c>
      <c r="C20" s="3">
        <v>45128</v>
      </c>
      <c r="D20" s="22" t="s">
        <v>56</v>
      </c>
      <c r="E20" s="5" t="s">
        <v>302</v>
      </c>
      <c r="F20" s="5" t="s">
        <v>302</v>
      </c>
      <c r="G20" s="5" t="s">
        <v>229</v>
      </c>
      <c r="H20" s="5" t="str">
        <f t="shared" si="4"/>
        <v>vendredi</v>
      </c>
      <c r="I20" s="10">
        <f>IF(VLOOKUP(B20&amp;H20,'Param Planning'!$A$3:$Z$73,6,FALSE)=0,"",VLOOKUP(B20&amp;H20,'Param Planning'!$A$3:$Z$73,6,FALSE))</f>
        <v>0.25</v>
      </c>
      <c r="J20" s="10">
        <f>IF(VLOOKUP(B20&amp;H20,'Param Planning'!$A$3:$Z$73,7,FALSE)=0,"",VLOOKUP(B20&amp;H20,'Param Planning'!$A$3:$Z$73,7,FALSE))</f>
        <v>0.5</v>
      </c>
      <c r="K20" s="10">
        <f>IF(VLOOKUP(B20&amp;H20,'Param Planning'!$A$3:$Z$73,8,FALSE)=0,"",VLOOKUP(B20&amp;H20,'Param Planning'!$A$3:$Z$73,8,FALSE))</f>
        <v>0.58333333333333337</v>
      </c>
      <c r="L20" s="10">
        <f>IF(VLOOKUP(B20&amp;H20,'Param Planning'!$A$3:$Z$73,9,FALSE)=0,"",VLOOKUP(B20&amp;H20,'Param Planning'!$A$3:$Z$73,9,FALSE))</f>
        <v>0.70833333333333337</v>
      </c>
      <c r="M20" s="32" t="str">
        <f t="shared" si="6"/>
        <v>Non respect du planning</v>
      </c>
      <c r="N20" s="32" t="str">
        <f t="shared" si="7"/>
        <v>Non respect du planning</v>
      </c>
      <c r="O20" s="32" t="str">
        <f t="shared" si="8"/>
        <v>Non respect du planning</v>
      </c>
      <c r="P20" s="32" t="str">
        <f t="shared" si="9"/>
        <v>Non respect du planning</v>
      </c>
      <c r="Q20" s="32" t="str">
        <f t="shared" si="10"/>
        <v>Non respect du planning</v>
      </c>
    </row>
    <row r="21" spans="1:20" ht="12.95" customHeight="1" x14ac:dyDescent="0.2">
      <c r="A21" s="1" t="s">
        <v>303</v>
      </c>
      <c r="B21" s="9" t="s">
        <v>304</v>
      </c>
      <c r="C21" s="3">
        <v>45129</v>
      </c>
      <c r="D21" s="22" t="s">
        <v>63</v>
      </c>
      <c r="E21" s="5" t="s">
        <v>302</v>
      </c>
      <c r="F21" s="5" t="s">
        <v>302</v>
      </c>
      <c r="G21" s="5" t="s">
        <v>302</v>
      </c>
      <c r="H21" s="5" t="str">
        <f t="shared" si="4"/>
        <v>samedi</v>
      </c>
      <c r="I21" s="19">
        <f>IF(VLOOKUP(B21&amp;H21,'Param Planning'!$A$3:$Z$73,6,FALSE)=0,"",VLOOKUP(B21&amp;H21,'Param Planning'!$A$3:$Z$73,6,FALSE))</f>
        <v>0.25</v>
      </c>
      <c r="J21" s="10">
        <f>IF(VLOOKUP(B21&amp;H21,'Param Planning'!$A$3:$Z$73,7,FALSE)=0,"",VLOOKUP(B21&amp;H21,'Param Planning'!$A$3:$Z$73,7,FALSE))</f>
        <v>0.5</v>
      </c>
      <c r="K21" s="10">
        <f>IF(VLOOKUP(B21&amp;H21,'Param Planning'!$A$3:$Z$73,8,FALSE)=0,"",VLOOKUP(B21&amp;H21,'Param Planning'!$A$3:$Z$73,8,FALSE))</f>
        <v>0.58333333333333337</v>
      </c>
      <c r="L21" s="10">
        <f>IF(VLOOKUP(B21&amp;H21,'Param Planning'!$A$3:$Z$73,9,FALSE)=0,"",VLOOKUP(B21&amp;H21,'Param Planning'!$A$3:$Z$73,9,FALSE))</f>
        <v>0.70833333333333337</v>
      </c>
      <c r="M21" s="32" t="str">
        <f>IFERROR(IF(AND(D21&gt;I21-1/24/6,D21&lt;=I21+1/24/6),"Respect du planning","Non respect du planning"),"")</f>
        <v>Non respect du planning</v>
      </c>
      <c r="N21" s="32" t="str">
        <f t="shared" si="7"/>
        <v>Non respect du planning</v>
      </c>
      <c r="O21" s="32" t="str">
        <f t="shared" si="8"/>
        <v>Non respect du planning</v>
      </c>
      <c r="P21" s="32" t="str">
        <f t="shared" si="9"/>
        <v>Non respect du planning</v>
      </c>
      <c r="Q21" s="32" t="str">
        <f t="shared" si="10"/>
        <v>Non respect du planning</v>
      </c>
    </row>
    <row r="22" spans="1:20" ht="12.95" hidden="1" customHeight="1" x14ac:dyDescent="0.2">
      <c r="A22" s="1" t="s">
        <v>303</v>
      </c>
      <c r="B22" s="9" t="s">
        <v>304</v>
      </c>
      <c r="C22" s="3">
        <v>45131</v>
      </c>
      <c r="D22" s="22" t="s">
        <v>84</v>
      </c>
      <c r="E22" s="5"/>
      <c r="F22" s="5"/>
      <c r="G22" s="5" t="s">
        <v>157</v>
      </c>
      <c r="H22" s="5" t="str">
        <f t="shared" si="4"/>
        <v>lundi</v>
      </c>
      <c r="I22" s="19">
        <f>IF(VLOOKUP(B22&amp;H22,'Param Planning'!$A$3:$Z$73,6,FALSE)=0,"",VLOOKUP(B22&amp;H22,'Param Planning'!$A$3:$Z$73,6,FALSE))</f>
        <v>0.25</v>
      </c>
      <c r="J22" s="10" t="str">
        <f>IF(VLOOKUP(B22&amp;H22,'Param Planning'!$A$3:$Z$73,7,FALSE)=0,"",VLOOKUP(B22&amp;H22,'Param Planning'!$A$3:$Z$73,7,FALSE))</f>
        <v/>
      </c>
      <c r="K22" s="10" t="str">
        <f>IF(VLOOKUP(B22&amp;H22,'Param Planning'!$A$3:$Z$73,8,FALSE)=0,"",VLOOKUP(B22&amp;H22,'Param Planning'!$A$3:$Z$73,8,FALSE))</f>
        <v/>
      </c>
      <c r="L22" s="10">
        <f>IF(VLOOKUP(B22&amp;H22,'Param Planning'!$A$3:$Z$73,9,FALSE)=0,"",VLOOKUP(B22&amp;H22,'Param Planning'!$A$3:$Z$73,9,FALSE))</f>
        <v>0.5</v>
      </c>
      <c r="M22" s="32" t="str">
        <f>IFERROR(IF(D22&gt;(I22-TIME(INT(10/60),MOD(10,60),0)),"Respect du planning",IF(D22&lt;=(I22+TIME(INT(10/60),MOD(10,60),0)),"Respect du planning","Non respect du planning")),"")</f>
        <v>Respect du planning</v>
      </c>
      <c r="N22" s="32" t="str">
        <f t="shared" ref="N22:P22" si="11">IFERROR(IF(E22&gt;(J22-TIME(INT(10/60),MOD(10,60),0)),"Respect du planning",IF(E22&lt;=(J22+TIME(INT(10/60),MOD(10,60),0)),"Respect du planning","Non respect du planning")),"")</f>
        <v/>
      </c>
      <c r="O22" s="32" t="str">
        <f t="shared" si="11"/>
        <v/>
      </c>
      <c r="P22" s="32" t="str">
        <f t="shared" si="11"/>
        <v>Respect du planning</v>
      </c>
      <c r="Q22" s="32" t="str">
        <f t="shared" si="10"/>
        <v>Respect du planning</v>
      </c>
    </row>
    <row r="23" spans="1:20" ht="12.95" hidden="1" customHeight="1" x14ac:dyDescent="0.2">
      <c r="A23" s="1" t="s">
        <v>303</v>
      </c>
      <c r="B23" s="9" t="s">
        <v>304</v>
      </c>
      <c r="C23" s="3">
        <v>45132</v>
      </c>
      <c r="D23" s="22" t="s">
        <v>56</v>
      </c>
      <c r="E23" s="5"/>
      <c r="F23" s="5"/>
      <c r="G23" s="5" t="s">
        <v>309</v>
      </c>
      <c r="H23" s="5" t="str">
        <f t="shared" si="4"/>
        <v>mardi</v>
      </c>
      <c r="I23" s="19">
        <f>IF(VLOOKUP(B23&amp;H23,'Param Planning'!$A$3:$Z$73,6,FALSE)=0,"",VLOOKUP(B23&amp;H23,'Param Planning'!$A$3:$Z$73,6,FALSE))</f>
        <v>0.25</v>
      </c>
      <c r="J23" s="10" t="str">
        <f>IF(VLOOKUP(B23&amp;H23,'Param Planning'!$A$3:$Z$73,7,FALSE)=0,"",VLOOKUP(B23&amp;H23,'Param Planning'!$A$3:$Z$73,7,FALSE))</f>
        <v/>
      </c>
      <c r="K23" s="10" t="str">
        <f>IF(VLOOKUP(B23&amp;H23,'Param Planning'!$A$3:$Z$73,8,FALSE)=0,"",VLOOKUP(B23&amp;H23,'Param Planning'!$A$3:$Z$73,8,FALSE))</f>
        <v/>
      </c>
      <c r="L23" s="10">
        <f>IF(VLOOKUP(B23&amp;H23,'Param Planning'!$A$3:$Z$73,9,FALSE)=0,"",VLOOKUP(B23&amp;H23,'Param Planning'!$A$3:$Z$73,9,FALSE))</f>
        <v>0.5</v>
      </c>
      <c r="M23" s="32" t="str">
        <f>IFERROR(IF(D23&gt;(I23-TIME(INT(10/60),MOD(10,60),0)),"Respect du planning",IF(D23&lt;=(I23+TIME(INT(10/60),MOD(10,60),0)),"Respect du planning","Non respect du planning")),"")</f>
        <v>Respect du planning</v>
      </c>
      <c r="N23" s="32" t="str">
        <f t="shared" si="7"/>
        <v/>
      </c>
      <c r="O23" s="32" t="str">
        <f t="shared" si="8"/>
        <v/>
      </c>
      <c r="P23" s="32" t="str">
        <f t="shared" si="9"/>
        <v>Non respect du planning</v>
      </c>
      <c r="Q23" s="32" t="str">
        <f t="shared" si="10"/>
        <v>Non respect du planning</v>
      </c>
    </row>
    <row r="24" spans="1:20" ht="12.95" customHeight="1" x14ac:dyDescent="0.2">
      <c r="A24" s="1" t="s">
        <v>303</v>
      </c>
      <c r="B24" s="9" t="s">
        <v>304</v>
      </c>
      <c r="C24" s="3">
        <v>45133</v>
      </c>
      <c r="D24" s="22" t="s">
        <v>63</v>
      </c>
      <c r="E24" s="5"/>
      <c r="F24" s="5"/>
      <c r="G24" s="5" t="s">
        <v>302</v>
      </c>
      <c r="H24" s="5" t="str">
        <f t="shared" si="4"/>
        <v>mercredi</v>
      </c>
      <c r="I24" s="19">
        <f>IF(VLOOKUP(B24&amp;H24,'Param Planning'!$A$3:$Z$73,6,FALSE)=0,"",VLOOKUP(B24&amp;H24,'Param Planning'!$A$3:$Z$73,6,FALSE))</f>
        <v>0.25</v>
      </c>
      <c r="J24" s="10" t="str">
        <f>IF(VLOOKUP(B24&amp;H24,'Param Planning'!$A$3:$Z$73,7,FALSE)=0,"",VLOOKUP(B24&amp;H24,'Param Planning'!$A$3:$Z$73,7,FALSE))</f>
        <v/>
      </c>
      <c r="K24" s="10" t="str">
        <f>IF(VLOOKUP(B24&amp;H24,'Param Planning'!$A$3:$Z$73,8,FALSE)=0,"",VLOOKUP(B24&amp;H24,'Param Planning'!$A$3:$Z$73,8,FALSE))</f>
        <v/>
      </c>
      <c r="L24" s="10">
        <f>IF(VLOOKUP(B24&amp;H24,'Param Planning'!$A$3:$Z$73,9,FALSE)=0,"",VLOOKUP(B24&amp;H24,'Param Planning'!$A$3:$Z$73,9,FALSE))</f>
        <v>0.5</v>
      </c>
      <c r="M24" s="32" t="str">
        <f>IFERROR(IF(AND(D24&gt;I24-1/24/6,D24&lt;=I24+1/24/6),"Respect du planning","Non respect du planning"),"")</f>
        <v>Non respect du planning</v>
      </c>
      <c r="N24" s="32" t="str">
        <f t="shared" si="7"/>
        <v/>
      </c>
      <c r="O24" s="32" t="str">
        <f t="shared" si="8"/>
        <v/>
      </c>
      <c r="P24" s="32" t="str">
        <f t="shared" si="9"/>
        <v>Non respect du planning</v>
      </c>
      <c r="Q24" s="32" t="str">
        <f t="shared" si="10"/>
        <v>Non respect du planning</v>
      </c>
      <c r="R24" s="21">
        <f>(I24+TIME(INT(10/60),MOD(10,60),0))</f>
        <v>0.25694444444444442</v>
      </c>
      <c r="S24" s="37">
        <f>(I24-TIME(INT(10/60),MOD(10,60),0))</f>
        <v>0.24305555555555555</v>
      </c>
      <c r="T24" s="37">
        <f>I24-1/24/6</f>
        <v>0.24305555555555555</v>
      </c>
    </row>
    <row r="25" spans="1:20" ht="12.95" hidden="1" customHeight="1" x14ac:dyDescent="0.2">
      <c r="A25" s="1" t="s">
        <v>303</v>
      </c>
      <c r="B25" s="9" t="s">
        <v>304</v>
      </c>
      <c r="C25" s="3">
        <v>45134</v>
      </c>
      <c r="D25" s="22" t="s">
        <v>41</v>
      </c>
      <c r="E25" s="5"/>
      <c r="F25" s="5"/>
      <c r="G25" s="5" t="s">
        <v>310</v>
      </c>
      <c r="H25" s="5" t="str">
        <f t="shared" si="4"/>
        <v>jeudi</v>
      </c>
      <c r="I25" s="19">
        <f>IF(VLOOKUP(B25&amp;H25,'Param Planning'!$A$3:$Z$73,6,FALSE)=0,"",VLOOKUP(B25&amp;H25,'Param Planning'!$A$3:$Z$73,6,FALSE))</f>
        <v>0.25</v>
      </c>
      <c r="J25" s="10" t="str">
        <f>IF(VLOOKUP(B25&amp;H25,'Param Planning'!$A$3:$Z$73,7,FALSE)=0,"",VLOOKUP(B25&amp;H25,'Param Planning'!$A$3:$Z$73,7,FALSE))</f>
        <v/>
      </c>
      <c r="K25" s="10" t="str">
        <f>IF(VLOOKUP(B25&amp;H25,'Param Planning'!$A$3:$Z$73,8,FALSE)=0,"",VLOOKUP(B25&amp;H25,'Param Planning'!$A$3:$Z$73,8,FALSE))</f>
        <v/>
      </c>
      <c r="L25" s="10">
        <f>IF(VLOOKUP(B25&amp;H25,'Param Planning'!$A$3:$Z$73,9,FALSE)=0,"",VLOOKUP(B25&amp;H25,'Param Planning'!$A$3:$Z$73,9,FALSE))</f>
        <v>0.5</v>
      </c>
      <c r="M25" s="32" t="str">
        <f>IF(AND(D25&lt;=I25+10,D25&gt;I25-10),"Respect du planning","Non respect du planning")</f>
        <v>Non respect du planning</v>
      </c>
      <c r="N25" s="32" t="str">
        <f t="shared" si="7"/>
        <v/>
      </c>
      <c r="O25" s="32" t="str">
        <f t="shared" si="8"/>
        <v/>
      </c>
      <c r="P25" s="32" t="str">
        <f t="shared" si="9"/>
        <v>Non respect du planning</v>
      </c>
      <c r="Q25" s="32" t="str">
        <f t="shared" si="10"/>
        <v>Non respect du planning</v>
      </c>
      <c r="R25" s="21"/>
    </row>
    <row r="26" spans="1:20" ht="12.95" hidden="1" customHeight="1" x14ac:dyDescent="0.2">
      <c r="A26" s="1" t="s">
        <v>303</v>
      </c>
      <c r="B26" s="9" t="s">
        <v>304</v>
      </c>
      <c r="C26" s="3">
        <v>45135</v>
      </c>
      <c r="D26" s="22" t="s">
        <v>55</v>
      </c>
      <c r="E26" s="5" t="s">
        <v>302</v>
      </c>
      <c r="F26" s="5" t="s">
        <v>302</v>
      </c>
      <c r="G26" s="5" t="s">
        <v>302</v>
      </c>
      <c r="H26" s="5" t="str">
        <f t="shared" si="4"/>
        <v>vendredi</v>
      </c>
      <c r="I26" s="19">
        <f>IF(VLOOKUP(B26&amp;H26,'Param Planning'!$A$3:$Z$73,6,FALSE)=0,"",VLOOKUP(B26&amp;H26,'Param Planning'!$A$3:$Z$73,6,FALSE))</f>
        <v>0.25</v>
      </c>
      <c r="J26" s="10">
        <f>IF(VLOOKUP(B26&amp;H26,'Param Planning'!$A$3:$Z$73,7,FALSE)=0,"",VLOOKUP(B26&amp;H26,'Param Planning'!$A$3:$Z$73,7,FALSE))</f>
        <v>0.5</v>
      </c>
      <c r="K26" s="10">
        <f>IF(VLOOKUP(B26&amp;H26,'Param Planning'!$A$3:$Z$73,8,FALSE)=0,"",VLOOKUP(B26&amp;H26,'Param Planning'!$A$3:$Z$73,8,FALSE))</f>
        <v>0.58333333333333337</v>
      </c>
      <c r="L26" s="10">
        <f>IF(VLOOKUP(B26&amp;H26,'Param Planning'!$A$3:$Z$73,9,FALSE)=0,"",VLOOKUP(B26&amp;H26,'Param Planning'!$A$3:$Z$73,9,FALSE))</f>
        <v>0.70833333333333337</v>
      </c>
      <c r="M26" s="32" t="str">
        <f>IF(AND(D26&lt;=I26+10,D26&gt;I26-10),"Respect du planning","Non respect du planning")</f>
        <v>Non respect du planning</v>
      </c>
      <c r="N26" s="32" t="str">
        <f t="shared" si="7"/>
        <v>Non respect du planning</v>
      </c>
      <c r="O26" s="32" t="str">
        <f t="shared" si="8"/>
        <v>Non respect du planning</v>
      </c>
      <c r="P26" s="32" t="str">
        <f t="shared" si="9"/>
        <v>Non respect du planning</v>
      </c>
      <c r="Q26" s="32" t="str">
        <f t="shared" si="10"/>
        <v>Non respect du planning</v>
      </c>
    </row>
    <row r="27" spans="1:20" s="15" customFormat="1" ht="12.95" hidden="1" customHeight="1" x14ac:dyDescent="0.2">
      <c r="A27" s="12"/>
      <c r="B27" s="16"/>
      <c r="C27" s="13"/>
      <c r="D27" s="23"/>
      <c r="E27" s="14"/>
      <c r="F27" s="14"/>
      <c r="G27" s="14"/>
      <c r="H27" s="5"/>
      <c r="I27" s="19" t="e">
        <f>IF(VLOOKUP(B27&amp;H27,'Param Planning'!$A$3:$Z$73,6,FALSE)=0,"",VLOOKUP(B27&amp;H27,'Param Planning'!$A$3:$Z$73,6,FALSE))</f>
        <v>#N/A</v>
      </c>
      <c r="J27" s="10" t="e">
        <f>IF(VLOOKUP(B27&amp;H27,'Param Planning'!$A$3:$Z$73,7,FALSE)=0,"",VLOOKUP(B27&amp;H27,'Param Planning'!$A$3:$Z$73,7,FALSE))</f>
        <v>#N/A</v>
      </c>
      <c r="K27" s="10" t="e">
        <f>IF(VLOOKUP(B27&amp;H27,'Param Planning'!$A$3:$Z$73,8,FALSE)=0,"",VLOOKUP(B27&amp;H27,'Param Planning'!$A$3:$Z$73,8,FALSE))</f>
        <v>#N/A</v>
      </c>
      <c r="L27" s="10" t="e">
        <f>IF(VLOOKUP(B27&amp;H27,'Param Planning'!$A$3:$Z$73,9,FALSE)=0,"",VLOOKUP(B27&amp;H27,'Param Planning'!$A$3:$Z$73,9,FALSE))</f>
        <v>#N/A</v>
      </c>
      <c r="M27" s="32" t="e">
        <f t="shared" si="6"/>
        <v>#N/A</v>
      </c>
      <c r="N27" s="32" t="str">
        <f t="shared" si="7"/>
        <v/>
      </c>
      <c r="O27" s="32" t="str">
        <f t="shared" si="8"/>
        <v/>
      </c>
      <c r="P27" s="32" t="str">
        <f t="shared" si="9"/>
        <v/>
      </c>
      <c r="Q27" s="32" t="e">
        <f t="shared" si="10"/>
        <v>#N/A</v>
      </c>
    </row>
    <row r="28" spans="1:20" ht="12.95" hidden="1" customHeight="1" x14ac:dyDescent="0.2">
      <c r="A28" s="1" t="s">
        <v>11</v>
      </c>
      <c r="B28" s="9" t="s">
        <v>12</v>
      </c>
      <c r="C28" s="4">
        <v>45108</v>
      </c>
      <c r="D28" s="22" t="s">
        <v>61</v>
      </c>
      <c r="E28" s="5" t="s">
        <v>300</v>
      </c>
      <c r="F28" s="5" t="s">
        <v>156</v>
      </c>
      <c r="G28" s="5" t="s">
        <v>182</v>
      </c>
      <c r="H28" s="5" t="str">
        <f t="shared" si="4"/>
        <v>samedi</v>
      </c>
      <c r="I28" s="19">
        <f>IF(VLOOKUP(B28&amp;H28,'Param Planning'!$A$3:$Z$73,6,FALSE)=0,"",VLOOKUP(B28&amp;H28,'Param Planning'!$A$3:$Z$73,6,FALSE))</f>
        <v>0.25</v>
      </c>
      <c r="J28" s="10">
        <f>IF(VLOOKUP(B28&amp;H28,'Param Planning'!$A$3:$Z$73,7,FALSE)=0,"",VLOOKUP(B28&amp;H28,'Param Planning'!$A$3:$Z$73,7,FALSE))</f>
        <v>0.5</v>
      </c>
      <c r="K28" s="10">
        <f>IF(VLOOKUP(B28&amp;H28,'Param Planning'!$A$3:$Z$73,8,FALSE)=0,"",VLOOKUP(B28&amp;H28,'Param Planning'!$A$3:$Z$73,8,FALSE))</f>
        <v>0.58333333333333337</v>
      </c>
      <c r="L28" s="10">
        <f>IF(VLOOKUP(B28&amp;H28,'Param Planning'!$A$3:$Z$73,9,FALSE)=0,"",VLOOKUP(B28&amp;H28,'Param Planning'!$A$3:$Z$73,9,FALSE))</f>
        <v>0.70833333333333337</v>
      </c>
      <c r="M28" s="32" t="str">
        <f t="shared" si="6"/>
        <v>Non respect du planning</v>
      </c>
      <c r="N28" s="32" t="str">
        <f t="shared" si="7"/>
        <v>Non respect du planning</v>
      </c>
      <c r="O28" s="32" t="str">
        <f t="shared" si="8"/>
        <v>Non respect du planning</v>
      </c>
      <c r="P28" s="32" t="str">
        <f t="shared" si="9"/>
        <v>Non respect du planning</v>
      </c>
      <c r="Q28" s="32" t="str">
        <f t="shared" si="10"/>
        <v>Non respect du planning</v>
      </c>
    </row>
    <row r="29" spans="1:20" ht="12.95" hidden="1" customHeight="1" x14ac:dyDescent="0.2">
      <c r="A29" s="1" t="s">
        <v>11</v>
      </c>
      <c r="B29" s="9" t="s">
        <v>12</v>
      </c>
      <c r="C29" s="4">
        <v>45110</v>
      </c>
      <c r="D29" s="22" t="s">
        <v>154</v>
      </c>
      <c r="E29" s="5"/>
      <c r="F29" s="5"/>
      <c r="G29" s="5" t="s">
        <v>95</v>
      </c>
      <c r="H29" s="5" t="str">
        <f t="shared" si="4"/>
        <v>lundi</v>
      </c>
      <c r="I29" s="19">
        <f>IF(VLOOKUP(B29&amp;H29,'Param Planning'!$A$3:$Z$73,6,FALSE)=0,"",VLOOKUP(B29&amp;H29,'Param Planning'!$A$3:$Z$73,6,FALSE))</f>
        <v>0.25</v>
      </c>
      <c r="J29" s="10" t="str">
        <f>IF(VLOOKUP(B29&amp;H29,'Param Planning'!$A$3:$Z$73,7,FALSE)=0,"",VLOOKUP(B29&amp;H29,'Param Planning'!$A$3:$Z$73,7,FALSE))</f>
        <v/>
      </c>
      <c r="K29" s="10" t="str">
        <f>IF(VLOOKUP(B29&amp;H29,'Param Planning'!$A$3:$Z$73,8,FALSE)=0,"",VLOOKUP(B29&amp;H29,'Param Planning'!$A$3:$Z$73,8,FALSE))</f>
        <v/>
      </c>
      <c r="L29" s="10">
        <f>IF(VLOOKUP(B29&amp;H29,'Param Planning'!$A$3:$Z$73,9,FALSE)=0,"",VLOOKUP(B29&amp;H29,'Param Planning'!$A$3:$Z$73,9,FALSE))</f>
        <v>0.5</v>
      </c>
      <c r="M29" s="32" t="str">
        <f t="shared" si="6"/>
        <v>Non respect du planning</v>
      </c>
      <c r="N29" s="32" t="str">
        <f t="shared" si="7"/>
        <v/>
      </c>
      <c r="O29" s="32" t="str">
        <f t="shared" si="8"/>
        <v/>
      </c>
      <c r="P29" s="32" t="str">
        <f t="shared" si="9"/>
        <v>Non respect du planning</v>
      </c>
      <c r="Q29" s="32" t="str">
        <f t="shared" si="10"/>
        <v>Non respect du planning</v>
      </c>
    </row>
    <row r="30" spans="1:20" ht="12.95" hidden="1" customHeight="1" x14ac:dyDescent="0.2">
      <c r="A30" s="1" t="s">
        <v>11</v>
      </c>
      <c r="B30" s="9" t="s">
        <v>12</v>
      </c>
      <c r="C30" s="4">
        <v>45111</v>
      </c>
      <c r="D30" s="22" t="s">
        <v>143</v>
      </c>
      <c r="E30" s="5"/>
      <c r="F30" s="5"/>
      <c r="G30" s="5" t="s">
        <v>101</v>
      </c>
      <c r="H30" s="5" t="str">
        <f t="shared" si="4"/>
        <v>mardi</v>
      </c>
      <c r="I30" s="19">
        <f>IF(VLOOKUP(B30&amp;H30,'Param Planning'!$A$3:$Z$73,6,FALSE)=0,"",VLOOKUP(B30&amp;H30,'Param Planning'!$A$3:$Z$73,6,FALSE))</f>
        <v>0.25</v>
      </c>
      <c r="J30" s="10" t="str">
        <f>IF(VLOOKUP(B30&amp;H30,'Param Planning'!$A$3:$Z$73,7,FALSE)=0,"",VLOOKUP(B30&amp;H30,'Param Planning'!$A$3:$Z$73,7,FALSE))</f>
        <v/>
      </c>
      <c r="K30" s="10" t="str">
        <f>IF(VLOOKUP(B30&amp;H30,'Param Planning'!$A$3:$Z$73,8,FALSE)=0,"",VLOOKUP(B30&amp;H30,'Param Planning'!$A$3:$Z$73,8,FALSE))</f>
        <v/>
      </c>
      <c r="L30" s="10">
        <f>IF(VLOOKUP(B30&amp;H30,'Param Planning'!$A$3:$Z$73,9,FALSE)=0,"",VLOOKUP(B30&amp;H30,'Param Planning'!$A$3:$Z$73,9,FALSE))</f>
        <v>0.5</v>
      </c>
      <c r="M30" s="32" t="str">
        <f t="shared" si="6"/>
        <v>Non respect du planning</v>
      </c>
      <c r="N30" s="32" t="str">
        <f t="shared" si="7"/>
        <v/>
      </c>
      <c r="O30" s="32" t="str">
        <f t="shared" si="8"/>
        <v/>
      </c>
      <c r="P30" s="32" t="str">
        <f t="shared" si="9"/>
        <v>Non respect du planning</v>
      </c>
      <c r="Q30" s="32" t="str">
        <f t="shared" si="10"/>
        <v>Non respect du planning</v>
      </c>
    </row>
    <row r="31" spans="1:20" ht="12.95" hidden="1" customHeight="1" x14ac:dyDescent="0.2">
      <c r="A31" s="1" t="s">
        <v>11</v>
      </c>
      <c r="B31" s="9" t="s">
        <v>12</v>
      </c>
      <c r="C31" s="4">
        <v>45112</v>
      </c>
      <c r="D31" s="22" t="s">
        <v>143</v>
      </c>
      <c r="E31" s="5"/>
      <c r="F31" s="5"/>
      <c r="G31" s="5" t="s">
        <v>101</v>
      </c>
      <c r="H31" s="5" t="str">
        <f t="shared" si="4"/>
        <v>mercredi</v>
      </c>
      <c r="I31" s="19">
        <f>IF(VLOOKUP(B31&amp;H31,'Param Planning'!$A$3:$Z$73,6,FALSE)=0,"",VLOOKUP(B31&amp;H31,'Param Planning'!$A$3:$Z$73,6,FALSE))</f>
        <v>0.25</v>
      </c>
      <c r="J31" s="10" t="str">
        <f>IF(VLOOKUP(B31&amp;H31,'Param Planning'!$A$3:$Z$73,7,FALSE)=0,"",VLOOKUP(B31&amp;H31,'Param Planning'!$A$3:$Z$73,7,FALSE))</f>
        <v/>
      </c>
      <c r="K31" s="10" t="str">
        <f>IF(VLOOKUP(B31&amp;H31,'Param Planning'!$A$3:$Z$73,8,FALSE)=0,"",VLOOKUP(B31&amp;H31,'Param Planning'!$A$3:$Z$73,8,FALSE))</f>
        <v/>
      </c>
      <c r="L31" s="10">
        <f>IF(VLOOKUP(B31&amp;H31,'Param Planning'!$A$3:$Z$73,9,FALSE)=0,"",VLOOKUP(B31&amp;H31,'Param Planning'!$A$3:$Z$73,9,FALSE))</f>
        <v>0.5</v>
      </c>
      <c r="M31" s="32" t="str">
        <f t="shared" si="6"/>
        <v>Non respect du planning</v>
      </c>
      <c r="N31" s="32" t="str">
        <f t="shared" si="7"/>
        <v/>
      </c>
      <c r="O31" s="32" t="str">
        <f t="shared" si="8"/>
        <v/>
      </c>
      <c r="P31" s="32" t="str">
        <f t="shared" si="9"/>
        <v>Non respect du planning</v>
      </c>
      <c r="Q31" s="32" t="str">
        <f t="shared" si="10"/>
        <v>Non respect du planning</v>
      </c>
    </row>
    <row r="32" spans="1:20" ht="12.95" hidden="1" customHeight="1" x14ac:dyDescent="0.2">
      <c r="A32" s="1" t="s">
        <v>11</v>
      </c>
      <c r="B32" s="9" t="s">
        <v>12</v>
      </c>
      <c r="C32" s="4">
        <v>45113</v>
      </c>
      <c r="D32" s="22" t="s">
        <v>143</v>
      </c>
      <c r="E32" s="5"/>
      <c r="F32" s="5"/>
      <c r="G32" s="5" t="s">
        <v>129</v>
      </c>
      <c r="H32" s="5" t="str">
        <f t="shared" si="4"/>
        <v>jeudi</v>
      </c>
      <c r="I32" s="19">
        <f>IF(VLOOKUP(B32&amp;H32,'Param Planning'!$A$3:$Z$73,6,FALSE)=0,"",VLOOKUP(B32&amp;H32,'Param Planning'!$A$3:$Z$73,6,FALSE))</f>
        <v>0.25</v>
      </c>
      <c r="J32" s="10" t="str">
        <f>IF(VLOOKUP(B32&amp;H32,'Param Planning'!$A$3:$Z$73,7,FALSE)=0,"",VLOOKUP(B32&amp;H32,'Param Planning'!$A$3:$Z$73,7,FALSE))</f>
        <v/>
      </c>
      <c r="K32" s="10" t="str">
        <f>IF(VLOOKUP(B32&amp;H32,'Param Planning'!$A$3:$Z$73,8,FALSE)=0,"",VLOOKUP(B32&amp;H32,'Param Planning'!$A$3:$Z$73,8,FALSE))</f>
        <v/>
      </c>
      <c r="L32" s="10">
        <f>IF(VLOOKUP(B32&amp;H32,'Param Planning'!$A$3:$Z$73,9,FALSE)=0,"",VLOOKUP(B32&amp;H32,'Param Planning'!$A$3:$Z$73,9,FALSE))</f>
        <v>0.5</v>
      </c>
      <c r="M32" s="32" t="str">
        <f t="shared" si="6"/>
        <v>Non respect du planning</v>
      </c>
      <c r="N32" s="32" t="str">
        <f t="shared" si="7"/>
        <v/>
      </c>
      <c r="O32" s="32" t="str">
        <f t="shared" si="8"/>
        <v/>
      </c>
      <c r="P32" s="32" t="str">
        <f t="shared" si="9"/>
        <v>Non respect du planning</v>
      </c>
      <c r="Q32" s="32" t="str">
        <f t="shared" si="10"/>
        <v>Non respect du planning</v>
      </c>
    </row>
    <row r="33" spans="1:17" ht="12.95" hidden="1" customHeight="1" x14ac:dyDescent="0.2">
      <c r="A33" s="1" t="s">
        <v>11</v>
      </c>
      <c r="B33" s="9" t="s">
        <v>12</v>
      </c>
      <c r="C33" s="4">
        <v>45114</v>
      </c>
      <c r="D33" s="22" t="s">
        <v>88</v>
      </c>
      <c r="E33" s="5" t="s">
        <v>29</v>
      </c>
      <c r="F33" s="5" t="s">
        <v>138</v>
      </c>
      <c r="G33" s="5" t="s">
        <v>286</v>
      </c>
      <c r="H33" s="5" t="str">
        <f t="shared" si="4"/>
        <v>vendredi</v>
      </c>
      <c r="I33" s="19">
        <f>IF(VLOOKUP(B33&amp;H33,'Param Planning'!$A$3:$Z$73,6,FALSE)=0,"",VLOOKUP(B33&amp;H33,'Param Planning'!$A$3:$Z$73,6,FALSE))</f>
        <v>0.25</v>
      </c>
      <c r="J33" s="10">
        <f>IF(VLOOKUP(B33&amp;H33,'Param Planning'!$A$3:$Z$73,7,FALSE)=0,"",VLOOKUP(B33&amp;H33,'Param Planning'!$A$3:$Z$73,7,FALSE))</f>
        <v>0.5</v>
      </c>
      <c r="K33" s="10">
        <f>IF(VLOOKUP(B33&amp;H33,'Param Planning'!$A$3:$Z$73,8,FALSE)=0,"",VLOOKUP(B33&amp;H33,'Param Planning'!$A$3:$Z$73,8,FALSE))</f>
        <v>0.58333333333333337</v>
      </c>
      <c r="L33" s="10">
        <f>IF(VLOOKUP(B33&amp;H33,'Param Planning'!$A$3:$Z$73,9,FALSE)=0,"",VLOOKUP(B33&amp;H33,'Param Planning'!$A$3:$Z$73,9,FALSE))</f>
        <v>0.70833333333333337</v>
      </c>
      <c r="M33" s="32" t="str">
        <f t="shared" si="6"/>
        <v>Non respect du planning</v>
      </c>
      <c r="N33" s="32" t="str">
        <f t="shared" si="7"/>
        <v>Non respect du planning</v>
      </c>
      <c r="O33" s="32" t="str">
        <f t="shared" si="8"/>
        <v>Non respect du planning</v>
      </c>
      <c r="P33" s="32" t="str">
        <f t="shared" si="9"/>
        <v>Non respect du planning</v>
      </c>
      <c r="Q33" s="32" t="str">
        <f t="shared" si="10"/>
        <v>Non respect du planning</v>
      </c>
    </row>
    <row r="34" spans="1:17" ht="12.95" hidden="1" customHeight="1" x14ac:dyDescent="0.2">
      <c r="A34" s="1" t="s">
        <v>11</v>
      </c>
      <c r="B34" s="9" t="s">
        <v>12</v>
      </c>
      <c r="C34" s="4">
        <v>45115</v>
      </c>
      <c r="D34" s="22" t="s">
        <v>36</v>
      </c>
      <c r="E34" s="5" t="s">
        <v>281</v>
      </c>
      <c r="F34" s="5" t="s">
        <v>131</v>
      </c>
      <c r="G34" s="5" t="s">
        <v>185</v>
      </c>
      <c r="H34" s="5" t="str">
        <f t="shared" si="4"/>
        <v>samedi</v>
      </c>
      <c r="I34" s="19">
        <f>IF(VLOOKUP(B34&amp;H34,'Param Planning'!$A$3:$Z$73,6,FALSE)=0,"",VLOOKUP(B34&amp;H34,'Param Planning'!$A$3:$Z$73,6,FALSE))</f>
        <v>0.25</v>
      </c>
      <c r="J34" s="10">
        <f>IF(VLOOKUP(B34&amp;H34,'Param Planning'!$A$3:$Z$73,7,FALSE)=0,"",VLOOKUP(B34&amp;H34,'Param Planning'!$A$3:$Z$73,7,FALSE))</f>
        <v>0.5</v>
      </c>
      <c r="K34" s="10">
        <f>IF(VLOOKUP(B34&amp;H34,'Param Planning'!$A$3:$Z$73,8,FALSE)=0,"",VLOOKUP(B34&amp;H34,'Param Planning'!$A$3:$Z$73,8,FALSE))</f>
        <v>0.58333333333333337</v>
      </c>
      <c r="L34" s="10">
        <f>IF(VLOOKUP(B34&amp;H34,'Param Planning'!$A$3:$Z$73,9,FALSE)=0,"",VLOOKUP(B34&amp;H34,'Param Planning'!$A$3:$Z$73,9,FALSE))</f>
        <v>0.70833333333333337</v>
      </c>
      <c r="M34" s="32" t="str">
        <f t="shared" si="6"/>
        <v>Non respect du planning</v>
      </c>
      <c r="N34" s="32" t="str">
        <f t="shared" si="7"/>
        <v>Non respect du planning</v>
      </c>
      <c r="O34" s="32" t="str">
        <f t="shared" si="8"/>
        <v>Non respect du planning</v>
      </c>
      <c r="P34" s="32" t="str">
        <f t="shared" si="9"/>
        <v>Non respect du planning</v>
      </c>
      <c r="Q34" s="32" t="str">
        <f t="shared" si="10"/>
        <v>Non respect du planning</v>
      </c>
    </row>
    <row r="35" spans="1:17" ht="12.95" hidden="1" customHeight="1" x14ac:dyDescent="0.2">
      <c r="A35" s="1" t="s">
        <v>11</v>
      </c>
      <c r="B35" s="9" t="s">
        <v>12</v>
      </c>
      <c r="C35" s="4">
        <v>45117</v>
      </c>
      <c r="D35" s="22" t="s">
        <v>16</v>
      </c>
      <c r="E35" s="5"/>
      <c r="F35" s="5"/>
      <c r="G35" s="5" t="s">
        <v>275</v>
      </c>
      <c r="H35" s="5" t="str">
        <f t="shared" si="4"/>
        <v>lundi</v>
      </c>
      <c r="I35" s="19">
        <f>IF(VLOOKUP(B35&amp;H35,'Param Planning'!$A$3:$Z$73,6,FALSE)=0,"",VLOOKUP(B35&amp;H35,'Param Planning'!$A$3:$Z$73,6,FALSE))</f>
        <v>0.25</v>
      </c>
      <c r="J35" s="10" t="str">
        <f>IF(VLOOKUP(B35&amp;H35,'Param Planning'!$A$3:$Z$73,7,FALSE)=0,"",VLOOKUP(B35&amp;H35,'Param Planning'!$A$3:$Z$73,7,FALSE))</f>
        <v/>
      </c>
      <c r="K35" s="10" t="str">
        <f>IF(VLOOKUP(B35&amp;H35,'Param Planning'!$A$3:$Z$73,8,FALSE)=0,"",VLOOKUP(B35&amp;H35,'Param Planning'!$A$3:$Z$73,8,FALSE))</f>
        <v/>
      </c>
      <c r="L35" s="10">
        <f>IF(VLOOKUP(B35&amp;H35,'Param Planning'!$A$3:$Z$73,9,FALSE)=0,"",VLOOKUP(B35&amp;H35,'Param Planning'!$A$3:$Z$73,9,FALSE))</f>
        <v>0.5</v>
      </c>
      <c r="M35" s="32" t="str">
        <f t="shared" si="6"/>
        <v>Non respect du planning</v>
      </c>
      <c r="N35" s="32" t="str">
        <f t="shared" si="7"/>
        <v/>
      </c>
      <c r="O35" s="32" t="str">
        <f t="shared" si="8"/>
        <v/>
      </c>
      <c r="P35" s="32" t="str">
        <f t="shared" si="9"/>
        <v>Non respect du planning</v>
      </c>
      <c r="Q35" s="32" t="str">
        <f t="shared" si="10"/>
        <v>Non respect du planning</v>
      </c>
    </row>
    <row r="36" spans="1:17" ht="12.95" hidden="1" customHeight="1" x14ac:dyDescent="0.2">
      <c r="A36" s="1" t="s">
        <v>11</v>
      </c>
      <c r="B36" s="9" t="s">
        <v>12</v>
      </c>
      <c r="C36" s="4">
        <v>45118</v>
      </c>
      <c r="D36" s="22" t="s">
        <v>16</v>
      </c>
      <c r="E36" s="5"/>
      <c r="F36" s="5"/>
      <c r="G36" s="5" t="s">
        <v>92</v>
      </c>
      <c r="H36" s="5" t="str">
        <f t="shared" si="4"/>
        <v>mardi</v>
      </c>
      <c r="I36" s="19">
        <f>IF(VLOOKUP(B36&amp;H36,'Param Planning'!$A$3:$Z$73,6,FALSE)=0,"",VLOOKUP(B36&amp;H36,'Param Planning'!$A$3:$Z$73,6,FALSE))</f>
        <v>0.25</v>
      </c>
      <c r="J36" s="10" t="str">
        <f>IF(VLOOKUP(B36&amp;H36,'Param Planning'!$A$3:$Z$73,7,FALSE)=0,"",VLOOKUP(B36&amp;H36,'Param Planning'!$A$3:$Z$73,7,FALSE))</f>
        <v/>
      </c>
      <c r="K36" s="10" t="str">
        <f>IF(VLOOKUP(B36&amp;H36,'Param Planning'!$A$3:$Z$73,8,FALSE)=0,"",VLOOKUP(B36&amp;H36,'Param Planning'!$A$3:$Z$73,8,FALSE))</f>
        <v/>
      </c>
      <c r="L36" s="10">
        <f>IF(VLOOKUP(B36&amp;H36,'Param Planning'!$A$3:$Z$73,9,FALSE)=0,"",VLOOKUP(B36&amp;H36,'Param Planning'!$A$3:$Z$73,9,FALSE))</f>
        <v>0.5</v>
      </c>
      <c r="M36" s="32" t="str">
        <f t="shared" si="6"/>
        <v>Non respect du planning</v>
      </c>
      <c r="N36" s="32" t="str">
        <f t="shared" si="7"/>
        <v/>
      </c>
      <c r="O36" s="32" t="str">
        <f t="shared" si="8"/>
        <v/>
      </c>
      <c r="P36" s="32" t="str">
        <f t="shared" si="9"/>
        <v>Non respect du planning</v>
      </c>
      <c r="Q36" s="32" t="str">
        <f t="shared" si="10"/>
        <v>Non respect du planning</v>
      </c>
    </row>
    <row r="37" spans="1:17" ht="12.95" hidden="1" customHeight="1" x14ac:dyDescent="0.2">
      <c r="A37" s="1" t="s">
        <v>11</v>
      </c>
      <c r="B37" s="9" t="s">
        <v>12</v>
      </c>
      <c r="C37" s="4">
        <v>45119</v>
      </c>
      <c r="D37" s="22" t="s">
        <v>13</v>
      </c>
      <c r="E37" s="5"/>
      <c r="F37" s="5"/>
      <c r="G37" s="5" t="s">
        <v>80</v>
      </c>
      <c r="H37" s="5" t="str">
        <f t="shared" si="4"/>
        <v>mercredi</v>
      </c>
      <c r="I37" s="19">
        <f>IF(VLOOKUP(B37&amp;H37,'Param Planning'!$A$3:$Z$73,6,FALSE)=0,"",VLOOKUP(B37&amp;H37,'Param Planning'!$A$3:$Z$73,6,FALSE))</f>
        <v>0.25</v>
      </c>
      <c r="J37" s="10" t="str">
        <f>IF(VLOOKUP(B37&amp;H37,'Param Planning'!$A$3:$Z$73,7,FALSE)=0,"",VLOOKUP(B37&amp;H37,'Param Planning'!$A$3:$Z$73,7,FALSE))</f>
        <v/>
      </c>
      <c r="K37" s="10" t="str">
        <f>IF(VLOOKUP(B37&amp;H37,'Param Planning'!$A$3:$Z$73,8,FALSE)=0,"",VLOOKUP(B37&amp;H37,'Param Planning'!$A$3:$Z$73,8,FALSE))</f>
        <v/>
      </c>
      <c r="L37" s="10">
        <f>IF(VLOOKUP(B37&amp;H37,'Param Planning'!$A$3:$Z$73,9,FALSE)=0,"",VLOOKUP(B37&amp;H37,'Param Planning'!$A$3:$Z$73,9,FALSE))</f>
        <v>0.5</v>
      </c>
      <c r="M37" s="32" t="str">
        <f t="shared" si="6"/>
        <v>Non respect du planning</v>
      </c>
      <c r="N37" s="32" t="str">
        <f t="shared" si="7"/>
        <v/>
      </c>
      <c r="O37" s="32" t="str">
        <f t="shared" si="8"/>
        <v/>
      </c>
      <c r="P37" s="32" t="str">
        <f t="shared" si="9"/>
        <v>Non respect du planning</v>
      </c>
      <c r="Q37" s="32" t="str">
        <f t="shared" si="10"/>
        <v>Non respect du planning</v>
      </c>
    </row>
    <row r="38" spans="1:17" ht="12.95" hidden="1" customHeight="1" x14ac:dyDescent="0.2">
      <c r="A38" s="1" t="s">
        <v>11</v>
      </c>
      <c r="B38" s="9" t="s">
        <v>12</v>
      </c>
      <c r="C38" s="4">
        <v>45120</v>
      </c>
      <c r="D38" s="22" t="s">
        <v>36</v>
      </c>
      <c r="E38" s="5"/>
      <c r="F38" s="5"/>
      <c r="G38" s="5" t="s">
        <v>195</v>
      </c>
      <c r="H38" s="5" t="str">
        <f t="shared" si="4"/>
        <v>jeudi</v>
      </c>
      <c r="I38" s="19">
        <f>IF(VLOOKUP(B38&amp;H38,'Param Planning'!$A$3:$Z$73,6,FALSE)=0,"",VLOOKUP(B38&amp;H38,'Param Planning'!$A$3:$Z$73,6,FALSE))</f>
        <v>0.25</v>
      </c>
      <c r="J38" s="10" t="str">
        <f>IF(VLOOKUP(B38&amp;H38,'Param Planning'!$A$3:$Z$73,7,FALSE)=0,"",VLOOKUP(B38&amp;H38,'Param Planning'!$A$3:$Z$73,7,FALSE))</f>
        <v/>
      </c>
      <c r="K38" s="10" t="str">
        <f>IF(VLOOKUP(B38&amp;H38,'Param Planning'!$A$3:$Z$73,8,FALSE)=0,"",VLOOKUP(B38&amp;H38,'Param Planning'!$A$3:$Z$73,8,FALSE))</f>
        <v/>
      </c>
      <c r="L38" s="10">
        <f>IF(VLOOKUP(B38&amp;H38,'Param Planning'!$A$3:$Z$73,9,FALSE)=0,"",VLOOKUP(B38&amp;H38,'Param Planning'!$A$3:$Z$73,9,FALSE))</f>
        <v>0.5</v>
      </c>
      <c r="M38" s="32" t="str">
        <f t="shared" si="6"/>
        <v>Non respect du planning</v>
      </c>
      <c r="N38" s="32" t="str">
        <f t="shared" si="7"/>
        <v/>
      </c>
      <c r="O38" s="32" t="str">
        <f t="shared" si="8"/>
        <v/>
      </c>
      <c r="P38" s="32" t="str">
        <f t="shared" si="9"/>
        <v>Non respect du planning</v>
      </c>
      <c r="Q38" s="32" t="str">
        <f t="shared" si="10"/>
        <v>Non respect du planning</v>
      </c>
    </row>
    <row r="39" spans="1:17" ht="12.95" hidden="1" customHeight="1" x14ac:dyDescent="0.2">
      <c r="A39" s="1" t="s">
        <v>11</v>
      </c>
      <c r="B39" s="9" t="s">
        <v>12</v>
      </c>
      <c r="C39" s="4">
        <v>45121</v>
      </c>
      <c r="D39" s="22" t="s">
        <v>52</v>
      </c>
      <c r="E39" s="5" t="s">
        <v>2</v>
      </c>
      <c r="F39" s="5" t="s">
        <v>46</v>
      </c>
      <c r="G39" s="5" t="s">
        <v>302</v>
      </c>
      <c r="H39" s="5" t="str">
        <f t="shared" si="4"/>
        <v>vendredi</v>
      </c>
      <c r="I39" s="19">
        <f>IF(VLOOKUP(B39&amp;H39,'Param Planning'!$A$3:$Z$73,6,FALSE)=0,"",VLOOKUP(B39&amp;H39,'Param Planning'!$A$3:$Z$73,6,FALSE))</f>
        <v>0.25</v>
      </c>
      <c r="J39" s="10">
        <f>IF(VLOOKUP(B39&amp;H39,'Param Planning'!$A$3:$Z$73,7,FALSE)=0,"",VLOOKUP(B39&amp;H39,'Param Planning'!$A$3:$Z$73,7,FALSE))</f>
        <v>0.5</v>
      </c>
      <c r="K39" s="10">
        <f>IF(VLOOKUP(B39&amp;H39,'Param Planning'!$A$3:$Z$73,8,FALSE)=0,"",VLOOKUP(B39&amp;H39,'Param Planning'!$A$3:$Z$73,8,FALSE))</f>
        <v>0.58333333333333337</v>
      </c>
      <c r="L39" s="10">
        <f>IF(VLOOKUP(B39&amp;H39,'Param Planning'!$A$3:$Z$73,9,FALSE)=0,"",VLOOKUP(B39&amp;H39,'Param Planning'!$A$3:$Z$73,9,FALSE))</f>
        <v>0.70833333333333337</v>
      </c>
      <c r="M39" s="32" t="str">
        <f t="shared" si="6"/>
        <v>Non respect du planning</v>
      </c>
      <c r="N39" s="32" t="str">
        <f t="shared" si="7"/>
        <v>Non respect du planning</v>
      </c>
      <c r="O39" s="32" t="str">
        <f t="shared" si="8"/>
        <v>Non respect du planning</v>
      </c>
      <c r="P39" s="32" t="str">
        <f t="shared" si="9"/>
        <v>Non respect du planning</v>
      </c>
      <c r="Q39" s="32" t="str">
        <f t="shared" si="10"/>
        <v>Non respect du planning</v>
      </c>
    </row>
    <row r="40" spans="1:17" ht="12.95" hidden="1" customHeight="1" x14ac:dyDescent="0.2">
      <c r="A40" s="1" t="s">
        <v>11</v>
      </c>
      <c r="B40" s="9" t="s">
        <v>12</v>
      </c>
      <c r="C40" s="4">
        <v>45122</v>
      </c>
      <c r="D40" s="22" t="s">
        <v>98</v>
      </c>
      <c r="E40" s="5" t="s">
        <v>239</v>
      </c>
      <c r="F40" s="5"/>
      <c r="G40" s="5" t="s">
        <v>110</v>
      </c>
      <c r="H40" s="5" t="str">
        <f t="shared" si="4"/>
        <v>samedi</v>
      </c>
      <c r="I40" s="19">
        <f>IF(VLOOKUP(B40&amp;H40,'Param Planning'!$A$3:$Z$73,6,FALSE)=0,"",VLOOKUP(B40&amp;H40,'Param Planning'!$A$3:$Z$73,6,FALSE))</f>
        <v>0.25</v>
      </c>
      <c r="J40" s="10">
        <f>IF(VLOOKUP(B40&amp;H40,'Param Planning'!$A$3:$Z$73,7,FALSE)=0,"",VLOOKUP(B40&amp;H40,'Param Planning'!$A$3:$Z$73,7,FALSE))</f>
        <v>0.5</v>
      </c>
      <c r="K40" s="10">
        <f>IF(VLOOKUP(B40&amp;H40,'Param Planning'!$A$3:$Z$73,8,FALSE)=0,"",VLOOKUP(B40&amp;H40,'Param Planning'!$A$3:$Z$73,8,FALSE))</f>
        <v>0.58333333333333337</v>
      </c>
      <c r="L40" s="10">
        <f>IF(VLOOKUP(B40&amp;H40,'Param Planning'!$A$3:$Z$73,9,FALSE)=0,"",VLOOKUP(B40&amp;H40,'Param Planning'!$A$3:$Z$73,9,FALSE))</f>
        <v>0.70833333333333337</v>
      </c>
      <c r="M40" s="32" t="str">
        <f t="shared" si="6"/>
        <v>Non respect du planning</v>
      </c>
      <c r="N40" s="32" t="str">
        <f t="shared" si="7"/>
        <v>Non respect du planning</v>
      </c>
      <c r="O40" s="32" t="str">
        <f t="shared" si="8"/>
        <v>Non respect du planning</v>
      </c>
      <c r="P40" s="32" t="str">
        <f t="shared" si="9"/>
        <v>Non respect du planning</v>
      </c>
      <c r="Q40" s="32" t="str">
        <f t="shared" si="10"/>
        <v>Non respect du planning</v>
      </c>
    </row>
    <row r="41" spans="1:17" ht="12.95" hidden="1" customHeight="1" x14ac:dyDescent="0.2">
      <c r="A41" s="1" t="s">
        <v>11</v>
      </c>
      <c r="B41" s="9" t="s">
        <v>12</v>
      </c>
      <c r="C41" s="4">
        <v>45124</v>
      </c>
      <c r="D41" s="22" t="s">
        <v>13</v>
      </c>
      <c r="E41" s="5"/>
      <c r="F41" s="5"/>
      <c r="G41" s="5" t="s">
        <v>101</v>
      </c>
      <c r="H41" s="5" t="str">
        <f t="shared" si="4"/>
        <v>lundi</v>
      </c>
      <c r="I41" s="19">
        <f>IF(VLOOKUP(B41&amp;H41,'Param Planning'!$A$3:$Z$73,6,FALSE)=0,"",VLOOKUP(B41&amp;H41,'Param Planning'!$A$3:$Z$73,6,FALSE))</f>
        <v>0.25</v>
      </c>
      <c r="J41" s="10" t="str">
        <f>IF(VLOOKUP(B41&amp;H41,'Param Planning'!$A$3:$Z$73,7,FALSE)=0,"",VLOOKUP(B41&amp;H41,'Param Planning'!$A$3:$Z$73,7,FALSE))</f>
        <v/>
      </c>
      <c r="K41" s="10" t="str">
        <f>IF(VLOOKUP(B41&amp;H41,'Param Planning'!$A$3:$Z$73,8,FALSE)=0,"",VLOOKUP(B41&amp;H41,'Param Planning'!$A$3:$Z$73,8,FALSE))</f>
        <v/>
      </c>
      <c r="L41" s="10">
        <f>IF(VLOOKUP(B41&amp;H41,'Param Planning'!$A$3:$Z$73,9,FALSE)=0,"",VLOOKUP(B41&amp;H41,'Param Planning'!$A$3:$Z$73,9,FALSE))</f>
        <v>0.5</v>
      </c>
      <c r="M41" s="32" t="str">
        <f t="shared" si="6"/>
        <v>Non respect du planning</v>
      </c>
      <c r="N41" s="32" t="str">
        <f t="shared" si="7"/>
        <v/>
      </c>
      <c r="O41" s="32" t="str">
        <f t="shared" si="8"/>
        <v/>
      </c>
      <c r="P41" s="32" t="str">
        <f t="shared" si="9"/>
        <v>Non respect du planning</v>
      </c>
      <c r="Q41" s="32" t="str">
        <f t="shared" si="10"/>
        <v>Non respect du planning</v>
      </c>
    </row>
    <row r="42" spans="1:17" ht="12.95" hidden="1" customHeight="1" x14ac:dyDescent="0.2">
      <c r="A42" s="1" t="s">
        <v>11</v>
      </c>
      <c r="B42" s="9" t="s">
        <v>12</v>
      </c>
      <c r="C42" s="4">
        <v>45125</v>
      </c>
      <c r="D42" s="22" t="s">
        <v>89</v>
      </c>
      <c r="E42" s="5"/>
      <c r="F42" s="5"/>
      <c r="G42" s="5" t="s">
        <v>28</v>
      </c>
      <c r="H42" s="5" t="str">
        <f t="shared" si="4"/>
        <v>mardi</v>
      </c>
      <c r="I42" s="19">
        <f>IF(VLOOKUP(B42&amp;H42,'Param Planning'!$A$3:$Z$73,6,FALSE)=0,"",VLOOKUP(B42&amp;H42,'Param Planning'!$A$3:$Z$73,6,FALSE))</f>
        <v>0.25</v>
      </c>
      <c r="J42" s="10" t="str">
        <f>IF(VLOOKUP(B42&amp;H42,'Param Planning'!$A$3:$Z$73,7,FALSE)=0,"",VLOOKUP(B42&amp;H42,'Param Planning'!$A$3:$Z$73,7,FALSE))</f>
        <v/>
      </c>
      <c r="K42" s="10" t="str">
        <f>IF(VLOOKUP(B42&amp;H42,'Param Planning'!$A$3:$Z$73,8,FALSE)=0,"",VLOOKUP(B42&amp;H42,'Param Planning'!$A$3:$Z$73,8,FALSE))</f>
        <v/>
      </c>
      <c r="L42" s="10">
        <f>IF(VLOOKUP(B42&amp;H42,'Param Planning'!$A$3:$Z$73,9,FALSE)=0,"",VLOOKUP(B42&amp;H42,'Param Planning'!$A$3:$Z$73,9,FALSE))</f>
        <v>0.5</v>
      </c>
      <c r="M42" s="32" t="str">
        <f t="shared" si="6"/>
        <v>Non respect du planning</v>
      </c>
      <c r="N42" s="32" t="str">
        <f t="shared" si="7"/>
        <v/>
      </c>
      <c r="O42" s="32" t="str">
        <f t="shared" si="8"/>
        <v/>
      </c>
      <c r="P42" s="32" t="str">
        <f t="shared" si="9"/>
        <v>Non respect du planning</v>
      </c>
      <c r="Q42" s="32" t="str">
        <f t="shared" si="10"/>
        <v>Non respect du planning</v>
      </c>
    </row>
    <row r="43" spans="1:17" ht="12.95" hidden="1" customHeight="1" x14ac:dyDescent="0.2">
      <c r="A43" s="1" t="s">
        <v>11</v>
      </c>
      <c r="B43" s="9" t="s">
        <v>12</v>
      </c>
      <c r="C43" s="4">
        <v>45126</v>
      </c>
      <c r="D43" s="22" t="s">
        <v>98</v>
      </c>
      <c r="E43" s="5"/>
      <c r="F43" s="5"/>
      <c r="G43" s="5" t="s">
        <v>66</v>
      </c>
      <c r="H43" s="5" t="str">
        <f t="shared" si="4"/>
        <v>mercredi</v>
      </c>
      <c r="I43" s="19">
        <f>IF(VLOOKUP(B43&amp;H43,'Param Planning'!$A$3:$Z$73,6,FALSE)=0,"",VLOOKUP(B43&amp;H43,'Param Planning'!$A$3:$Z$73,6,FALSE))</f>
        <v>0.25</v>
      </c>
      <c r="J43" s="10" t="str">
        <f>IF(VLOOKUP(B43&amp;H43,'Param Planning'!$A$3:$Z$73,7,FALSE)=0,"",VLOOKUP(B43&amp;H43,'Param Planning'!$A$3:$Z$73,7,FALSE))</f>
        <v/>
      </c>
      <c r="K43" s="10" t="str">
        <f>IF(VLOOKUP(B43&amp;H43,'Param Planning'!$A$3:$Z$73,8,FALSE)=0,"",VLOOKUP(B43&amp;H43,'Param Planning'!$A$3:$Z$73,8,FALSE))</f>
        <v/>
      </c>
      <c r="L43" s="10">
        <f>IF(VLOOKUP(B43&amp;H43,'Param Planning'!$A$3:$Z$73,9,FALSE)=0,"",VLOOKUP(B43&amp;H43,'Param Planning'!$A$3:$Z$73,9,FALSE))</f>
        <v>0.5</v>
      </c>
      <c r="M43" s="32" t="str">
        <f t="shared" si="6"/>
        <v>Non respect du planning</v>
      </c>
      <c r="N43" s="32" t="str">
        <f t="shared" si="7"/>
        <v/>
      </c>
      <c r="O43" s="32" t="str">
        <f t="shared" si="8"/>
        <v/>
      </c>
      <c r="P43" s="32" t="str">
        <f t="shared" si="9"/>
        <v>Non respect du planning</v>
      </c>
      <c r="Q43" s="32" t="str">
        <f t="shared" si="10"/>
        <v>Non respect du planning</v>
      </c>
    </row>
    <row r="44" spans="1:17" ht="12.95" hidden="1" customHeight="1" x14ac:dyDescent="0.2">
      <c r="A44" s="1" t="s">
        <v>11</v>
      </c>
      <c r="B44" s="9" t="s">
        <v>12</v>
      </c>
      <c r="C44" s="4">
        <v>45127</v>
      </c>
      <c r="D44" s="22" t="s">
        <v>61</v>
      </c>
      <c r="E44" s="5"/>
      <c r="F44" s="5"/>
      <c r="G44" s="5" t="s">
        <v>66</v>
      </c>
      <c r="H44" s="5" t="str">
        <f t="shared" si="4"/>
        <v>jeudi</v>
      </c>
      <c r="I44" s="19">
        <f>IF(VLOOKUP(B44&amp;H44,'Param Planning'!$A$3:$Z$73,6,FALSE)=0,"",VLOOKUP(B44&amp;H44,'Param Planning'!$A$3:$Z$73,6,FALSE))</f>
        <v>0.25</v>
      </c>
      <c r="J44" s="10" t="str">
        <f>IF(VLOOKUP(B44&amp;H44,'Param Planning'!$A$3:$Z$73,7,FALSE)=0,"",VLOOKUP(B44&amp;H44,'Param Planning'!$A$3:$Z$73,7,FALSE))</f>
        <v/>
      </c>
      <c r="K44" s="10" t="str">
        <f>IF(VLOOKUP(B44&amp;H44,'Param Planning'!$A$3:$Z$73,8,FALSE)=0,"",VLOOKUP(B44&amp;H44,'Param Planning'!$A$3:$Z$73,8,FALSE))</f>
        <v/>
      </c>
      <c r="L44" s="10">
        <f>IF(VLOOKUP(B44&amp;H44,'Param Planning'!$A$3:$Z$73,9,FALSE)=0,"",VLOOKUP(B44&amp;H44,'Param Planning'!$A$3:$Z$73,9,FALSE))</f>
        <v>0.5</v>
      </c>
      <c r="M44" s="32" t="str">
        <f t="shared" si="6"/>
        <v>Non respect du planning</v>
      </c>
      <c r="N44" s="32" t="str">
        <f t="shared" si="7"/>
        <v/>
      </c>
      <c r="O44" s="32" t="str">
        <f t="shared" si="8"/>
        <v/>
      </c>
      <c r="P44" s="32" t="str">
        <f t="shared" si="9"/>
        <v>Non respect du planning</v>
      </c>
      <c r="Q44" s="32" t="str">
        <f t="shared" si="10"/>
        <v>Non respect du planning</v>
      </c>
    </row>
    <row r="45" spans="1:17" ht="12.95" hidden="1" customHeight="1" x14ac:dyDescent="0.2">
      <c r="A45" s="1" t="s">
        <v>11</v>
      </c>
      <c r="B45" s="9" t="s">
        <v>12</v>
      </c>
      <c r="C45" s="4">
        <v>45128</v>
      </c>
      <c r="D45" s="22" t="s">
        <v>89</v>
      </c>
      <c r="E45" s="5" t="s">
        <v>235</v>
      </c>
      <c r="F45" s="5" t="s">
        <v>46</v>
      </c>
      <c r="G45" s="5" t="s">
        <v>232</v>
      </c>
      <c r="H45" s="5" t="str">
        <f t="shared" si="4"/>
        <v>vendredi</v>
      </c>
      <c r="I45" s="19">
        <f>IF(VLOOKUP(B45&amp;H45,'Param Planning'!$A$3:$Z$73,6,FALSE)=0,"",VLOOKUP(B45&amp;H45,'Param Planning'!$A$3:$Z$73,6,FALSE))</f>
        <v>0.25</v>
      </c>
      <c r="J45" s="10">
        <f>IF(VLOOKUP(B45&amp;H45,'Param Planning'!$A$3:$Z$73,7,FALSE)=0,"",VLOOKUP(B45&amp;H45,'Param Planning'!$A$3:$Z$73,7,FALSE))</f>
        <v>0.5</v>
      </c>
      <c r="K45" s="10">
        <f>IF(VLOOKUP(B45&amp;H45,'Param Planning'!$A$3:$Z$73,8,FALSE)=0,"",VLOOKUP(B45&amp;H45,'Param Planning'!$A$3:$Z$73,8,FALSE))</f>
        <v>0.58333333333333337</v>
      </c>
      <c r="L45" s="10">
        <f>IF(VLOOKUP(B45&amp;H45,'Param Planning'!$A$3:$Z$73,9,FALSE)=0,"",VLOOKUP(B45&amp;H45,'Param Planning'!$A$3:$Z$73,9,FALSE))</f>
        <v>0.70833333333333337</v>
      </c>
      <c r="M45" s="32" t="str">
        <f t="shared" si="6"/>
        <v>Non respect du planning</v>
      </c>
      <c r="N45" s="32" t="str">
        <f t="shared" si="7"/>
        <v>Non respect du planning</v>
      </c>
      <c r="O45" s="32" t="str">
        <f t="shared" si="8"/>
        <v>Non respect du planning</v>
      </c>
      <c r="P45" s="32" t="str">
        <f t="shared" si="9"/>
        <v>Non respect du planning</v>
      </c>
      <c r="Q45" s="32" t="str">
        <f t="shared" si="10"/>
        <v>Non respect du planning</v>
      </c>
    </row>
    <row r="46" spans="1:17" ht="12.95" hidden="1" customHeight="1" x14ac:dyDescent="0.2">
      <c r="A46" s="1" t="s">
        <v>11</v>
      </c>
      <c r="B46" s="9" t="s">
        <v>12</v>
      </c>
      <c r="C46" s="4">
        <v>45129</v>
      </c>
      <c r="D46" s="22" t="s">
        <v>36</v>
      </c>
      <c r="E46" s="5" t="s">
        <v>229</v>
      </c>
      <c r="F46" s="5" t="s">
        <v>46</v>
      </c>
      <c r="G46" s="5" t="s">
        <v>224</v>
      </c>
      <c r="H46" s="5" t="str">
        <f t="shared" si="4"/>
        <v>samedi</v>
      </c>
      <c r="I46" s="19">
        <f>IF(VLOOKUP(B46&amp;H46,'Param Planning'!$A$3:$Z$73,6,FALSE)=0,"",VLOOKUP(B46&amp;H46,'Param Planning'!$A$3:$Z$73,6,FALSE))</f>
        <v>0.25</v>
      </c>
      <c r="J46" s="10">
        <f>IF(VLOOKUP(B46&amp;H46,'Param Planning'!$A$3:$Z$73,7,FALSE)=0,"",VLOOKUP(B46&amp;H46,'Param Planning'!$A$3:$Z$73,7,FALSE))</f>
        <v>0.5</v>
      </c>
      <c r="K46" s="10">
        <f>IF(VLOOKUP(B46&amp;H46,'Param Planning'!$A$3:$Z$73,8,FALSE)=0,"",VLOOKUP(B46&amp;H46,'Param Planning'!$A$3:$Z$73,8,FALSE))</f>
        <v>0.58333333333333337</v>
      </c>
      <c r="L46" s="10">
        <f>IF(VLOOKUP(B46&amp;H46,'Param Planning'!$A$3:$Z$73,9,FALSE)=0,"",VLOOKUP(B46&amp;H46,'Param Planning'!$A$3:$Z$73,9,FALSE))</f>
        <v>0.70833333333333337</v>
      </c>
      <c r="M46" s="32" t="str">
        <f t="shared" si="6"/>
        <v>Non respect du planning</v>
      </c>
      <c r="N46" s="32" t="str">
        <f t="shared" si="7"/>
        <v>Non respect du planning</v>
      </c>
      <c r="O46" s="32" t="str">
        <f t="shared" si="8"/>
        <v>Non respect du planning</v>
      </c>
      <c r="P46" s="32" t="str">
        <f t="shared" si="9"/>
        <v>Non respect du planning</v>
      </c>
      <c r="Q46" s="32" t="str">
        <f t="shared" si="10"/>
        <v>Non respect du planning</v>
      </c>
    </row>
    <row r="47" spans="1:17" ht="12.95" hidden="1" customHeight="1" x14ac:dyDescent="0.2">
      <c r="A47" s="1" t="s">
        <v>11</v>
      </c>
      <c r="B47" s="9" t="s">
        <v>12</v>
      </c>
      <c r="C47" s="4">
        <v>45131</v>
      </c>
      <c r="D47" s="22" t="s">
        <v>60</v>
      </c>
      <c r="E47" s="5"/>
      <c r="F47" s="5"/>
      <c r="G47" s="5" t="s">
        <v>80</v>
      </c>
      <c r="H47" s="5" t="str">
        <f t="shared" si="4"/>
        <v>lundi</v>
      </c>
      <c r="I47" s="19">
        <f>IF(VLOOKUP(B47&amp;H47,'Param Planning'!$A$3:$Z$73,6,FALSE)=0,"",VLOOKUP(B47&amp;H47,'Param Planning'!$A$3:$Z$73,6,FALSE))</f>
        <v>0.25</v>
      </c>
      <c r="J47" s="10" t="str">
        <f>IF(VLOOKUP(B47&amp;H47,'Param Planning'!$A$3:$Z$73,7,FALSE)=0,"",VLOOKUP(B47&amp;H47,'Param Planning'!$A$3:$Z$73,7,FALSE))</f>
        <v/>
      </c>
      <c r="K47" s="10" t="str">
        <f>IF(VLOOKUP(B47&amp;H47,'Param Planning'!$A$3:$Z$73,8,FALSE)=0,"",VLOOKUP(B47&amp;H47,'Param Planning'!$A$3:$Z$73,8,FALSE))</f>
        <v/>
      </c>
      <c r="L47" s="10">
        <f>IF(VLOOKUP(B47&amp;H47,'Param Planning'!$A$3:$Z$73,9,FALSE)=0,"",VLOOKUP(B47&amp;H47,'Param Planning'!$A$3:$Z$73,9,FALSE))</f>
        <v>0.5</v>
      </c>
      <c r="M47" s="32" t="str">
        <f t="shared" si="6"/>
        <v>Non respect du planning</v>
      </c>
      <c r="N47" s="32" t="str">
        <f t="shared" si="7"/>
        <v/>
      </c>
      <c r="O47" s="32" t="str">
        <f t="shared" si="8"/>
        <v/>
      </c>
      <c r="P47" s="32" t="str">
        <f t="shared" si="9"/>
        <v>Non respect du planning</v>
      </c>
      <c r="Q47" s="32" t="str">
        <f t="shared" si="10"/>
        <v>Non respect du planning</v>
      </c>
    </row>
    <row r="48" spans="1:17" ht="12.95" hidden="1" customHeight="1" x14ac:dyDescent="0.2">
      <c r="A48" s="1" t="s">
        <v>11</v>
      </c>
      <c r="B48" s="9" t="s">
        <v>12</v>
      </c>
      <c r="C48" s="4">
        <v>45132</v>
      </c>
      <c r="D48" s="22" t="s">
        <v>76</v>
      </c>
      <c r="E48" s="5"/>
      <c r="F48" s="5"/>
      <c r="G48" s="5" t="s">
        <v>92</v>
      </c>
      <c r="H48" s="5" t="str">
        <f t="shared" si="4"/>
        <v>mardi</v>
      </c>
      <c r="I48" s="19">
        <f>IF(VLOOKUP(B48&amp;H48,'Param Planning'!$A$3:$Z$73,6,FALSE)=0,"",VLOOKUP(B48&amp;H48,'Param Planning'!$A$3:$Z$73,6,FALSE))</f>
        <v>0.25</v>
      </c>
      <c r="J48" s="10" t="str">
        <f>IF(VLOOKUP(B48&amp;H48,'Param Planning'!$A$3:$Z$73,7,FALSE)=0,"",VLOOKUP(B48&amp;H48,'Param Planning'!$A$3:$Z$73,7,FALSE))</f>
        <v/>
      </c>
      <c r="K48" s="10" t="str">
        <f>IF(VLOOKUP(B48&amp;H48,'Param Planning'!$A$3:$Z$73,8,FALSE)=0,"",VLOOKUP(B48&amp;H48,'Param Planning'!$A$3:$Z$73,8,FALSE))</f>
        <v/>
      </c>
      <c r="L48" s="10">
        <f>IF(VLOOKUP(B48&amp;H48,'Param Planning'!$A$3:$Z$73,9,FALSE)=0,"",VLOOKUP(B48&amp;H48,'Param Planning'!$A$3:$Z$73,9,FALSE))</f>
        <v>0.5</v>
      </c>
      <c r="M48" s="32" t="str">
        <f t="shared" si="6"/>
        <v>Non respect du planning</v>
      </c>
      <c r="N48" s="32" t="str">
        <f t="shared" si="7"/>
        <v/>
      </c>
      <c r="O48" s="32" t="str">
        <f t="shared" si="8"/>
        <v/>
      </c>
      <c r="P48" s="32" t="str">
        <f t="shared" si="9"/>
        <v>Non respect du planning</v>
      </c>
      <c r="Q48" s="32" t="str">
        <f t="shared" si="10"/>
        <v>Non respect du planning</v>
      </c>
    </row>
    <row r="49" spans="1:17" ht="12.95" hidden="1" customHeight="1" x14ac:dyDescent="0.2">
      <c r="A49" s="1" t="s">
        <v>11</v>
      </c>
      <c r="B49" s="9" t="s">
        <v>12</v>
      </c>
      <c r="C49" s="4">
        <v>45133</v>
      </c>
      <c r="D49" s="22" t="s">
        <v>61</v>
      </c>
      <c r="E49" s="5"/>
      <c r="F49" s="5"/>
      <c r="G49" s="5" t="s">
        <v>101</v>
      </c>
      <c r="H49" s="5" t="str">
        <f t="shared" si="4"/>
        <v>mercredi</v>
      </c>
      <c r="I49" s="19">
        <f>IF(VLOOKUP(B49&amp;H49,'Param Planning'!$A$3:$Z$73,6,FALSE)=0,"",VLOOKUP(B49&amp;H49,'Param Planning'!$A$3:$Z$73,6,FALSE))</f>
        <v>0.25</v>
      </c>
      <c r="J49" s="10" t="str">
        <f>IF(VLOOKUP(B49&amp;H49,'Param Planning'!$A$3:$Z$73,7,FALSE)=0,"",VLOOKUP(B49&amp;H49,'Param Planning'!$A$3:$Z$73,7,FALSE))</f>
        <v/>
      </c>
      <c r="K49" s="10" t="str">
        <f>IF(VLOOKUP(B49&amp;H49,'Param Planning'!$A$3:$Z$73,8,FALSE)=0,"",VLOOKUP(B49&amp;H49,'Param Planning'!$A$3:$Z$73,8,FALSE))</f>
        <v/>
      </c>
      <c r="L49" s="10">
        <f>IF(VLOOKUP(B49&amp;H49,'Param Planning'!$A$3:$Z$73,9,FALSE)=0,"",VLOOKUP(B49&amp;H49,'Param Planning'!$A$3:$Z$73,9,FALSE))</f>
        <v>0.5</v>
      </c>
      <c r="M49" s="32" t="str">
        <f t="shared" si="6"/>
        <v>Non respect du planning</v>
      </c>
      <c r="N49" s="32" t="str">
        <f t="shared" si="7"/>
        <v/>
      </c>
      <c r="O49" s="32" t="str">
        <f t="shared" si="8"/>
        <v/>
      </c>
      <c r="P49" s="32" t="str">
        <f t="shared" si="9"/>
        <v>Non respect du planning</v>
      </c>
      <c r="Q49" s="32" t="str">
        <f t="shared" si="10"/>
        <v>Non respect du planning</v>
      </c>
    </row>
    <row r="50" spans="1:17" ht="12.95" hidden="1" customHeight="1" x14ac:dyDescent="0.2">
      <c r="A50" s="1" t="s">
        <v>11</v>
      </c>
      <c r="B50" s="9" t="s">
        <v>12</v>
      </c>
      <c r="C50" s="4">
        <v>45134</v>
      </c>
      <c r="D50" s="22" t="s">
        <v>61</v>
      </c>
      <c r="E50" s="5"/>
      <c r="F50" s="5"/>
      <c r="G50" s="5" t="s">
        <v>196</v>
      </c>
      <c r="H50" s="5" t="str">
        <f t="shared" si="4"/>
        <v>jeudi</v>
      </c>
      <c r="I50" s="19">
        <f>IF(VLOOKUP(B50&amp;H50,'Param Planning'!$A$3:$Z$73,6,FALSE)=0,"",VLOOKUP(B50&amp;H50,'Param Planning'!$A$3:$Z$73,6,FALSE))</f>
        <v>0.25</v>
      </c>
      <c r="J50" s="10" t="str">
        <f>IF(VLOOKUP(B50&amp;H50,'Param Planning'!$A$3:$Z$73,7,FALSE)=0,"",VLOOKUP(B50&amp;H50,'Param Planning'!$A$3:$Z$73,7,FALSE))</f>
        <v/>
      </c>
      <c r="K50" s="10" t="str">
        <f>IF(VLOOKUP(B50&amp;H50,'Param Planning'!$A$3:$Z$73,8,FALSE)=0,"",VLOOKUP(B50&amp;H50,'Param Planning'!$A$3:$Z$73,8,FALSE))</f>
        <v/>
      </c>
      <c r="L50" s="10">
        <f>IF(VLOOKUP(B50&amp;H50,'Param Planning'!$A$3:$Z$73,9,FALSE)=0,"",VLOOKUP(B50&amp;H50,'Param Planning'!$A$3:$Z$73,9,FALSE))</f>
        <v>0.5</v>
      </c>
      <c r="M50" s="32" t="str">
        <f t="shared" si="6"/>
        <v>Non respect du planning</v>
      </c>
      <c r="N50" s="32" t="str">
        <f t="shared" si="7"/>
        <v/>
      </c>
      <c r="O50" s="32" t="str">
        <f t="shared" si="8"/>
        <v/>
      </c>
      <c r="P50" s="32" t="str">
        <f t="shared" si="9"/>
        <v>Non respect du planning</v>
      </c>
      <c r="Q50" s="32" t="str">
        <f t="shared" si="10"/>
        <v>Non respect du planning</v>
      </c>
    </row>
    <row r="51" spans="1:17" ht="12.95" hidden="1" customHeight="1" x14ac:dyDescent="0.2">
      <c r="A51" s="1" t="s">
        <v>11</v>
      </c>
      <c r="B51" s="9" t="s">
        <v>12</v>
      </c>
      <c r="C51" s="4">
        <v>45135</v>
      </c>
      <c r="D51" s="22" t="s">
        <v>51</v>
      </c>
      <c r="E51" s="5" t="s">
        <v>146</v>
      </c>
      <c r="F51" s="5" t="s">
        <v>46</v>
      </c>
      <c r="G51" s="5" t="s">
        <v>182</v>
      </c>
      <c r="H51" s="5" t="str">
        <f t="shared" si="4"/>
        <v>vendredi</v>
      </c>
      <c r="I51" s="19">
        <f>IF(VLOOKUP(B51&amp;H51,'Param Planning'!$A$3:$Z$73,6,FALSE)=0,"",VLOOKUP(B51&amp;H51,'Param Planning'!$A$3:$Z$73,6,FALSE))</f>
        <v>0.25</v>
      </c>
      <c r="J51" s="10">
        <f>IF(VLOOKUP(B51&amp;H51,'Param Planning'!$A$3:$Z$73,7,FALSE)=0,"",VLOOKUP(B51&amp;H51,'Param Planning'!$A$3:$Z$73,7,FALSE))</f>
        <v>0.5</v>
      </c>
      <c r="K51" s="10">
        <f>IF(VLOOKUP(B51&amp;H51,'Param Planning'!$A$3:$Z$73,8,FALSE)=0,"",VLOOKUP(B51&amp;H51,'Param Planning'!$A$3:$Z$73,8,FALSE))</f>
        <v>0.58333333333333337</v>
      </c>
      <c r="L51" s="10">
        <f>IF(VLOOKUP(B51&amp;H51,'Param Planning'!$A$3:$Z$73,9,FALSE)=0,"",VLOOKUP(B51&amp;H51,'Param Planning'!$A$3:$Z$73,9,FALSE))</f>
        <v>0.70833333333333337</v>
      </c>
      <c r="M51" s="32" t="str">
        <f t="shared" si="6"/>
        <v>Non respect du planning</v>
      </c>
      <c r="N51" s="32" t="str">
        <f t="shared" si="7"/>
        <v>Non respect du planning</v>
      </c>
      <c r="O51" s="32" t="str">
        <f t="shared" si="8"/>
        <v>Non respect du planning</v>
      </c>
      <c r="P51" s="32" t="str">
        <f t="shared" si="9"/>
        <v>Non respect du planning</v>
      </c>
      <c r="Q51" s="32" t="str">
        <f t="shared" si="10"/>
        <v>Non respect du planning</v>
      </c>
    </row>
    <row r="52" spans="1:17" ht="12.95" hidden="1" customHeight="1" x14ac:dyDescent="0.2">
      <c r="A52" s="1" t="s">
        <v>11</v>
      </c>
      <c r="B52" s="9" t="s">
        <v>12</v>
      </c>
      <c r="C52" s="4">
        <v>45136</v>
      </c>
      <c r="D52" s="22" t="s">
        <v>36</v>
      </c>
      <c r="E52" s="5" t="s">
        <v>58</v>
      </c>
      <c r="F52" s="5" t="s">
        <v>27</v>
      </c>
      <c r="G52" s="5" t="s">
        <v>170</v>
      </c>
      <c r="H52" s="5" t="str">
        <f t="shared" si="4"/>
        <v>samedi</v>
      </c>
      <c r="I52" s="19">
        <f>IF(VLOOKUP(B52&amp;H52,'Param Planning'!$A$3:$Z$73,6,FALSE)=0,"",VLOOKUP(B52&amp;H52,'Param Planning'!$A$3:$Z$73,6,FALSE))</f>
        <v>0.25</v>
      </c>
      <c r="J52" s="10">
        <f>IF(VLOOKUP(B52&amp;H52,'Param Planning'!$A$3:$Z$73,7,FALSE)=0,"",VLOOKUP(B52&amp;H52,'Param Planning'!$A$3:$Z$73,7,FALSE))</f>
        <v>0.5</v>
      </c>
      <c r="K52" s="10">
        <f>IF(VLOOKUP(B52&amp;H52,'Param Planning'!$A$3:$Z$73,8,FALSE)=0,"",VLOOKUP(B52&amp;H52,'Param Planning'!$A$3:$Z$73,8,FALSE))</f>
        <v>0.58333333333333337</v>
      </c>
      <c r="L52" s="10">
        <f>IF(VLOOKUP(B52&amp;H52,'Param Planning'!$A$3:$Z$73,9,FALSE)=0,"",VLOOKUP(B52&amp;H52,'Param Planning'!$A$3:$Z$73,9,FALSE))</f>
        <v>0.70833333333333337</v>
      </c>
      <c r="M52" s="32" t="str">
        <f t="shared" si="6"/>
        <v>Non respect du planning</v>
      </c>
      <c r="N52" s="32" t="str">
        <f t="shared" si="7"/>
        <v>Non respect du planning</v>
      </c>
      <c r="O52" s="32" t="str">
        <f t="shared" si="8"/>
        <v>Non respect du planning</v>
      </c>
      <c r="P52" s="32" t="str">
        <f t="shared" si="9"/>
        <v>Non respect du planning</v>
      </c>
      <c r="Q52" s="32" t="str">
        <f t="shared" si="10"/>
        <v>Non respect du planning</v>
      </c>
    </row>
    <row r="53" spans="1:17" ht="12.95" hidden="1" customHeight="1" x14ac:dyDescent="0.2">
      <c r="A53" s="1" t="s">
        <v>11</v>
      </c>
      <c r="B53" s="9" t="s">
        <v>12</v>
      </c>
      <c r="C53" s="4">
        <v>45138</v>
      </c>
      <c r="D53" s="22" t="s">
        <v>13</v>
      </c>
      <c r="E53" s="5"/>
      <c r="F53" s="5"/>
      <c r="G53" s="5" t="s">
        <v>79</v>
      </c>
      <c r="H53" s="5" t="str">
        <f t="shared" si="4"/>
        <v>lundi</v>
      </c>
      <c r="I53" s="19">
        <f>IF(VLOOKUP(B53&amp;H53,'Param Planning'!$A$3:$Z$73,6,FALSE)=0,"",VLOOKUP(B53&amp;H53,'Param Planning'!$A$3:$Z$73,6,FALSE))</f>
        <v>0.25</v>
      </c>
      <c r="J53" s="10" t="str">
        <f>IF(VLOOKUP(B53&amp;H53,'Param Planning'!$A$3:$Z$73,7,FALSE)=0,"",VLOOKUP(B53&amp;H53,'Param Planning'!$A$3:$Z$73,7,FALSE))</f>
        <v/>
      </c>
      <c r="K53" s="10" t="str">
        <f>IF(VLOOKUP(B53&amp;H53,'Param Planning'!$A$3:$Z$73,8,FALSE)=0,"",VLOOKUP(B53&amp;H53,'Param Planning'!$A$3:$Z$73,8,FALSE))</f>
        <v/>
      </c>
      <c r="L53" s="10">
        <f>IF(VLOOKUP(B53&amp;H53,'Param Planning'!$A$3:$Z$73,9,FALSE)=0,"",VLOOKUP(B53&amp;H53,'Param Planning'!$A$3:$Z$73,9,FALSE))</f>
        <v>0.5</v>
      </c>
      <c r="M53" s="32" t="str">
        <f t="shared" si="6"/>
        <v>Non respect du planning</v>
      </c>
      <c r="N53" s="32" t="str">
        <f t="shared" si="7"/>
        <v/>
      </c>
      <c r="O53" s="32" t="str">
        <f t="shared" si="8"/>
        <v/>
      </c>
      <c r="P53" s="32" t="str">
        <f t="shared" si="9"/>
        <v>Non respect du planning</v>
      </c>
      <c r="Q53" s="32" t="str">
        <f t="shared" si="10"/>
        <v>Non respect du planning</v>
      </c>
    </row>
    <row r="54" spans="1:17" s="15" customFormat="1" ht="12.95" hidden="1" customHeight="1" x14ac:dyDescent="0.2">
      <c r="A54" s="12"/>
      <c r="B54" s="16"/>
      <c r="C54" s="13"/>
      <c r="D54" s="23"/>
      <c r="E54" s="14"/>
      <c r="F54" s="14"/>
      <c r="G54" s="14"/>
      <c r="H54" s="5" t="str">
        <f t="shared" si="4"/>
        <v>samedi</v>
      </c>
      <c r="I54" s="19" t="str">
        <f>IF(VLOOKUP(B54&amp;H54,'Param Planning'!$A$3:$Z$73,6,FALSE)=0,"",VLOOKUP(B54&amp;H54,'Param Planning'!$A$3:$Z$73,6,FALSE))</f>
        <v/>
      </c>
      <c r="J54" s="10" t="str">
        <f>IF(VLOOKUP(B54&amp;H54,'Param Planning'!$A$3:$Z$73,7,FALSE)=0,"",VLOOKUP(B54&amp;H54,'Param Planning'!$A$3:$Z$73,7,FALSE))</f>
        <v/>
      </c>
      <c r="K54" s="10" t="str">
        <f>IF(VLOOKUP(B54&amp;H54,'Param Planning'!$A$3:$Z$73,8,FALSE)=0,"",VLOOKUP(B54&amp;H54,'Param Planning'!$A$3:$Z$73,8,FALSE))</f>
        <v/>
      </c>
      <c r="L54" s="10" t="str">
        <f>IF(VLOOKUP(B54&amp;H54,'Param Planning'!$A$3:$Z$73,9,FALSE)=0,"",VLOOKUP(B54&amp;H54,'Param Planning'!$A$3:$Z$73,9,FALSE))</f>
        <v/>
      </c>
      <c r="M54" s="32" t="e">
        <f t="shared" si="6"/>
        <v>#VALUE!</v>
      </c>
      <c r="N54" s="32" t="str">
        <f t="shared" si="7"/>
        <v/>
      </c>
      <c r="O54" s="32" t="str">
        <f t="shared" si="8"/>
        <v/>
      </c>
      <c r="P54" s="32" t="str">
        <f t="shared" si="9"/>
        <v/>
      </c>
      <c r="Q54" s="32" t="e">
        <f t="shared" si="10"/>
        <v>#VALUE!</v>
      </c>
    </row>
    <row r="55" spans="1:17" ht="12.95" hidden="1" customHeight="1" x14ac:dyDescent="0.2">
      <c r="A55" s="1" t="s">
        <v>0</v>
      </c>
      <c r="B55" s="9" t="s">
        <v>17</v>
      </c>
      <c r="C55" s="4">
        <v>45110</v>
      </c>
      <c r="D55" s="22" t="s">
        <v>18</v>
      </c>
      <c r="E55" s="5"/>
      <c r="F55" s="5"/>
      <c r="G55" s="25" t="s">
        <v>58</v>
      </c>
      <c r="H55" s="5" t="str">
        <f t="shared" si="4"/>
        <v>lundi</v>
      </c>
      <c r="I55" s="19">
        <f>IF(VLOOKUP(B55&amp;H55,'Param Planning'!$A$3:$Z$73,6,FALSE)=0,"",VLOOKUP(B55&amp;H55,'Param Planning'!$A$3:$Z$73,6,FALSE))</f>
        <v>0.25</v>
      </c>
      <c r="J55" s="10" t="str">
        <f>IF(VLOOKUP(B55&amp;H55,'Param Planning'!$A$3:$Z$73,7,FALSE)=0,"",VLOOKUP(B55&amp;H55,'Param Planning'!$A$3:$Z$73,7,FALSE))</f>
        <v/>
      </c>
      <c r="K55" s="10" t="str">
        <f>IF(VLOOKUP(B55&amp;H55,'Param Planning'!$A$3:$Z$73,8,FALSE)=0,"",VLOOKUP(B55&amp;H55,'Param Planning'!$A$3:$Z$73,8,FALSE))</f>
        <v/>
      </c>
      <c r="L55" s="10">
        <f>IF(VLOOKUP(B55&amp;H55,'Param Planning'!$A$3:$Z$73,9,FALSE)=0,"",VLOOKUP(B55&amp;H55,'Param Planning'!$A$3:$Z$73,9,FALSE))</f>
        <v>0.5</v>
      </c>
      <c r="M55" s="32" t="str">
        <f t="shared" si="6"/>
        <v>Non respect du planning</v>
      </c>
      <c r="N55" s="32" t="str">
        <f t="shared" si="7"/>
        <v/>
      </c>
      <c r="O55" s="32" t="str">
        <f t="shared" si="8"/>
        <v/>
      </c>
      <c r="P55" s="32" t="str">
        <f t="shared" si="9"/>
        <v>Non respect du planning</v>
      </c>
      <c r="Q55" s="32" t="str">
        <f t="shared" si="10"/>
        <v>Non respect du planning</v>
      </c>
    </row>
    <row r="56" spans="1:17" ht="12.95" hidden="1" customHeight="1" x14ac:dyDescent="0.2">
      <c r="A56" s="1" t="s">
        <v>0</v>
      </c>
      <c r="B56" s="9" t="s">
        <v>17</v>
      </c>
      <c r="C56" s="4">
        <v>45113</v>
      </c>
      <c r="D56" s="22" t="s">
        <v>144</v>
      </c>
      <c r="E56" s="5"/>
      <c r="F56" s="5"/>
      <c r="G56" s="25" t="s">
        <v>259</v>
      </c>
      <c r="H56" s="5" t="str">
        <f t="shared" si="4"/>
        <v>jeudi</v>
      </c>
      <c r="I56" s="19">
        <f>IF(VLOOKUP(B56&amp;H56,'Param Planning'!$A$3:$Z$73,6,FALSE)=0,"",VLOOKUP(B56&amp;H56,'Param Planning'!$A$3:$Z$73,6,FALSE))</f>
        <v>0.25</v>
      </c>
      <c r="J56" s="10">
        <f>IF(VLOOKUP(B56&amp;H56,'Param Planning'!$A$3:$Z$73,7,FALSE)=0,"",VLOOKUP(B56&amp;H56,'Param Planning'!$A$3:$Z$73,7,FALSE))</f>
        <v>0.5</v>
      </c>
      <c r="K56" s="10">
        <f>IF(VLOOKUP(B56&amp;H56,'Param Planning'!$A$3:$Z$73,8,FALSE)=0,"",VLOOKUP(B56&amp;H56,'Param Planning'!$A$3:$Z$73,8,FALSE))</f>
        <v>0.52083333333333337</v>
      </c>
      <c r="L56" s="10">
        <f>IF(VLOOKUP(B56&amp;H56,'Param Planning'!$A$3:$Z$73,9,FALSE)=0,"",VLOOKUP(B56&amp;H56,'Param Planning'!$A$3:$Z$73,9,FALSE))</f>
        <v>0.60416666666666663</v>
      </c>
      <c r="M56" s="32" t="str">
        <f t="shared" si="6"/>
        <v>Non respect du planning</v>
      </c>
      <c r="N56" s="32" t="str">
        <f t="shared" si="7"/>
        <v>Non respect du planning</v>
      </c>
      <c r="O56" s="32" t="str">
        <f t="shared" si="8"/>
        <v>Non respect du planning</v>
      </c>
      <c r="P56" s="32" t="str">
        <f t="shared" si="9"/>
        <v>Non respect du planning</v>
      </c>
      <c r="Q56" s="32" t="str">
        <f t="shared" si="10"/>
        <v>Non respect du planning</v>
      </c>
    </row>
    <row r="57" spans="1:17" ht="12.95" hidden="1" customHeight="1" x14ac:dyDescent="0.2">
      <c r="A57" s="1" t="s">
        <v>0</v>
      </c>
      <c r="B57" s="9" t="s">
        <v>17</v>
      </c>
      <c r="C57" s="4">
        <v>45114</v>
      </c>
      <c r="D57" s="22" t="s">
        <v>120</v>
      </c>
      <c r="E57" s="5"/>
      <c r="F57" s="5"/>
      <c r="G57" s="25" t="s">
        <v>213</v>
      </c>
      <c r="H57" s="5" t="str">
        <f t="shared" si="4"/>
        <v>vendredi</v>
      </c>
      <c r="I57" s="19">
        <f>IF(VLOOKUP(B57&amp;H57,'Param Planning'!$A$3:$Z$73,6,FALSE)=0,"",VLOOKUP(B57&amp;H57,'Param Planning'!$A$3:$Z$73,6,FALSE))</f>
        <v>0.25</v>
      </c>
      <c r="J57" s="10">
        <f>IF(VLOOKUP(B57&amp;H57,'Param Planning'!$A$3:$Z$73,7,FALSE)=0,"",VLOOKUP(B57&amp;H57,'Param Planning'!$A$3:$Z$73,7,FALSE))</f>
        <v>0.5</v>
      </c>
      <c r="K57" s="10">
        <f>IF(VLOOKUP(B57&amp;H57,'Param Planning'!$A$3:$Z$73,8,FALSE)=0,"",VLOOKUP(B57&amp;H57,'Param Planning'!$A$3:$Z$73,8,FALSE))</f>
        <v>0.52083333333333337</v>
      </c>
      <c r="L57" s="10">
        <f>IF(VLOOKUP(B57&amp;H57,'Param Planning'!$A$3:$Z$73,9,FALSE)=0,"",VLOOKUP(B57&amp;H57,'Param Planning'!$A$3:$Z$73,9,FALSE))</f>
        <v>0.60416666666666663</v>
      </c>
      <c r="M57" s="32" t="str">
        <f t="shared" si="6"/>
        <v>Non respect du planning</v>
      </c>
      <c r="N57" s="32" t="str">
        <f t="shared" si="7"/>
        <v>Non respect du planning</v>
      </c>
      <c r="O57" s="32" t="str">
        <f t="shared" si="8"/>
        <v>Non respect du planning</v>
      </c>
      <c r="P57" s="32" t="str">
        <f t="shared" si="9"/>
        <v>Non respect du planning</v>
      </c>
      <c r="Q57" s="32" t="str">
        <f t="shared" si="10"/>
        <v>Non respect du planning</v>
      </c>
    </row>
    <row r="58" spans="1:17" ht="12.95" hidden="1" customHeight="1" x14ac:dyDescent="0.2">
      <c r="A58" s="1" t="s">
        <v>0</v>
      </c>
      <c r="B58" s="9" t="s">
        <v>17</v>
      </c>
      <c r="C58" s="4">
        <v>45117</v>
      </c>
      <c r="D58" s="22" t="s">
        <v>302</v>
      </c>
      <c r="E58" s="5"/>
      <c r="F58" s="5"/>
      <c r="G58" s="25" t="s">
        <v>104</v>
      </c>
      <c r="H58" s="5" t="str">
        <f t="shared" si="4"/>
        <v>lundi</v>
      </c>
      <c r="I58" s="19">
        <f>IF(VLOOKUP(B58&amp;H58,'Param Planning'!$A$3:$Z$73,6,FALSE)=0,"",VLOOKUP(B58&amp;H58,'Param Planning'!$A$3:$Z$73,6,FALSE))</f>
        <v>0.25</v>
      </c>
      <c r="J58" s="10" t="str">
        <f>IF(VLOOKUP(B58&amp;H58,'Param Planning'!$A$3:$Z$73,7,FALSE)=0,"",VLOOKUP(B58&amp;H58,'Param Planning'!$A$3:$Z$73,7,FALSE))</f>
        <v/>
      </c>
      <c r="K58" s="10" t="str">
        <f>IF(VLOOKUP(B58&amp;H58,'Param Planning'!$A$3:$Z$73,8,FALSE)=0,"",VLOOKUP(B58&amp;H58,'Param Planning'!$A$3:$Z$73,8,FALSE))</f>
        <v/>
      </c>
      <c r="L58" s="10">
        <f>IF(VLOOKUP(B58&amp;H58,'Param Planning'!$A$3:$Z$73,9,FALSE)=0,"",VLOOKUP(B58&amp;H58,'Param Planning'!$A$3:$Z$73,9,FALSE))</f>
        <v>0.5</v>
      </c>
      <c r="M58" s="32" t="str">
        <f t="shared" si="6"/>
        <v>Non respect du planning</v>
      </c>
      <c r="N58" s="32" t="str">
        <f t="shared" si="7"/>
        <v/>
      </c>
      <c r="O58" s="32" t="str">
        <f t="shared" si="8"/>
        <v/>
      </c>
      <c r="P58" s="32" t="str">
        <f t="shared" si="9"/>
        <v>Non respect du planning</v>
      </c>
      <c r="Q58" s="32" t="str">
        <f t="shared" si="10"/>
        <v>Non respect du planning</v>
      </c>
    </row>
    <row r="59" spans="1:17" ht="12.95" hidden="1" customHeight="1" x14ac:dyDescent="0.2">
      <c r="A59" s="1" t="s">
        <v>0</v>
      </c>
      <c r="B59" s="9" t="s">
        <v>17</v>
      </c>
      <c r="C59" s="4">
        <v>45120</v>
      </c>
      <c r="D59" s="22" t="s">
        <v>82</v>
      </c>
      <c r="E59" s="5"/>
      <c r="F59" s="5"/>
      <c r="G59" s="25" t="s">
        <v>262</v>
      </c>
      <c r="H59" s="5" t="str">
        <f t="shared" si="4"/>
        <v>jeudi</v>
      </c>
      <c r="I59" s="19">
        <f>IF(VLOOKUP(B59&amp;H59,'Param Planning'!$A$3:$Z$73,6,FALSE)=0,"",VLOOKUP(B59&amp;H59,'Param Planning'!$A$3:$Z$73,6,FALSE))</f>
        <v>0.25</v>
      </c>
      <c r="J59" s="10">
        <f>IF(VLOOKUP(B59&amp;H59,'Param Planning'!$A$3:$Z$73,7,FALSE)=0,"",VLOOKUP(B59&amp;H59,'Param Planning'!$A$3:$Z$73,7,FALSE))</f>
        <v>0.5</v>
      </c>
      <c r="K59" s="10">
        <f>IF(VLOOKUP(B59&amp;H59,'Param Planning'!$A$3:$Z$73,8,FALSE)=0,"",VLOOKUP(B59&amp;H59,'Param Planning'!$A$3:$Z$73,8,FALSE))</f>
        <v>0.52083333333333337</v>
      </c>
      <c r="L59" s="10">
        <f>IF(VLOOKUP(B59&amp;H59,'Param Planning'!$A$3:$Z$73,9,FALSE)=0,"",VLOOKUP(B59&amp;H59,'Param Planning'!$A$3:$Z$73,9,FALSE))</f>
        <v>0.60416666666666663</v>
      </c>
      <c r="M59" s="32" t="str">
        <f t="shared" si="6"/>
        <v>Non respect du planning</v>
      </c>
      <c r="N59" s="32" t="str">
        <f t="shared" si="7"/>
        <v>Non respect du planning</v>
      </c>
      <c r="O59" s="32" t="str">
        <f t="shared" si="8"/>
        <v>Non respect du planning</v>
      </c>
      <c r="P59" s="32" t="str">
        <f t="shared" si="9"/>
        <v>Non respect du planning</v>
      </c>
      <c r="Q59" s="32" t="str">
        <f t="shared" si="10"/>
        <v>Non respect du planning</v>
      </c>
    </row>
    <row r="60" spans="1:17" ht="12.95" hidden="1" customHeight="1" x14ac:dyDescent="0.2">
      <c r="A60" s="1" t="s">
        <v>0</v>
      </c>
      <c r="B60" s="9" t="s">
        <v>17</v>
      </c>
      <c r="C60" s="4">
        <v>45121</v>
      </c>
      <c r="D60" s="22" t="s">
        <v>302</v>
      </c>
      <c r="E60" s="5"/>
      <c r="F60" s="5"/>
      <c r="G60" s="25"/>
      <c r="H60" s="5" t="str">
        <f t="shared" si="4"/>
        <v>vendredi</v>
      </c>
      <c r="I60" s="19">
        <f>IF(VLOOKUP(B60&amp;H60,'Param Planning'!$A$3:$Z$73,6,FALSE)=0,"",VLOOKUP(B60&amp;H60,'Param Planning'!$A$3:$Z$73,6,FALSE))</f>
        <v>0.25</v>
      </c>
      <c r="J60" s="10">
        <f>IF(VLOOKUP(B60&amp;H60,'Param Planning'!$A$3:$Z$73,7,FALSE)=0,"",VLOOKUP(B60&amp;H60,'Param Planning'!$A$3:$Z$73,7,FALSE))</f>
        <v>0.5</v>
      </c>
      <c r="K60" s="10">
        <f>IF(VLOOKUP(B60&amp;H60,'Param Planning'!$A$3:$Z$73,8,FALSE)=0,"",VLOOKUP(B60&amp;H60,'Param Planning'!$A$3:$Z$73,8,FALSE))</f>
        <v>0.52083333333333337</v>
      </c>
      <c r="L60" s="10">
        <f>IF(VLOOKUP(B60&amp;H60,'Param Planning'!$A$3:$Z$73,9,FALSE)=0,"",VLOOKUP(B60&amp;H60,'Param Planning'!$A$3:$Z$73,9,FALSE))</f>
        <v>0.60416666666666663</v>
      </c>
      <c r="M60" s="32" t="str">
        <f t="shared" si="6"/>
        <v>Non respect du planning</v>
      </c>
      <c r="N60" s="32" t="str">
        <f t="shared" si="7"/>
        <v>Non respect du planning</v>
      </c>
      <c r="O60" s="32" t="str">
        <f t="shared" si="8"/>
        <v>Non respect du planning</v>
      </c>
      <c r="P60" s="32" t="str">
        <f t="shared" si="9"/>
        <v>Non respect du planning</v>
      </c>
      <c r="Q60" s="32" t="str">
        <f t="shared" si="10"/>
        <v>Non respect du planning</v>
      </c>
    </row>
    <row r="61" spans="1:17" ht="12.6" hidden="1" customHeight="1" x14ac:dyDescent="0.2">
      <c r="A61" s="1" t="s">
        <v>0</v>
      </c>
      <c r="B61" s="9" t="s">
        <v>17</v>
      </c>
      <c r="C61" s="4">
        <v>45124</v>
      </c>
      <c r="D61" s="22" t="s">
        <v>53</v>
      </c>
      <c r="E61" s="5"/>
      <c r="F61" s="5"/>
      <c r="G61" s="25" t="s">
        <v>58</v>
      </c>
      <c r="H61" s="5" t="str">
        <f t="shared" si="4"/>
        <v>lundi</v>
      </c>
      <c r="I61" s="19">
        <f>IF(VLOOKUP(B61&amp;H61,'Param Planning'!$A$3:$Z$73,6,FALSE)=0,"",VLOOKUP(B61&amp;H61,'Param Planning'!$A$3:$Z$73,6,FALSE))</f>
        <v>0.25</v>
      </c>
      <c r="J61" s="10" t="str">
        <f>IF(VLOOKUP(B61&amp;H61,'Param Planning'!$A$3:$Z$73,7,FALSE)=0,"",VLOOKUP(B61&amp;H61,'Param Planning'!$A$3:$Z$73,7,FALSE))</f>
        <v/>
      </c>
      <c r="K61" s="10" t="str">
        <f>IF(VLOOKUP(B61&amp;H61,'Param Planning'!$A$3:$Z$73,8,FALSE)=0,"",VLOOKUP(B61&amp;H61,'Param Planning'!$A$3:$Z$73,8,FALSE))</f>
        <v/>
      </c>
      <c r="L61" s="10">
        <f>IF(VLOOKUP(B61&amp;H61,'Param Planning'!$A$3:$Z$73,9,FALSE)=0,"",VLOOKUP(B61&amp;H61,'Param Planning'!$A$3:$Z$73,9,FALSE))</f>
        <v>0.5</v>
      </c>
      <c r="M61" s="32" t="str">
        <f t="shared" si="6"/>
        <v>Non respect du planning</v>
      </c>
      <c r="N61" s="32" t="str">
        <f t="shared" si="7"/>
        <v/>
      </c>
      <c r="O61" s="32" t="str">
        <f t="shared" si="8"/>
        <v/>
      </c>
      <c r="P61" s="32" t="str">
        <f t="shared" si="9"/>
        <v>Non respect du planning</v>
      </c>
      <c r="Q61" s="32" t="str">
        <f t="shared" si="10"/>
        <v>Non respect du planning</v>
      </c>
    </row>
    <row r="62" spans="1:17" ht="12.95" hidden="1" customHeight="1" x14ac:dyDescent="0.2">
      <c r="A62" s="1" t="s">
        <v>0</v>
      </c>
      <c r="B62" s="9" t="s">
        <v>17</v>
      </c>
      <c r="C62" s="4">
        <v>45127</v>
      </c>
      <c r="D62" s="22" t="s">
        <v>62</v>
      </c>
      <c r="E62" s="25" t="s">
        <v>196</v>
      </c>
      <c r="F62" s="26" t="s">
        <v>96</v>
      </c>
      <c r="G62" s="25" t="s">
        <v>200</v>
      </c>
      <c r="H62" s="5" t="str">
        <f t="shared" si="4"/>
        <v>jeudi</v>
      </c>
      <c r="I62" s="19">
        <f>IF(VLOOKUP(B62&amp;H62,'Param Planning'!$A$3:$Z$73,6,FALSE)=0,"",VLOOKUP(B62&amp;H62,'Param Planning'!$A$3:$Z$73,6,FALSE))</f>
        <v>0.25</v>
      </c>
      <c r="J62" s="10">
        <f>IF(VLOOKUP(B62&amp;H62,'Param Planning'!$A$3:$Z$73,7,FALSE)=0,"",VLOOKUP(B62&amp;H62,'Param Planning'!$A$3:$Z$73,7,FALSE))</f>
        <v>0.5</v>
      </c>
      <c r="K62" s="10">
        <f>IF(VLOOKUP(B62&amp;H62,'Param Planning'!$A$3:$Z$73,8,FALSE)=0,"",VLOOKUP(B62&amp;H62,'Param Planning'!$A$3:$Z$73,8,FALSE))</f>
        <v>0.52083333333333337</v>
      </c>
      <c r="L62" s="10">
        <f>IF(VLOOKUP(B62&amp;H62,'Param Planning'!$A$3:$Z$73,9,FALSE)=0,"",VLOOKUP(B62&amp;H62,'Param Planning'!$A$3:$Z$73,9,FALSE))</f>
        <v>0.60416666666666663</v>
      </c>
      <c r="M62" s="32" t="str">
        <f t="shared" si="6"/>
        <v>Non respect du planning</v>
      </c>
      <c r="N62" s="32" t="str">
        <f t="shared" si="7"/>
        <v>Non respect du planning</v>
      </c>
      <c r="O62" s="32" t="str">
        <f t="shared" si="8"/>
        <v>Non respect du planning</v>
      </c>
      <c r="P62" s="32" t="str">
        <f t="shared" si="9"/>
        <v>Non respect du planning</v>
      </c>
      <c r="Q62" s="32" t="str">
        <f t="shared" si="10"/>
        <v>Non respect du planning</v>
      </c>
    </row>
    <row r="63" spans="1:17" ht="12.95" hidden="1" customHeight="1" x14ac:dyDescent="0.2">
      <c r="A63" s="1" t="s">
        <v>0</v>
      </c>
      <c r="B63" s="9" t="s">
        <v>17</v>
      </c>
      <c r="C63" s="4">
        <v>45128</v>
      </c>
      <c r="D63" s="22" t="s">
        <v>53</v>
      </c>
      <c r="E63" s="25" t="s">
        <v>218</v>
      </c>
      <c r="F63" s="26" t="s">
        <v>92</v>
      </c>
      <c r="G63" s="25" t="s">
        <v>186</v>
      </c>
      <c r="H63" s="5" t="str">
        <f t="shared" si="4"/>
        <v>vendredi</v>
      </c>
      <c r="I63" s="19">
        <f>IF(VLOOKUP(B63&amp;H63,'Param Planning'!$A$3:$Z$73,6,FALSE)=0,"",VLOOKUP(B63&amp;H63,'Param Planning'!$A$3:$Z$73,6,FALSE))</f>
        <v>0.25</v>
      </c>
      <c r="J63" s="10">
        <f>IF(VLOOKUP(B63&amp;H63,'Param Planning'!$A$3:$Z$73,7,FALSE)=0,"",VLOOKUP(B63&amp;H63,'Param Planning'!$A$3:$Z$73,7,FALSE))</f>
        <v>0.5</v>
      </c>
      <c r="K63" s="10">
        <f>IF(VLOOKUP(B63&amp;H63,'Param Planning'!$A$3:$Z$73,8,FALSE)=0,"",VLOOKUP(B63&amp;H63,'Param Planning'!$A$3:$Z$73,8,FALSE))</f>
        <v>0.52083333333333337</v>
      </c>
      <c r="L63" s="10">
        <f>IF(VLOOKUP(B63&amp;H63,'Param Planning'!$A$3:$Z$73,9,FALSE)=0,"",VLOOKUP(B63&amp;H63,'Param Planning'!$A$3:$Z$73,9,FALSE))</f>
        <v>0.60416666666666663</v>
      </c>
      <c r="M63" s="32" t="str">
        <f t="shared" si="6"/>
        <v>Non respect du planning</v>
      </c>
      <c r="N63" s="32" t="str">
        <f t="shared" si="7"/>
        <v>Non respect du planning</v>
      </c>
      <c r="O63" s="32" t="str">
        <f t="shared" si="8"/>
        <v>Non respect du planning</v>
      </c>
      <c r="P63" s="32" t="str">
        <f t="shared" si="9"/>
        <v>Non respect du planning</v>
      </c>
      <c r="Q63" s="32" t="str">
        <f t="shared" si="10"/>
        <v>Non respect du planning</v>
      </c>
    </row>
    <row r="64" spans="1:17" ht="12.95" hidden="1" customHeight="1" x14ac:dyDescent="0.2">
      <c r="A64" s="1" t="s">
        <v>0</v>
      </c>
      <c r="B64" s="9" t="s">
        <v>17</v>
      </c>
      <c r="C64" s="4">
        <v>45131</v>
      </c>
      <c r="D64" s="22" t="s">
        <v>82</v>
      </c>
      <c r="E64" s="6"/>
      <c r="F64" s="5"/>
      <c r="G64" s="25" t="s">
        <v>67</v>
      </c>
      <c r="H64" s="5" t="str">
        <f t="shared" si="4"/>
        <v>lundi</v>
      </c>
      <c r="I64" s="19">
        <f>IF(VLOOKUP(B64&amp;H64,'Param Planning'!$A$3:$Z$73,6,FALSE)=0,"",VLOOKUP(B64&amp;H64,'Param Planning'!$A$3:$Z$73,6,FALSE))</f>
        <v>0.25</v>
      </c>
      <c r="J64" s="10" t="str">
        <f>IF(VLOOKUP(B64&amp;H64,'Param Planning'!$A$3:$Z$73,7,FALSE)=0,"",VLOOKUP(B64&amp;H64,'Param Planning'!$A$3:$Z$73,7,FALSE))</f>
        <v/>
      </c>
      <c r="K64" s="10" t="str">
        <f>IF(VLOOKUP(B64&amp;H64,'Param Planning'!$A$3:$Z$73,8,FALSE)=0,"",VLOOKUP(B64&amp;H64,'Param Planning'!$A$3:$Z$73,8,FALSE))</f>
        <v/>
      </c>
      <c r="L64" s="10">
        <f>IF(VLOOKUP(B64&amp;H64,'Param Planning'!$A$3:$Z$73,9,FALSE)=0,"",VLOOKUP(B64&amp;H64,'Param Planning'!$A$3:$Z$73,9,FALSE))</f>
        <v>0.5</v>
      </c>
      <c r="M64" s="32" t="str">
        <f t="shared" si="6"/>
        <v>Non respect du planning</v>
      </c>
      <c r="N64" s="32" t="str">
        <f t="shared" si="7"/>
        <v/>
      </c>
      <c r="O64" s="32" t="str">
        <f t="shared" si="8"/>
        <v/>
      </c>
      <c r="P64" s="32" t="str">
        <f t="shared" si="9"/>
        <v>Non respect du planning</v>
      </c>
      <c r="Q64" s="32" t="str">
        <f t="shared" si="10"/>
        <v>Non respect du planning</v>
      </c>
    </row>
    <row r="65" spans="1:17" ht="12.95" hidden="1" customHeight="1" x14ac:dyDescent="0.2">
      <c r="A65" s="1" t="s">
        <v>0</v>
      </c>
      <c r="B65" s="9" t="s">
        <v>17</v>
      </c>
      <c r="C65" s="4">
        <v>45134</v>
      </c>
      <c r="D65" s="22" t="s">
        <v>62</v>
      </c>
      <c r="E65" s="5"/>
      <c r="F65" s="5"/>
      <c r="G65" s="25" t="s">
        <v>191</v>
      </c>
      <c r="H65" s="5" t="str">
        <f t="shared" si="4"/>
        <v>jeudi</v>
      </c>
      <c r="I65" s="19">
        <f>IF(VLOOKUP(B65&amp;H65,'Param Planning'!$A$3:$Z$73,6,FALSE)=0,"",VLOOKUP(B65&amp;H65,'Param Planning'!$A$3:$Z$73,6,FALSE))</f>
        <v>0.25</v>
      </c>
      <c r="J65" s="10">
        <f>IF(VLOOKUP(B65&amp;H65,'Param Planning'!$A$3:$Z$73,7,FALSE)=0,"",VLOOKUP(B65&amp;H65,'Param Planning'!$A$3:$Z$73,7,FALSE))</f>
        <v>0.5</v>
      </c>
      <c r="K65" s="10">
        <f>IF(VLOOKUP(B65&amp;H65,'Param Planning'!$A$3:$Z$73,8,FALSE)=0,"",VLOOKUP(B65&amp;H65,'Param Planning'!$A$3:$Z$73,8,FALSE))</f>
        <v>0.52083333333333337</v>
      </c>
      <c r="L65" s="10">
        <f>IF(VLOOKUP(B65&amp;H65,'Param Planning'!$A$3:$Z$73,9,FALSE)=0,"",VLOOKUP(B65&amp;H65,'Param Planning'!$A$3:$Z$73,9,FALSE))</f>
        <v>0.60416666666666663</v>
      </c>
      <c r="M65" s="32" t="str">
        <f t="shared" si="6"/>
        <v>Non respect du planning</v>
      </c>
      <c r="N65" s="32" t="str">
        <f t="shared" si="7"/>
        <v>Non respect du planning</v>
      </c>
      <c r="O65" s="32" t="str">
        <f t="shared" si="8"/>
        <v>Non respect du planning</v>
      </c>
      <c r="P65" s="32" t="str">
        <f t="shared" si="9"/>
        <v>Non respect du planning</v>
      </c>
      <c r="Q65" s="32" t="str">
        <f t="shared" si="10"/>
        <v>Non respect du planning</v>
      </c>
    </row>
    <row r="66" spans="1:17" ht="12.95" hidden="1" customHeight="1" x14ac:dyDescent="0.2">
      <c r="A66" s="1" t="s">
        <v>0</v>
      </c>
      <c r="B66" s="9" t="s">
        <v>17</v>
      </c>
      <c r="C66" s="4">
        <v>45135</v>
      </c>
      <c r="D66" s="22" t="s">
        <v>54</v>
      </c>
      <c r="E66" s="25" t="s">
        <v>190</v>
      </c>
      <c r="F66" s="25" t="s">
        <v>157</v>
      </c>
      <c r="G66" s="25" t="s">
        <v>186</v>
      </c>
      <c r="H66" s="5" t="str">
        <f t="shared" si="4"/>
        <v>vendredi</v>
      </c>
      <c r="I66" s="19">
        <f>IF(VLOOKUP(B66&amp;H66,'Param Planning'!$A$3:$Z$73,6,FALSE)=0,"",VLOOKUP(B66&amp;H66,'Param Planning'!$A$3:$Z$73,6,FALSE))</f>
        <v>0.25</v>
      </c>
      <c r="J66" s="10">
        <f>IF(VLOOKUP(B66&amp;H66,'Param Planning'!$A$3:$Z$73,7,FALSE)=0,"",VLOOKUP(B66&amp;H66,'Param Planning'!$A$3:$Z$73,7,FALSE))</f>
        <v>0.5</v>
      </c>
      <c r="K66" s="10">
        <f>IF(VLOOKUP(B66&amp;H66,'Param Planning'!$A$3:$Z$73,8,FALSE)=0,"",VLOOKUP(B66&amp;H66,'Param Planning'!$A$3:$Z$73,8,FALSE))</f>
        <v>0.52083333333333337</v>
      </c>
      <c r="L66" s="10">
        <f>IF(VLOOKUP(B66&amp;H66,'Param Planning'!$A$3:$Z$73,9,FALSE)=0,"",VLOOKUP(B66&amp;H66,'Param Planning'!$A$3:$Z$73,9,FALSE))</f>
        <v>0.60416666666666663</v>
      </c>
      <c r="M66" s="32" t="str">
        <f t="shared" si="6"/>
        <v>Non respect du planning</v>
      </c>
      <c r="N66" s="32" t="str">
        <f t="shared" si="7"/>
        <v>Non respect du planning</v>
      </c>
      <c r="O66" s="32" t="str">
        <f t="shared" si="8"/>
        <v>Non respect du planning</v>
      </c>
      <c r="P66" s="32" t="str">
        <f t="shared" si="9"/>
        <v>Non respect du planning</v>
      </c>
      <c r="Q66" s="32" t="str">
        <f t="shared" si="10"/>
        <v>Non respect du planning</v>
      </c>
    </row>
    <row r="67" spans="1:17" ht="12.95" hidden="1" customHeight="1" x14ac:dyDescent="0.2">
      <c r="A67" s="1" t="s">
        <v>0</v>
      </c>
      <c r="B67" s="9" t="s">
        <v>17</v>
      </c>
      <c r="C67" s="4">
        <v>45138</v>
      </c>
      <c r="D67" s="22" t="s">
        <v>18</v>
      </c>
      <c r="E67" s="5"/>
      <c r="F67" s="5"/>
      <c r="G67" s="25" t="s">
        <v>104</v>
      </c>
      <c r="H67" s="5" t="str">
        <f t="shared" si="4"/>
        <v>lundi</v>
      </c>
      <c r="I67" s="19">
        <f>IF(VLOOKUP(B67&amp;H67,'Param Planning'!$A$3:$Z$73,6,FALSE)=0,"",VLOOKUP(B67&amp;H67,'Param Planning'!$A$3:$Z$73,6,FALSE))</f>
        <v>0.25</v>
      </c>
      <c r="J67" s="10" t="str">
        <f>IF(VLOOKUP(B67&amp;H67,'Param Planning'!$A$3:$Z$73,7,FALSE)=0,"",VLOOKUP(B67&amp;H67,'Param Planning'!$A$3:$Z$73,7,FALSE))</f>
        <v/>
      </c>
      <c r="K67" s="10" t="str">
        <f>IF(VLOOKUP(B67&amp;H67,'Param Planning'!$A$3:$Z$73,8,FALSE)=0,"",VLOOKUP(B67&amp;H67,'Param Planning'!$A$3:$Z$73,8,FALSE))</f>
        <v/>
      </c>
      <c r="L67" s="10">
        <f>IF(VLOOKUP(B67&amp;H67,'Param Planning'!$A$3:$Z$73,9,FALSE)=0,"",VLOOKUP(B67&amp;H67,'Param Planning'!$A$3:$Z$73,9,FALSE))</f>
        <v>0.5</v>
      </c>
      <c r="M67" s="32" t="str">
        <f t="shared" si="6"/>
        <v>Non respect du planning</v>
      </c>
      <c r="N67" s="32" t="str">
        <f t="shared" si="7"/>
        <v/>
      </c>
      <c r="O67" s="32" t="str">
        <f t="shared" si="8"/>
        <v/>
      </c>
      <c r="P67" s="32" t="str">
        <f t="shared" si="9"/>
        <v>Non respect du planning</v>
      </c>
      <c r="Q67" s="32" t="str">
        <f t="shared" si="10"/>
        <v>Non respect du planning</v>
      </c>
    </row>
    <row r="68" spans="1:17" ht="12.95" hidden="1" customHeight="1" x14ac:dyDescent="0.2">
      <c r="A68" s="1"/>
      <c r="B68" s="9"/>
      <c r="C68" s="4"/>
      <c r="D68" s="22"/>
      <c r="E68" s="5"/>
      <c r="F68" s="5"/>
      <c r="G68"/>
      <c r="H68" s="5" t="str">
        <f t="shared" ref="H68:H131" si="12">TEXT(C68,"jjjj")</f>
        <v>samedi</v>
      </c>
      <c r="I68" s="19" t="str">
        <f>IF(VLOOKUP(B68&amp;H68,'Param Planning'!$A$3:$Z$73,6,FALSE)=0,"",VLOOKUP(B68&amp;H68,'Param Planning'!$A$3:$Z$73,6,FALSE))</f>
        <v/>
      </c>
      <c r="J68" s="10" t="str">
        <f>IF(VLOOKUP(B68&amp;H68,'Param Planning'!$A$3:$Z$73,7,FALSE)=0,"",VLOOKUP(B68&amp;H68,'Param Planning'!$A$3:$Z$73,7,FALSE))</f>
        <v/>
      </c>
      <c r="K68" s="10" t="str">
        <f>IF(VLOOKUP(B68&amp;H68,'Param Planning'!$A$3:$Z$73,8,FALSE)=0,"",VLOOKUP(B68&amp;H68,'Param Planning'!$A$3:$Z$73,8,FALSE))</f>
        <v/>
      </c>
      <c r="L68" s="10" t="str">
        <f>IF(VLOOKUP(B68&amp;H68,'Param Planning'!$A$3:$Z$73,9,FALSE)=0,"",VLOOKUP(B68&amp;H68,'Param Planning'!$A$3:$Z$73,9,FALSE))</f>
        <v/>
      </c>
      <c r="M68" s="32" t="e">
        <f t="shared" si="6"/>
        <v>#VALUE!</v>
      </c>
      <c r="N68" s="32" t="str">
        <f t="shared" si="7"/>
        <v/>
      </c>
      <c r="O68" s="32" t="str">
        <f t="shared" si="8"/>
        <v/>
      </c>
      <c r="P68" s="32" t="str">
        <f t="shared" si="9"/>
        <v/>
      </c>
      <c r="Q68" s="32" t="e">
        <f t="shared" si="10"/>
        <v>#VALUE!</v>
      </c>
    </row>
    <row r="69" spans="1:17" ht="12.95" hidden="1" customHeight="1" x14ac:dyDescent="0.2">
      <c r="A69" s="1" t="s">
        <v>0</v>
      </c>
      <c r="B69" s="9" t="s">
        <v>1</v>
      </c>
      <c r="C69" s="4">
        <v>45108</v>
      </c>
      <c r="D69" s="22" t="s">
        <v>108</v>
      </c>
      <c r="E69" s="5"/>
      <c r="F69" s="5"/>
      <c r="G69" s="25" t="s">
        <v>279</v>
      </c>
      <c r="H69" s="5" t="str">
        <f t="shared" si="12"/>
        <v>samedi</v>
      </c>
      <c r="I69" s="19">
        <f>IF(VLOOKUP(B69&amp;H69,'Param Planning'!$A$3:$Z$73,6,FALSE)=0,"",VLOOKUP(B69&amp;H69,'Param Planning'!$A$3:$Z$73,6,FALSE))</f>
        <v>0.25</v>
      </c>
      <c r="J69" s="10">
        <f>IF(VLOOKUP(B69&amp;H69,'Param Planning'!$A$3:$Z$73,7,FALSE)=0,"",VLOOKUP(B69&amp;H69,'Param Planning'!$A$3:$Z$73,7,FALSE))</f>
        <v>0.5</v>
      </c>
      <c r="K69" s="10">
        <f>IF(VLOOKUP(B69&amp;H69,'Param Planning'!$A$3:$Z$73,8,FALSE)=0,"",VLOOKUP(B69&amp;H69,'Param Planning'!$A$3:$Z$73,8,FALSE))</f>
        <v>0.52083333333333337</v>
      </c>
      <c r="L69" s="10">
        <f>IF(VLOOKUP(B69&amp;H69,'Param Planning'!$A$3:$Z$73,9,FALSE)=0,"",VLOOKUP(B69&amp;H69,'Param Planning'!$A$3:$Z$73,9,FALSE))</f>
        <v>0.625</v>
      </c>
      <c r="M69" s="32" t="str">
        <f t="shared" si="6"/>
        <v>Non respect du planning</v>
      </c>
      <c r="N69" s="32" t="str">
        <f t="shared" si="7"/>
        <v>Non respect du planning</v>
      </c>
      <c r="O69" s="32" t="str">
        <f t="shared" si="8"/>
        <v>Non respect du planning</v>
      </c>
      <c r="P69" s="32" t="str">
        <f t="shared" si="9"/>
        <v>Non respect du planning</v>
      </c>
      <c r="Q69" s="32" t="str">
        <f t="shared" si="10"/>
        <v>Non respect du planning</v>
      </c>
    </row>
    <row r="70" spans="1:17" ht="12.95" hidden="1" customHeight="1" x14ac:dyDescent="0.2">
      <c r="A70" s="1" t="s">
        <v>0</v>
      </c>
      <c r="B70" s="9" t="s">
        <v>1</v>
      </c>
      <c r="C70" s="4">
        <v>45110</v>
      </c>
      <c r="D70" s="22" t="s">
        <v>18</v>
      </c>
      <c r="E70" s="5"/>
      <c r="F70" s="5"/>
      <c r="G70" s="25" t="s">
        <v>57</v>
      </c>
      <c r="H70" s="5" t="str">
        <f t="shared" si="12"/>
        <v>lundi</v>
      </c>
      <c r="I70" s="19">
        <f>IF(VLOOKUP(B70&amp;H70,'Param Planning'!$A$3:$Z$73,6,FALSE)=0,"",VLOOKUP(B70&amp;H70,'Param Planning'!$A$3:$Z$73,6,FALSE))</f>
        <v>0.25</v>
      </c>
      <c r="J70" s="10">
        <f>IF(VLOOKUP(B70&amp;H70,'Param Planning'!$A$3:$Z$73,7,FALSE)=0,"",VLOOKUP(B70&amp;H70,'Param Planning'!$A$3:$Z$73,7,FALSE))</f>
        <v>0.5</v>
      </c>
      <c r="K70" s="10">
        <f>IF(VLOOKUP(B70&amp;H70,'Param Planning'!$A$3:$Z$73,8,FALSE)=0,"",VLOOKUP(B70&amp;H70,'Param Planning'!$A$3:$Z$73,8,FALSE))</f>
        <v>0.52083333333333337</v>
      </c>
      <c r="L70" s="10">
        <f>IF(VLOOKUP(B70&amp;H70,'Param Planning'!$A$3:$Z$73,9,FALSE)=0,"",VLOOKUP(B70&amp;H70,'Param Planning'!$A$3:$Z$73,9,FALSE))</f>
        <v>0.5625</v>
      </c>
      <c r="M70" s="32" t="str">
        <f t="shared" si="6"/>
        <v>Non respect du planning</v>
      </c>
      <c r="N70" s="32" t="str">
        <f t="shared" si="7"/>
        <v>Non respect du planning</v>
      </c>
      <c r="O70" s="32" t="str">
        <f t="shared" si="8"/>
        <v>Non respect du planning</v>
      </c>
      <c r="P70" s="32" t="str">
        <f t="shared" si="9"/>
        <v>Non respect du planning</v>
      </c>
      <c r="Q70" s="32" t="str">
        <f t="shared" si="10"/>
        <v>Non respect du planning</v>
      </c>
    </row>
    <row r="71" spans="1:17" ht="12.95" hidden="1" customHeight="1" x14ac:dyDescent="0.2">
      <c r="A71" s="1" t="s">
        <v>0</v>
      </c>
      <c r="B71" s="9" t="s">
        <v>1</v>
      </c>
      <c r="C71" s="4">
        <v>45111</v>
      </c>
      <c r="D71" s="22" t="s">
        <v>77</v>
      </c>
      <c r="E71" s="5"/>
      <c r="F71" s="5"/>
      <c r="G71" s="25" t="s">
        <v>270</v>
      </c>
      <c r="H71" s="5" t="str">
        <f t="shared" si="12"/>
        <v>mardi</v>
      </c>
      <c r="I71" s="19">
        <f>IF(VLOOKUP(B71&amp;H71,'Param Planning'!$A$3:$Z$73,6,FALSE)=0,"",VLOOKUP(B71&amp;H71,'Param Planning'!$A$3:$Z$73,6,FALSE))</f>
        <v>0.25</v>
      </c>
      <c r="J71" s="10">
        <f>IF(VLOOKUP(B71&amp;H71,'Param Planning'!$A$3:$Z$73,7,FALSE)=0,"",VLOOKUP(B71&amp;H71,'Param Planning'!$A$3:$Z$73,7,FALSE))</f>
        <v>0.5</v>
      </c>
      <c r="K71" s="10">
        <f>IF(VLOOKUP(B71&amp;H71,'Param Planning'!$A$3:$Z$73,8,FALSE)=0,"",VLOOKUP(B71&amp;H71,'Param Planning'!$A$3:$Z$73,8,FALSE))</f>
        <v>0.52083333333333337</v>
      </c>
      <c r="L71" s="10">
        <f>IF(VLOOKUP(B71&amp;H71,'Param Planning'!$A$3:$Z$73,9,FALSE)=0,"",VLOOKUP(B71&amp;H71,'Param Planning'!$A$3:$Z$73,9,FALSE))</f>
        <v>0.5625</v>
      </c>
      <c r="M71" s="32" t="str">
        <f t="shared" si="6"/>
        <v>Non respect du planning</v>
      </c>
      <c r="N71" s="32" t="str">
        <f t="shared" si="7"/>
        <v>Non respect du planning</v>
      </c>
      <c r="O71" s="32" t="str">
        <f t="shared" si="8"/>
        <v>Non respect du planning</v>
      </c>
      <c r="P71" s="32" t="str">
        <f t="shared" si="9"/>
        <v>Non respect du planning</v>
      </c>
      <c r="Q71" s="32" t="str">
        <f t="shared" si="10"/>
        <v>Non respect du planning</v>
      </c>
    </row>
    <row r="72" spans="1:17" ht="12.95" hidden="1" customHeight="1" x14ac:dyDescent="0.2">
      <c r="A72" s="1" t="s">
        <v>0</v>
      </c>
      <c r="B72" s="9" t="s">
        <v>1</v>
      </c>
      <c r="C72" s="4">
        <v>45112</v>
      </c>
      <c r="D72" s="22" t="s">
        <v>55</v>
      </c>
      <c r="E72" s="5"/>
      <c r="F72" s="5"/>
      <c r="G72" s="25" t="s">
        <v>289</v>
      </c>
      <c r="H72" s="5" t="str">
        <f t="shared" si="12"/>
        <v>mercredi</v>
      </c>
      <c r="I72" s="19">
        <f>IF(VLOOKUP(B72&amp;H72,'Param Planning'!$A$3:$Z$73,6,FALSE)=0,"",VLOOKUP(B72&amp;H72,'Param Planning'!$A$3:$Z$73,6,FALSE))</f>
        <v>0.25</v>
      </c>
      <c r="J72" s="10">
        <f>IF(VLOOKUP(B72&amp;H72,'Param Planning'!$A$3:$Z$73,7,FALSE)=0,"",VLOOKUP(B72&amp;H72,'Param Planning'!$A$3:$Z$73,7,FALSE))</f>
        <v>0.5</v>
      </c>
      <c r="K72" s="10">
        <f>IF(VLOOKUP(B72&amp;H72,'Param Planning'!$A$3:$Z$73,8,FALSE)=0,"",VLOOKUP(B72&amp;H72,'Param Planning'!$A$3:$Z$73,8,FALSE))</f>
        <v>0.52083333333333337</v>
      </c>
      <c r="L72" s="10">
        <f>IF(VLOOKUP(B72&amp;H72,'Param Planning'!$A$3:$Z$73,9,FALSE)=0,"",VLOOKUP(B72&amp;H72,'Param Planning'!$A$3:$Z$73,9,FALSE))</f>
        <v>0.60416666666666663</v>
      </c>
      <c r="M72" s="32" t="str">
        <f t="shared" si="6"/>
        <v>Non respect du planning</v>
      </c>
      <c r="N72" s="32" t="str">
        <f t="shared" si="7"/>
        <v>Non respect du planning</v>
      </c>
      <c r="O72" s="32" t="str">
        <f t="shared" si="8"/>
        <v>Non respect du planning</v>
      </c>
      <c r="P72" s="32" t="str">
        <f t="shared" si="9"/>
        <v>Non respect du planning</v>
      </c>
      <c r="Q72" s="32" t="str">
        <f t="shared" si="10"/>
        <v>Non respect du planning</v>
      </c>
    </row>
    <row r="73" spans="1:17" ht="12.95" hidden="1" customHeight="1" x14ac:dyDescent="0.2">
      <c r="A73" s="1" t="s">
        <v>0</v>
      </c>
      <c r="B73" s="9" t="s">
        <v>1</v>
      </c>
      <c r="C73" s="4">
        <v>45114</v>
      </c>
      <c r="D73" s="22" t="s">
        <v>120</v>
      </c>
      <c r="E73" s="5"/>
      <c r="F73" s="5"/>
      <c r="G73" s="5" t="s">
        <v>302</v>
      </c>
      <c r="H73" s="5" t="str">
        <f t="shared" si="12"/>
        <v>vendredi</v>
      </c>
      <c r="I73" s="19">
        <f>IF(VLOOKUP(B73&amp;H73,'Param Planning'!$A$3:$Z$73,6,FALSE)=0,"",VLOOKUP(B73&amp;H73,'Param Planning'!$A$3:$Z$73,6,FALSE))</f>
        <v>0.25</v>
      </c>
      <c r="J73" s="10">
        <f>IF(VLOOKUP(B73&amp;H73,'Param Planning'!$A$3:$Z$73,7,FALSE)=0,"",VLOOKUP(B73&amp;H73,'Param Planning'!$A$3:$Z$73,7,FALSE))</f>
        <v>0.5</v>
      </c>
      <c r="K73" s="10">
        <f>IF(VLOOKUP(B73&amp;H73,'Param Planning'!$A$3:$Z$73,8,FALSE)=0,"",VLOOKUP(B73&amp;H73,'Param Planning'!$A$3:$Z$73,8,FALSE))</f>
        <v>0.52083333333333337</v>
      </c>
      <c r="L73" s="10">
        <f>IF(VLOOKUP(B73&amp;H73,'Param Planning'!$A$3:$Z$73,9,FALSE)=0,"",VLOOKUP(B73&amp;H73,'Param Planning'!$A$3:$Z$73,9,FALSE))</f>
        <v>0.625</v>
      </c>
      <c r="M73" s="32" t="str">
        <f t="shared" si="6"/>
        <v>Non respect du planning</v>
      </c>
      <c r="N73" s="32" t="str">
        <f t="shared" si="7"/>
        <v>Non respect du planning</v>
      </c>
      <c r="O73" s="32" t="str">
        <f t="shared" si="8"/>
        <v>Non respect du planning</v>
      </c>
      <c r="P73" s="32" t="str">
        <f t="shared" si="9"/>
        <v>Non respect du planning</v>
      </c>
      <c r="Q73" s="32" t="str">
        <f t="shared" si="10"/>
        <v>Non respect du planning</v>
      </c>
    </row>
    <row r="74" spans="1:17" ht="12.95" hidden="1" customHeight="1" x14ac:dyDescent="0.2">
      <c r="A74" s="1" t="s">
        <v>0</v>
      </c>
      <c r="B74" s="9" t="s">
        <v>1</v>
      </c>
      <c r="C74" s="4">
        <v>45115</v>
      </c>
      <c r="D74" s="22" t="s">
        <v>18</v>
      </c>
      <c r="E74" s="5"/>
      <c r="F74" s="5"/>
      <c r="G74" s="25" t="s">
        <v>185</v>
      </c>
      <c r="H74" s="5" t="str">
        <f t="shared" si="12"/>
        <v>samedi</v>
      </c>
      <c r="I74" s="19">
        <f>IF(VLOOKUP(B74&amp;H74,'Param Planning'!$A$3:$Z$73,6,FALSE)=0,"",VLOOKUP(B74&amp;H74,'Param Planning'!$A$3:$Z$73,6,FALSE))</f>
        <v>0.25</v>
      </c>
      <c r="J74" s="10">
        <f>IF(VLOOKUP(B74&amp;H74,'Param Planning'!$A$3:$Z$73,7,FALSE)=0,"",VLOOKUP(B74&amp;H74,'Param Planning'!$A$3:$Z$73,7,FALSE))</f>
        <v>0.5</v>
      </c>
      <c r="K74" s="10">
        <f>IF(VLOOKUP(B74&amp;H74,'Param Planning'!$A$3:$Z$73,8,FALSE)=0,"",VLOOKUP(B74&amp;H74,'Param Planning'!$A$3:$Z$73,8,FALSE))</f>
        <v>0.52083333333333337</v>
      </c>
      <c r="L74" s="10">
        <f>IF(VLOOKUP(B74&amp;H74,'Param Planning'!$A$3:$Z$73,9,FALSE)=0,"",VLOOKUP(B74&amp;H74,'Param Planning'!$A$3:$Z$73,9,FALSE))</f>
        <v>0.625</v>
      </c>
      <c r="M74" s="32" t="str">
        <f t="shared" si="6"/>
        <v>Non respect du planning</v>
      </c>
      <c r="N74" s="32" t="str">
        <f t="shared" si="7"/>
        <v>Non respect du planning</v>
      </c>
      <c r="O74" s="32" t="str">
        <f t="shared" si="8"/>
        <v>Non respect du planning</v>
      </c>
      <c r="P74" s="32" t="str">
        <f t="shared" si="9"/>
        <v>Non respect du planning</v>
      </c>
      <c r="Q74" s="32" t="str">
        <f t="shared" si="10"/>
        <v>Non respect du planning</v>
      </c>
    </row>
    <row r="75" spans="1:17" ht="12.95" hidden="1" customHeight="1" x14ac:dyDescent="0.2">
      <c r="A75" s="1" t="s">
        <v>0</v>
      </c>
      <c r="B75" s="9" t="s">
        <v>1</v>
      </c>
      <c r="C75" s="4">
        <v>45117</v>
      </c>
      <c r="D75" s="22" t="s">
        <v>302</v>
      </c>
      <c r="E75" s="5"/>
      <c r="F75" s="5"/>
      <c r="G75" s="25" t="s">
        <v>270</v>
      </c>
      <c r="H75" s="5" t="str">
        <f t="shared" si="12"/>
        <v>lundi</v>
      </c>
      <c r="I75" s="19">
        <f>IF(VLOOKUP(B75&amp;H75,'Param Planning'!$A$3:$Z$73,6,FALSE)=0,"",VLOOKUP(B75&amp;H75,'Param Planning'!$A$3:$Z$73,6,FALSE))</f>
        <v>0.25</v>
      </c>
      <c r="J75" s="10">
        <f>IF(VLOOKUP(B75&amp;H75,'Param Planning'!$A$3:$Z$73,7,FALSE)=0,"",VLOOKUP(B75&amp;H75,'Param Planning'!$A$3:$Z$73,7,FALSE))</f>
        <v>0.5</v>
      </c>
      <c r="K75" s="10">
        <f>IF(VLOOKUP(B75&amp;H75,'Param Planning'!$A$3:$Z$73,8,FALSE)=0,"",VLOOKUP(B75&amp;H75,'Param Planning'!$A$3:$Z$73,8,FALSE))</f>
        <v>0.52083333333333337</v>
      </c>
      <c r="L75" s="10">
        <f>IF(VLOOKUP(B75&amp;H75,'Param Planning'!$A$3:$Z$73,9,FALSE)=0,"",VLOOKUP(B75&amp;H75,'Param Planning'!$A$3:$Z$73,9,FALSE))</f>
        <v>0.5625</v>
      </c>
      <c r="M75" s="32" t="str">
        <f t="shared" si="6"/>
        <v>Non respect du planning</v>
      </c>
      <c r="N75" s="32" t="str">
        <f t="shared" si="7"/>
        <v>Non respect du planning</v>
      </c>
      <c r="O75" s="32" t="str">
        <f t="shared" si="8"/>
        <v>Non respect du planning</v>
      </c>
      <c r="P75" s="32" t="str">
        <f t="shared" si="9"/>
        <v>Non respect du planning</v>
      </c>
      <c r="Q75" s="32" t="str">
        <f t="shared" si="10"/>
        <v>Non respect du planning</v>
      </c>
    </row>
    <row r="76" spans="1:17" ht="12.95" hidden="1" customHeight="1" x14ac:dyDescent="0.2">
      <c r="A76" s="1" t="s">
        <v>0</v>
      </c>
      <c r="B76" s="9" t="s">
        <v>1</v>
      </c>
      <c r="C76" s="4">
        <v>45118</v>
      </c>
      <c r="D76" s="22" t="s">
        <v>84</v>
      </c>
      <c r="E76" s="5"/>
      <c r="F76" s="5"/>
      <c r="G76" s="25" t="s">
        <v>269</v>
      </c>
      <c r="H76" s="5" t="str">
        <f t="shared" si="12"/>
        <v>mardi</v>
      </c>
      <c r="I76" s="19">
        <f>IF(VLOOKUP(B76&amp;H76,'Param Planning'!$A$3:$Z$73,6,FALSE)=0,"",VLOOKUP(B76&amp;H76,'Param Planning'!$A$3:$Z$73,6,FALSE))</f>
        <v>0.25</v>
      </c>
      <c r="J76" s="10">
        <f>IF(VLOOKUP(B76&amp;H76,'Param Planning'!$A$3:$Z$73,7,FALSE)=0,"",VLOOKUP(B76&amp;H76,'Param Planning'!$A$3:$Z$73,7,FALSE))</f>
        <v>0.5</v>
      </c>
      <c r="K76" s="10">
        <f>IF(VLOOKUP(B76&amp;H76,'Param Planning'!$A$3:$Z$73,8,FALSE)=0,"",VLOOKUP(B76&amp;H76,'Param Planning'!$A$3:$Z$73,8,FALSE))</f>
        <v>0.52083333333333337</v>
      </c>
      <c r="L76" s="10">
        <f>IF(VLOOKUP(B76&amp;H76,'Param Planning'!$A$3:$Z$73,9,FALSE)=0,"",VLOOKUP(B76&amp;H76,'Param Planning'!$A$3:$Z$73,9,FALSE))</f>
        <v>0.5625</v>
      </c>
      <c r="M76" s="32" t="str">
        <f t="shared" ref="M76:M139" si="13">IF(AND(D76&gt;(I76-TIME(INT(10/60),MOD(10,60),0)),D76&lt;=(I76+TIME(INT(10/60),MOD(10,60),0))),"Respect du planning","Non respect du planning")</f>
        <v>Non respect du planning</v>
      </c>
      <c r="N76" s="32" t="str">
        <f t="shared" ref="N76:N139" si="14">IFERROR(IF(AND(E76&gt;(J76-TIME(INT(10/60),MOD(10,60),0)),E76&lt;=(J76+TIME(INT(10/60),MOD(10,60),0))),"Respect du planning","Non respect du planning"),"")</f>
        <v>Non respect du planning</v>
      </c>
      <c r="O76" s="32" t="str">
        <f t="shared" ref="O76:O139" si="15">IFERROR(IF(AND(F76&gt;(K76-TIME(INT(10/60),MOD(10,60),0)),F76&lt;=(K76+TIME(INT(10/60),MOD(10,60),0))),"Respect du planning","Non respect du planning"),"")</f>
        <v>Non respect du planning</v>
      </c>
      <c r="P76" s="32" t="str">
        <f t="shared" ref="P76:P139" si="16">IFERROR(IF(AND(G76&gt;(L76-TIME(INT(10/60),MOD(10,60),0)),G76&lt;=(L76+TIME(INT(10/60),MOD(10,60),0))),"Respect du planning","Non respect du planning"),"")</f>
        <v>Non respect du planning</v>
      </c>
      <c r="Q76" s="32" t="str">
        <f t="shared" ref="Q76:Q139" si="17">IF(M76="Non respect du planning","Non respect du planning",IF(N76="Non respect du planning","Non respect du planning",IF(O76="Non respect du planning","Non respect du planning",IF(P76="Non respect du planning","Non respect du planning","Respect du planning"))))</f>
        <v>Non respect du planning</v>
      </c>
    </row>
    <row r="77" spans="1:17" ht="12.95" hidden="1" customHeight="1" x14ac:dyDescent="0.2">
      <c r="A77" s="1" t="s">
        <v>0</v>
      </c>
      <c r="B77" s="9" t="s">
        <v>1</v>
      </c>
      <c r="C77" s="4">
        <v>45119</v>
      </c>
      <c r="D77" s="22" t="s">
        <v>41</v>
      </c>
      <c r="E77" s="5"/>
      <c r="F77" s="5"/>
      <c r="G77" s="25" t="s">
        <v>186</v>
      </c>
      <c r="H77" s="5" t="str">
        <f t="shared" si="12"/>
        <v>mercredi</v>
      </c>
      <c r="I77" s="19">
        <f>IF(VLOOKUP(B77&amp;H77,'Param Planning'!$A$3:$Z$73,6,FALSE)=0,"",VLOOKUP(B77&amp;H77,'Param Planning'!$A$3:$Z$73,6,FALSE))</f>
        <v>0.25</v>
      </c>
      <c r="J77" s="10">
        <f>IF(VLOOKUP(B77&amp;H77,'Param Planning'!$A$3:$Z$73,7,FALSE)=0,"",VLOOKUP(B77&amp;H77,'Param Planning'!$A$3:$Z$73,7,FALSE))</f>
        <v>0.5</v>
      </c>
      <c r="K77" s="10">
        <f>IF(VLOOKUP(B77&amp;H77,'Param Planning'!$A$3:$Z$73,8,FALSE)=0,"",VLOOKUP(B77&amp;H77,'Param Planning'!$A$3:$Z$73,8,FALSE))</f>
        <v>0.52083333333333337</v>
      </c>
      <c r="L77" s="10">
        <f>IF(VLOOKUP(B77&amp;H77,'Param Planning'!$A$3:$Z$73,9,FALSE)=0,"",VLOOKUP(B77&amp;H77,'Param Planning'!$A$3:$Z$73,9,FALSE))</f>
        <v>0.60416666666666663</v>
      </c>
      <c r="M77" s="32" t="str">
        <f t="shared" si="13"/>
        <v>Non respect du planning</v>
      </c>
      <c r="N77" s="32" t="str">
        <f t="shared" si="14"/>
        <v>Non respect du planning</v>
      </c>
      <c r="O77" s="32" t="str">
        <f t="shared" si="15"/>
        <v>Non respect du planning</v>
      </c>
      <c r="P77" s="32" t="str">
        <f t="shared" si="16"/>
        <v>Non respect du planning</v>
      </c>
      <c r="Q77" s="32" t="str">
        <f t="shared" si="17"/>
        <v>Non respect du planning</v>
      </c>
    </row>
    <row r="78" spans="1:17" ht="12.95" hidden="1" customHeight="1" x14ac:dyDescent="0.2">
      <c r="A78" s="1" t="s">
        <v>0</v>
      </c>
      <c r="B78" s="9" t="s">
        <v>1</v>
      </c>
      <c r="C78" s="4">
        <v>45121</v>
      </c>
      <c r="D78" s="22" t="s">
        <v>302</v>
      </c>
      <c r="E78" s="5"/>
      <c r="F78" s="5"/>
      <c r="G78" s="25" t="s">
        <v>302</v>
      </c>
      <c r="H78" s="5" t="str">
        <f t="shared" si="12"/>
        <v>vendredi</v>
      </c>
      <c r="I78" s="19">
        <f>IF(VLOOKUP(B78&amp;H78,'Param Planning'!$A$3:$Z$73,6,FALSE)=0,"",VLOOKUP(B78&amp;H78,'Param Planning'!$A$3:$Z$73,6,FALSE))</f>
        <v>0.25</v>
      </c>
      <c r="J78" s="10">
        <f>IF(VLOOKUP(B78&amp;H78,'Param Planning'!$A$3:$Z$73,7,FALSE)=0,"",VLOOKUP(B78&amp;H78,'Param Planning'!$A$3:$Z$73,7,FALSE))</f>
        <v>0.5</v>
      </c>
      <c r="K78" s="10">
        <f>IF(VLOOKUP(B78&amp;H78,'Param Planning'!$A$3:$Z$73,8,FALSE)=0,"",VLOOKUP(B78&amp;H78,'Param Planning'!$A$3:$Z$73,8,FALSE))</f>
        <v>0.52083333333333337</v>
      </c>
      <c r="L78" s="10">
        <f>IF(VLOOKUP(B78&amp;H78,'Param Planning'!$A$3:$Z$73,9,FALSE)=0,"",VLOOKUP(B78&amp;H78,'Param Planning'!$A$3:$Z$73,9,FALSE))</f>
        <v>0.625</v>
      </c>
      <c r="M78" s="32" t="str">
        <f t="shared" si="13"/>
        <v>Non respect du planning</v>
      </c>
      <c r="N78" s="32" t="str">
        <f t="shared" si="14"/>
        <v>Non respect du planning</v>
      </c>
      <c r="O78" s="32" t="str">
        <f t="shared" si="15"/>
        <v>Non respect du planning</v>
      </c>
      <c r="P78" s="32" t="str">
        <f t="shared" si="16"/>
        <v>Non respect du planning</v>
      </c>
      <c r="Q78" s="32" t="str">
        <f t="shared" si="17"/>
        <v>Non respect du planning</v>
      </c>
    </row>
    <row r="79" spans="1:17" ht="12.95" hidden="1" customHeight="1" x14ac:dyDescent="0.2">
      <c r="A79" s="1" t="s">
        <v>0</v>
      </c>
      <c r="B79" s="9" t="s">
        <v>1</v>
      </c>
      <c r="C79" s="4">
        <v>45122</v>
      </c>
      <c r="D79" s="22" t="s">
        <v>71</v>
      </c>
      <c r="E79" s="5"/>
      <c r="F79" s="5"/>
      <c r="G79" s="25" t="s">
        <v>257</v>
      </c>
      <c r="H79" s="5" t="str">
        <f t="shared" si="12"/>
        <v>samedi</v>
      </c>
      <c r="I79" s="19">
        <f>IF(VLOOKUP(B79&amp;H79,'Param Planning'!$A$3:$Z$73,6,FALSE)=0,"",VLOOKUP(B79&amp;H79,'Param Planning'!$A$3:$Z$73,6,FALSE))</f>
        <v>0.25</v>
      </c>
      <c r="J79" s="10">
        <f>IF(VLOOKUP(B79&amp;H79,'Param Planning'!$A$3:$Z$73,7,FALSE)=0,"",VLOOKUP(B79&amp;H79,'Param Planning'!$A$3:$Z$73,7,FALSE))</f>
        <v>0.5</v>
      </c>
      <c r="K79" s="10">
        <f>IF(VLOOKUP(B79&amp;H79,'Param Planning'!$A$3:$Z$73,8,FALSE)=0,"",VLOOKUP(B79&amp;H79,'Param Planning'!$A$3:$Z$73,8,FALSE))</f>
        <v>0.52083333333333337</v>
      </c>
      <c r="L79" s="10">
        <f>IF(VLOOKUP(B79&amp;H79,'Param Planning'!$A$3:$Z$73,9,FALSE)=0,"",VLOOKUP(B79&amp;H79,'Param Planning'!$A$3:$Z$73,9,FALSE))</f>
        <v>0.625</v>
      </c>
      <c r="M79" s="32" t="str">
        <f t="shared" si="13"/>
        <v>Non respect du planning</v>
      </c>
      <c r="N79" s="32" t="str">
        <f t="shared" si="14"/>
        <v>Non respect du planning</v>
      </c>
      <c r="O79" s="32" t="str">
        <f t="shared" si="15"/>
        <v>Non respect du planning</v>
      </c>
      <c r="P79" s="32" t="str">
        <f t="shared" si="16"/>
        <v>Non respect du planning</v>
      </c>
      <c r="Q79" s="32" t="str">
        <f t="shared" si="17"/>
        <v>Non respect du planning</v>
      </c>
    </row>
    <row r="80" spans="1:17" ht="12.95" hidden="1" customHeight="1" x14ac:dyDescent="0.2">
      <c r="A80" s="1" t="s">
        <v>0</v>
      </c>
      <c r="B80" s="9" t="s">
        <v>1</v>
      </c>
      <c r="C80" s="4">
        <v>45124</v>
      </c>
      <c r="D80" s="22" t="s">
        <v>53</v>
      </c>
      <c r="E80" s="5"/>
      <c r="F80" s="5"/>
      <c r="G80" s="25" t="s">
        <v>252</v>
      </c>
      <c r="H80" s="5" t="str">
        <f t="shared" si="12"/>
        <v>lundi</v>
      </c>
      <c r="I80" s="19">
        <f>IF(VLOOKUP(B80&amp;H80,'Param Planning'!$A$3:$Z$73,6,FALSE)=0,"",VLOOKUP(B80&amp;H80,'Param Planning'!$A$3:$Z$73,6,FALSE))</f>
        <v>0.25</v>
      </c>
      <c r="J80" s="10">
        <f>IF(VLOOKUP(B80&amp;H80,'Param Planning'!$A$3:$Z$73,7,FALSE)=0,"",VLOOKUP(B80&amp;H80,'Param Planning'!$A$3:$Z$73,7,FALSE))</f>
        <v>0.5</v>
      </c>
      <c r="K80" s="10">
        <f>IF(VLOOKUP(B80&amp;H80,'Param Planning'!$A$3:$Z$73,8,FALSE)=0,"",VLOOKUP(B80&amp;H80,'Param Planning'!$A$3:$Z$73,8,FALSE))</f>
        <v>0.52083333333333337</v>
      </c>
      <c r="L80" s="10">
        <f>IF(VLOOKUP(B80&amp;H80,'Param Planning'!$A$3:$Z$73,9,FALSE)=0,"",VLOOKUP(B80&amp;H80,'Param Planning'!$A$3:$Z$73,9,FALSE))</f>
        <v>0.5625</v>
      </c>
      <c r="M80" s="32" t="str">
        <f t="shared" si="13"/>
        <v>Non respect du planning</v>
      </c>
      <c r="N80" s="32" t="str">
        <f t="shared" si="14"/>
        <v>Non respect du planning</v>
      </c>
      <c r="O80" s="32" t="str">
        <f t="shared" si="15"/>
        <v>Non respect du planning</v>
      </c>
      <c r="P80" s="32" t="str">
        <f t="shared" si="16"/>
        <v>Non respect du planning</v>
      </c>
      <c r="Q80" s="32" t="str">
        <f t="shared" si="17"/>
        <v>Non respect du planning</v>
      </c>
    </row>
    <row r="81" spans="1:17" ht="12.95" hidden="1" customHeight="1" x14ac:dyDescent="0.2">
      <c r="A81" s="1" t="s">
        <v>0</v>
      </c>
      <c r="B81" s="9" t="s">
        <v>1</v>
      </c>
      <c r="C81" s="4">
        <v>45125</v>
      </c>
      <c r="D81" s="22" t="s">
        <v>71</v>
      </c>
      <c r="E81" s="5"/>
      <c r="F81" s="5"/>
      <c r="G81" s="25" t="s">
        <v>248</v>
      </c>
      <c r="H81" s="5" t="str">
        <f t="shared" si="12"/>
        <v>mardi</v>
      </c>
      <c r="I81" s="19">
        <f>IF(VLOOKUP(B81&amp;H81,'Param Planning'!$A$3:$Z$73,6,FALSE)=0,"",VLOOKUP(B81&amp;H81,'Param Planning'!$A$3:$Z$73,6,FALSE))</f>
        <v>0.25</v>
      </c>
      <c r="J81" s="10">
        <f>IF(VLOOKUP(B81&amp;H81,'Param Planning'!$A$3:$Z$73,7,FALSE)=0,"",VLOOKUP(B81&amp;H81,'Param Planning'!$A$3:$Z$73,7,FALSE))</f>
        <v>0.5</v>
      </c>
      <c r="K81" s="10">
        <f>IF(VLOOKUP(B81&amp;H81,'Param Planning'!$A$3:$Z$73,8,FALSE)=0,"",VLOOKUP(B81&amp;H81,'Param Planning'!$A$3:$Z$73,8,FALSE))</f>
        <v>0.52083333333333337</v>
      </c>
      <c r="L81" s="10">
        <f>IF(VLOOKUP(B81&amp;H81,'Param Planning'!$A$3:$Z$73,9,FALSE)=0,"",VLOOKUP(B81&amp;H81,'Param Planning'!$A$3:$Z$73,9,FALSE))</f>
        <v>0.5625</v>
      </c>
      <c r="M81" s="32" t="str">
        <f t="shared" si="13"/>
        <v>Non respect du planning</v>
      </c>
      <c r="N81" s="32" t="str">
        <f t="shared" si="14"/>
        <v>Non respect du planning</v>
      </c>
      <c r="O81" s="32" t="str">
        <f t="shared" si="15"/>
        <v>Non respect du planning</v>
      </c>
      <c r="P81" s="32" t="str">
        <f t="shared" si="16"/>
        <v>Non respect du planning</v>
      </c>
      <c r="Q81" s="32" t="str">
        <f t="shared" si="17"/>
        <v>Non respect du planning</v>
      </c>
    </row>
    <row r="82" spans="1:17" ht="12.95" hidden="1" customHeight="1" x14ac:dyDescent="0.2">
      <c r="A82" s="1" t="s">
        <v>0</v>
      </c>
      <c r="B82" s="9" t="s">
        <v>1</v>
      </c>
      <c r="C82" s="4">
        <v>45126</v>
      </c>
      <c r="D82" s="22" t="s">
        <v>84</v>
      </c>
      <c r="E82" s="5"/>
      <c r="F82" s="5"/>
      <c r="G82" s="25" t="s">
        <v>242</v>
      </c>
      <c r="H82" s="5" t="str">
        <f t="shared" si="12"/>
        <v>mercredi</v>
      </c>
      <c r="I82" s="19">
        <f>IF(VLOOKUP(B82&amp;H82,'Param Planning'!$A$3:$Z$73,6,FALSE)=0,"",VLOOKUP(B82&amp;H82,'Param Planning'!$A$3:$Z$73,6,FALSE))</f>
        <v>0.25</v>
      </c>
      <c r="J82" s="10">
        <f>IF(VLOOKUP(B82&amp;H82,'Param Planning'!$A$3:$Z$73,7,FALSE)=0,"",VLOOKUP(B82&amp;H82,'Param Planning'!$A$3:$Z$73,7,FALSE))</f>
        <v>0.5</v>
      </c>
      <c r="K82" s="10">
        <f>IF(VLOOKUP(B82&amp;H82,'Param Planning'!$A$3:$Z$73,8,FALSE)=0,"",VLOOKUP(B82&amp;H82,'Param Planning'!$A$3:$Z$73,8,FALSE))</f>
        <v>0.52083333333333337</v>
      </c>
      <c r="L82" s="10">
        <f>IF(VLOOKUP(B82&amp;H82,'Param Planning'!$A$3:$Z$73,9,FALSE)=0,"",VLOOKUP(B82&amp;H82,'Param Planning'!$A$3:$Z$73,9,FALSE))</f>
        <v>0.60416666666666663</v>
      </c>
      <c r="M82" s="32" t="str">
        <f t="shared" si="13"/>
        <v>Non respect du planning</v>
      </c>
      <c r="N82" s="32" t="str">
        <f t="shared" si="14"/>
        <v>Non respect du planning</v>
      </c>
      <c r="O82" s="32" t="str">
        <f t="shared" si="15"/>
        <v>Non respect du planning</v>
      </c>
      <c r="P82" s="32" t="str">
        <f t="shared" si="16"/>
        <v>Non respect du planning</v>
      </c>
      <c r="Q82" s="32" t="str">
        <f t="shared" si="17"/>
        <v>Non respect du planning</v>
      </c>
    </row>
    <row r="83" spans="1:17" ht="12.95" hidden="1" customHeight="1" x14ac:dyDescent="0.2">
      <c r="A83" s="1" t="s">
        <v>0</v>
      </c>
      <c r="B83" s="9" t="s">
        <v>1</v>
      </c>
      <c r="C83" s="4">
        <v>45128</v>
      </c>
      <c r="D83" s="22" t="s">
        <v>53</v>
      </c>
      <c r="E83" s="25" t="s">
        <v>204</v>
      </c>
      <c r="F83" s="26" t="s">
        <v>92</v>
      </c>
      <c r="G83" s="25" t="s">
        <v>233</v>
      </c>
      <c r="H83" s="5" t="str">
        <f t="shared" si="12"/>
        <v>vendredi</v>
      </c>
      <c r="I83" s="19">
        <f>IF(VLOOKUP(B83&amp;H83,'Param Planning'!$A$3:$Z$73,6,FALSE)=0,"",VLOOKUP(B83&amp;H83,'Param Planning'!$A$3:$Z$73,6,FALSE))</f>
        <v>0.25</v>
      </c>
      <c r="J83" s="10">
        <f>IF(VLOOKUP(B83&amp;H83,'Param Planning'!$A$3:$Z$73,7,FALSE)=0,"",VLOOKUP(B83&amp;H83,'Param Planning'!$A$3:$Z$73,7,FALSE))</f>
        <v>0.5</v>
      </c>
      <c r="K83" s="10">
        <f>IF(VLOOKUP(B83&amp;H83,'Param Planning'!$A$3:$Z$73,8,FALSE)=0,"",VLOOKUP(B83&amp;H83,'Param Planning'!$A$3:$Z$73,8,FALSE))</f>
        <v>0.52083333333333337</v>
      </c>
      <c r="L83" s="10">
        <f>IF(VLOOKUP(B83&amp;H83,'Param Planning'!$A$3:$Z$73,9,FALSE)=0,"",VLOOKUP(B83&amp;H83,'Param Planning'!$A$3:$Z$73,9,FALSE))</f>
        <v>0.625</v>
      </c>
      <c r="M83" s="32" t="str">
        <f t="shared" si="13"/>
        <v>Non respect du planning</v>
      </c>
      <c r="N83" s="32" t="str">
        <f t="shared" si="14"/>
        <v>Non respect du planning</v>
      </c>
      <c r="O83" s="32" t="str">
        <f t="shared" si="15"/>
        <v>Non respect du planning</v>
      </c>
      <c r="P83" s="32" t="str">
        <f t="shared" si="16"/>
        <v>Non respect du planning</v>
      </c>
      <c r="Q83" s="32" t="str">
        <f t="shared" si="17"/>
        <v>Non respect du planning</v>
      </c>
    </row>
    <row r="84" spans="1:17" ht="12.95" hidden="1" customHeight="1" x14ac:dyDescent="0.2">
      <c r="A84" s="1" t="s">
        <v>0</v>
      </c>
      <c r="B84" s="9" t="s">
        <v>1</v>
      </c>
      <c r="C84" s="4">
        <v>45129</v>
      </c>
      <c r="D84" s="22" t="s">
        <v>54</v>
      </c>
      <c r="E84" s="25" t="s">
        <v>96</v>
      </c>
      <c r="F84" s="26" t="s">
        <v>78</v>
      </c>
      <c r="G84" s="25" t="s">
        <v>159</v>
      </c>
      <c r="H84" s="5" t="str">
        <f t="shared" si="12"/>
        <v>samedi</v>
      </c>
      <c r="I84" s="19">
        <f>IF(VLOOKUP(B84&amp;H84,'Param Planning'!$A$3:$Z$73,6,FALSE)=0,"",VLOOKUP(B84&amp;H84,'Param Planning'!$A$3:$Z$73,6,FALSE))</f>
        <v>0.25</v>
      </c>
      <c r="J84" s="10">
        <f>IF(VLOOKUP(B84&amp;H84,'Param Planning'!$A$3:$Z$73,7,FALSE)=0,"",VLOOKUP(B84&amp;H84,'Param Planning'!$A$3:$Z$73,7,FALSE))</f>
        <v>0.5</v>
      </c>
      <c r="K84" s="10">
        <f>IF(VLOOKUP(B84&amp;H84,'Param Planning'!$A$3:$Z$73,8,FALSE)=0,"",VLOOKUP(B84&amp;H84,'Param Planning'!$A$3:$Z$73,8,FALSE))</f>
        <v>0.52083333333333337</v>
      </c>
      <c r="L84" s="10">
        <f>IF(VLOOKUP(B84&amp;H84,'Param Planning'!$A$3:$Z$73,9,FALSE)=0,"",VLOOKUP(B84&amp;H84,'Param Planning'!$A$3:$Z$73,9,FALSE))</f>
        <v>0.625</v>
      </c>
      <c r="M84" s="32" t="str">
        <f t="shared" si="13"/>
        <v>Non respect du planning</v>
      </c>
      <c r="N84" s="32" t="str">
        <f t="shared" si="14"/>
        <v>Non respect du planning</v>
      </c>
      <c r="O84" s="32" t="str">
        <f t="shared" si="15"/>
        <v>Non respect du planning</v>
      </c>
      <c r="P84" s="32" t="str">
        <f t="shared" si="16"/>
        <v>Non respect du planning</v>
      </c>
      <c r="Q84" s="32" t="str">
        <f t="shared" si="17"/>
        <v>Non respect du planning</v>
      </c>
    </row>
    <row r="85" spans="1:17" ht="12.95" hidden="1" customHeight="1" x14ac:dyDescent="0.2">
      <c r="A85" s="1" t="s">
        <v>0</v>
      </c>
      <c r="B85" s="9" t="s">
        <v>1</v>
      </c>
      <c r="C85" s="4">
        <v>45131</v>
      </c>
      <c r="D85" s="22" t="s">
        <v>53</v>
      </c>
      <c r="E85" s="25" t="s">
        <v>104</v>
      </c>
      <c r="F85" s="26" t="s">
        <v>79</v>
      </c>
      <c r="G85" s="25" t="s">
        <v>217</v>
      </c>
      <c r="H85" s="5" t="str">
        <f t="shared" si="12"/>
        <v>lundi</v>
      </c>
      <c r="I85" s="19">
        <f>IF(VLOOKUP(B85&amp;H85,'Param Planning'!$A$3:$Z$73,6,FALSE)=0,"",VLOOKUP(B85&amp;H85,'Param Planning'!$A$3:$Z$73,6,FALSE))</f>
        <v>0.25</v>
      </c>
      <c r="J85" s="10">
        <f>IF(VLOOKUP(B85&amp;H85,'Param Planning'!$A$3:$Z$73,7,FALSE)=0,"",VLOOKUP(B85&amp;H85,'Param Planning'!$A$3:$Z$73,7,FALSE))</f>
        <v>0.5</v>
      </c>
      <c r="K85" s="10">
        <f>IF(VLOOKUP(B85&amp;H85,'Param Planning'!$A$3:$Z$73,8,FALSE)=0,"",VLOOKUP(B85&amp;H85,'Param Planning'!$A$3:$Z$73,8,FALSE))</f>
        <v>0.52083333333333337</v>
      </c>
      <c r="L85" s="10">
        <f>IF(VLOOKUP(B85&amp;H85,'Param Planning'!$A$3:$Z$73,9,FALSE)=0,"",VLOOKUP(B85&amp;H85,'Param Planning'!$A$3:$Z$73,9,FALSE))</f>
        <v>0.5625</v>
      </c>
      <c r="M85" s="32" t="str">
        <f t="shared" si="13"/>
        <v>Non respect du planning</v>
      </c>
      <c r="N85" s="32" t="str">
        <f t="shared" si="14"/>
        <v>Non respect du planning</v>
      </c>
      <c r="O85" s="32" t="str">
        <f t="shared" si="15"/>
        <v>Non respect du planning</v>
      </c>
      <c r="P85" s="32" t="str">
        <f t="shared" si="16"/>
        <v>Non respect du planning</v>
      </c>
      <c r="Q85" s="32" t="str">
        <f t="shared" si="17"/>
        <v>Non respect du planning</v>
      </c>
    </row>
    <row r="86" spans="1:17" ht="12.95" hidden="1" customHeight="1" x14ac:dyDescent="0.2">
      <c r="A86" s="1" t="s">
        <v>0</v>
      </c>
      <c r="B86" s="9" t="s">
        <v>1</v>
      </c>
      <c r="C86" s="4">
        <v>45132</v>
      </c>
      <c r="D86" s="22" t="s">
        <v>77</v>
      </c>
      <c r="E86" s="25" t="s">
        <v>122</v>
      </c>
      <c r="F86" s="26" t="s">
        <v>74</v>
      </c>
      <c r="G86" s="25" t="s">
        <v>207</v>
      </c>
      <c r="H86" s="5" t="str">
        <f t="shared" si="12"/>
        <v>mardi</v>
      </c>
      <c r="I86" s="19">
        <f>IF(VLOOKUP(B86&amp;H86,'Param Planning'!$A$3:$Z$73,6,FALSE)=0,"",VLOOKUP(B86&amp;H86,'Param Planning'!$A$3:$Z$73,6,FALSE))</f>
        <v>0.25</v>
      </c>
      <c r="J86" s="10">
        <f>IF(VLOOKUP(B86&amp;H86,'Param Planning'!$A$3:$Z$73,7,FALSE)=0,"",VLOOKUP(B86&amp;H86,'Param Planning'!$A$3:$Z$73,7,FALSE))</f>
        <v>0.5</v>
      </c>
      <c r="K86" s="10">
        <f>IF(VLOOKUP(B86&amp;H86,'Param Planning'!$A$3:$Z$73,8,FALSE)=0,"",VLOOKUP(B86&amp;H86,'Param Planning'!$A$3:$Z$73,8,FALSE))</f>
        <v>0.52083333333333337</v>
      </c>
      <c r="L86" s="10">
        <f>IF(VLOOKUP(B86&amp;H86,'Param Planning'!$A$3:$Z$73,9,FALSE)=0,"",VLOOKUP(B86&amp;H86,'Param Planning'!$A$3:$Z$73,9,FALSE))</f>
        <v>0.5625</v>
      </c>
      <c r="M86" s="32" t="str">
        <f t="shared" si="13"/>
        <v>Non respect du planning</v>
      </c>
      <c r="N86" s="32" t="str">
        <f t="shared" si="14"/>
        <v>Non respect du planning</v>
      </c>
      <c r="O86" s="32" t="str">
        <f t="shared" si="15"/>
        <v>Non respect du planning</v>
      </c>
      <c r="P86" s="32" t="str">
        <f t="shared" si="16"/>
        <v>Non respect du planning</v>
      </c>
      <c r="Q86" s="32" t="str">
        <f t="shared" si="17"/>
        <v>Non respect du planning</v>
      </c>
    </row>
    <row r="87" spans="1:17" ht="12.95" hidden="1" customHeight="1" x14ac:dyDescent="0.2">
      <c r="A87" s="1" t="s">
        <v>0</v>
      </c>
      <c r="B87" s="9" t="s">
        <v>1</v>
      </c>
      <c r="C87" s="4">
        <v>45133</v>
      </c>
      <c r="D87" s="22" t="s">
        <v>70</v>
      </c>
      <c r="E87" s="25" t="s">
        <v>203</v>
      </c>
      <c r="F87" s="26" t="s">
        <v>65</v>
      </c>
      <c r="G87" s="25" t="s">
        <v>200</v>
      </c>
      <c r="H87" s="5" t="str">
        <f t="shared" si="12"/>
        <v>mercredi</v>
      </c>
      <c r="I87" s="19">
        <f>IF(VLOOKUP(B87&amp;H87,'Param Planning'!$A$3:$Z$73,6,FALSE)=0,"",VLOOKUP(B87&amp;H87,'Param Planning'!$A$3:$Z$73,6,FALSE))</f>
        <v>0.25</v>
      </c>
      <c r="J87" s="10">
        <f>IF(VLOOKUP(B87&amp;H87,'Param Planning'!$A$3:$Z$73,7,FALSE)=0,"",VLOOKUP(B87&amp;H87,'Param Planning'!$A$3:$Z$73,7,FALSE))</f>
        <v>0.5</v>
      </c>
      <c r="K87" s="10">
        <f>IF(VLOOKUP(B87&amp;H87,'Param Planning'!$A$3:$Z$73,8,FALSE)=0,"",VLOOKUP(B87&amp;H87,'Param Planning'!$A$3:$Z$73,8,FALSE))</f>
        <v>0.52083333333333337</v>
      </c>
      <c r="L87" s="10">
        <f>IF(VLOOKUP(B87&amp;H87,'Param Planning'!$A$3:$Z$73,9,FALSE)=0,"",VLOOKUP(B87&amp;H87,'Param Planning'!$A$3:$Z$73,9,FALSE))</f>
        <v>0.60416666666666663</v>
      </c>
      <c r="M87" s="32" t="str">
        <f t="shared" si="13"/>
        <v>Non respect du planning</v>
      </c>
      <c r="N87" s="32" t="str">
        <f t="shared" si="14"/>
        <v>Non respect du planning</v>
      </c>
      <c r="O87" s="32" t="str">
        <f t="shared" si="15"/>
        <v>Non respect du planning</v>
      </c>
      <c r="P87" s="32" t="str">
        <f t="shared" si="16"/>
        <v>Non respect du planning</v>
      </c>
      <c r="Q87" s="32" t="str">
        <f t="shared" si="17"/>
        <v>Non respect du planning</v>
      </c>
    </row>
    <row r="88" spans="1:17" ht="12.95" hidden="1" customHeight="1" x14ac:dyDescent="0.2">
      <c r="A88" s="1" t="s">
        <v>0</v>
      </c>
      <c r="B88" s="9" t="s">
        <v>1</v>
      </c>
      <c r="C88" s="4">
        <v>45135</v>
      </c>
      <c r="D88" s="22" t="s">
        <v>54</v>
      </c>
      <c r="E88" s="25" t="s">
        <v>190</v>
      </c>
      <c r="F88" s="25" t="s">
        <v>157</v>
      </c>
      <c r="G88" s="25" t="s">
        <v>185</v>
      </c>
      <c r="H88" s="5" t="str">
        <f t="shared" si="12"/>
        <v>vendredi</v>
      </c>
      <c r="I88" s="19">
        <f>IF(VLOOKUP(B88&amp;H88,'Param Planning'!$A$3:$Z$73,6,FALSE)=0,"",VLOOKUP(B88&amp;H88,'Param Planning'!$A$3:$Z$73,6,FALSE))</f>
        <v>0.25</v>
      </c>
      <c r="J88" s="10">
        <f>IF(VLOOKUP(B88&amp;H88,'Param Planning'!$A$3:$Z$73,7,FALSE)=0,"",VLOOKUP(B88&amp;H88,'Param Planning'!$A$3:$Z$73,7,FALSE))</f>
        <v>0.5</v>
      </c>
      <c r="K88" s="10">
        <f>IF(VLOOKUP(B88&amp;H88,'Param Planning'!$A$3:$Z$73,8,FALSE)=0,"",VLOOKUP(B88&amp;H88,'Param Planning'!$A$3:$Z$73,8,FALSE))</f>
        <v>0.52083333333333337</v>
      </c>
      <c r="L88" s="10">
        <f>IF(VLOOKUP(B88&amp;H88,'Param Planning'!$A$3:$Z$73,9,FALSE)=0,"",VLOOKUP(B88&amp;H88,'Param Planning'!$A$3:$Z$73,9,FALSE))</f>
        <v>0.625</v>
      </c>
      <c r="M88" s="32" t="str">
        <f t="shared" si="13"/>
        <v>Non respect du planning</v>
      </c>
      <c r="N88" s="32" t="str">
        <f t="shared" si="14"/>
        <v>Non respect du planning</v>
      </c>
      <c r="O88" s="32" t="str">
        <f t="shared" si="15"/>
        <v>Non respect du planning</v>
      </c>
      <c r="P88" s="32" t="str">
        <f t="shared" si="16"/>
        <v>Non respect du planning</v>
      </c>
      <c r="Q88" s="32" t="str">
        <f t="shared" si="17"/>
        <v>Non respect du planning</v>
      </c>
    </row>
    <row r="89" spans="1:17" ht="12.95" hidden="1" customHeight="1" x14ac:dyDescent="0.2">
      <c r="A89" s="1" t="s">
        <v>0</v>
      </c>
      <c r="B89" s="9" t="s">
        <v>1</v>
      </c>
      <c r="C89" s="4">
        <v>45136</v>
      </c>
      <c r="D89" s="22" t="s">
        <v>41</v>
      </c>
      <c r="E89" s="5"/>
      <c r="F89" s="25" t="s">
        <v>176</v>
      </c>
      <c r="G89" s="26" t="s">
        <v>26</v>
      </c>
      <c r="H89" s="5" t="str">
        <f t="shared" si="12"/>
        <v>samedi</v>
      </c>
      <c r="I89" s="19">
        <f>IF(VLOOKUP(B89&amp;H89,'Param Planning'!$A$3:$Z$73,6,FALSE)=0,"",VLOOKUP(B89&amp;H89,'Param Planning'!$A$3:$Z$73,6,FALSE))</f>
        <v>0.25</v>
      </c>
      <c r="J89" s="10">
        <f>IF(VLOOKUP(B89&amp;H89,'Param Planning'!$A$3:$Z$73,7,FALSE)=0,"",VLOOKUP(B89&amp;H89,'Param Planning'!$A$3:$Z$73,7,FALSE))</f>
        <v>0.5</v>
      </c>
      <c r="K89" s="10">
        <f>IF(VLOOKUP(B89&amp;H89,'Param Planning'!$A$3:$Z$73,8,FALSE)=0,"",VLOOKUP(B89&amp;H89,'Param Planning'!$A$3:$Z$73,8,FALSE))</f>
        <v>0.52083333333333337</v>
      </c>
      <c r="L89" s="10">
        <f>IF(VLOOKUP(B89&amp;H89,'Param Planning'!$A$3:$Z$73,9,FALSE)=0,"",VLOOKUP(B89&amp;H89,'Param Planning'!$A$3:$Z$73,9,FALSE))</f>
        <v>0.625</v>
      </c>
      <c r="M89" s="32" t="str">
        <f t="shared" si="13"/>
        <v>Non respect du planning</v>
      </c>
      <c r="N89" s="32" t="str">
        <f t="shared" si="14"/>
        <v>Non respect du planning</v>
      </c>
      <c r="O89" s="32" t="str">
        <f t="shared" si="15"/>
        <v>Non respect du planning</v>
      </c>
      <c r="P89" s="32" t="str">
        <f t="shared" si="16"/>
        <v>Non respect du planning</v>
      </c>
      <c r="Q89" s="32" t="str">
        <f t="shared" si="17"/>
        <v>Non respect du planning</v>
      </c>
    </row>
    <row r="90" spans="1:17" ht="12.95" hidden="1" customHeight="1" x14ac:dyDescent="0.2">
      <c r="A90" s="1" t="s">
        <v>0</v>
      </c>
      <c r="B90" s="9" t="s">
        <v>1</v>
      </c>
      <c r="C90" s="4">
        <v>45138</v>
      </c>
      <c r="D90" s="22" t="s">
        <v>18</v>
      </c>
      <c r="E90" s="25" t="s">
        <v>104</v>
      </c>
      <c r="F90" s="26" t="s">
        <v>2</v>
      </c>
      <c r="G90" s="25" t="s">
        <v>161</v>
      </c>
      <c r="H90" s="5" t="str">
        <f t="shared" si="12"/>
        <v>lundi</v>
      </c>
      <c r="I90" s="19">
        <f>IF(VLOOKUP(B90&amp;H90,'Param Planning'!$A$3:$Z$73,6,FALSE)=0,"",VLOOKUP(B90&amp;H90,'Param Planning'!$A$3:$Z$73,6,FALSE))</f>
        <v>0.25</v>
      </c>
      <c r="J90" s="10">
        <f>IF(VLOOKUP(B90&amp;H90,'Param Planning'!$A$3:$Z$73,7,FALSE)=0,"",VLOOKUP(B90&amp;H90,'Param Planning'!$A$3:$Z$73,7,FALSE))</f>
        <v>0.5</v>
      </c>
      <c r="K90" s="10">
        <f>IF(VLOOKUP(B90&amp;H90,'Param Planning'!$A$3:$Z$73,8,FALSE)=0,"",VLOOKUP(B90&amp;H90,'Param Planning'!$A$3:$Z$73,8,FALSE))</f>
        <v>0.52083333333333337</v>
      </c>
      <c r="L90" s="10">
        <f>IF(VLOOKUP(B90&amp;H90,'Param Planning'!$A$3:$Z$73,9,FALSE)=0,"",VLOOKUP(B90&amp;H90,'Param Planning'!$A$3:$Z$73,9,FALSE))</f>
        <v>0.5625</v>
      </c>
      <c r="M90" s="32" t="str">
        <f t="shared" si="13"/>
        <v>Non respect du planning</v>
      </c>
      <c r="N90" s="32" t="str">
        <f t="shared" si="14"/>
        <v>Non respect du planning</v>
      </c>
      <c r="O90" s="32" t="str">
        <f t="shared" si="15"/>
        <v>Non respect du planning</v>
      </c>
      <c r="P90" s="32" t="str">
        <f t="shared" si="16"/>
        <v>Non respect du planning</v>
      </c>
      <c r="Q90" s="32" t="str">
        <f t="shared" si="17"/>
        <v>Non respect du planning</v>
      </c>
    </row>
    <row r="91" spans="1:17" s="15" customFormat="1" ht="12.95" hidden="1" customHeight="1" x14ac:dyDescent="0.2">
      <c r="A91" s="12"/>
      <c r="B91" s="16"/>
      <c r="C91" s="13"/>
      <c r="D91" s="23"/>
      <c r="E91" s="14"/>
      <c r="F91" s="14"/>
      <c r="G91" s="27"/>
      <c r="H91" s="5" t="str">
        <f t="shared" si="12"/>
        <v>samedi</v>
      </c>
      <c r="I91" s="19" t="str">
        <f>IF(VLOOKUP(B91&amp;H91,'Param Planning'!$A$3:$Z$73,6,FALSE)=0,"",VLOOKUP(B91&amp;H91,'Param Planning'!$A$3:$Z$73,6,FALSE))</f>
        <v/>
      </c>
      <c r="J91" s="10" t="str">
        <f>IF(VLOOKUP(B91&amp;H91,'Param Planning'!$A$3:$Z$73,7,FALSE)=0,"",VLOOKUP(B91&amp;H91,'Param Planning'!$A$3:$Z$73,7,FALSE))</f>
        <v/>
      </c>
      <c r="K91" s="10" t="str">
        <f>IF(VLOOKUP(B91&amp;H91,'Param Planning'!$A$3:$Z$73,8,FALSE)=0,"",VLOOKUP(B91&amp;H91,'Param Planning'!$A$3:$Z$73,8,FALSE))</f>
        <v/>
      </c>
      <c r="L91" s="10" t="str">
        <f>IF(VLOOKUP(B91&amp;H91,'Param Planning'!$A$3:$Z$73,9,FALSE)=0,"",VLOOKUP(B91&amp;H91,'Param Planning'!$A$3:$Z$73,9,FALSE))</f>
        <v/>
      </c>
      <c r="M91" s="32" t="e">
        <f t="shared" si="13"/>
        <v>#VALUE!</v>
      </c>
      <c r="N91" s="32" t="str">
        <f t="shared" si="14"/>
        <v/>
      </c>
      <c r="O91" s="32" t="str">
        <f t="shared" si="15"/>
        <v/>
      </c>
      <c r="P91" s="32" t="str">
        <f t="shared" si="16"/>
        <v/>
      </c>
      <c r="Q91" s="32" t="e">
        <f t="shared" si="17"/>
        <v>#VALUE!</v>
      </c>
    </row>
    <row r="92" spans="1:17" ht="12.95" hidden="1" customHeight="1" x14ac:dyDescent="0.2">
      <c r="A92" s="1" t="s">
        <v>14</v>
      </c>
      <c r="B92" s="9" t="s">
        <v>15</v>
      </c>
      <c r="C92" s="4">
        <v>45108</v>
      </c>
      <c r="D92" s="22" t="s">
        <v>98</v>
      </c>
      <c r="E92" s="5" t="s">
        <v>158</v>
      </c>
      <c r="F92" s="5"/>
      <c r="G92" s="5" t="s">
        <v>280</v>
      </c>
      <c r="H92" s="5" t="str">
        <f t="shared" si="12"/>
        <v>samedi</v>
      </c>
      <c r="I92" s="19">
        <f>IF(VLOOKUP(B92&amp;H92,'Param Planning'!$A$3:$Z$73,6,FALSE)=0,"",VLOOKUP(B92&amp;H92,'Param Planning'!$A$3:$Z$73,6,FALSE))</f>
        <v>0.29166666666666669</v>
      </c>
      <c r="J92" s="10">
        <f>IF(VLOOKUP(B92&amp;H92,'Param Planning'!$A$3:$Z$73,7,FALSE)=0,"",VLOOKUP(B92&amp;H92,'Param Planning'!$A$3:$Z$73,7,FALSE))</f>
        <v>0.52083333333333337</v>
      </c>
      <c r="K92" s="10">
        <f>IF(VLOOKUP(B92&amp;H92,'Param Planning'!$A$3:$Z$73,8,FALSE)=0,"",VLOOKUP(B92&amp;H92,'Param Planning'!$A$3:$Z$73,8,FALSE))</f>
        <v>0.52083333333333337</v>
      </c>
      <c r="L92" s="10">
        <f>IF(VLOOKUP(B92&amp;H92,'Param Planning'!$A$3:$Z$73,9,FALSE)=0,"",VLOOKUP(B92&amp;H92,'Param Planning'!$A$3:$Z$73,9,FALSE))</f>
        <v>0.60416666666666663</v>
      </c>
      <c r="M92" s="32" t="str">
        <f t="shared" si="13"/>
        <v>Non respect du planning</v>
      </c>
      <c r="N92" s="32" t="str">
        <f t="shared" si="14"/>
        <v>Non respect du planning</v>
      </c>
      <c r="O92" s="32" t="str">
        <f t="shared" si="15"/>
        <v>Non respect du planning</v>
      </c>
      <c r="P92" s="32" t="str">
        <f t="shared" si="16"/>
        <v>Non respect du planning</v>
      </c>
      <c r="Q92" s="32" t="str">
        <f t="shared" si="17"/>
        <v>Non respect du planning</v>
      </c>
    </row>
    <row r="93" spans="1:17" ht="12.95" hidden="1" customHeight="1" x14ac:dyDescent="0.2">
      <c r="A93" s="1" t="s">
        <v>14</v>
      </c>
      <c r="B93" s="9" t="s">
        <v>15</v>
      </c>
      <c r="C93" s="4">
        <v>45110</v>
      </c>
      <c r="D93" s="22" t="s">
        <v>16</v>
      </c>
      <c r="E93" s="5"/>
      <c r="F93" s="5"/>
      <c r="G93" s="5" t="s">
        <v>160</v>
      </c>
      <c r="H93" s="5" t="str">
        <f t="shared" si="12"/>
        <v>lundi</v>
      </c>
      <c r="I93" s="19">
        <f>IF(VLOOKUP(B93&amp;H93,'Param Planning'!$A$3:$Z$73,6,FALSE)=0,"",VLOOKUP(B93&amp;H93,'Param Planning'!$A$3:$Z$73,6,FALSE))</f>
        <v>0.27083333333333331</v>
      </c>
      <c r="J93" s="10" t="str">
        <f>IF(VLOOKUP(B93&amp;H93,'Param Planning'!$A$3:$Z$73,7,FALSE)=0,"",VLOOKUP(B93&amp;H93,'Param Planning'!$A$3:$Z$73,7,FALSE))</f>
        <v/>
      </c>
      <c r="K93" s="10" t="str">
        <f>IF(VLOOKUP(B93&amp;H93,'Param Planning'!$A$3:$Z$73,8,FALSE)=0,"",VLOOKUP(B93&amp;H93,'Param Planning'!$A$3:$Z$73,8,FALSE))</f>
        <v/>
      </c>
      <c r="L93" s="10">
        <f>IF(VLOOKUP(B93&amp;H93,'Param Planning'!$A$3:$Z$73,9,FALSE)=0,"",VLOOKUP(B93&amp;H93,'Param Planning'!$A$3:$Z$73,9,FALSE))</f>
        <v>0.5</v>
      </c>
      <c r="M93" s="32" t="str">
        <f t="shared" si="13"/>
        <v>Non respect du planning</v>
      </c>
      <c r="N93" s="32" t="str">
        <f t="shared" si="14"/>
        <v/>
      </c>
      <c r="O93" s="32" t="str">
        <f t="shared" si="15"/>
        <v/>
      </c>
      <c r="P93" s="32" t="str">
        <f t="shared" si="16"/>
        <v>Non respect du planning</v>
      </c>
      <c r="Q93" s="32" t="str">
        <f t="shared" si="17"/>
        <v>Non respect du planning</v>
      </c>
    </row>
    <row r="94" spans="1:17" ht="12.95" hidden="1" customHeight="1" x14ac:dyDescent="0.2">
      <c r="A94" s="1" t="s">
        <v>14</v>
      </c>
      <c r="B94" s="9" t="s">
        <v>15</v>
      </c>
      <c r="C94" s="4">
        <v>45111</v>
      </c>
      <c r="D94" s="22" t="s">
        <v>76</v>
      </c>
      <c r="E94" s="5" t="s">
        <v>150</v>
      </c>
      <c r="F94" s="5"/>
      <c r="G94" s="5" t="s">
        <v>281</v>
      </c>
      <c r="H94" s="5" t="str">
        <f t="shared" si="12"/>
        <v>mardi</v>
      </c>
      <c r="I94" s="19">
        <f>IF(VLOOKUP(B94&amp;H94,'Param Planning'!$A$3:$Z$73,6,FALSE)=0,"",VLOOKUP(B94&amp;H94,'Param Planning'!$A$3:$Z$73,6,FALSE))</f>
        <v>0.27083333333333331</v>
      </c>
      <c r="J94" s="10" t="str">
        <f>IF(VLOOKUP(B94&amp;H94,'Param Planning'!$A$3:$Z$73,7,FALSE)=0,"",VLOOKUP(B94&amp;H94,'Param Planning'!$A$3:$Z$73,7,FALSE))</f>
        <v/>
      </c>
      <c r="K94" s="10" t="str">
        <f>IF(VLOOKUP(B94&amp;H94,'Param Planning'!$A$3:$Z$73,8,FALSE)=0,"",VLOOKUP(B94&amp;H94,'Param Planning'!$A$3:$Z$73,8,FALSE))</f>
        <v/>
      </c>
      <c r="L94" s="10">
        <f>IF(VLOOKUP(B94&amp;H94,'Param Planning'!$A$3:$Z$73,9,FALSE)=0,"",VLOOKUP(B94&amp;H94,'Param Planning'!$A$3:$Z$73,9,FALSE))</f>
        <v>0.5</v>
      </c>
      <c r="M94" s="32" t="str">
        <f t="shared" si="13"/>
        <v>Non respect du planning</v>
      </c>
      <c r="N94" s="32" t="str">
        <f t="shared" si="14"/>
        <v/>
      </c>
      <c r="O94" s="32" t="str">
        <f t="shared" si="15"/>
        <v/>
      </c>
      <c r="P94" s="32" t="str">
        <f t="shared" si="16"/>
        <v>Non respect du planning</v>
      </c>
      <c r="Q94" s="32" t="str">
        <f t="shared" si="17"/>
        <v>Non respect du planning</v>
      </c>
    </row>
    <row r="95" spans="1:17" ht="12.95" hidden="1" customHeight="1" x14ac:dyDescent="0.2">
      <c r="A95" s="1" t="s">
        <v>14</v>
      </c>
      <c r="B95" s="9" t="s">
        <v>15</v>
      </c>
      <c r="C95" s="4">
        <v>45112</v>
      </c>
      <c r="D95" s="22" t="s">
        <v>36</v>
      </c>
      <c r="E95" s="5"/>
      <c r="F95" s="5"/>
      <c r="G95" s="5" t="s">
        <v>238</v>
      </c>
      <c r="H95" s="5" t="str">
        <f t="shared" si="12"/>
        <v>mercredi</v>
      </c>
      <c r="I95" s="19">
        <f>IF(VLOOKUP(B95&amp;H95,'Param Planning'!$A$3:$Z$73,6,FALSE)=0,"",VLOOKUP(B95&amp;H95,'Param Planning'!$A$3:$Z$73,6,FALSE))</f>
        <v>0.27083333333333331</v>
      </c>
      <c r="J95" s="10" t="str">
        <f>IF(VLOOKUP(B95&amp;H95,'Param Planning'!$A$3:$Z$73,7,FALSE)=0,"",VLOOKUP(B95&amp;H95,'Param Planning'!$A$3:$Z$73,7,FALSE))</f>
        <v/>
      </c>
      <c r="K95" s="10" t="str">
        <f>IF(VLOOKUP(B95&amp;H95,'Param Planning'!$A$3:$Z$73,8,FALSE)=0,"",VLOOKUP(B95&amp;H95,'Param Planning'!$A$3:$Z$73,8,FALSE))</f>
        <v/>
      </c>
      <c r="L95" s="10">
        <f>IF(VLOOKUP(B95&amp;H95,'Param Planning'!$A$3:$Z$73,9,FALSE)=0,"",VLOOKUP(B95&amp;H95,'Param Planning'!$A$3:$Z$73,9,FALSE))</f>
        <v>0.5</v>
      </c>
      <c r="M95" s="32" t="str">
        <f t="shared" si="13"/>
        <v>Non respect du planning</v>
      </c>
      <c r="N95" s="32" t="str">
        <f t="shared" si="14"/>
        <v/>
      </c>
      <c r="O95" s="32" t="str">
        <f t="shared" si="15"/>
        <v/>
      </c>
      <c r="P95" s="32" t="str">
        <f t="shared" si="16"/>
        <v>Non respect du planning</v>
      </c>
      <c r="Q95" s="32" t="str">
        <f t="shared" si="17"/>
        <v>Non respect du planning</v>
      </c>
    </row>
    <row r="96" spans="1:17" ht="12.95" hidden="1" customHeight="1" x14ac:dyDescent="0.2">
      <c r="A96" s="1" t="s">
        <v>14</v>
      </c>
      <c r="B96" s="9" t="s">
        <v>15</v>
      </c>
      <c r="C96" s="4">
        <v>45113</v>
      </c>
      <c r="D96" s="22" t="s">
        <v>98</v>
      </c>
      <c r="E96" s="5"/>
      <c r="F96" s="5"/>
      <c r="G96" s="5" t="s">
        <v>192</v>
      </c>
      <c r="H96" s="5" t="str">
        <f t="shared" si="12"/>
        <v>jeudi</v>
      </c>
      <c r="I96" s="19">
        <f>IF(VLOOKUP(B96&amp;H96,'Param Planning'!$A$3:$Z$73,6,FALSE)=0,"",VLOOKUP(B96&amp;H96,'Param Planning'!$A$3:$Z$73,6,FALSE))</f>
        <v>0.27083333333333331</v>
      </c>
      <c r="J96" s="10" t="str">
        <f>IF(VLOOKUP(B96&amp;H96,'Param Planning'!$A$3:$Z$73,7,FALSE)=0,"",VLOOKUP(B96&amp;H96,'Param Planning'!$A$3:$Z$73,7,FALSE))</f>
        <v/>
      </c>
      <c r="K96" s="10" t="str">
        <f>IF(VLOOKUP(B96&amp;H96,'Param Planning'!$A$3:$Z$73,8,FALSE)=0,"",VLOOKUP(B96&amp;H96,'Param Planning'!$A$3:$Z$73,8,FALSE))</f>
        <v/>
      </c>
      <c r="L96" s="10">
        <f>IF(VLOOKUP(B96&amp;H96,'Param Planning'!$A$3:$Z$73,9,FALSE)=0,"",VLOOKUP(B96&amp;H96,'Param Planning'!$A$3:$Z$73,9,FALSE))</f>
        <v>0.5</v>
      </c>
      <c r="M96" s="32" t="str">
        <f t="shared" si="13"/>
        <v>Non respect du planning</v>
      </c>
      <c r="N96" s="32" t="str">
        <f t="shared" si="14"/>
        <v/>
      </c>
      <c r="O96" s="32" t="str">
        <f t="shared" si="15"/>
        <v/>
      </c>
      <c r="P96" s="32" t="str">
        <f t="shared" si="16"/>
        <v>Non respect du planning</v>
      </c>
      <c r="Q96" s="32" t="str">
        <f t="shared" si="17"/>
        <v>Non respect du planning</v>
      </c>
    </row>
    <row r="97" spans="1:17" ht="12.95" hidden="1" customHeight="1" x14ac:dyDescent="0.2">
      <c r="A97" s="1" t="s">
        <v>14</v>
      </c>
      <c r="B97" s="9" t="s">
        <v>15</v>
      </c>
      <c r="C97" s="4">
        <v>45114</v>
      </c>
      <c r="D97" s="22" t="s">
        <v>98</v>
      </c>
      <c r="E97" s="5"/>
      <c r="F97" s="5"/>
      <c r="G97" s="5" t="s">
        <v>283</v>
      </c>
      <c r="H97" s="5" t="str">
        <f t="shared" si="12"/>
        <v>vendredi</v>
      </c>
      <c r="I97" s="19">
        <f>IF(VLOOKUP(B97&amp;H97,'Param Planning'!$A$3:$Z$73,6,FALSE)=0,"",VLOOKUP(B97&amp;H97,'Param Planning'!$A$3:$Z$73,6,FALSE))</f>
        <v>0.29166666666666669</v>
      </c>
      <c r="J97" s="10">
        <f>IF(VLOOKUP(B97&amp;H97,'Param Planning'!$A$3:$Z$73,7,FALSE)=0,"",VLOOKUP(B97&amp;H97,'Param Planning'!$A$3:$Z$73,7,FALSE))</f>
        <v>0.52083333333333337</v>
      </c>
      <c r="K97" s="10">
        <f>IF(VLOOKUP(B97&amp;H97,'Param Planning'!$A$3:$Z$73,8,FALSE)=0,"",VLOOKUP(B97&amp;H97,'Param Planning'!$A$3:$Z$73,8,FALSE))</f>
        <v>0.52083333333333337</v>
      </c>
      <c r="L97" s="10">
        <f>IF(VLOOKUP(B97&amp;H97,'Param Planning'!$A$3:$Z$73,9,FALSE)=0,"",VLOOKUP(B97&amp;H97,'Param Planning'!$A$3:$Z$73,9,FALSE))</f>
        <v>0.60416666666666663</v>
      </c>
      <c r="M97" s="32" t="str">
        <f t="shared" si="13"/>
        <v>Non respect du planning</v>
      </c>
      <c r="N97" s="32" t="str">
        <f t="shared" si="14"/>
        <v>Non respect du planning</v>
      </c>
      <c r="O97" s="32" t="str">
        <f t="shared" si="15"/>
        <v>Non respect du planning</v>
      </c>
      <c r="P97" s="32" t="str">
        <f t="shared" si="16"/>
        <v>Non respect du planning</v>
      </c>
      <c r="Q97" s="32" t="str">
        <f t="shared" si="17"/>
        <v>Non respect du planning</v>
      </c>
    </row>
    <row r="98" spans="1:17" ht="12.95" hidden="1" customHeight="1" x14ac:dyDescent="0.2">
      <c r="A98" s="1" t="s">
        <v>14</v>
      </c>
      <c r="B98" s="9" t="s">
        <v>15</v>
      </c>
      <c r="C98" s="4">
        <v>45115</v>
      </c>
      <c r="D98" s="22" t="s">
        <v>60</v>
      </c>
      <c r="E98" s="5"/>
      <c r="F98" s="5"/>
      <c r="G98" s="5" t="s">
        <v>276</v>
      </c>
      <c r="H98" s="5" t="str">
        <f t="shared" si="12"/>
        <v>samedi</v>
      </c>
      <c r="I98" s="19">
        <f>IF(VLOOKUP(B98&amp;H98,'Param Planning'!$A$3:$Z$73,6,FALSE)=0,"",VLOOKUP(B98&amp;H98,'Param Planning'!$A$3:$Z$73,6,FALSE))</f>
        <v>0.29166666666666669</v>
      </c>
      <c r="J98" s="10">
        <f>IF(VLOOKUP(B98&amp;H98,'Param Planning'!$A$3:$Z$73,7,FALSE)=0,"",VLOOKUP(B98&amp;H98,'Param Planning'!$A$3:$Z$73,7,FALSE))</f>
        <v>0.52083333333333337</v>
      </c>
      <c r="K98" s="10">
        <f>IF(VLOOKUP(B98&amp;H98,'Param Planning'!$A$3:$Z$73,8,FALSE)=0,"",VLOOKUP(B98&amp;H98,'Param Planning'!$A$3:$Z$73,8,FALSE))</f>
        <v>0.52083333333333337</v>
      </c>
      <c r="L98" s="10">
        <f>IF(VLOOKUP(B98&amp;H98,'Param Planning'!$A$3:$Z$73,9,FALSE)=0,"",VLOOKUP(B98&amp;H98,'Param Planning'!$A$3:$Z$73,9,FALSE))</f>
        <v>0.60416666666666663</v>
      </c>
      <c r="M98" s="32" t="str">
        <f t="shared" si="13"/>
        <v>Non respect du planning</v>
      </c>
      <c r="N98" s="32" t="str">
        <f t="shared" si="14"/>
        <v>Non respect du planning</v>
      </c>
      <c r="O98" s="32" t="str">
        <f t="shared" si="15"/>
        <v>Non respect du planning</v>
      </c>
      <c r="P98" s="32" t="str">
        <f t="shared" si="16"/>
        <v>Non respect du planning</v>
      </c>
      <c r="Q98" s="32" t="str">
        <f t="shared" si="17"/>
        <v>Non respect du planning</v>
      </c>
    </row>
    <row r="99" spans="1:17" ht="12.95" hidden="1" customHeight="1" x14ac:dyDescent="0.2">
      <c r="A99" s="1" t="s">
        <v>14</v>
      </c>
      <c r="B99" s="9" t="s">
        <v>15</v>
      </c>
      <c r="C99" s="4">
        <v>45117</v>
      </c>
      <c r="D99" s="22" t="s">
        <v>36</v>
      </c>
      <c r="E99" s="5"/>
      <c r="F99" s="5"/>
      <c r="G99" s="5" t="s">
        <v>274</v>
      </c>
      <c r="H99" s="5" t="str">
        <f t="shared" si="12"/>
        <v>lundi</v>
      </c>
      <c r="I99" s="19">
        <f>IF(VLOOKUP(B99&amp;H99,'Param Planning'!$A$3:$Z$73,6,FALSE)=0,"",VLOOKUP(B99&amp;H99,'Param Planning'!$A$3:$Z$73,6,FALSE))</f>
        <v>0.27083333333333331</v>
      </c>
      <c r="J99" s="10" t="str">
        <f>IF(VLOOKUP(B99&amp;H99,'Param Planning'!$A$3:$Z$73,7,FALSE)=0,"",VLOOKUP(B99&amp;H99,'Param Planning'!$A$3:$Z$73,7,FALSE))</f>
        <v/>
      </c>
      <c r="K99" s="10" t="str">
        <f>IF(VLOOKUP(B99&amp;H99,'Param Planning'!$A$3:$Z$73,8,FALSE)=0,"",VLOOKUP(B99&amp;H99,'Param Planning'!$A$3:$Z$73,8,FALSE))</f>
        <v/>
      </c>
      <c r="L99" s="10">
        <f>IF(VLOOKUP(B99&amp;H99,'Param Planning'!$A$3:$Z$73,9,FALSE)=0,"",VLOOKUP(B99&amp;H99,'Param Planning'!$A$3:$Z$73,9,FALSE))</f>
        <v>0.5</v>
      </c>
      <c r="M99" s="32" t="str">
        <f t="shared" si="13"/>
        <v>Non respect du planning</v>
      </c>
      <c r="N99" s="32" t="str">
        <f t="shared" si="14"/>
        <v/>
      </c>
      <c r="O99" s="32" t="str">
        <f t="shared" si="15"/>
        <v/>
      </c>
      <c r="P99" s="32" t="str">
        <f t="shared" si="16"/>
        <v>Non respect du planning</v>
      </c>
      <c r="Q99" s="32" t="str">
        <f t="shared" si="17"/>
        <v>Non respect du planning</v>
      </c>
    </row>
    <row r="100" spans="1:17" ht="12.95" hidden="1" customHeight="1" x14ac:dyDescent="0.2">
      <c r="A100" s="1" t="s">
        <v>14</v>
      </c>
      <c r="B100" s="9" t="s">
        <v>15</v>
      </c>
      <c r="C100" s="4">
        <v>45118</v>
      </c>
      <c r="D100" s="22" t="s">
        <v>52</v>
      </c>
      <c r="E100" s="5"/>
      <c r="F100" s="5"/>
      <c r="G100" s="5" t="s">
        <v>268</v>
      </c>
      <c r="H100" s="5" t="str">
        <f t="shared" si="12"/>
        <v>mardi</v>
      </c>
      <c r="I100" s="19">
        <f>IF(VLOOKUP(B100&amp;H100,'Param Planning'!$A$3:$Z$73,6,FALSE)=0,"",VLOOKUP(B100&amp;H100,'Param Planning'!$A$3:$Z$73,6,FALSE))</f>
        <v>0.27083333333333331</v>
      </c>
      <c r="J100" s="10" t="str">
        <f>IF(VLOOKUP(B100&amp;H100,'Param Planning'!$A$3:$Z$73,7,FALSE)=0,"",VLOOKUP(B100&amp;H100,'Param Planning'!$A$3:$Z$73,7,FALSE))</f>
        <v/>
      </c>
      <c r="K100" s="10" t="str">
        <f>IF(VLOOKUP(B100&amp;H100,'Param Planning'!$A$3:$Z$73,8,FALSE)=0,"",VLOOKUP(B100&amp;H100,'Param Planning'!$A$3:$Z$73,8,FALSE))</f>
        <v/>
      </c>
      <c r="L100" s="10">
        <f>IF(VLOOKUP(B100&amp;H100,'Param Planning'!$A$3:$Z$73,9,FALSE)=0,"",VLOOKUP(B100&amp;H100,'Param Planning'!$A$3:$Z$73,9,FALSE))</f>
        <v>0.5</v>
      </c>
      <c r="M100" s="32" t="str">
        <f t="shared" si="13"/>
        <v>Non respect du planning</v>
      </c>
      <c r="N100" s="32" t="str">
        <f t="shared" si="14"/>
        <v/>
      </c>
      <c r="O100" s="32" t="str">
        <f t="shared" si="15"/>
        <v/>
      </c>
      <c r="P100" s="32" t="str">
        <f t="shared" si="16"/>
        <v>Non respect du planning</v>
      </c>
      <c r="Q100" s="32" t="str">
        <f t="shared" si="17"/>
        <v>Non respect du planning</v>
      </c>
    </row>
    <row r="101" spans="1:17" ht="12.95" hidden="1" customHeight="1" x14ac:dyDescent="0.2">
      <c r="A101" s="1" t="s">
        <v>14</v>
      </c>
      <c r="B101" s="9" t="s">
        <v>15</v>
      </c>
      <c r="C101" s="4">
        <v>45119</v>
      </c>
      <c r="D101" s="22" t="s">
        <v>52</v>
      </c>
      <c r="E101" s="5"/>
      <c r="F101" s="5"/>
      <c r="G101" s="5" t="s">
        <v>194</v>
      </c>
      <c r="H101" s="5" t="str">
        <f t="shared" si="12"/>
        <v>mercredi</v>
      </c>
      <c r="I101" s="19">
        <f>IF(VLOOKUP(B101&amp;H101,'Param Planning'!$A$3:$Z$73,6,FALSE)=0,"",VLOOKUP(B101&amp;H101,'Param Planning'!$A$3:$Z$73,6,FALSE))</f>
        <v>0.27083333333333331</v>
      </c>
      <c r="J101" s="10" t="str">
        <f>IF(VLOOKUP(B101&amp;H101,'Param Planning'!$A$3:$Z$73,7,FALSE)=0,"",VLOOKUP(B101&amp;H101,'Param Planning'!$A$3:$Z$73,7,FALSE))</f>
        <v/>
      </c>
      <c r="K101" s="10" t="str">
        <f>IF(VLOOKUP(B101&amp;H101,'Param Planning'!$A$3:$Z$73,8,FALSE)=0,"",VLOOKUP(B101&amp;H101,'Param Planning'!$A$3:$Z$73,8,FALSE))</f>
        <v/>
      </c>
      <c r="L101" s="10">
        <f>IF(VLOOKUP(B101&amp;H101,'Param Planning'!$A$3:$Z$73,9,FALSE)=0,"",VLOOKUP(B101&amp;H101,'Param Planning'!$A$3:$Z$73,9,FALSE))</f>
        <v>0.5</v>
      </c>
      <c r="M101" s="32" t="str">
        <f t="shared" si="13"/>
        <v>Non respect du planning</v>
      </c>
      <c r="N101" s="32" t="str">
        <f t="shared" si="14"/>
        <v/>
      </c>
      <c r="O101" s="32" t="str">
        <f t="shared" si="15"/>
        <v/>
      </c>
      <c r="P101" s="32" t="str">
        <f t="shared" si="16"/>
        <v>Non respect du planning</v>
      </c>
      <c r="Q101" s="32" t="str">
        <f t="shared" si="17"/>
        <v>Non respect du planning</v>
      </c>
    </row>
    <row r="102" spans="1:17" ht="12.95" hidden="1" customHeight="1" x14ac:dyDescent="0.2">
      <c r="A102" s="1" t="s">
        <v>14</v>
      </c>
      <c r="B102" s="9" t="s">
        <v>15</v>
      </c>
      <c r="C102" s="4">
        <v>45120</v>
      </c>
      <c r="D102" s="22" t="s">
        <v>16</v>
      </c>
      <c r="E102" s="5"/>
      <c r="F102" s="5"/>
      <c r="G102" s="5" t="s">
        <v>2</v>
      </c>
      <c r="H102" s="5" t="str">
        <f t="shared" si="12"/>
        <v>jeudi</v>
      </c>
      <c r="I102" s="19">
        <f>IF(VLOOKUP(B102&amp;H102,'Param Planning'!$A$3:$Z$73,6,FALSE)=0,"",VLOOKUP(B102&amp;H102,'Param Planning'!$A$3:$Z$73,6,FALSE))</f>
        <v>0.27083333333333331</v>
      </c>
      <c r="J102" s="10" t="str">
        <f>IF(VLOOKUP(B102&amp;H102,'Param Planning'!$A$3:$Z$73,7,FALSE)=0,"",VLOOKUP(B102&amp;H102,'Param Planning'!$A$3:$Z$73,7,FALSE))</f>
        <v/>
      </c>
      <c r="K102" s="10" t="str">
        <f>IF(VLOOKUP(B102&amp;H102,'Param Planning'!$A$3:$Z$73,8,FALSE)=0,"",VLOOKUP(B102&amp;H102,'Param Planning'!$A$3:$Z$73,8,FALSE))</f>
        <v/>
      </c>
      <c r="L102" s="10">
        <f>IF(VLOOKUP(B102&amp;H102,'Param Planning'!$A$3:$Z$73,9,FALSE)=0,"",VLOOKUP(B102&amp;H102,'Param Planning'!$A$3:$Z$73,9,FALSE))</f>
        <v>0.5</v>
      </c>
      <c r="M102" s="32" t="str">
        <f t="shared" si="13"/>
        <v>Non respect du planning</v>
      </c>
      <c r="N102" s="32" t="str">
        <f t="shared" si="14"/>
        <v/>
      </c>
      <c r="O102" s="32" t="str">
        <f t="shared" si="15"/>
        <v/>
      </c>
      <c r="P102" s="32" t="str">
        <f t="shared" si="16"/>
        <v>Non respect du planning</v>
      </c>
      <c r="Q102" s="32" t="str">
        <f t="shared" si="17"/>
        <v>Non respect du planning</v>
      </c>
    </row>
    <row r="103" spans="1:17" ht="12.95" hidden="1" customHeight="1" x14ac:dyDescent="0.2">
      <c r="A103" s="1" t="s">
        <v>14</v>
      </c>
      <c r="B103" s="9" t="s">
        <v>15</v>
      </c>
      <c r="C103" s="4">
        <v>45121</v>
      </c>
      <c r="D103" s="22" t="s">
        <v>115</v>
      </c>
      <c r="E103" s="5"/>
      <c r="F103" s="5"/>
      <c r="G103" s="5" t="s">
        <v>65</v>
      </c>
      <c r="H103" s="5" t="str">
        <f t="shared" si="12"/>
        <v>vendredi</v>
      </c>
      <c r="I103" s="19">
        <f>IF(VLOOKUP(B103&amp;H103,'Param Planning'!$A$3:$Z$73,6,FALSE)=0,"",VLOOKUP(B103&amp;H103,'Param Planning'!$A$3:$Z$73,6,FALSE))</f>
        <v>0.29166666666666669</v>
      </c>
      <c r="J103" s="10">
        <f>IF(VLOOKUP(B103&amp;H103,'Param Planning'!$A$3:$Z$73,7,FALSE)=0,"",VLOOKUP(B103&amp;H103,'Param Planning'!$A$3:$Z$73,7,FALSE))</f>
        <v>0.52083333333333337</v>
      </c>
      <c r="K103" s="10">
        <f>IF(VLOOKUP(B103&amp;H103,'Param Planning'!$A$3:$Z$73,8,FALSE)=0,"",VLOOKUP(B103&amp;H103,'Param Planning'!$A$3:$Z$73,8,FALSE))</f>
        <v>0.52083333333333337</v>
      </c>
      <c r="L103" s="10">
        <f>IF(VLOOKUP(B103&amp;H103,'Param Planning'!$A$3:$Z$73,9,FALSE)=0,"",VLOOKUP(B103&amp;H103,'Param Planning'!$A$3:$Z$73,9,FALSE))</f>
        <v>0.60416666666666663</v>
      </c>
      <c r="M103" s="32" t="str">
        <f t="shared" si="13"/>
        <v>Non respect du planning</v>
      </c>
      <c r="N103" s="32" t="str">
        <f t="shared" si="14"/>
        <v>Non respect du planning</v>
      </c>
      <c r="O103" s="32" t="str">
        <f t="shared" si="15"/>
        <v>Non respect du planning</v>
      </c>
      <c r="P103" s="32" t="str">
        <f t="shared" si="16"/>
        <v>Non respect du planning</v>
      </c>
      <c r="Q103" s="32" t="str">
        <f t="shared" si="17"/>
        <v>Non respect du planning</v>
      </c>
    </row>
    <row r="104" spans="1:17" ht="12.95" hidden="1" customHeight="1" x14ac:dyDescent="0.2">
      <c r="A104" s="1" t="s">
        <v>14</v>
      </c>
      <c r="B104" s="9" t="s">
        <v>15</v>
      </c>
      <c r="C104" s="4">
        <v>45122</v>
      </c>
      <c r="D104" s="22" t="s">
        <v>52</v>
      </c>
      <c r="E104" s="5"/>
      <c r="F104" s="5"/>
      <c r="G104" s="5" t="s">
        <v>254</v>
      </c>
      <c r="H104" s="5" t="str">
        <f t="shared" si="12"/>
        <v>samedi</v>
      </c>
      <c r="I104" s="19">
        <f>IF(VLOOKUP(B104&amp;H104,'Param Planning'!$A$3:$Z$73,6,FALSE)=0,"",VLOOKUP(B104&amp;H104,'Param Planning'!$A$3:$Z$73,6,FALSE))</f>
        <v>0.29166666666666669</v>
      </c>
      <c r="J104" s="10">
        <f>IF(VLOOKUP(B104&amp;H104,'Param Planning'!$A$3:$Z$73,7,FALSE)=0,"",VLOOKUP(B104&amp;H104,'Param Planning'!$A$3:$Z$73,7,FALSE))</f>
        <v>0.52083333333333337</v>
      </c>
      <c r="K104" s="10">
        <f>IF(VLOOKUP(B104&amp;H104,'Param Planning'!$A$3:$Z$73,8,FALSE)=0,"",VLOOKUP(B104&amp;H104,'Param Planning'!$A$3:$Z$73,8,FALSE))</f>
        <v>0.52083333333333337</v>
      </c>
      <c r="L104" s="10">
        <f>IF(VLOOKUP(B104&amp;H104,'Param Planning'!$A$3:$Z$73,9,FALSE)=0,"",VLOOKUP(B104&amp;H104,'Param Planning'!$A$3:$Z$73,9,FALSE))</f>
        <v>0.60416666666666663</v>
      </c>
      <c r="M104" s="32" t="str">
        <f t="shared" si="13"/>
        <v>Non respect du planning</v>
      </c>
      <c r="N104" s="32" t="str">
        <f t="shared" si="14"/>
        <v>Non respect du planning</v>
      </c>
      <c r="O104" s="32" t="str">
        <f t="shared" si="15"/>
        <v>Non respect du planning</v>
      </c>
      <c r="P104" s="32" t="str">
        <f t="shared" si="16"/>
        <v>Non respect du planning</v>
      </c>
      <c r="Q104" s="32" t="str">
        <f t="shared" si="17"/>
        <v>Non respect du planning</v>
      </c>
    </row>
    <row r="105" spans="1:17" ht="12.95" hidden="1" customHeight="1" x14ac:dyDescent="0.2">
      <c r="A105" s="1" t="s">
        <v>14</v>
      </c>
      <c r="B105" s="9" t="s">
        <v>15</v>
      </c>
      <c r="C105" s="4">
        <v>45124</v>
      </c>
      <c r="D105" s="22" t="s">
        <v>302</v>
      </c>
      <c r="E105" s="5"/>
      <c r="F105" s="5"/>
      <c r="G105" s="5" t="s">
        <v>234</v>
      </c>
      <c r="H105" s="5" t="str">
        <f t="shared" si="12"/>
        <v>lundi</v>
      </c>
      <c r="I105" s="19">
        <f>IF(VLOOKUP(B105&amp;H105,'Param Planning'!$A$3:$Z$73,6,FALSE)=0,"",VLOOKUP(B105&amp;H105,'Param Planning'!$A$3:$Z$73,6,FALSE))</f>
        <v>0.27083333333333331</v>
      </c>
      <c r="J105" s="10" t="str">
        <f>IF(VLOOKUP(B105&amp;H105,'Param Planning'!$A$3:$Z$73,7,FALSE)=0,"",VLOOKUP(B105&amp;H105,'Param Planning'!$A$3:$Z$73,7,FALSE))</f>
        <v/>
      </c>
      <c r="K105" s="10" t="str">
        <f>IF(VLOOKUP(B105&amp;H105,'Param Planning'!$A$3:$Z$73,8,FALSE)=0,"",VLOOKUP(B105&amp;H105,'Param Planning'!$A$3:$Z$73,8,FALSE))</f>
        <v/>
      </c>
      <c r="L105" s="10">
        <f>IF(VLOOKUP(B105&amp;H105,'Param Planning'!$A$3:$Z$73,9,FALSE)=0,"",VLOOKUP(B105&amp;H105,'Param Planning'!$A$3:$Z$73,9,FALSE))</f>
        <v>0.5</v>
      </c>
      <c r="M105" s="32" t="str">
        <f t="shared" si="13"/>
        <v>Non respect du planning</v>
      </c>
      <c r="N105" s="32" t="str">
        <f t="shared" si="14"/>
        <v/>
      </c>
      <c r="O105" s="32" t="str">
        <f t="shared" si="15"/>
        <v/>
      </c>
      <c r="P105" s="32" t="str">
        <f t="shared" si="16"/>
        <v>Non respect du planning</v>
      </c>
      <c r="Q105" s="32" t="str">
        <f t="shared" si="17"/>
        <v>Non respect du planning</v>
      </c>
    </row>
    <row r="106" spans="1:17" ht="12.95" hidden="1" customHeight="1" x14ac:dyDescent="0.2">
      <c r="A106" s="1" t="s">
        <v>14</v>
      </c>
      <c r="B106" s="9" t="s">
        <v>15</v>
      </c>
      <c r="C106" s="4">
        <v>45125</v>
      </c>
      <c r="D106" s="22" t="s">
        <v>60</v>
      </c>
      <c r="E106" s="5"/>
      <c r="F106" s="5"/>
      <c r="G106" s="5" t="s">
        <v>196</v>
      </c>
      <c r="H106" s="5" t="str">
        <f t="shared" si="12"/>
        <v>mardi</v>
      </c>
      <c r="I106" s="19">
        <f>IF(VLOOKUP(B106&amp;H106,'Param Planning'!$A$3:$Z$73,6,FALSE)=0,"",VLOOKUP(B106&amp;H106,'Param Planning'!$A$3:$Z$73,6,FALSE))</f>
        <v>0.27083333333333331</v>
      </c>
      <c r="J106" s="10" t="str">
        <f>IF(VLOOKUP(B106&amp;H106,'Param Planning'!$A$3:$Z$73,7,FALSE)=0,"",VLOOKUP(B106&amp;H106,'Param Planning'!$A$3:$Z$73,7,FALSE))</f>
        <v/>
      </c>
      <c r="K106" s="10" t="str">
        <f>IF(VLOOKUP(B106&amp;H106,'Param Planning'!$A$3:$Z$73,8,FALSE)=0,"",VLOOKUP(B106&amp;H106,'Param Planning'!$A$3:$Z$73,8,FALSE))</f>
        <v/>
      </c>
      <c r="L106" s="10">
        <f>IF(VLOOKUP(B106&amp;H106,'Param Planning'!$A$3:$Z$73,9,FALSE)=0,"",VLOOKUP(B106&amp;H106,'Param Planning'!$A$3:$Z$73,9,FALSE))</f>
        <v>0.5</v>
      </c>
      <c r="M106" s="32" t="str">
        <f t="shared" si="13"/>
        <v>Non respect du planning</v>
      </c>
      <c r="N106" s="32" t="str">
        <f t="shared" si="14"/>
        <v/>
      </c>
      <c r="O106" s="32" t="str">
        <f t="shared" si="15"/>
        <v/>
      </c>
      <c r="P106" s="32" t="str">
        <f t="shared" si="16"/>
        <v>Non respect du planning</v>
      </c>
      <c r="Q106" s="32" t="str">
        <f t="shared" si="17"/>
        <v>Non respect du planning</v>
      </c>
    </row>
    <row r="107" spans="1:17" ht="12.95" hidden="1" customHeight="1" x14ac:dyDescent="0.2">
      <c r="A107" s="1" t="s">
        <v>14</v>
      </c>
      <c r="B107" s="9" t="s">
        <v>15</v>
      </c>
      <c r="C107" s="4">
        <v>45126</v>
      </c>
      <c r="D107" s="22" t="s">
        <v>302</v>
      </c>
      <c r="E107" s="5"/>
      <c r="F107" s="5"/>
      <c r="G107" s="5" t="s">
        <v>211</v>
      </c>
      <c r="H107" s="5" t="str">
        <f t="shared" si="12"/>
        <v>mercredi</v>
      </c>
      <c r="I107" s="19">
        <f>IF(VLOOKUP(B107&amp;H107,'Param Planning'!$A$3:$Z$73,6,FALSE)=0,"",VLOOKUP(B107&amp;H107,'Param Planning'!$A$3:$Z$73,6,FALSE))</f>
        <v>0.27083333333333331</v>
      </c>
      <c r="J107" s="10" t="str">
        <f>IF(VLOOKUP(B107&amp;H107,'Param Planning'!$A$3:$Z$73,7,FALSE)=0,"",VLOOKUP(B107&amp;H107,'Param Planning'!$A$3:$Z$73,7,FALSE))</f>
        <v/>
      </c>
      <c r="K107" s="10" t="str">
        <f>IF(VLOOKUP(B107&amp;H107,'Param Planning'!$A$3:$Z$73,8,FALSE)=0,"",VLOOKUP(B107&amp;H107,'Param Planning'!$A$3:$Z$73,8,FALSE))</f>
        <v/>
      </c>
      <c r="L107" s="10">
        <f>IF(VLOOKUP(B107&amp;H107,'Param Planning'!$A$3:$Z$73,9,FALSE)=0,"",VLOOKUP(B107&amp;H107,'Param Planning'!$A$3:$Z$73,9,FALSE))</f>
        <v>0.5</v>
      </c>
      <c r="M107" s="32" t="str">
        <f t="shared" si="13"/>
        <v>Non respect du planning</v>
      </c>
      <c r="N107" s="32" t="str">
        <f t="shared" si="14"/>
        <v/>
      </c>
      <c r="O107" s="32" t="str">
        <f t="shared" si="15"/>
        <v/>
      </c>
      <c r="P107" s="32" t="str">
        <f t="shared" si="16"/>
        <v>Non respect du planning</v>
      </c>
      <c r="Q107" s="32" t="str">
        <f t="shared" si="17"/>
        <v>Non respect du planning</v>
      </c>
    </row>
    <row r="108" spans="1:17" ht="12.95" hidden="1" customHeight="1" x14ac:dyDescent="0.2">
      <c r="A108" s="1" t="s">
        <v>14</v>
      </c>
      <c r="B108" s="9" t="s">
        <v>15</v>
      </c>
      <c r="C108" s="4">
        <v>45127</v>
      </c>
      <c r="D108" s="22" t="s">
        <v>99</v>
      </c>
      <c r="E108" s="5"/>
      <c r="F108" s="5"/>
      <c r="G108" s="5" t="s">
        <v>26</v>
      </c>
      <c r="H108" s="5" t="str">
        <f t="shared" si="12"/>
        <v>jeudi</v>
      </c>
      <c r="I108" s="19">
        <f>IF(VLOOKUP(B108&amp;H108,'Param Planning'!$A$3:$Z$73,6,FALSE)=0,"",VLOOKUP(B108&amp;H108,'Param Planning'!$A$3:$Z$73,6,FALSE))</f>
        <v>0.27083333333333331</v>
      </c>
      <c r="J108" s="10" t="str">
        <f>IF(VLOOKUP(B108&amp;H108,'Param Planning'!$A$3:$Z$73,7,FALSE)=0,"",VLOOKUP(B108&amp;H108,'Param Planning'!$A$3:$Z$73,7,FALSE))</f>
        <v/>
      </c>
      <c r="K108" s="10" t="str">
        <f>IF(VLOOKUP(B108&amp;H108,'Param Planning'!$A$3:$Z$73,8,FALSE)=0,"",VLOOKUP(B108&amp;H108,'Param Planning'!$A$3:$Z$73,8,FALSE))</f>
        <v/>
      </c>
      <c r="L108" s="10">
        <f>IF(VLOOKUP(B108&amp;H108,'Param Planning'!$A$3:$Z$73,9,FALSE)=0,"",VLOOKUP(B108&amp;H108,'Param Planning'!$A$3:$Z$73,9,FALSE))</f>
        <v>0.5</v>
      </c>
      <c r="M108" s="32" t="str">
        <f t="shared" si="13"/>
        <v>Non respect du planning</v>
      </c>
      <c r="N108" s="32" t="str">
        <f t="shared" si="14"/>
        <v/>
      </c>
      <c r="O108" s="32" t="str">
        <f t="shared" si="15"/>
        <v/>
      </c>
      <c r="P108" s="32" t="str">
        <f t="shared" si="16"/>
        <v>Non respect du planning</v>
      </c>
      <c r="Q108" s="32" t="str">
        <f t="shared" si="17"/>
        <v>Non respect du planning</v>
      </c>
    </row>
    <row r="109" spans="1:17" ht="12.95" hidden="1" customHeight="1" x14ac:dyDescent="0.2">
      <c r="A109" s="1" t="s">
        <v>14</v>
      </c>
      <c r="B109" s="9" t="s">
        <v>15</v>
      </c>
      <c r="C109" s="4">
        <v>45128</v>
      </c>
      <c r="D109" s="22" t="s">
        <v>52</v>
      </c>
      <c r="E109" s="5"/>
      <c r="F109" s="5"/>
      <c r="G109" s="5" t="s">
        <v>230</v>
      </c>
      <c r="H109" s="5" t="str">
        <f t="shared" si="12"/>
        <v>vendredi</v>
      </c>
      <c r="I109" s="19">
        <f>IF(VLOOKUP(B109&amp;H109,'Param Planning'!$A$3:$Z$73,6,FALSE)=0,"",VLOOKUP(B109&amp;H109,'Param Planning'!$A$3:$Z$73,6,FALSE))</f>
        <v>0.29166666666666669</v>
      </c>
      <c r="J109" s="10">
        <f>IF(VLOOKUP(B109&amp;H109,'Param Planning'!$A$3:$Z$73,7,FALSE)=0,"",VLOOKUP(B109&amp;H109,'Param Planning'!$A$3:$Z$73,7,FALSE))</f>
        <v>0.52083333333333337</v>
      </c>
      <c r="K109" s="10">
        <f>IF(VLOOKUP(B109&amp;H109,'Param Planning'!$A$3:$Z$73,8,FALSE)=0,"",VLOOKUP(B109&amp;H109,'Param Planning'!$A$3:$Z$73,8,FALSE))</f>
        <v>0.52083333333333337</v>
      </c>
      <c r="L109" s="10">
        <f>IF(VLOOKUP(B109&amp;H109,'Param Planning'!$A$3:$Z$73,9,FALSE)=0,"",VLOOKUP(B109&amp;H109,'Param Planning'!$A$3:$Z$73,9,FALSE))</f>
        <v>0.60416666666666663</v>
      </c>
      <c r="M109" s="32" t="str">
        <f t="shared" si="13"/>
        <v>Non respect du planning</v>
      </c>
      <c r="N109" s="32" t="str">
        <f t="shared" si="14"/>
        <v>Non respect du planning</v>
      </c>
      <c r="O109" s="32" t="str">
        <f t="shared" si="15"/>
        <v>Non respect du planning</v>
      </c>
      <c r="P109" s="32" t="str">
        <f t="shared" si="16"/>
        <v>Non respect du planning</v>
      </c>
      <c r="Q109" s="32" t="str">
        <f t="shared" si="17"/>
        <v>Non respect du planning</v>
      </c>
    </row>
    <row r="110" spans="1:17" ht="12.95" hidden="1" customHeight="1" x14ac:dyDescent="0.2">
      <c r="A110" s="1" t="s">
        <v>14</v>
      </c>
      <c r="B110" s="9" t="s">
        <v>15</v>
      </c>
      <c r="C110" s="4">
        <v>45129</v>
      </c>
      <c r="D110" s="22" t="s">
        <v>89</v>
      </c>
      <c r="E110" s="5"/>
      <c r="F110" s="5"/>
      <c r="G110" s="5" t="s">
        <v>221</v>
      </c>
      <c r="H110" s="5" t="str">
        <f t="shared" si="12"/>
        <v>samedi</v>
      </c>
      <c r="I110" s="19">
        <f>IF(VLOOKUP(B110&amp;H110,'Param Planning'!$A$3:$Z$73,6,FALSE)=0,"",VLOOKUP(B110&amp;H110,'Param Planning'!$A$3:$Z$73,6,FALSE))</f>
        <v>0.29166666666666669</v>
      </c>
      <c r="J110" s="10">
        <f>IF(VLOOKUP(B110&amp;H110,'Param Planning'!$A$3:$Z$73,7,FALSE)=0,"",VLOOKUP(B110&amp;H110,'Param Planning'!$A$3:$Z$73,7,FALSE))</f>
        <v>0.52083333333333337</v>
      </c>
      <c r="K110" s="10">
        <f>IF(VLOOKUP(B110&amp;H110,'Param Planning'!$A$3:$Z$73,8,FALSE)=0,"",VLOOKUP(B110&amp;H110,'Param Planning'!$A$3:$Z$73,8,FALSE))</f>
        <v>0.52083333333333337</v>
      </c>
      <c r="L110" s="10">
        <f>IF(VLOOKUP(B110&amp;H110,'Param Planning'!$A$3:$Z$73,9,FALSE)=0,"",VLOOKUP(B110&amp;H110,'Param Planning'!$A$3:$Z$73,9,FALSE))</f>
        <v>0.60416666666666663</v>
      </c>
      <c r="M110" s="32" t="str">
        <f t="shared" si="13"/>
        <v>Non respect du planning</v>
      </c>
      <c r="N110" s="32" t="str">
        <f t="shared" si="14"/>
        <v>Non respect du planning</v>
      </c>
      <c r="O110" s="32" t="str">
        <f t="shared" si="15"/>
        <v>Non respect du planning</v>
      </c>
      <c r="P110" s="32" t="str">
        <f t="shared" si="16"/>
        <v>Non respect du planning</v>
      </c>
      <c r="Q110" s="32" t="str">
        <f t="shared" si="17"/>
        <v>Non respect du planning</v>
      </c>
    </row>
    <row r="111" spans="1:17" ht="12.95" hidden="1" customHeight="1" x14ac:dyDescent="0.2">
      <c r="A111" s="1" t="s">
        <v>14</v>
      </c>
      <c r="B111" s="9" t="s">
        <v>15</v>
      </c>
      <c r="C111" s="4">
        <v>45131</v>
      </c>
      <c r="D111" s="22" t="s">
        <v>13</v>
      </c>
      <c r="E111" s="5"/>
      <c r="F111" s="5"/>
      <c r="G111" s="5" t="s">
        <v>117</v>
      </c>
      <c r="H111" s="5" t="str">
        <f t="shared" si="12"/>
        <v>lundi</v>
      </c>
      <c r="I111" s="19">
        <f>IF(VLOOKUP(B111&amp;H111,'Param Planning'!$A$3:$Z$73,6,FALSE)=0,"",VLOOKUP(B111&amp;H111,'Param Planning'!$A$3:$Z$73,6,FALSE))</f>
        <v>0.27083333333333331</v>
      </c>
      <c r="J111" s="10" t="str">
        <f>IF(VLOOKUP(B111&amp;H111,'Param Planning'!$A$3:$Z$73,7,FALSE)=0,"",VLOOKUP(B111&amp;H111,'Param Planning'!$A$3:$Z$73,7,FALSE))</f>
        <v/>
      </c>
      <c r="K111" s="10" t="str">
        <f>IF(VLOOKUP(B111&amp;H111,'Param Planning'!$A$3:$Z$73,8,FALSE)=0,"",VLOOKUP(B111&amp;H111,'Param Planning'!$A$3:$Z$73,8,FALSE))</f>
        <v/>
      </c>
      <c r="L111" s="10">
        <f>IF(VLOOKUP(B111&amp;H111,'Param Planning'!$A$3:$Z$73,9,FALSE)=0,"",VLOOKUP(B111&amp;H111,'Param Planning'!$A$3:$Z$73,9,FALSE))</f>
        <v>0.5</v>
      </c>
      <c r="M111" s="32" t="str">
        <f t="shared" si="13"/>
        <v>Non respect du planning</v>
      </c>
      <c r="N111" s="32" t="str">
        <f t="shared" si="14"/>
        <v/>
      </c>
      <c r="O111" s="32" t="str">
        <f t="shared" si="15"/>
        <v/>
      </c>
      <c r="P111" s="32" t="str">
        <f t="shared" si="16"/>
        <v>Non respect du planning</v>
      </c>
      <c r="Q111" s="32" t="str">
        <f t="shared" si="17"/>
        <v>Non respect du planning</v>
      </c>
    </row>
    <row r="112" spans="1:17" ht="12.95" hidden="1" customHeight="1" x14ac:dyDescent="0.2">
      <c r="A112" s="1" t="s">
        <v>14</v>
      </c>
      <c r="B112" s="9" t="s">
        <v>15</v>
      </c>
      <c r="C112" s="4">
        <v>45132</v>
      </c>
      <c r="D112" s="22" t="s">
        <v>61</v>
      </c>
      <c r="E112" s="5"/>
      <c r="F112" s="5"/>
      <c r="G112" s="5" t="s">
        <v>210</v>
      </c>
      <c r="H112" s="5" t="str">
        <f t="shared" si="12"/>
        <v>mardi</v>
      </c>
      <c r="I112" s="19">
        <f>IF(VLOOKUP(B112&amp;H112,'Param Planning'!$A$3:$Z$73,6,FALSE)=0,"",VLOOKUP(B112&amp;H112,'Param Planning'!$A$3:$Z$73,6,FALSE))</f>
        <v>0.27083333333333331</v>
      </c>
      <c r="J112" s="10" t="str">
        <f>IF(VLOOKUP(B112&amp;H112,'Param Planning'!$A$3:$Z$73,7,FALSE)=0,"",VLOOKUP(B112&amp;H112,'Param Planning'!$A$3:$Z$73,7,FALSE))</f>
        <v/>
      </c>
      <c r="K112" s="10" t="str">
        <f>IF(VLOOKUP(B112&amp;H112,'Param Planning'!$A$3:$Z$73,8,FALSE)=0,"",VLOOKUP(B112&amp;H112,'Param Planning'!$A$3:$Z$73,8,FALSE))</f>
        <v/>
      </c>
      <c r="L112" s="10">
        <f>IF(VLOOKUP(B112&amp;H112,'Param Planning'!$A$3:$Z$73,9,FALSE)=0,"",VLOOKUP(B112&amp;H112,'Param Planning'!$A$3:$Z$73,9,FALSE))</f>
        <v>0.5</v>
      </c>
      <c r="M112" s="32" t="str">
        <f t="shared" si="13"/>
        <v>Non respect du planning</v>
      </c>
      <c r="N112" s="32" t="str">
        <f t="shared" si="14"/>
        <v/>
      </c>
      <c r="O112" s="32" t="str">
        <f t="shared" si="15"/>
        <v/>
      </c>
      <c r="P112" s="32" t="str">
        <f t="shared" si="16"/>
        <v>Non respect du planning</v>
      </c>
      <c r="Q112" s="32" t="str">
        <f t="shared" si="17"/>
        <v>Non respect du planning</v>
      </c>
    </row>
    <row r="113" spans="1:17" ht="12.95" hidden="1" customHeight="1" x14ac:dyDescent="0.2">
      <c r="A113" s="1" t="s">
        <v>14</v>
      </c>
      <c r="B113" s="9" t="s">
        <v>15</v>
      </c>
      <c r="C113" s="4">
        <v>45133</v>
      </c>
      <c r="D113" s="22" t="s">
        <v>60</v>
      </c>
      <c r="E113" s="5"/>
      <c r="F113" s="5"/>
      <c r="G113" s="5" t="s">
        <v>302</v>
      </c>
      <c r="H113" s="5" t="str">
        <f t="shared" si="12"/>
        <v>mercredi</v>
      </c>
      <c r="I113" s="19">
        <f>IF(VLOOKUP(B113&amp;H113,'Param Planning'!$A$3:$Z$73,6,FALSE)=0,"",VLOOKUP(B113&amp;H113,'Param Planning'!$A$3:$Z$73,6,FALSE))</f>
        <v>0.27083333333333331</v>
      </c>
      <c r="J113" s="10" t="str">
        <f>IF(VLOOKUP(B113&amp;H113,'Param Planning'!$A$3:$Z$73,7,FALSE)=0,"",VLOOKUP(B113&amp;H113,'Param Planning'!$A$3:$Z$73,7,FALSE))</f>
        <v/>
      </c>
      <c r="K113" s="10" t="str">
        <f>IF(VLOOKUP(B113&amp;H113,'Param Planning'!$A$3:$Z$73,8,FALSE)=0,"",VLOOKUP(B113&amp;H113,'Param Planning'!$A$3:$Z$73,8,FALSE))</f>
        <v/>
      </c>
      <c r="L113" s="10">
        <f>IF(VLOOKUP(B113&amp;H113,'Param Planning'!$A$3:$Z$73,9,FALSE)=0,"",VLOOKUP(B113&amp;H113,'Param Planning'!$A$3:$Z$73,9,FALSE))</f>
        <v>0.5</v>
      </c>
      <c r="M113" s="32" t="str">
        <f t="shared" si="13"/>
        <v>Non respect du planning</v>
      </c>
      <c r="N113" s="32" t="str">
        <f t="shared" si="14"/>
        <v/>
      </c>
      <c r="O113" s="32" t="str">
        <f t="shared" si="15"/>
        <v/>
      </c>
      <c r="P113" s="32" t="str">
        <f t="shared" si="16"/>
        <v>Non respect du planning</v>
      </c>
      <c r="Q113" s="32" t="str">
        <f t="shared" si="17"/>
        <v>Non respect du planning</v>
      </c>
    </row>
    <row r="114" spans="1:17" ht="12.95" hidden="1" customHeight="1" x14ac:dyDescent="0.2">
      <c r="A114" s="1" t="s">
        <v>14</v>
      </c>
      <c r="B114" s="9" t="s">
        <v>15</v>
      </c>
      <c r="C114" s="4">
        <v>45134</v>
      </c>
      <c r="D114" s="22" t="s">
        <v>60</v>
      </c>
      <c r="E114" s="5"/>
      <c r="F114" s="5"/>
      <c r="G114" s="5" t="s">
        <v>193</v>
      </c>
      <c r="H114" s="5" t="str">
        <f t="shared" si="12"/>
        <v>jeudi</v>
      </c>
      <c r="I114" s="19">
        <f>IF(VLOOKUP(B114&amp;H114,'Param Planning'!$A$3:$Z$73,6,FALSE)=0,"",VLOOKUP(B114&amp;H114,'Param Planning'!$A$3:$Z$73,6,FALSE))</f>
        <v>0.27083333333333331</v>
      </c>
      <c r="J114" s="10" t="str">
        <f>IF(VLOOKUP(B114&amp;H114,'Param Planning'!$A$3:$Z$73,7,FALSE)=0,"",VLOOKUP(B114&amp;H114,'Param Planning'!$A$3:$Z$73,7,FALSE))</f>
        <v/>
      </c>
      <c r="K114" s="10" t="str">
        <f>IF(VLOOKUP(B114&amp;H114,'Param Planning'!$A$3:$Z$73,8,FALSE)=0,"",VLOOKUP(B114&amp;H114,'Param Planning'!$A$3:$Z$73,8,FALSE))</f>
        <v/>
      </c>
      <c r="L114" s="10">
        <f>IF(VLOOKUP(B114&amp;H114,'Param Planning'!$A$3:$Z$73,9,FALSE)=0,"",VLOOKUP(B114&amp;H114,'Param Planning'!$A$3:$Z$73,9,FALSE))</f>
        <v>0.5</v>
      </c>
      <c r="M114" s="32" t="str">
        <f t="shared" si="13"/>
        <v>Non respect du planning</v>
      </c>
      <c r="N114" s="32" t="str">
        <f t="shared" si="14"/>
        <v/>
      </c>
      <c r="O114" s="32" t="str">
        <f t="shared" si="15"/>
        <v/>
      </c>
      <c r="P114" s="32" t="str">
        <f t="shared" si="16"/>
        <v>Non respect du planning</v>
      </c>
      <c r="Q114" s="32" t="str">
        <f t="shared" si="17"/>
        <v>Non respect du planning</v>
      </c>
    </row>
    <row r="115" spans="1:17" ht="12.95" hidden="1" customHeight="1" x14ac:dyDescent="0.2">
      <c r="A115" s="1" t="s">
        <v>14</v>
      </c>
      <c r="B115" s="9" t="s">
        <v>15</v>
      </c>
      <c r="C115" s="4">
        <v>45135</v>
      </c>
      <c r="D115" s="22" t="s">
        <v>52</v>
      </c>
      <c r="E115" s="5"/>
      <c r="F115" s="5"/>
      <c r="G115" s="5" t="s">
        <v>179</v>
      </c>
      <c r="H115" s="5" t="str">
        <f t="shared" si="12"/>
        <v>vendredi</v>
      </c>
      <c r="I115" s="19">
        <f>IF(VLOOKUP(B115&amp;H115,'Param Planning'!$A$3:$Z$73,6,FALSE)=0,"",VLOOKUP(B115&amp;H115,'Param Planning'!$A$3:$Z$73,6,FALSE))</f>
        <v>0.29166666666666669</v>
      </c>
      <c r="J115" s="10">
        <f>IF(VLOOKUP(B115&amp;H115,'Param Planning'!$A$3:$Z$73,7,FALSE)=0,"",VLOOKUP(B115&amp;H115,'Param Planning'!$A$3:$Z$73,7,FALSE))</f>
        <v>0.52083333333333337</v>
      </c>
      <c r="K115" s="10">
        <f>IF(VLOOKUP(B115&amp;H115,'Param Planning'!$A$3:$Z$73,8,FALSE)=0,"",VLOOKUP(B115&amp;H115,'Param Planning'!$A$3:$Z$73,8,FALSE))</f>
        <v>0.52083333333333337</v>
      </c>
      <c r="L115" s="10">
        <f>IF(VLOOKUP(B115&amp;H115,'Param Planning'!$A$3:$Z$73,9,FALSE)=0,"",VLOOKUP(B115&amp;H115,'Param Planning'!$A$3:$Z$73,9,FALSE))</f>
        <v>0.60416666666666663</v>
      </c>
      <c r="M115" s="32" t="str">
        <f t="shared" si="13"/>
        <v>Non respect du planning</v>
      </c>
      <c r="N115" s="32" t="str">
        <f t="shared" si="14"/>
        <v>Non respect du planning</v>
      </c>
      <c r="O115" s="32" t="str">
        <f t="shared" si="15"/>
        <v>Non respect du planning</v>
      </c>
      <c r="P115" s="32" t="str">
        <f t="shared" si="16"/>
        <v>Non respect du planning</v>
      </c>
      <c r="Q115" s="32" t="str">
        <f t="shared" si="17"/>
        <v>Non respect du planning</v>
      </c>
    </row>
    <row r="116" spans="1:17" ht="12.95" hidden="1" customHeight="1" x14ac:dyDescent="0.2">
      <c r="A116" s="1" t="s">
        <v>14</v>
      </c>
      <c r="B116" s="9" t="s">
        <v>15</v>
      </c>
      <c r="C116" s="4">
        <v>45136</v>
      </c>
      <c r="D116" s="22" t="s">
        <v>302</v>
      </c>
      <c r="E116" s="5"/>
      <c r="F116" s="5"/>
      <c r="G116" s="5" t="s">
        <v>168</v>
      </c>
      <c r="H116" s="5" t="str">
        <f t="shared" si="12"/>
        <v>samedi</v>
      </c>
      <c r="I116" s="19">
        <f>IF(VLOOKUP(B116&amp;H116,'Param Planning'!$A$3:$Z$73,6,FALSE)=0,"",VLOOKUP(B116&amp;H116,'Param Planning'!$A$3:$Z$73,6,FALSE))</f>
        <v>0.29166666666666669</v>
      </c>
      <c r="J116" s="10">
        <f>IF(VLOOKUP(B116&amp;H116,'Param Planning'!$A$3:$Z$73,7,FALSE)=0,"",VLOOKUP(B116&amp;H116,'Param Planning'!$A$3:$Z$73,7,FALSE))</f>
        <v>0.52083333333333337</v>
      </c>
      <c r="K116" s="10">
        <f>IF(VLOOKUP(B116&amp;H116,'Param Planning'!$A$3:$Z$73,8,FALSE)=0,"",VLOOKUP(B116&amp;H116,'Param Planning'!$A$3:$Z$73,8,FALSE))</f>
        <v>0.52083333333333337</v>
      </c>
      <c r="L116" s="10">
        <f>IF(VLOOKUP(B116&amp;H116,'Param Planning'!$A$3:$Z$73,9,FALSE)=0,"",VLOOKUP(B116&amp;H116,'Param Planning'!$A$3:$Z$73,9,FALSE))</f>
        <v>0.60416666666666663</v>
      </c>
      <c r="M116" s="32" t="str">
        <f t="shared" si="13"/>
        <v>Non respect du planning</v>
      </c>
      <c r="N116" s="32" t="str">
        <f t="shared" si="14"/>
        <v>Non respect du planning</v>
      </c>
      <c r="O116" s="32" t="str">
        <f t="shared" si="15"/>
        <v>Non respect du planning</v>
      </c>
      <c r="P116" s="32" t="str">
        <f t="shared" si="16"/>
        <v>Non respect du planning</v>
      </c>
      <c r="Q116" s="32" t="str">
        <f t="shared" si="17"/>
        <v>Non respect du planning</v>
      </c>
    </row>
    <row r="117" spans="1:17" ht="12.95" hidden="1" customHeight="1" x14ac:dyDescent="0.2">
      <c r="A117" s="1" t="s">
        <v>14</v>
      </c>
      <c r="B117" s="9" t="s">
        <v>15</v>
      </c>
      <c r="C117" s="4">
        <v>45138</v>
      </c>
      <c r="D117" s="22" t="s">
        <v>16</v>
      </c>
      <c r="E117" s="5"/>
      <c r="F117" s="5"/>
      <c r="G117" s="5" t="s">
        <v>165</v>
      </c>
      <c r="H117" s="5" t="str">
        <f t="shared" si="12"/>
        <v>lundi</v>
      </c>
      <c r="I117" s="19">
        <f>IF(VLOOKUP(B117&amp;H117,'Param Planning'!$A$3:$Z$73,6,FALSE)=0,"",VLOOKUP(B117&amp;H117,'Param Planning'!$A$3:$Z$73,6,FALSE))</f>
        <v>0.27083333333333331</v>
      </c>
      <c r="J117" s="10" t="str">
        <f>IF(VLOOKUP(B117&amp;H117,'Param Planning'!$A$3:$Z$73,7,FALSE)=0,"",VLOOKUP(B117&amp;H117,'Param Planning'!$A$3:$Z$73,7,FALSE))</f>
        <v/>
      </c>
      <c r="K117" s="10" t="str">
        <f>IF(VLOOKUP(B117&amp;H117,'Param Planning'!$A$3:$Z$73,8,FALSE)=0,"",VLOOKUP(B117&amp;H117,'Param Planning'!$A$3:$Z$73,8,FALSE))</f>
        <v/>
      </c>
      <c r="L117" s="10">
        <f>IF(VLOOKUP(B117&amp;H117,'Param Planning'!$A$3:$Z$73,9,FALSE)=0,"",VLOOKUP(B117&amp;H117,'Param Planning'!$A$3:$Z$73,9,FALSE))</f>
        <v>0.5</v>
      </c>
      <c r="M117" s="32" t="str">
        <f t="shared" si="13"/>
        <v>Non respect du planning</v>
      </c>
      <c r="N117" s="32" t="str">
        <f t="shared" si="14"/>
        <v/>
      </c>
      <c r="O117" s="32" t="str">
        <f t="shared" si="15"/>
        <v/>
      </c>
      <c r="P117" s="32" t="str">
        <f t="shared" si="16"/>
        <v>Non respect du planning</v>
      </c>
      <c r="Q117" s="32" t="str">
        <f t="shared" si="17"/>
        <v>Non respect du planning</v>
      </c>
    </row>
    <row r="118" spans="1:17" s="15" customFormat="1" ht="12.95" hidden="1" customHeight="1" x14ac:dyDescent="0.2">
      <c r="A118" s="12"/>
      <c r="B118" s="16"/>
      <c r="C118" s="13"/>
      <c r="D118" s="23"/>
      <c r="E118" s="14"/>
      <c r="F118" s="14"/>
      <c r="G118" s="14"/>
      <c r="H118" s="5" t="str">
        <f t="shared" si="12"/>
        <v>samedi</v>
      </c>
      <c r="I118" s="19" t="str">
        <f>IF(VLOOKUP(B118&amp;H118,'Param Planning'!$A$3:$Z$73,6,FALSE)=0,"",VLOOKUP(B118&amp;H118,'Param Planning'!$A$3:$Z$73,6,FALSE))</f>
        <v/>
      </c>
      <c r="J118" s="10" t="str">
        <f>IF(VLOOKUP(B118&amp;H118,'Param Planning'!$A$3:$Z$73,7,FALSE)=0,"",VLOOKUP(B118&amp;H118,'Param Planning'!$A$3:$Z$73,7,FALSE))</f>
        <v/>
      </c>
      <c r="K118" s="10" t="str">
        <f>IF(VLOOKUP(B118&amp;H118,'Param Planning'!$A$3:$Z$73,8,FALSE)=0,"",VLOOKUP(B118&amp;H118,'Param Planning'!$A$3:$Z$73,8,FALSE))</f>
        <v/>
      </c>
      <c r="L118" s="10" t="str">
        <f>IF(VLOOKUP(B118&amp;H118,'Param Planning'!$A$3:$Z$73,9,FALSE)=0,"",VLOOKUP(B118&amp;H118,'Param Planning'!$A$3:$Z$73,9,FALSE))</f>
        <v/>
      </c>
      <c r="M118" s="32" t="e">
        <f t="shared" si="13"/>
        <v>#VALUE!</v>
      </c>
      <c r="N118" s="32" t="str">
        <f t="shared" si="14"/>
        <v/>
      </c>
      <c r="O118" s="32" t="str">
        <f t="shared" si="15"/>
        <v/>
      </c>
      <c r="P118" s="32" t="str">
        <f t="shared" si="16"/>
        <v/>
      </c>
      <c r="Q118" s="32" t="e">
        <f t="shared" si="17"/>
        <v>#VALUE!</v>
      </c>
    </row>
    <row r="119" spans="1:17" ht="12.95" hidden="1" customHeight="1" x14ac:dyDescent="0.2">
      <c r="A119" s="1" t="s">
        <v>37</v>
      </c>
      <c r="B119" s="9" t="s">
        <v>38</v>
      </c>
      <c r="C119" s="4">
        <v>45132</v>
      </c>
      <c r="D119" s="22" t="s">
        <v>75</v>
      </c>
      <c r="E119" s="5"/>
      <c r="F119" s="5"/>
      <c r="G119" s="5" t="s">
        <v>206</v>
      </c>
      <c r="H119" s="5" t="str">
        <f t="shared" si="12"/>
        <v>mardi</v>
      </c>
      <c r="I119" s="19">
        <f>IF(VLOOKUP(B119&amp;H119,'Param Planning'!$A$3:$Z$73,6,FALSE)=0,"",VLOOKUP(B119&amp;H119,'Param Planning'!$A$3:$Z$73,6,FALSE))</f>
        <v>0.25</v>
      </c>
      <c r="J119" s="10" t="str">
        <f>IF(VLOOKUP(B119&amp;H119,'Param Planning'!$A$3:$Z$73,7,FALSE)=0,"",VLOOKUP(B119&amp;H119,'Param Planning'!$A$3:$Z$73,7,FALSE))</f>
        <v/>
      </c>
      <c r="K119" s="10" t="str">
        <f>IF(VLOOKUP(B119&amp;H119,'Param Planning'!$A$3:$Z$73,8,FALSE)=0,"",VLOOKUP(B119&amp;H119,'Param Planning'!$A$3:$Z$73,8,FALSE))</f>
        <v/>
      </c>
      <c r="L119" s="10">
        <f>IF(VLOOKUP(B119&amp;H119,'Param Planning'!$A$3:$Z$73,9,FALSE)=0,"",VLOOKUP(B119&amp;H119,'Param Planning'!$A$3:$Z$73,9,FALSE))</f>
        <v>0.5</v>
      </c>
      <c r="M119" s="32" t="str">
        <f t="shared" si="13"/>
        <v>Non respect du planning</v>
      </c>
      <c r="N119" s="32" t="str">
        <f t="shared" si="14"/>
        <v/>
      </c>
      <c r="O119" s="32" t="str">
        <f t="shared" si="15"/>
        <v/>
      </c>
      <c r="P119" s="32" t="str">
        <f t="shared" si="16"/>
        <v>Non respect du planning</v>
      </c>
      <c r="Q119" s="32" t="str">
        <f t="shared" si="17"/>
        <v>Non respect du planning</v>
      </c>
    </row>
    <row r="120" spans="1:17" ht="12.95" hidden="1" customHeight="1" x14ac:dyDescent="0.2">
      <c r="A120" s="1" t="s">
        <v>37</v>
      </c>
      <c r="B120" s="9" t="s">
        <v>38</v>
      </c>
      <c r="C120" s="4">
        <v>45133</v>
      </c>
      <c r="D120" s="22" t="s">
        <v>71</v>
      </c>
      <c r="E120" s="5"/>
      <c r="F120" s="5"/>
      <c r="G120" s="5" t="s">
        <v>3</v>
      </c>
      <c r="H120" s="5" t="str">
        <f t="shared" si="12"/>
        <v>mercredi</v>
      </c>
      <c r="I120" s="19">
        <f>IF(VLOOKUP(B120&amp;H120,'Param Planning'!$A$3:$Z$73,6,FALSE)=0,"",VLOOKUP(B120&amp;H120,'Param Planning'!$A$3:$Z$73,6,FALSE))</f>
        <v>0.25</v>
      </c>
      <c r="J120" s="10" t="str">
        <f>IF(VLOOKUP(B120&amp;H120,'Param Planning'!$A$3:$Z$73,7,FALSE)=0,"",VLOOKUP(B120&amp;H120,'Param Planning'!$A$3:$Z$73,7,FALSE))</f>
        <v/>
      </c>
      <c r="K120" s="10" t="str">
        <f>IF(VLOOKUP(B120&amp;H120,'Param Planning'!$A$3:$Z$73,8,FALSE)=0,"",VLOOKUP(B120&amp;H120,'Param Planning'!$A$3:$Z$73,8,FALSE))</f>
        <v/>
      </c>
      <c r="L120" s="10">
        <f>IF(VLOOKUP(B120&amp;H120,'Param Planning'!$A$3:$Z$73,9,FALSE)=0,"",VLOOKUP(B120&amp;H120,'Param Planning'!$A$3:$Z$73,9,FALSE))</f>
        <v>0.5</v>
      </c>
      <c r="M120" s="32" t="str">
        <f t="shared" si="13"/>
        <v>Non respect du planning</v>
      </c>
      <c r="N120" s="32" t="str">
        <f t="shared" si="14"/>
        <v/>
      </c>
      <c r="O120" s="32" t="str">
        <f t="shared" si="15"/>
        <v/>
      </c>
      <c r="P120" s="32" t="str">
        <f t="shared" si="16"/>
        <v>Non respect du planning</v>
      </c>
      <c r="Q120" s="32" t="str">
        <f t="shared" si="17"/>
        <v>Non respect du planning</v>
      </c>
    </row>
    <row r="121" spans="1:17" ht="12.95" hidden="1" customHeight="1" x14ac:dyDescent="0.2">
      <c r="A121" s="1" t="s">
        <v>37</v>
      </c>
      <c r="B121" s="9" t="s">
        <v>38</v>
      </c>
      <c r="C121" s="4">
        <v>45134</v>
      </c>
      <c r="D121" s="22" t="s">
        <v>302</v>
      </c>
      <c r="E121" s="5"/>
      <c r="F121" s="5"/>
      <c r="G121" s="5" t="s">
        <v>95</v>
      </c>
      <c r="H121" s="5" t="str">
        <f t="shared" si="12"/>
        <v>jeudi</v>
      </c>
      <c r="I121" s="19">
        <f>IF(VLOOKUP(B121&amp;H121,'Param Planning'!$A$3:$Z$73,6,FALSE)=0,"",VLOOKUP(B121&amp;H121,'Param Planning'!$A$3:$Z$73,6,FALSE))</f>
        <v>0.25</v>
      </c>
      <c r="J121" s="10" t="str">
        <f>IF(VLOOKUP(B121&amp;H121,'Param Planning'!$A$3:$Z$73,7,FALSE)=0,"",VLOOKUP(B121&amp;H121,'Param Planning'!$A$3:$Z$73,7,FALSE))</f>
        <v/>
      </c>
      <c r="K121" s="10" t="str">
        <f>IF(VLOOKUP(B121&amp;H121,'Param Planning'!$A$3:$Z$73,8,FALSE)=0,"",VLOOKUP(B121&amp;H121,'Param Planning'!$A$3:$Z$73,8,FALSE))</f>
        <v/>
      </c>
      <c r="L121" s="10">
        <f>IF(VLOOKUP(B121&amp;H121,'Param Planning'!$A$3:$Z$73,9,FALSE)=0,"",VLOOKUP(B121&amp;H121,'Param Planning'!$A$3:$Z$73,9,FALSE))</f>
        <v>0.5</v>
      </c>
      <c r="M121" s="32" t="str">
        <f t="shared" si="13"/>
        <v>Non respect du planning</v>
      </c>
      <c r="N121" s="32" t="str">
        <f t="shared" si="14"/>
        <v/>
      </c>
      <c r="O121" s="32" t="str">
        <f t="shared" si="15"/>
        <v/>
      </c>
      <c r="P121" s="32" t="str">
        <f t="shared" si="16"/>
        <v>Non respect du planning</v>
      </c>
      <c r="Q121" s="32" t="str">
        <f t="shared" si="17"/>
        <v>Non respect du planning</v>
      </c>
    </row>
    <row r="122" spans="1:17" ht="12.95" hidden="1" customHeight="1" x14ac:dyDescent="0.2">
      <c r="A122" s="1" t="s">
        <v>37</v>
      </c>
      <c r="B122" s="9" t="s">
        <v>38</v>
      </c>
      <c r="C122" s="4">
        <v>45135</v>
      </c>
      <c r="D122" s="22" t="s">
        <v>42</v>
      </c>
      <c r="E122" s="5"/>
      <c r="F122" s="5"/>
      <c r="G122" s="5" t="s">
        <v>188</v>
      </c>
      <c r="H122" s="5" t="str">
        <f t="shared" si="12"/>
        <v>vendredi</v>
      </c>
      <c r="I122" s="19">
        <f>IF(VLOOKUP(B122&amp;H122,'Param Planning'!$A$3:$Z$73,6,FALSE)=0,"",VLOOKUP(B122&amp;H122,'Param Planning'!$A$3:$Z$73,6,FALSE))</f>
        <v>0.25</v>
      </c>
      <c r="J122" s="10">
        <f>IF(VLOOKUP(B122&amp;H122,'Param Planning'!$A$3:$Z$73,7,FALSE)=0,"",VLOOKUP(B122&amp;H122,'Param Planning'!$A$3:$Z$73,7,FALSE))</f>
        <v>0.5</v>
      </c>
      <c r="K122" s="10">
        <f>IF(VLOOKUP(B122&amp;H122,'Param Planning'!$A$3:$Z$73,8,FALSE)=0,"",VLOOKUP(B122&amp;H122,'Param Planning'!$A$3:$Z$73,8,FALSE))</f>
        <v>0.52083333333333337</v>
      </c>
      <c r="L122" s="10">
        <f>IF(VLOOKUP(B122&amp;H122,'Param Planning'!$A$3:$Z$73,9,FALSE)=0,"",VLOOKUP(B122&amp;H122,'Param Planning'!$A$3:$Z$73,9,FALSE))</f>
        <v>0.60416666666666663</v>
      </c>
      <c r="M122" s="32" t="str">
        <f t="shared" si="13"/>
        <v>Non respect du planning</v>
      </c>
      <c r="N122" s="32" t="str">
        <f t="shared" si="14"/>
        <v>Non respect du planning</v>
      </c>
      <c r="O122" s="32" t="str">
        <f t="shared" si="15"/>
        <v>Non respect du planning</v>
      </c>
      <c r="P122" s="32" t="str">
        <f t="shared" si="16"/>
        <v>Non respect du planning</v>
      </c>
      <c r="Q122" s="32" t="str">
        <f t="shared" si="17"/>
        <v>Non respect du planning</v>
      </c>
    </row>
    <row r="123" spans="1:17" ht="12.95" hidden="1" customHeight="1" x14ac:dyDescent="0.2">
      <c r="A123" s="1" t="s">
        <v>37</v>
      </c>
      <c r="B123" s="9" t="s">
        <v>38</v>
      </c>
      <c r="C123" s="4">
        <v>45136</v>
      </c>
      <c r="D123" s="22" t="s">
        <v>39</v>
      </c>
      <c r="E123" s="5"/>
      <c r="F123" s="5"/>
      <c r="G123" s="5" t="s">
        <v>302</v>
      </c>
      <c r="H123" s="5" t="str">
        <f t="shared" si="12"/>
        <v>samedi</v>
      </c>
      <c r="I123" s="19">
        <f>IF(VLOOKUP(B123&amp;H123,'Param Planning'!$A$3:$Z$73,6,FALSE)=0,"",VLOOKUP(B123&amp;H123,'Param Planning'!$A$3:$Z$73,6,FALSE))</f>
        <v>0.25</v>
      </c>
      <c r="J123" s="10">
        <f>IF(VLOOKUP(B123&amp;H123,'Param Planning'!$A$3:$Z$73,7,FALSE)=0,"",VLOOKUP(B123&amp;H123,'Param Planning'!$A$3:$Z$73,7,FALSE))</f>
        <v>0.5</v>
      </c>
      <c r="K123" s="10">
        <f>IF(VLOOKUP(B123&amp;H123,'Param Planning'!$A$3:$Z$73,8,FALSE)=0,"",VLOOKUP(B123&amp;H123,'Param Planning'!$A$3:$Z$73,8,FALSE))</f>
        <v>0.52083333333333337</v>
      </c>
      <c r="L123" s="10">
        <f>IF(VLOOKUP(B123&amp;H123,'Param Planning'!$A$3:$Z$73,9,FALSE)=0,"",VLOOKUP(B123&amp;H123,'Param Planning'!$A$3:$Z$73,9,FALSE))</f>
        <v>0.60416666666666663</v>
      </c>
      <c r="M123" s="32" t="str">
        <f t="shared" si="13"/>
        <v>Non respect du planning</v>
      </c>
      <c r="N123" s="32" t="str">
        <f t="shared" si="14"/>
        <v>Non respect du planning</v>
      </c>
      <c r="O123" s="32" t="str">
        <f t="shared" si="15"/>
        <v>Non respect du planning</v>
      </c>
      <c r="P123" s="32" t="str">
        <f t="shared" si="16"/>
        <v>Non respect du planning</v>
      </c>
      <c r="Q123" s="32" t="str">
        <f t="shared" si="17"/>
        <v>Non respect du planning</v>
      </c>
    </row>
    <row r="124" spans="1:17" ht="12.95" hidden="1" customHeight="1" x14ac:dyDescent="0.2">
      <c r="A124" s="1" t="s">
        <v>37</v>
      </c>
      <c r="B124" s="9" t="s">
        <v>38</v>
      </c>
      <c r="C124" s="4">
        <v>45138</v>
      </c>
      <c r="D124" s="22" t="s">
        <v>302</v>
      </c>
      <c r="E124" s="5"/>
      <c r="F124" s="5"/>
      <c r="G124" s="5" t="s">
        <v>163</v>
      </c>
      <c r="H124" s="5" t="str">
        <f t="shared" si="12"/>
        <v>lundi</v>
      </c>
      <c r="I124" s="19">
        <f>IF(VLOOKUP(B124&amp;H124,'Param Planning'!$A$3:$Z$73,6,FALSE)=0,"",VLOOKUP(B124&amp;H124,'Param Planning'!$A$3:$Z$73,6,FALSE))</f>
        <v>0.25</v>
      </c>
      <c r="J124" s="10" t="str">
        <f>IF(VLOOKUP(B124&amp;H124,'Param Planning'!$A$3:$Z$73,7,FALSE)=0,"",VLOOKUP(B124&amp;H124,'Param Planning'!$A$3:$Z$73,7,FALSE))</f>
        <v/>
      </c>
      <c r="K124" s="10" t="str">
        <f>IF(VLOOKUP(B124&amp;H124,'Param Planning'!$A$3:$Z$73,8,FALSE)=0,"",VLOOKUP(B124&amp;H124,'Param Planning'!$A$3:$Z$73,8,FALSE))</f>
        <v/>
      </c>
      <c r="L124" s="10">
        <f>IF(VLOOKUP(B124&amp;H124,'Param Planning'!$A$3:$Z$73,9,FALSE)=0,"",VLOOKUP(B124&amp;H124,'Param Planning'!$A$3:$Z$73,9,FALSE))</f>
        <v>0.5</v>
      </c>
      <c r="M124" s="32" t="str">
        <f t="shared" si="13"/>
        <v>Non respect du planning</v>
      </c>
      <c r="N124" s="32" t="str">
        <f t="shared" si="14"/>
        <v/>
      </c>
      <c r="O124" s="32" t="str">
        <f t="shared" si="15"/>
        <v/>
      </c>
      <c r="P124" s="32" t="str">
        <f t="shared" si="16"/>
        <v>Non respect du planning</v>
      </c>
      <c r="Q124" s="32" t="str">
        <f t="shared" si="17"/>
        <v>Non respect du planning</v>
      </c>
    </row>
    <row r="125" spans="1:17" s="15" customFormat="1" ht="12.95" hidden="1" customHeight="1" x14ac:dyDescent="0.2">
      <c r="A125" s="12"/>
      <c r="B125" s="16"/>
      <c r="C125" s="13"/>
      <c r="D125" s="23"/>
      <c r="E125" s="14"/>
      <c r="F125" s="14"/>
      <c r="G125" s="14"/>
      <c r="H125" s="5" t="str">
        <f t="shared" si="12"/>
        <v>samedi</v>
      </c>
      <c r="I125" s="19" t="str">
        <f>IF(VLOOKUP(B125&amp;H125,'Param Planning'!$A$3:$Z$73,6,FALSE)=0,"",VLOOKUP(B125&amp;H125,'Param Planning'!$A$3:$Z$73,6,FALSE))</f>
        <v/>
      </c>
      <c r="J125" s="10" t="str">
        <f>IF(VLOOKUP(B125&amp;H125,'Param Planning'!$A$3:$Z$73,7,FALSE)=0,"",VLOOKUP(B125&amp;H125,'Param Planning'!$A$3:$Z$73,7,FALSE))</f>
        <v/>
      </c>
      <c r="K125" s="10" t="str">
        <f>IF(VLOOKUP(B125&amp;H125,'Param Planning'!$A$3:$Z$73,8,FALSE)=0,"",VLOOKUP(B125&amp;H125,'Param Planning'!$A$3:$Z$73,8,FALSE))</f>
        <v/>
      </c>
      <c r="L125" s="10" t="str">
        <f>IF(VLOOKUP(B125&amp;H125,'Param Planning'!$A$3:$Z$73,9,FALSE)=0,"",VLOOKUP(B125&amp;H125,'Param Planning'!$A$3:$Z$73,9,FALSE))</f>
        <v/>
      </c>
      <c r="M125" s="32" t="e">
        <f t="shared" si="13"/>
        <v>#VALUE!</v>
      </c>
      <c r="N125" s="32" t="str">
        <f t="shared" si="14"/>
        <v/>
      </c>
      <c r="O125" s="32" t="str">
        <f t="shared" si="15"/>
        <v/>
      </c>
      <c r="P125" s="32" t="str">
        <f t="shared" si="16"/>
        <v/>
      </c>
      <c r="Q125" s="32" t="e">
        <f t="shared" si="17"/>
        <v>#VALUE!</v>
      </c>
    </row>
    <row r="126" spans="1:17" ht="12.95" hidden="1" customHeight="1" x14ac:dyDescent="0.2">
      <c r="A126" s="1" t="s">
        <v>8</v>
      </c>
      <c r="B126" s="9" t="s">
        <v>83</v>
      </c>
      <c r="C126" s="4">
        <v>45108</v>
      </c>
      <c r="D126" s="22" t="s">
        <v>59</v>
      </c>
      <c r="E126" s="5"/>
      <c r="F126" s="5"/>
      <c r="G126" s="5" t="s">
        <v>299</v>
      </c>
      <c r="H126" s="5" t="str">
        <f t="shared" si="12"/>
        <v>samedi</v>
      </c>
      <c r="I126" s="19">
        <f>IF(VLOOKUP(B126&amp;H126,'Param Planning'!$A$3:$Z$73,6,FALSE)=0,"",VLOOKUP(B126&amp;H126,'Param Planning'!$A$3:$Z$73,6,FALSE))</f>
        <v>0.25</v>
      </c>
      <c r="J126" s="10">
        <f>IF(VLOOKUP(B126&amp;H126,'Param Planning'!$A$3:$Z$73,7,FALSE)=0,"",VLOOKUP(B126&amp;H126,'Param Planning'!$A$3:$Z$73,7,FALSE))</f>
        <v>0.5</v>
      </c>
      <c r="K126" s="10">
        <f>IF(VLOOKUP(B126&amp;H126,'Param Planning'!$A$3:$Z$73,8,FALSE)=0,"",VLOOKUP(B126&amp;H126,'Param Planning'!$A$3:$Z$73,8,FALSE))</f>
        <v>0.52083333333333337</v>
      </c>
      <c r="L126" s="10">
        <f>IF(VLOOKUP(B126&amp;H126,'Param Planning'!$A$3:$Z$73,9,FALSE)=0,"",VLOOKUP(B126&amp;H126,'Param Planning'!$A$3:$Z$73,9,FALSE))</f>
        <v>0.5625</v>
      </c>
      <c r="M126" s="32" t="str">
        <f t="shared" si="13"/>
        <v>Non respect du planning</v>
      </c>
      <c r="N126" s="32" t="str">
        <f t="shared" si="14"/>
        <v>Non respect du planning</v>
      </c>
      <c r="O126" s="32" t="str">
        <f t="shared" si="15"/>
        <v>Non respect du planning</v>
      </c>
      <c r="P126" s="32" t="str">
        <f t="shared" si="16"/>
        <v>Non respect du planning</v>
      </c>
      <c r="Q126" s="32" t="str">
        <f t="shared" si="17"/>
        <v>Non respect du planning</v>
      </c>
    </row>
    <row r="127" spans="1:17" ht="12.95" hidden="1" customHeight="1" x14ac:dyDescent="0.2">
      <c r="A127" s="1" t="s">
        <v>8</v>
      </c>
      <c r="B127" s="9" t="s">
        <v>83</v>
      </c>
      <c r="C127" s="4">
        <v>45110</v>
      </c>
      <c r="D127" s="22" t="s">
        <v>153</v>
      </c>
      <c r="E127" s="5"/>
      <c r="F127" s="5"/>
      <c r="G127" s="5" t="s">
        <v>269</v>
      </c>
      <c r="H127" s="5" t="str">
        <f t="shared" si="12"/>
        <v>lundi</v>
      </c>
      <c r="I127" s="19">
        <f>IF(VLOOKUP(B127&amp;H127,'Param Planning'!$A$3:$Z$73,6,FALSE)=0,"",VLOOKUP(B127&amp;H127,'Param Planning'!$A$3:$Z$73,6,FALSE))</f>
        <v>0.25</v>
      </c>
      <c r="J127" s="10" t="str">
        <f>IF(VLOOKUP(B127&amp;H127,'Param Planning'!$A$3:$Z$73,7,FALSE)=0,"",VLOOKUP(B127&amp;H127,'Param Planning'!$A$3:$Z$73,7,FALSE))</f>
        <v/>
      </c>
      <c r="K127" s="10" t="str">
        <f>IF(VLOOKUP(B127&amp;H127,'Param Planning'!$A$3:$Z$73,8,FALSE)=0,"",VLOOKUP(B127&amp;H127,'Param Planning'!$A$3:$Z$73,8,FALSE))</f>
        <v/>
      </c>
      <c r="L127" s="10">
        <f>IF(VLOOKUP(B127&amp;H127,'Param Planning'!$A$3:$Z$73,9,FALSE)=0,"",VLOOKUP(B127&amp;H127,'Param Planning'!$A$3:$Z$73,9,FALSE))</f>
        <v>0.5</v>
      </c>
      <c r="M127" s="32" t="str">
        <f t="shared" si="13"/>
        <v>Non respect du planning</v>
      </c>
      <c r="N127" s="32" t="str">
        <f t="shared" si="14"/>
        <v/>
      </c>
      <c r="O127" s="32" t="str">
        <f t="shared" si="15"/>
        <v/>
      </c>
      <c r="P127" s="32" t="str">
        <f t="shared" si="16"/>
        <v>Non respect du planning</v>
      </c>
      <c r="Q127" s="32" t="str">
        <f t="shared" si="17"/>
        <v>Non respect du planning</v>
      </c>
    </row>
    <row r="128" spans="1:17" ht="12.95" hidden="1" customHeight="1" x14ac:dyDescent="0.2">
      <c r="A128" s="1" t="s">
        <v>8</v>
      </c>
      <c r="B128" s="9" t="s">
        <v>83</v>
      </c>
      <c r="C128" s="4">
        <v>45111</v>
      </c>
      <c r="D128" s="22" t="s">
        <v>149</v>
      </c>
      <c r="E128" s="5"/>
      <c r="F128" s="5"/>
      <c r="G128" s="5" t="s">
        <v>295</v>
      </c>
      <c r="H128" s="5" t="str">
        <f t="shared" si="12"/>
        <v>mardi</v>
      </c>
      <c r="I128" s="19">
        <f>IF(VLOOKUP(B128&amp;H128,'Param Planning'!$A$3:$Z$73,6,FALSE)=0,"",VLOOKUP(B128&amp;H128,'Param Planning'!$A$3:$Z$73,6,FALSE))</f>
        <v>0.25</v>
      </c>
      <c r="J128" s="10">
        <f>IF(VLOOKUP(B128&amp;H128,'Param Planning'!$A$3:$Z$73,7,FALSE)=0,"",VLOOKUP(B128&amp;H128,'Param Planning'!$A$3:$Z$73,7,FALSE))</f>
        <v>0.5</v>
      </c>
      <c r="K128" s="10">
        <f>IF(VLOOKUP(B128&amp;H128,'Param Planning'!$A$3:$Z$73,8,FALSE)=0,"",VLOOKUP(B128&amp;H128,'Param Planning'!$A$3:$Z$73,8,FALSE))</f>
        <v>0.52083333333333337</v>
      </c>
      <c r="L128" s="10">
        <f>IF(VLOOKUP(B128&amp;H128,'Param Planning'!$A$3:$Z$73,9,FALSE)=0,"",VLOOKUP(B128&amp;H128,'Param Planning'!$A$3:$Z$73,9,FALSE))</f>
        <v>0.5625</v>
      </c>
      <c r="M128" s="32" t="str">
        <f t="shared" si="13"/>
        <v>Non respect du planning</v>
      </c>
      <c r="N128" s="32" t="str">
        <f t="shared" si="14"/>
        <v>Non respect du planning</v>
      </c>
      <c r="O128" s="32" t="str">
        <f t="shared" si="15"/>
        <v>Non respect du planning</v>
      </c>
      <c r="P128" s="32" t="str">
        <f t="shared" si="16"/>
        <v>Non respect du planning</v>
      </c>
      <c r="Q128" s="32" t="str">
        <f t="shared" si="17"/>
        <v>Non respect du planning</v>
      </c>
    </row>
    <row r="129" spans="1:17" ht="12.95" hidden="1" customHeight="1" x14ac:dyDescent="0.2">
      <c r="A129" s="1" t="s">
        <v>8</v>
      </c>
      <c r="B129" s="9" t="s">
        <v>83</v>
      </c>
      <c r="C129" s="4">
        <v>45112</v>
      </c>
      <c r="D129" s="22" t="s">
        <v>69</v>
      </c>
      <c r="E129" s="5"/>
      <c r="F129" s="5"/>
      <c r="G129" s="5" t="s">
        <v>290</v>
      </c>
      <c r="H129" s="5" t="str">
        <f t="shared" si="12"/>
        <v>mercredi</v>
      </c>
      <c r="I129" s="19">
        <f>IF(VLOOKUP(B129&amp;H129,'Param Planning'!$A$3:$Z$73,6,FALSE)=0,"",VLOOKUP(B129&amp;H129,'Param Planning'!$A$3:$Z$73,6,FALSE))</f>
        <v>0.25</v>
      </c>
      <c r="J129" s="10" t="str">
        <f>IF(VLOOKUP(B129&amp;H129,'Param Planning'!$A$3:$Z$73,7,FALSE)=0,"",VLOOKUP(B129&amp;H129,'Param Planning'!$A$3:$Z$73,7,FALSE))</f>
        <v/>
      </c>
      <c r="K129" s="10" t="str">
        <f>IF(VLOOKUP(B129&amp;H129,'Param Planning'!$A$3:$Z$73,8,FALSE)=0,"",VLOOKUP(B129&amp;H129,'Param Planning'!$A$3:$Z$73,8,FALSE))</f>
        <v/>
      </c>
      <c r="L129" s="10">
        <f>IF(VLOOKUP(B129&amp;H129,'Param Planning'!$A$3:$Z$73,9,FALSE)=0,"",VLOOKUP(B129&amp;H129,'Param Planning'!$A$3:$Z$73,9,FALSE))</f>
        <v>0.5</v>
      </c>
      <c r="M129" s="32" t="str">
        <f t="shared" si="13"/>
        <v>Non respect du planning</v>
      </c>
      <c r="N129" s="32" t="str">
        <f t="shared" si="14"/>
        <v/>
      </c>
      <c r="O129" s="32" t="str">
        <f t="shared" si="15"/>
        <v/>
      </c>
      <c r="P129" s="32" t="str">
        <f t="shared" si="16"/>
        <v>Non respect du planning</v>
      </c>
      <c r="Q129" s="32" t="str">
        <f t="shared" si="17"/>
        <v>Non respect du planning</v>
      </c>
    </row>
    <row r="130" spans="1:17" ht="12.95" hidden="1" customHeight="1" x14ac:dyDescent="0.2">
      <c r="A130" s="1" t="s">
        <v>8</v>
      </c>
      <c r="B130" s="9" t="s">
        <v>83</v>
      </c>
      <c r="C130" s="4">
        <v>45113</v>
      </c>
      <c r="D130" s="22" t="s">
        <v>40</v>
      </c>
      <c r="E130" s="5"/>
      <c r="F130" s="5"/>
      <c r="G130" s="5" t="s">
        <v>96</v>
      </c>
      <c r="H130" s="5" t="str">
        <f t="shared" si="12"/>
        <v>jeudi</v>
      </c>
      <c r="I130" s="19">
        <f>IF(VLOOKUP(B130&amp;H130,'Param Planning'!$A$3:$Z$73,6,FALSE)=0,"",VLOOKUP(B130&amp;H130,'Param Planning'!$A$3:$Z$73,6,FALSE))</f>
        <v>0.25</v>
      </c>
      <c r="J130" s="10" t="str">
        <f>IF(VLOOKUP(B130&amp;H130,'Param Planning'!$A$3:$Z$73,7,FALSE)=0,"",VLOOKUP(B130&amp;H130,'Param Planning'!$A$3:$Z$73,7,FALSE))</f>
        <v/>
      </c>
      <c r="K130" s="10" t="str">
        <f>IF(VLOOKUP(B130&amp;H130,'Param Planning'!$A$3:$Z$73,8,FALSE)=0,"",VLOOKUP(B130&amp;H130,'Param Planning'!$A$3:$Z$73,8,FALSE))</f>
        <v/>
      </c>
      <c r="L130" s="10">
        <f>IF(VLOOKUP(B130&amp;H130,'Param Planning'!$A$3:$Z$73,9,FALSE)=0,"",VLOOKUP(B130&amp;H130,'Param Planning'!$A$3:$Z$73,9,FALSE))</f>
        <v>0.5</v>
      </c>
      <c r="M130" s="32" t="str">
        <f t="shared" si="13"/>
        <v>Non respect du planning</v>
      </c>
      <c r="N130" s="32" t="str">
        <f t="shared" si="14"/>
        <v/>
      </c>
      <c r="O130" s="32" t="str">
        <f t="shared" si="15"/>
        <v/>
      </c>
      <c r="P130" s="32" t="str">
        <f t="shared" si="16"/>
        <v>Non respect du planning</v>
      </c>
      <c r="Q130" s="32" t="str">
        <f t="shared" si="17"/>
        <v>Non respect du planning</v>
      </c>
    </row>
    <row r="131" spans="1:17" ht="12.95" hidden="1" customHeight="1" x14ac:dyDescent="0.2">
      <c r="A131" s="1" t="s">
        <v>8</v>
      </c>
      <c r="B131" s="9" t="s">
        <v>83</v>
      </c>
      <c r="C131" s="4">
        <v>45114</v>
      </c>
      <c r="D131" s="22" t="s">
        <v>141</v>
      </c>
      <c r="E131" s="5"/>
      <c r="F131" s="5"/>
      <c r="G131" s="5" t="s">
        <v>117</v>
      </c>
      <c r="H131" s="5" t="str">
        <f t="shared" si="12"/>
        <v>vendredi</v>
      </c>
      <c r="I131" s="19">
        <f>IF(VLOOKUP(B131&amp;H131,'Param Planning'!$A$3:$Z$73,6,FALSE)=0,"",VLOOKUP(B131&amp;H131,'Param Planning'!$A$3:$Z$73,6,FALSE))</f>
        <v>0.25</v>
      </c>
      <c r="J131" s="10">
        <f>IF(VLOOKUP(B131&amp;H131,'Param Planning'!$A$3:$Z$73,7,FALSE)=0,"",VLOOKUP(B131&amp;H131,'Param Planning'!$A$3:$Z$73,7,FALSE))</f>
        <v>0.5</v>
      </c>
      <c r="K131" s="10">
        <f>IF(VLOOKUP(B131&amp;H131,'Param Planning'!$A$3:$Z$73,8,FALSE)=0,"",VLOOKUP(B131&amp;H131,'Param Planning'!$A$3:$Z$73,8,FALSE))</f>
        <v>0.52083333333333337</v>
      </c>
      <c r="L131" s="10">
        <f>IF(VLOOKUP(B131&amp;H131,'Param Planning'!$A$3:$Z$73,9,FALSE)=0,"",VLOOKUP(B131&amp;H131,'Param Planning'!$A$3:$Z$73,9,FALSE))</f>
        <v>0.5625</v>
      </c>
      <c r="M131" s="32" t="str">
        <f t="shared" si="13"/>
        <v>Non respect du planning</v>
      </c>
      <c r="N131" s="32" t="str">
        <f t="shared" si="14"/>
        <v>Non respect du planning</v>
      </c>
      <c r="O131" s="32" t="str">
        <f t="shared" si="15"/>
        <v>Non respect du planning</v>
      </c>
      <c r="P131" s="32" t="str">
        <f t="shared" si="16"/>
        <v>Non respect du planning</v>
      </c>
      <c r="Q131" s="32" t="str">
        <f t="shared" si="17"/>
        <v>Non respect du planning</v>
      </c>
    </row>
    <row r="132" spans="1:17" ht="12.95" hidden="1" customHeight="1" x14ac:dyDescent="0.2">
      <c r="A132" s="1" t="s">
        <v>8</v>
      </c>
      <c r="B132" s="9" t="s">
        <v>83</v>
      </c>
      <c r="C132" s="4">
        <v>45115</v>
      </c>
      <c r="D132" s="22" t="s">
        <v>134</v>
      </c>
      <c r="E132" s="5" t="s">
        <v>201</v>
      </c>
      <c r="F132" s="5" t="s">
        <v>57</v>
      </c>
      <c r="G132" s="5" t="s">
        <v>279</v>
      </c>
      <c r="H132" s="5" t="str">
        <f t="shared" ref="H132:H195" si="18">TEXT(C132,"jjjj")</f>
        <v>samedi</v>
      </c>
      <c r="I132" s="19">
        <f>IF(VLOOKUP(B132&amp;H132,'Param Planning'!$A$3:$Z$73,6,FALSE)=0,"",VLOOKUP(B132&amp;H132,'Param Planning'!$A$3:$Z$73,6,FALSE))</f>
        <v>0.25</v>
      </c>
      <c r="J132" s="10">
        <f>IF(VLOOKUP(B132&amp;H132,'Param Planning'!$A$3:$Z$73,7,FALSE)=0,"",VLOOKUP(B132&amp;H132,'Param Planning'!$A$3:$Z$73,7,FALSE))</f>
        <v>0.5</v>
      </c>
      <c r="K132" s="10">
        <f>IF(VLOOKUP(B132&amp;H132,'Param Planning'!$A$3:$Z$73,8,FALSE)=0,"",VLOOKUP(B132&amp;H132,'Param Planning'!$A$3:$Z$73,8,FALSE))</f>
        <v>0.52083333333333337</v>
      </c>
      <c r="L132" s="10">
        <f>IF(VLOOKUP(B132&amp;H132,'Param Planning'!$A$3:$Z$73,9,FALSE)=0,"",VLOOKUP(B132&amp;H132,'Param Planning'!$A$3:$Z$73,9,FALSE))</f>
        <v>0.5625</v>
      </c>
      <c r="M132" s="32" t="str">
        <f t="shared" si="13"/>
        <v>Non respect du planning</v>
      </c>
      <c r="N132" s="32" t="str">
        <f t="shared" si="14"/>
        <v>Non respect du planning</v>
      </c>
      <c r="O132" s="32" t="str">
        <f t="shared" si="15"/>
        <v>Non respect du planning</v>
      </c>
      <c r="P132" s="32" t="str">
        <f t="shared" si="16"/>
        <v>Non respect du planning</v>
      </c>
      <c r="Q132" s="32" t="str">
        <f t="shared" si="17"/>
        <v>Non respect du planning</v>
      </c>
    </row>
    <row r="133" spans="1:17" ht="12.95" hidden="1" customHeight="1" x14ac:dyDescent="0.2">
      <c r="A133" s="1" t="s">
        <v>8</v>
      </c>
      <c r="B133" s="9" t="s">
        <v>83</v>
      </c>
      <c r="C133" s="4">
        <v>45117</v>
      </c>
      <c r="D133" s="22" t="s">
        <v>77</v>
      </c>
      <c r="E133" s="5"/>
      <c r="F133" s="5"/>
      <c r="G133" s="5" t="s">
        <v>253</v>
      </c>
      <c r="H133" s="5" t="str">
        <f t="shared" si="18"/>
        <v>lundi</v>
      </c>
      <c r="I133" s="19">
        <f>IF(VLOOKUP(B133&amp;H133,'Param Planning'!$A$3:$Z$73,6,FALSE)=0,"",VLOOKUP(B133&amp;H133,'Param Planning'!$A$3:$Z$73,6,FALSE))</f>
        <v>0.25</v>
      </c>
      <c r="J133" s="10" t="str">
        <f>IF(VLOOKUP(B133&amp;H133,'Param Planning'!$A$3:$Z$73,7,FALSE)=0,"",VLOOKUP(B133&amp;H133,'Param Planning'!$A$3:$Z$73,7,FALSE))</f>
        <v/>
      </c>
      <c r="K133" s="10" t="str">
        <f>IF(VLOOKUP(B133&amp;H133,'Param Planning'!$A$3:$Z$73,8,FALSE)=0,"",VLOOKUP(B133&amp;H133,'Param Planning'!$A$3:$Z$73,8,FALSE))</f>
        <v/>
      </c>
      <c r="L133" s="10">
        <f>IF(VLOOKUP(B133&amp;H133,'Param Planning'!$A$3:$Z$73,9,FALSE)=0,"",VLOOKUP(B133&amp;H133,'Param Planning'!$A$3:$Z$73,9,FALSE))</f>
        <v>0.5</v>
      </c>
      <c r="M133" s="32" t="str">
        <f t="shared" si="13"/>
        <v>Non respect du planning</v>
      </c>
      <c r="N133" s="32" t="str">
        <f t="shared" si="14"/>
        <v/>
      </c>
      <c r="O133" s="32" t="str">
        <f t="shared" si="15"/>
        <v/>
      </c>
      <c r="P133" s="32" t="str">
        <f t="shared" si="16"/>
        <v>Non respect du planning</v>
      </c>
      <c r="Q133" s="32" t="str">
        <f t="shared" si="17"/>
        <v>Non respect du planning</v>
      </c>
    </row>
    <row r="134" spans="1:17" ht="12.95" hidden="1" customHeight="1" x14ac:dyDescent="0.2">
      <c r="A134" s="1" t="s">
        <v>8</v>
      </c>
      <c r="B134" s="9" t="s">
        <v>83</v>
      </c>
      <c r="C134" s="4">
        <v>45118</v>
      </c>
      <c r="D134" s="22" t="s">
        <v>107</v>
      </c>
      <c r="E134" s="5"/>
      <c r="F134" s="5"/>
      <c r="G134" s="5" t="s">
        <v>122</v>
      </c>
      <c r="H134" s="5" t="str">
        <f t="shared" si="18"/>
        <v>mardi</v>
      </c>
      <c r="I134" s="19">
        <f>IF(VLOOKUP(B134&amp;H134,'Param Planning'!$A$3:$Z$73,6,FALSE)=0,"",VLOOKUP(B134&amp;H134,'Param Planning'!$A$3:$Z$73,6,FALSE))</f>
        <v>0.25</v>
      </c>
      <c r="J134" s="10">
        <f>IF(VLOOKUP(B134&amp;H134,'Param Planning'!$A$3:$Z$73,7,FALSE)=0,"",VLOOKUP(B134&amp;H134,'Param Planning'!$A$3:$Z$73,7,FALSE))</f>
        <v>0.5</v>
      </c>
      <c r="K134" s="10">
        <f>IF(VLOOKUP(B134&amp;H134,'Param Planning'!$A$3:$Z$73,8,FALSE)=0,"",VLOOKUP(B134&amp;H134,'Param Planning'!$A$3:$Z$73,8,FALSE))</f>
        <v>0.52083333333333337</v>
      </c>
      <c r="L134" s="10">
        <f>IF(VLOOKUP(B134&amp;H134,'Param Planning'!$A$3:$Z$73,9,FALSE)=0,"",VLOOKUP(B134&amp;H134,'Param Planning'!$A$3:$Z$73,9,FALSE))</f>
        <v>0.5625</v>
      </c>
      <c r="M134" s="32" t="str">
        <f t="shared" si="13"/>
        <v>Non respect du planning</v>
      </c>
      <c r="N134" s="32" t="str">
        <f t="shared" si="14"/>
        <v>Non respect du planning</v>
      </c>
      <c r="O134" s="32" t="str">
        <f t="shared" si="15"/>
        <v>Non respect du planning</v>
      </c>
      <c r="P134" s="32" t="str">
        <f t="shared" si="16"/>
        <v>Non respect du planning</v>
      </c>
      <c r="Q134" s="32" t="str">
        <f t="shared" si="17"/>
        <v>Non respect du planning</v>
      </c>
    </row>
    <row r="135" spans="1:17" ht="12.95" hidden="1" customHeight="1" x14ac:dyDescent="0.2">
      <c r="A135" s="1" t="s">
        <v>8</v>
      </c>
      <c r="B135" s="9" t="s">
        <v>83</v>
      </c>
      <c r="C135" s="4">
        <v>45119</v>
      </c>
      <c r="D135" s="22" t="s">
        <v>126</v>
      </c>
      <c r="E135" s="5"/>
      <c r="F135" s="5"/>
      <c r="G135" s="5" t="s">
        <v>267</v>
      </c>
      <c r="H135" s="5" t="str">
        <f t="shared" si="18"/>
        <v>mercredi</v>
      </c>
      <c r="I135" s="19">
        <f>IF(VLOOKUP(B135&amp;H135,'Param Planning'!$A$3:$Z$73,6,FALSE)=0,"",VLOOKUP(B135&amp;H135,'Param Planning'!$A$3:$Z$73,6,FALSE))</f>
        <v>0.25</v>
      </c>
      <c r="J135" s="10" t="str">
        <f>IF(VLOOKUP(B135&amp;H135,'Param Planning'!$A$3:$Z$73,7,FALSE)=0,"",VLOOKUP(B135&amp;H135,'Param Planning'!$A$3:$Z$73,7,FALSE))</f>
        <v/>
      </c>
      <c r="K135" s="10" t="str">
        <f>IF(VLOOKUP(B135&amp;H135,'Param Planning'!$A$3:$Z$73,8,FALSE)=0,"",VLOOKUP(B135&amp;H135,'Param Planning'!$A$3:$Z$73,8,FALSE))</f>
        <v/>
      </c>
      <c r="L135" s="10">
        <f>IF(VLOOKUP(B135&amp;H135,'Param Planning'!$A$3:$Z$73,9,FALSE)=0,"",VLOOKUP(B135&amp;H135,'Param Planning'!$A$3:$Z$73,9,FALSE))</f>
        <v>0.5</v>
      </c>
      <c r="M135" s="32" t="str">
        <f t="shared" si="13"/>
        <v>Non respect du planning</v>
      </c>
      <c r="N135" s="32" t="str">
        <f t="shared" si="14"/>
        <v/>
      </c>
      <c r="O135" s="32" t="str">
        <f t="shared" si="15"/>
        <v/>
      </c>
      <c r="P135" s="32" t="str">
        <f t="shared" si="16"/>
        <v>Non respect du planning</v>
      </c>
      <c r="Q135" s="32" t="str">
        <f t="shared" si="17"/>
        <v>Non respect du planning</v>
      </c>
    </row>
    <row r="136" spans="1:17" ht="12.95" hidden="1" customHeight="1" x14ac:dyDescent="0.2">
      <c r="A136" s="1" t="s">
        <v>8</v>
      </c>
      <c r="B136" s="9" t="s">
        <v>83</v>
      </c>
      <c r="C136" s="4">
        <v>45120</v>
      </c>
      <c r="D136" s="22" t="s">
        <v>120</v>
      </c>
      <c r="E136" s="5"/>
      <c r="F136" s="5"/>
      <c r="G136" s="5" t="s">
        <v>218</v>
      </c>
      <c r="H136" s="5" t="str">
        <f t="shared" si="18"/>
        <v>jeudi</v>
      </c>
      <c r="I136" s="19">
        <f>IF(VLOOKUP(B136&amp;H136,'Param Planning'!$A$3:$Z$73,6,FALSE)=0,"",VLOOKUP(B136&amp;H136,'Param Planning'!$A$3:$Z$73,6,FALSE))</f>
        <v>0.25</v>
      </c>
      <c r="J136" s="10" t="str">
        <f>IF(VLOOKUP(B136&amp;H136,'Param Planning'!$A$3:$Z$73,7,FALSE)=0,"",VLOOKUP(B136&amp;H136,'Param Planning'!$A$3:$Z$73,7,FALSE))</f>
        <v/>
      </c>
      <c r="K136" s="10" t="str">
        <f>IF(VLOOKUP(B136&amp;H136,'Param Planning'!$A$3:$Z$73,8,FALSE)=0,"",VLOOKUP(B136&amp;H136,'Param Planning'!$A$3:$Z$73,8,FALSE))</f>
        <v/>
      </c>
      <c r="L136" s="10">
        <f>IF(VLOOKUP(B136&amp;H136,'Param Planning'!$A$3:$Z$73,9,FALSE)=0,"",VLOOKUP(B136&amp;H136,'Param Planning'!$A$3:$Z$73,9,FALSE))</f>
        <v>0.5</v>
      </c>
      <c r="M136" s="32" t="str">
        <f t="shared" si="13"/>
        <v>Non respect du planning</v>
      </c>
      <c r="N136" s="32" t="str">
        <f t="shared" si="14"/>
        <v/>
      </c>
      <c r="O136" s="32" t="str">
        <f t="shared" si="15"/>
        <v/>
      </c>
      <c r="P136" s="32" t="str">
        <f t="shared" si="16"/>
        <v>Non respect du planning</v>
      </c>
      <c r="Q136" s="32" t="str">
        <f t="shared" si="17"/>
        <v>Non respect du planning</v>
      </c>
    </row>
    <row r="137" spans="1:17" ht="12.95" hidden="1" customHeight="1" x14ac:dyDescent="0.2">
      <c r="A137" s="1" t="s">
        <v>8</v>
      </c>
      <c r="B137" s="9" t="s">
        <v>83</v>
      </c>
      <c r="C137" s="4">
        <v>45121</v>
      </c>
      <c r="D137" s="22" t="s">
        <v>112</v>
      </c>
      <c r="E137" s="5"/>
      <c r="F137" s="5"/>
      <c r="G137" s="5" t="s">
        <v>92</v>
      </c>
      <c r="H137" s="5" t="str">
        <f t="shared" si="18"/>
        <v>vendredi</v>
      </c>
      <c r="I137" s="19">
        <f>IF(VLOOKUP(B137&amp;H137,'Param Planning'!$A$3:$Z$73,6,FALSE)=0,"",VLOOKUP(B137&amp;H137,'Param Planning'!$A$3:$Z$73,6,FALSE))</f>
        <v>0.25</v>
      </c>
      <c r="J137" s="10">
        <f>IF(VLOOKUP(B137&amp;H137,'Param Planning'!$A$3:$Z$73,7,FALSE)=0,"",VLOOKUP(B137&amp;H137,'Param Planning'!$A$3:$Z$73,7,FALSE))</f>
        <v>0.5</v>
      </c>
      <c r="K137" s="10">
        <f>IF(VLOOKUP(B137&amp;H137,'Param Planning'!$A$3:$Z$73,8,FALSE)=0,"",VLOOKUP(B137&amp;H137,'Param Planning'!$A$3:$Z$73,8,FALSE))</f>
        <v>0.52083333333333337</v>
      </c>
      <c r="L137" s="10">
        <f>IF(VLOOKUP(B137&amp;H137,'Param Planning'!$A$3:$Z$73,9,FALSE)=0,"",VLOOKUP(B137&amp;H137,'Param Planning'!$A$3:$Z$73,9,FALSE))</f>
        <v>0.5625</v>
      </c>
      <c r="M137" s="32" t="str">
        <f t="shared" si="13"/>
        <v>Non respect du planning</v>
      </c>
      <c r="N137" s="32" t="str">
        <f t="shared" si="14"/>
        <v>Non respect du planning</v>
      </c>
      <c r="O137" s="32" t="str">
        <f t="shared" si="15"/>
        <v>Non respect du planning</v>
      </c>
      <c r="P137" s="32" t="str">
        <f t="shared" si="16"/>
        <v>Non respect du planning</v>
      </c>
      <c r="Q137" s="32" t="str">
        <f t="shared" si="17"/>
        <v>Non respect du planning</v>
      </c>
    </row>
    <row r="138" spans="1:17" ht="12.95" hidden="1" customHeight="1" x14ac:dyDescent="0.2">
      <c r="A138" s="1" t="s">
        <v>8</v>
      </c>
      <c r="B138" s="9" t="s">
        <v>83</v>
      </c>
      <c r="C138" s="4">
        <v>45122</v>
      </c>
      <c r="D138" s="22" t="s">
        <v>112</v>
      </c>
      <c r="E138" s="5"/>
      <c r="F138" s="5"/>
      <c r="G138" s="5" t="s">
        <v>213</v>
      </c>
      <c r="H138" s="5" t="str">
        <f t="shared" si="18"/>
        <v>samedi</v>
      </c>
      <c r="I138" s="19">
        <f>IF(VLOOKUP(B138&amp;H138,'Param Planning'!$A$3:$Z$73,6,FALSE)=0,"",VLOOKUP(B138&amp;H138,'Param Planning'!$A$3:$Z$73,6,FALSE))</f>
        <v>0.25</v>
      </c>
      <c r="J138" s="10">
        <f>IF(VLOOKUP(B138&amp;H138,'Param Planning'!$A$3:$Z$73,7,FALSE)=0,"",VLOOKUP(B138&amp;H138,'Param Planning'!$A$3:$Z$73,7,FALSE))</f>
        <v>0.5</v>
      </c>
      <c r="K138" s="10">
        <f>IF(VLOOKUP(B138&amp;H138,'Param Planning'!$A$3:$Z$73,8,FALSE)=0,"",VLOOKUP(B138&amp;H138,'Param Planning'!$A$3:$Z$73,8,FALSE))</f>
        <v>0.52083333333333337</v>
      </c>
      <c r="L138" s="10">
        <f>IF(VLOOKUP(B138&amp;H138,'Param Planning'!$A$3:$Z$73,9,FALSE)=0,"",VLOOKUP(B138&amp;H138,'Param Planning'!$A$3:$Z$73,9,FALSE))</f>
        <v>0.5625</v>
      </c>
      <c r="M138" s="32" t="str">
        <f t="shared" si="13"/>
        <v>Non respect du planning</v>
      </c>
      <c r="N138" s="32" t="str">
        <f t="shared" si="14"/>
        <v>Non respect du planning</v>
      </c>
      <c r="O138" s="32" t="str">
        <f t="shared" si="15"/>
        <v>Non respect du planning</v>
      </c>
      <c r="P138" s="32" t="str">
        <f t="shared" si="16"/>
        <v>Non respect du planning</v>
      </c>
      <c r="Q138" s="32" t="str">
        <f t="shared" si="17"/>
        <v>Non respect du planning</v>
      </c>
    </row>
    <row r="139" spans="1:17" ht="12.95" hidden="1" customHeight="1" x14ac:dyDescent="0.2">
      <c r="A139" s="1" t="s">
        <v>8</v>
      </c>
      <c r="B139" s="9" t="s">
        <v>83</v>
      </c>
      <c r="C139" s="4">
        <v>45124</v>
      </c>
      <c r="D139" s="22" t="s">
        <v>106</v>
      </c>
      <c r="E139" s="5"/>
      <c r="F139" s="5"/>
      <c r="G139" s="5" t="s">
        <v>251</v>
      </c>
      <c r="H139" s="5" t="str">
        <f t="shared" si="18"/>
        <v>lundi</v>
      </c>
      <c r="I139" s="19">
        <f>IF(VLOOKUP(B139&amp;H139,'Param Planning'!$A$3:$Z$73,6,FALSE)=0,"",VLOOKUP(B139&amp;H139,'Param Planning'!$A$3:$Z$73,6,FALSE))</f>
        <v>0.25</v>
      </c>
      <c r="J139" s="10" t="str">
        <f>IF(VLOOKUP(B139&amp;H139,'Param Planning'!$A$3:$Z$73,7,FALSE)=0,"",VLOOKUP(B139&amp;H139,'Param Planning'!$A$3:$Z$73,7,FALSE))</f>
        <v/>
      </c>
      <c r="K139" s="10" t="str">
        <f>IF(VLOOKUP(B139&amp;H139,'Param Planning'!$A$3:$Z$73,8,FALSE)=0,"",VLOOKUP(B139&amp;H139,'Param Planning'!$A$3:$Z$73,8,FALSE))</f>
        <v/>
      </c>
      <c r="L139" s="10">
        <f>IF(VLOOKUP(B139&amp;H139,'Param Planning'!$A$3:$Z$73,9,FALSE)=0,"",VLOOKUP(B139&amp;H139,'Param Planning'!$A$3:$Z$73,9,FALSE))</f>
        <v>0.5</v>
      </c>
      <c r="M139" s="32" t="str">
        <f t="shared" si="13"/>
        <v>Non respect du planning</v>
      </c>
      <c r="N139" s="32" t="str">
        <f t="shared" si="14"/>
        <v/>
      </c>
      <c r="O139" s="32" t="str">
        <f t="shared" si="15"/>
        <v/>
      </c>
      <c r="P139" s="32" t="str">
        <f t="shared" si="16"/>
        <v>Non respect du planning</v>
      </c>
      <c r="Q139" s="32" t="str">
        <f t="shared" si="17"/>
        <v>Non respect du planning</v>
      </c>
    </row>
    <row r="140" spans="1:17" ht="12.95" hidden="1" customHeight="1" x14ac:dyDescent="0.2">
      <c r="A140" s="1" t="s">
        <v>8</v>
      </c>
      <c r="B140" s="9" t="s">
        <v>83</v>
      </c>
      <c r="C140" s="4">
        <v>45125</v>
      </c>
      <c r="D140" s="22" t="s">
        <v>39</v>
      </c>
      <c r="E140" s="5"/>
      <c r="F140" s="5"/>
      <c r="G140" s="5" t="s">
        <v>110</v>
      </c>
      <c r="H140" s="5" t="str">
        <f t="shared" si="18"/>
        <v>mardi</v>
      </c>
      <c r="I140" s="19">
        <f>IF(VLOOKUP(B140&amp;H140,'Param Planning'!$A$3:$Z$73,6,FALSE)=0,"",VLOOKUP(B140&amp;H140,'Param Planning'!$A$3:$Z$73,6,FALSE))</f>
        <v>0.25</v>
      </c>
      <c r="J140" s="10">
        <f>IF(VLOOKUP(B140&amp;H140,'Param Planning'!$A$3:$Z$73,7,FALSE)=0,"",VLOOKUP(B140&amp;H140,'Param Planning'!$A$3:$Z$73,7,FALSE))</f>
        <v>0.5</v>
      </c>
      <c r="K140" s="10">
        <f>IF(VLOOKUP(B140&amp;H140,'Param Planning'!$A$3:$Z$73,8,FALSE)=0,"",VLOOKUP(B140&amp;H140,'Param Planning'!$A$3:$Z$73,8,FALSE))</f>
        <v>0.52083333333333337</v>
      </c>
      <c r="L140" s="10">
        <f>IF(VLOOKUP(B140&amp;H140,'Param Planning'!$A$3:$Z$73,9,FALSE)=0,"",VLOOKUP(B140&amp;H140,'Param Planning'!$A$3:$Z$73,9,FALSE))</f>
        <v>0.5625</v>
      </c>
      <c r="M140" s="32" t="str">
        <f t="shared" ref="M140:M203" si="19">IF(AND(D140&gt;(I140-TIME(INT(10/60),MOD(10,60),0)),D140&lt;=(I140+TIME(INT(10/60),MOD(10,60),0))),"Respect du planning","Non respect du planning")</f>
        <v>Non respect du planning</v>
      </c>
      <c r="N140" s="32" t="str">
        <f t="shared" ref="N140:N203" si="20">IFERROR(IF(AND(E140&gt;(J140-TIME(INT(10/60),MOD(10,60),0)),E140&lt;=(J140+TIME(INT(10/60),MOD(10,60),0))),"Respect du planning","Non respect du planning"),"")</f>
        <v>Non respect du planning</v>
      </c>
      <c r="O140" s="32" t="str">
        <f t="shared" ref="O140:O203" si="21">IFERROR(IF(AND(F140&gt;(K140-TIME(INT(10/60),MOD(10,60),0)),F140&lt;=(K140+TIME(INT(10/60),MOD(10,60),0))),"Respect du planning","Non respect du planning"),"")</f>
        <v>Non respect du planning</v>
      </c>
      <c r="P140" s="32" t="str">
        <f t="shared" ref="P140:P203" si="22">IFERROR(IF(AND(G140&gt;(L140-TIME(INT(10/60),MOD(10,60),0)),G140&lt;=(L140+TIME(INT(10/60),MOD(10,60),0))),"Respect du planning","Non respect du planning"),"")</f>
        <v>Non respect du planning</v>
      </c>
      <c r="Q140" s="32" t="str">
        <f t="shared" ref="Q140:Q203" si="23">IF(M140="Non respect du planning","Non respect du planning",IF(N140="Non respect du planning","Non respect du planning",IF(O140="Non respect du planning","Non respect du planning",IF(P140="Non respect du planning","Non respect du planning","Respect du planning"))))</f>
        <v>Non respect du planning</v>
      </c>
    </row>
    <row r="141" spans="1:17" ht="12.95" hidden="1" customHeight="1" x14ac:dyDescent="0.2">
      <c r="A141" s="1" t="s">
        <v>8</v>
      </c>
      <c r="B141" s="9" t="s">
        <v>83</v>
      </c>
      <c r="C141" s="4">
        <v>45126</v>
      </c>
      <c r="D141" s="22" t="s">
        <v>102</v>
      </c>
      <c r="E141" s="5"/>
      <c r="F141" s="5"/>
      <c r="G141" s="5" t="s">
        <v>244</v>
      </c>
      <c r="H141" s="5" t="str">
        <f t="shared" si="18"/>
        <v>mercredi</v>
      </c>
      <c r="I141" s="19">
        <f>IF(VLOOKUP(B141&amp;H141,'Param Planning'!$A$3:$Z$73,6,FALSE)=0,"",VLOOKUP(B141&amp;H141,'Param Planning'!$A$3:$Z$73,6,FALSE))</f>
        <v>0.25</v>
      </c>
      <c r="J141" s="10" t="str">
        <f>IF(VLOOKUP(B141&amp;H141,'Param Planning'!$A$3:$Z$73,7,FALSE)=0,"",VLOOKUP(B141&amp;H141,'Param Planning'!$A$3:$Z$73,7,FALSE))</f>
        <v/>
      </c>
      <c r="K141" s="10" t="str">
        <f>IF(VLOOKUP(B141&amp;H141,'Param Planning'!$A$3:$Z$73,8,FALSE)=0,"",VLOOKUP(B141&amp;H141,'Param Planning'!$A$3:$Z$73,8,FALSE))</f>
        <v/>
      </c>
      <c r="L141" s="10">
        <f>IF(VLOOKUP(B141&amp;H141,'Param Planning'!$A$3:$Z$73,9,FALSE)=0,"",VLOOKUP(B141&amp;H141,'Param Planning'!$A$3:$Z$73,9,FALSE))</f>
        <v>0.5</v>
      </c>
      <c r="M141" s="32" t="str">
        <f t="shared" si="19"/>
        <v>Non respect du planning</v>
      </c>
      <c r="N141" s="32" t="str">
        <f t="shared" si="20"/>
        <v/>
      </c>
      <c r="O141" s="32" t="str">
        <f t="shared" si="21"/>
        <v/>
      </c>
      <c r="P141" s="32" t="str">
        <f t="shared" si="22"/>
        <v>Non respect du planning</v>
      </c>
      <c r="Q141" s="32" t="str">
        <f t="shared" si="23"/>
        <v>Non respect du planning</v>
      </c>
    </row>
    <row r="142" spans="1:17" ht="12.95" hidden="1" customHeight="1" x14ac:dyDescent="0.2">
      <c r="A142" s="1" t="s">
        <v>8</v>
      </c>
      <c r="B142" s="9" t="s">
        <v>83</v>
      </c>
      <c r="C142" s="4">
        <v>45127</v>
      </c>
      <c r="D142" s="22" t="s">
        <v>53</v>
      </c>
      <c r="E142" s="5"/>
      <c r="F142" s="5"/>
      <c r="G142" s="5" t="s">
        <v>239</v>
      </c>
      <c r="H142" s="5" t="str">
        <f t="shared" si="18"/>
        <v>jeudi</v>
      </c>
      <c r="I142" s="19">
        <f>IF(VLOOKUP(B142&amp;H142,'Param Planning'!$A$3:$Z$73,6,FALSE)=0,"",VLOOKUP(B142&amp;H142,'Param Planning'!$A$3:$Z$73,6,FALSE))</f>
        <v>0.25</v>
      </c>
      <c r="J142" s="10" t="str">
        <f>IF(VLOOKUP(B142&amp;H142,'Param Planning'!$A$3:$Z$73,7,FALSE)=0,"",VLOOKUP(B142&amp;H142,'Param Planning'!$A$3:$Z$73,7,FALSE))</f>
        <v/>
      </c>
      <c r="K142" s="10" t="str">
        <f>IF(VLOOKUP(B142&amp;H142,'Param Planning'!$A$3:$Z$73,8,FALSE)=0,"",VLOOKUP(B142&amp;H142,'Param Planning'!$A$3:$Z$73,8,FALSE))</f>
        <v/>
      </c>
      <c r="L142" s="10">
        <f>IF(VLOOKUP(B142&amp;H142,'Param Planning'!$A$3:$Z$73,9,FALSE)=0,"",VLOOKUP(B142&amp;H142,'Param Planning'!$A$3:$Z$73,9,FALSE))</f>
        <v>0.5</v>
      </c>
      <c r="M142" s="32" t="str">
        <f t="shared" si="19"/>
        <v>Non respect du planning</v>
      </c>
      <c r="N142" s="32" t="str">
        <f t="shared" si="20"/>
        <v/>
      </c>
      <c r="O142" s="32" t="str">
        <f t="shared" si="21"/>
        <v/>
      </c>
      <c r="P142" s="32" t="str">
        <f t="shared" si="22"/>
        <v>Non respect du planning</v>
      </c>
      <c r="Q142" s="32" t="str">
        <f t="shared" si="23"/>
        <v>Non respect du planning</v>
      </c>
    </row>
    <row r="143" spans="1:17" ht="12.95" hidden="1" customHeight="1" x14ac:dyDescent="0.2">
      <c r="A143" s="1" t="s">
        <v>8</v>
      </c>
      <c r="B143" s="9" t="s">
        <v>83</v>
      </c>
      <c r="C143" s="4">
        <v>45128</v>
      </c>
      <c r="D143" s="22" t="s">
        <v>60</v>
      </c>
      <c r="E143" s="5"/>
      <c r="F143" s="5"/>
      <c r="G143" s="5" t="s">
        <v>234</v>
      </c>
      <c r="H143" s="5" t="str">
        <f t="shared" si="18"/>
        <v>vendredi</v>
      </c>
      <c r="I143" s="19">
        <f>IF(VLOOKUP(B143&amp;H143,'Param Planning'!$A$3:$Z$73,6,FALSE)=0,"",VLOOKUP(B143&amp;H143,'Param Planning'!$A$3:$Z$73,6,FALSE))</f>
        <v>0.25</v>
      </c>
      <c r="J143" s="10">
        <f>IF(VLOOKUP(B143&amp;H143,'Param Planning'!$A$3:$Z$73,7,FALSE)=0,"",VLOOKUP(B143&amp;H143,'Param Planning'!$A$3:$Z$73,7,FALSE))</f>
        <v>0.5</v>
      </c>
      <c r="K143" s="10">
        <f>IF(VLOOKUP(B143&amp;H143,'Param Planning'!$A$3:$Z$73,8,FALSE)=0,"",VLOOKUP(B143&amp;H143,'Param Planning'!$A$3:$Z$73,8,FALSE))</f>
        <v>0.52083333333333337</v>
      </c>
      <c r="L143" s="10">
        <f>IF(VLOOKUP(B143&amp;H143,'Param Planning'!$A$3:$Z$73,9,FALSE)=0,"",VLOOKUP(B143&amp;H143,'Param Planning'!$A$3:$Z$73,9,FALSE))</f>
        <v>0.5625</v>
      </c>
      <c r="M143" s="32" t="str">
        <f t="shared" si="19"/>
        <v>Non respect du planning</v>
      </c>
      <c r="N143" s="32" t="str">
        <f t="shared" si="20"/>
        <v>Non respect du planning</v>
      </c>
      <c r="O143" s="32" t="str">
        <f t="shared" si="21"/>
        <v>Non respect du planning</v>
      </c>
      <c r="P143" s="32" t="str">
        <f t="shared" si="22"/>
        <v>Non respect du planning</v>
      </c>
      <c r="Q143" s="32" t="str">
        <f t="shared" si="23"/>
        <v>Non respect du planning</v>
      </c>
    </row>
    <row r="144" spans="1:17" ht="12.95" hidden="1" customHeight="1" x14ac:dyDescent="0.2">
      <c r="A144" s="1" t="s">
        <v>8</v>
      </c>
      <c r="B144" s="9" t="s">
        <v>83</v>
      </c>
      <c r="C144" s="4">
        <v>45129</v>
      </c>
      <c r="D144" s="22" t="s">
        <v>16</v>
      </c>
      <c r="E144" s="5"/>
      <c r="F144" s="5"/>
      <c r="G144" s="5" t="s">
        <v>215</v>
      </c>
      <c r="H144" s="5" t="str">
        <f t="shared" si="18"/>
        <v>samedi</v>
      </c>
      <c r="I144" s="19">
        <f>IF(VLOOKUP(B144&amp;H144,'Param Planning'!$A$3:$Z$73,6,FALSE)=0,"",VLOOKUP(B144&amp;H144,'Param Planning'!$A$3:$Z$73,6,FALSE))</f>
        <v>0.25</v>
      </c>
      <c r="J144" s="10">
        <f>IF(VLOOKUP(B144&amp;H144,'Param Planning'!$A$3:$Z$73,7,FALSE)=0,"",VLOOKUP(B144&amp;H144,'Param Planning'!$A$3:$Z$73,7,FALSE))</f>
        <v>0.5</v>
      </c>
      <c r="K144" s="10">
        <f>IF(VLOOKUP(B144&amp;H144,'Param Planning'!$A$3:$Z$73,8,FALSE)=0,"",VLOOKUP(B144&amp;H144,'Param Planning'!$A$3:$Z$73,8,FALSE))</f>
        <v>0.52083333333333337</v>
      </c>
      <c r="L144" s="10">
        <f>IF(VLOOKUP(B144&amp;H144,'Param Planning'!$A$3:$Z$73,9,FALSE)=0,"",VLOOKUP(B144&amp;H144,'Param Planning'!$A$3:$Z$73,9,FALSE))</f>
        <v>0.5625</v>
      </c>
      <c r="M144" s="32" t="str">
        <f t="shared" si="19"/>
        <v>Non respect du planning</v>
      </c>
      <c r="N144" s="32" t="str">
        <f t="shared" si="20"/>
        <v>Non respect du planning</v>
      </c>
      <c r="O144" s="32" t="str">
        <f t="shared" si="21"/>
        <v>Non respect du planning</v>
      </c>
      <c r="P144" s="32" t="str">
        <f t="shared" si="22"/>
        <v>Non respect du planning</v>
      </c>
      <c r="Q144" s="32" t="str">
        <f t="shared" si="23"/>
        <v>Non respect du planning</v>
      </c>
    </row>
    <row r="145" spans="1:17" ht="12.95" hidden="1" customHeight="1" x14ac:dyDescent="0.2">
      <c r="A145" s="1" t="s">
        <v>8</v>
      </c>
      <c r="B145" s="9" t="s">
        <v>83</v>
      </c>
      <c r="C145" s="4">
        <v>45131</v>
      </c>
      <c r="D145" s="22" t="s">
        <v>41</v>
      </c>
      <c r="E145" s="5"/>
      <c r="F145" s="5"/>
      <c r="G145" s="5" t="s">
        <v>122</v>
      </c>
      <c r="H145" s="5" t="str">
        <f t="shared" si="18"/>
        <v>lundi</v>
      </c>
      <c r="I145" s="19">
        <f>IF(VLOOKUP(B145&amp;H145,'Param Planning'!$A$3:$Z$73,6,FALSE)=0,"",VLOOKUP(B145&amp;H145,'Param Planning'!$A$3:$Z$73,6,FALSE))</f>
        <v>0.25</v>
      </c>
      <c r="J145" s="10" t="str">
        <f>IF(VLOOKUP(B145&amp;H145,'Param Planning'!$A$3:$Z$73,7,FALSE)=0,"",VLOOKUP(B145&amp;H145,'Param Planning'!$A$3:$Z$73,7,FALSE))</f>
        <v/>
      </c>
      <c r="K145" s="10" t="str">
        <f>IF(VLOOKUP(B145&amp;H145,'Param Planning'!$A$3:$Z$73,8,FALSE)=0,"",VLOOKUP(B145&amp;H145,'Param Planning'!$A$3:$Z$73,8,FALSE))</f>
        <v/>
      </c>
      <c r="L145" s="10">
        <f>IF(VLOOKUP(B145&amp;H145,'Param Planning'!$A$3:$Z$73,9,FALSE)=0,"",VLOOKUP(B145&amp;H145,'Param Planning'!$A$3:$Z$73,9,FALSE))</f>
        <v>0.5</v>
      </c>
      <c r="M145" s="32" t="str">
        <f t="shared" si="19"/>
        <v>Non respect du planning</v>
      </c>
      <c r="N145" s="32" t="str">
        <f t="shared" si="20"/>
        <v/>
      </c>
      <c r="O145" s="32" t="str">
        <f t="shared" si="21"/>
        <v/>
      </c>
      <c r="P145" s="32" t="str">
        <f t="shared" si="22"/>
        <v>Non respect du planning</v>
      </c>
      <c r="Q145" s="32" t="str">
        <f t="shared" si="23"/>
        <v>Non respect du planning</v>
      </c>
    </row>
    <row r="146" spans="1:17" ht="12.95" hidden="1" customHeight="1" x14ac:dyDescent="0.2">
      <c r="A146" s="1"/>
      <c r="B146" s="9"/>
      <c r="C146" s="4"/>
      <c r="D146" s="22"/>
      <c r="E146" s="5"/>
      <c r="F146" s="5"/>
      <c r="G146" s="5"/>
      <c r="H146" s="5" t="str">
        <f t="shared" si="18"/>
        <v>samedi</v>
      </c>
      <c r="I146" s="19" t="str">
        <f>IF(VLOOKUP(B146&amp;H146,'Param Planning'!$A$3:$Z$73,6,FALSE)=0,"",VLOOKUP(B146&amp;H146,'Param Planning'!$A$3:$Z$73,6,FALSE))</f>
        <v/>
      </c>
      <c r="J146" s="10" t="str">
        <f>IF(VLOOKUP(B146&amp;H146,'Param Planning'!$A$3:$Z$73,7,FALSE)=0,"",VLOOKUP(B146&amp;H146,'Param Planning'!$A$3:$Z$73,7,FALSE))</f>
        <v/>
      </c>
      <c r="K146" s="10" t="str">
        <f>IF(VLOOKUP(B146&amp;H146,'Param Planning'!$A$3:$Z$73,8,FALSE)=0,"",VLOOKUP(B146&amp;H146,'Param Planning'!$A$3:$Z$73,8,FALSE))</f>
        <v/>
      </c>
      <c r="L146" s="10" t="str">
        <f>IF(VLOOKUP(B146&amp;H146,'Param Planning'!$A$3:$Z$73,9,FALSE)=0,"",VLOOKUP(B146&amp;H146,'Param Planning'!$A$3:$Z$73,9,FALSE))</f>
        <v/>
      </c>
      <c r="M146" s="32" t="e">
        <f t="shared" si="19"/>
        <v>#VALUE!</v>
      </c>
      <c r="N146" s="32" t="str">
        <f t="shared" si="20"/>
        <v/>
      </c>
      <c r="O146" s="32" t="str">
        <f t="shared" si="21"/>
        <v/>
      </c>
      <c r="P146" s="32" t="str">
        <f t="shared" si="22"/>
        <v/>
      </c>
      <c r="Q146" s="32" t="e">
        <f t="shared" si="23"/>
        <v>#VALUE!</v>
      </c>
    </row>
    <row r="147" spans="1:17" ht="12.95" hidden="1" customHeight="1" x14ac:dyDescent="0.2">
      <c r="A147" s="1" t="s">
        <v>8</v>
      </c>
      <c r="B147" s="9" t="s">
        <v>9</v>
      </c>
      <c r="C147" s="4">
        <v>45108</v>
      </c>
      <c r="D147" s="22" t="s">
        <v>75</v>
      </c>
      <c r="E147" s="5"/>
      <c r="F147" s="5" t="s">
        <v>186</v>
      </c>
      <c r="G147" s="5" t="s">
        <v>155</v>
      </c>
      <c r="H147" s="5" t="str">
        <f t="shared" si="18"/>
        <v>samedi</v>
      </c>
      <c r="I147" s="19">
        <f>IF(VLOOKUP(B147&amp;H147,'Param Planning'!$A$3:$Z$73,6,FALSE)=0,"",VLOOKUP(B147&amp;H147,'Param Planning'!$A$3:$Z$73,6,FALSE))</f>
        <v>0.33333333333333331</v>
      </c>
      <c r="J147" s="10">
        <f>IF(VLOOKUP(B147&amp;H147,'Param Planning'!$A$3:$Z$73,7,FALSE)=0,"",VLOOKUP(B147&amp;H147,'Param Planning'!$A$3:$Z$73,7,FALSE))</f>
        <v>0.5</v>
      </c>
      <c r="K147" s="10">
        <f>IF(VLOOKUP(B147&amp;H147,'Param Planning'!$A$3:$Z$73,8,FALSE)=0,"",VLOOKUP(B147&amp;H147,'Param Planning'!$A$3:$Z$73,8,FALSE))</f>
        <v>0.52083333333333337</v>
      </c>
      <c r="L147" s="10">
        <f>IF(VLOOKUP(B147&amp;H147,'Param Planning'!$A$3:$Z$73,9,FALSE)=0,"",VLOOKUP(B147&amp;H147,'Param Planning'!$A$3:$Z$73,9,FALSE))</f>
        <v>0.70833333333333337</v>
      </c>
      <c r="M147" s="32" t="str">
        <f t="shared" si="19"/>
        <v>Non respect du planning</v>
      </c>
      <c r="N147" s="32" t="str">
        <f t="shared" si="20"/>
        <v>Non respect du planning</v>
      </c>
      <c r="O147" s="32" t="str">
        <f t="shared" si="21"/>
        <v>Non respect du planning</v>
      </c>
      <c r="P147" s="32" t="str">
        <f t="shared" si="22"/>
        <v>Non respect du planning</v>
      </c>
      <c r="Q147" s="32" t="str">
        <f t="shared" si="23"/>
        <v>Non respect du planning</v>
      </c>
    </row>
    <row r="148" spans="1:17" ht="12.95" hidden="1" customHeight="1" x14ac:dyDescent="0.2">
      <c r="A148" s="1" t="s">
        <v>8</v>
      </c>
      <c r="B148" s="9" t="s">
        <v>9</v>
      </c>
      <c r="C148" s="4">
        <v>45110</v>
      </c>
      <c r="D148" s="22" t="s">
        <v>32</v>
      </c>
      <c r="E148" s="5"/>
      <c r="F148" s="5"/>
      <c r="G148" s="5" t="s">
        <v>207</v>
      </c>
      <c r="H148" s="5" t="str">
        <f t="shared" si="18"/>
        <v>lundi</v>
      </c>
      <c r="I148" s="19">
        <f>IF(VLOOKUP(B148&amp;H148,'Param Planning'!$A$3:$Z$73,6,FALSE)=0,"",VLOOKUP(B148&amp;H148,'Param Planning'!$A$3:$Z$73,6,FALSE))</f>
        <v>0.33333333333333331</v>
      </c>
      <c r="J148" s="10">
        <f>IF(VLOOKUP(B148&amp;H148,'Param Planning'!$A$3:$Z$73,7,FALSE)=0,"",VLOOKUP(B148&amp;H148,'Param Planning'!$A$3:$Z$73,7,FALSE))</f>
        <v>0.5</v>
      </c>
      <c r="K148" s="10">
        <f>IF(VLOOKUP(B148&amp;H148,'Param Planning'!$A$3:$Z$73,8,FALSE)=0,"",VLOOKUP(B148&amp;H148,'Param Planning'!$A$3:$Z$73,8,FALSE))</f>
        <v>0.52083333333333337</v>
      </c>
      <c r="L148" s="10">
        <f>IF(VLOOKUP(B148&amp;H148,'Param Planning'!$A$3:$Z$73,9,FALSE)=0,"",VLOOKUP(B148&amp;H148,'Param Planning'!$A$3:$Z$73,9,FALSE))</f>
        <v>0.60416666666666663</v>
      </c>
      <c r="M148" s="32" t="str">
        <f t="shared" si="19"/>
        <v>Non respect du planning</v>
      </c>
      <c r="N148" s="32" t="str">
        <f t="shared" si="20"/>
        <v>Non respect du planning</v>
      </c>
      <c r="O148" s="32" t="str">
        <f t="shared" si="21"/>
        <v>Non respect du planning</v>
      </c>
      <c r="P148" s="32" t="str">
        <f t="shared" si="22"/>
        <v>Non respect du planning</v>
      </c>
      <c r="Q148" s="32" t="str">
        <f t="shared" si="23"/>
        <v>Non respect du planning</v>
      </c>
    </row>
    <row r="149" spans="1:17" ht="12.95" hidden="1" customHeight="1" x14ac:dyDescent="0.2">
      <c r="A149" s="1" t="s">
        <v>8</v>
      </c>
      <c r="B149" s="9" t="s">
        <v>9</v>
      </c>
      <c r="C149" s="4">
        <v>45112</v>
      </c>
      <c r="D149" s="22" t="s">
        <v>81</v>
      </c>
      <c r="E149" s="5" t="s">
        <v>292</v>
      </c>
      <c r="F149" s="5" t="s">
        <v>145</v>
      </c>
      <c r="G149" s="5" t="s">
        <v>251</v>
      </c>
      <c r="H149" s="5" t="str">
        <f t="shared" si="18"/>
        <v>mercredi</v>
      </c>
      <c r="I149" s="19">
        <f>IF(VLOOKUP(B149&amp;H149,'Param Planning'!$A$3:$Z$73,6,FALSE)=0,"",VLOOKUP(B149&amp;H149,'Param Planning'!$A$3:$Z$73,6,FALSE))</f>
        <v>0.33333333333333331</v>
      </c>
      <c r="J149" s="10">
        <f>IF(VLOOKUP(B149&amp;H149,'Param Planning'!$A$3:$Z$73,7,FALSE)=0,"",VLOOKUP(B149&amp;H149,'Param Planning'!$A$3:$Z$73,7,FALSE))</f>
        <v>0.5</v>
      </c>
      <c r="K149" s="10">
        <f>IF(VLOOKUP(B149&amp;H149,'Param Planning'!$A$3:$Z$73,8,FALSE)=0,"",VLOOKUP(B149&amp;H149,'Param Planning'!$A$3:$Z$73,8,FALSE))</f>
        <v>0.52083333333333337</v>
      </c>
      <c r="L149" s="10">
        <f>IF(VLOOKUP(B149&amp;H149,'Param Planning'!$A$3:$Z$73,9,FALSE)=0,"",VLOOKUP(B149&amp;H149,'Param Planning'!$A$3:$Z$73,9,FALSE))</f>
        <v>0.60416666666666663</v>
      </c>
      <c r="M149" s="32" t="str">
        <f t="shared" si="19"/>
        <v>Non respect du planning</v>
      </c>
      <c r="N149" s="32" t="str">
        <f t="shared" si="20"/>
        <v>Non respect du planning</v>
      </c>
      <c r="O149" s="32" t="str">
        <f t="shared" si="21"/>
        <v>Non respect du planning</v>
      </c>
      <c r="P149" s="32" t="str">
        <f t="shared" si="22"/>
        <v>Non respect du planning</v>
      </c>
      <c r="Q149" s="32" t="str">
        <f t="shared" si="23"/>
        <v>Non respect du planning</v>
      </c>
    </row>
    <row r="150" spans="1:17" ht="12.95" hidden="1" customHeight="1" x14ac:dyDescent="0.2">
      <c r="A150" s="1" t="s">
        <v>8</v>
      </c>
      <c r="B150" s="9" t="s">
        <v>9</v>
      </c>
      <c r="C150" s="4">
        <v>45113</v>
      </c>
      <c r="D150" s="22" t="s">
        <v>81</v>
      </c>
      <c r="E150" s="5" t="s">
        <v>274</v>
      </c>
      <c r="F150" s="5">
        <v>0.55902777777777779</v>
      </c>
      <c r="G150" s="5" t="s">
        <v>215</v>
      </c>
      <c r="H150" s="5" t="str">
        <f t="shared" si="18"/>
        <v>jeudi</v>
      </c>
      <c r="I150" s="19">
        <f>IF(VLOOKUP(B150&amp;H150,'Param Planning'!$A$3:$Z$73,6,FALSE)=0,"",VLOOKUP(B150&amp;H150,'Param Planning'!$A$3:$Z$73,6,FALSE))</f>
        <v>0.33333333333333331</v>
      </c>
      <c r="J150" s="10">
        <f>IF(VLOOKUP(B150&amp;H150,'Param Planning'!$A$3:$Z$73,7,FALSE)=0,"",VLOOKUP(B150&amp;H150,'Param Planning'!$A$3:$Z$73,7,FALSE))</f>
        <v>0.5</v>
      </c>
      <c r="K150" s="10">
        <f>IF(VLOOKUP(B150&amp;H150,'Param Planning'!$A$3:$Z$73,8,FALSE)=0,"",VLOOKUP(B150&amp;H150,'Param Planning'!$A$3:$Z$73,8,FALSE))</f>
        <v>0.52083333333333337</v>
      </c>
      <c r="L150" s="10">
        <f>IF(VLOOKUP(B150&amp;H150,'Param Planning'!$A$3:$Z$73,9,FALSE)=0,"",VLOOKUP(B150&amp;H150,'Param Planning'!$A$3:$Z$73,9,FALSE))</f>
        <v>0.60416666666666663</v>
      </c>
      <c r="M150" s="32" t="str">
        <f t="shared" si="19"/>
        <v>Non respect du planning</v>
      </c>
      <c r="N150" s="32" t="str">
        <f t="shared" si="20"/>
        <v>Non respect du planning</v>
      </c>
      <c r="O150" s="32" t="str">
        <f t="shared" si="21"/>
        <v>Non respect du planning</v>
      </c>
      <c r="P150" s="32" t="str">
        <f t="shared" si="22"/>
        <v>Non respect du planning</v>
      </c>
      <c r="Q150" s="32" t="str">
        <f t="shared" si="23"/>
        <v>Non respect du planning</v>
      </c>
    </row>
    <row r="151" spans="1:17" ht="12.95" hidden="1" customHeight="1" x14ac:dyDescent="0.2">
      <c r="A151" s="1" t="s">
        <v>8</v>
      </c>
      <c r="B151" s="9" t="s">
        <v>9</v>
      </c>
      <c r="C151" s="4">
        <v>45114</v>
      </c>
      <c r="D151" s="22" t="s">
        <v>81</v>
      </c>
      <c r="E151" s="5" t="s">
        <v>229</v>
      </c>
      <c r="F151" s="5" t="s">
        <v>137</v>
      </c>
      <c r="G151" s="5" t="s">
        <v>151</v>
      </c>
      <c r="H151" s="5" t="str">
        <f t="shared" si="18"/>
        <v>vendredi</v>
      </c>
      <c r="I151" s="19">
        <f>IF(VLOOKUP(B151&amp;H151,'Param Planning'!$A$3:$Z$73,6,FALSE)=0,"",VLOOKUP(B151&amp;H151,'Param Planning'!$A$3:$Z$73,6,FALSE))</f>
        <v>0.33333333333333331</v>
      </c>
      <c r="J151" s="10">
        <f>IF(VLOOKUP(B151&amp;H151,'Param Planning'!$A$3:$Z$73,7,FALSE)=0,"",VLOOKUP(B151&amp;H151,'Param Planning'!$A$3:$Z$73,7,FALSE))</f>
        <v>0.5</v>
      </c>
      <c r="K151" s="10">
        <f>IF(VLOOKUP(B151&amp;H151,'Param Planning'!$A$3:$Z$73,8,FALSE)=0,"",VLOOKUP(B151&amp;H151,'Param Planning'!$A$3:$Z$73,8,FALSE))</f>
        <v>0.52083333333333337</v>
      </c>
      <c r="L151" s="10">
        <f>IF(VLOOKUP(B151&amp;H151,'Param Planning'!$A$3:$Z$73,9,FALSE)=0,"",VLOOKUP(B151&amp;H151,'Param Planning'!$A$3:$Z$73,9,FALSE))</f>
        <v>0.70833333333333337</v>
      </c>
      <c r="M151" s="32" t="str">
        <f t="shared" si="19"/>
        <v>Non respect du planning</v>
      </c>
      <c r="N151" s="32" t="str">
        <f t="shared" si="20"/>
        <v>Non respect du planning</v>
      </c>
      <c r="O151" s="32" t="str">
        <f t="shared" si="21"/>
        <v>Non respect du planning</v>
      </c>
      <c r="P151" s="32" t="str">
        <f t="shared" si="22"/>
        <v>Non respect du planning</v>
      </c>
      <c r="Q151" s="32" t="str">
        <f t="shared" si="23"/>
        <v>Non respect du planning</v>
      </c>
    </row>
    <row r="152" spans="1:17" ht="12.95" hidden="1" customHeight="1" x14ac:dyDescent="0.2">
      <c r="A152" s="1" t="s">
        <v>8</v>
      </c>
      <c r="B152" s="9" t="s">
        <v>9</v>
      </c>
      <c r="C152" s="4">
        <v>45115</v>
      </c>
      <c r="D152" s="22" t="s">
        <v>87</v>
      </c>
      <c r="E152" s="5" t="s">
        <v>201</v>
      </c>
      <c r="F152" s="5" t="s">
        <v>130</v>
      </c>
      <c r="G152" s="5" t="s">
        <v>220</v>
      </c>
      <c r="H152" s="5" t="str">
        <f t="shared" si="18"/>
        <v>samedi</v>
      </c>
      <c r="I152" s="19">
        <f>IF(VLOOKUP(B152&amp;H152,'Param Planning'!$A$3:$Z$73,6,FALSE)=0,"",VLOOKUP(B152&amp;H152,'Param Planning'!$A$3:$Z$73,6,FALSE))</f>
        <v>0.33333333333333331</v>
      </c>
      <c r="J152" s="10">
        <f>IF(VLOOKUP(B152&amp;H152,'Param Planning'!$A$3:$Z$73,7,FALSE)=0,"",VLOOKUP(B152&amp;H152,'Param Planning'!$A$3:$Z$73,7,FALSE))</f>
        <v>0.5</v>
      </c>
      <c r="K152" s="10">
        <f>IF(VLOOKUP(B152&amp;H152,'Param Planning'!$A$3:$Z$73,8,FALSE)=0,"",VLOOKUP(B152&amp;H152,'Param Planning'!$A$3:$Z$73,8,FALSE))</f>
        <v>0.52083333333333337</v>
      </c>
      <c r="L152" s="10">
        <f>IF(VLOOKUP(B152&amp;H152,'Param Planning'!$A$3:$Z$73,9,FALSE)=0,"",VLOOKUP(B152&amp;H152,'Param Planning'!$A$3:$Z$73,9,FALSE))</f>
        <v>0.70833333333333337</v>
      </c>
      <c r="M152" s="32" t="str">
        <f t="shared" si="19"/>
        <v>Non respect du planning</v>
      </c>
      <c r="N152" s="32" t="str">
        <f t="shared" si="20"/>
        <v>Non respect du planning</v>
      </c>
      <c r="O152" s="32" t="str">
        <f t="shared" si="21"/>
        <v>Non respect du planning</v>
      </c>
      <c r="P152" s="32" t="str">
        <f t="shared" si="22"/>
        <v>Non respect du planning</v>
      </c>
      <c r="Q152" s="32" t="str">
        <f t="shared" si="23"/>
        <v>Non respect du planning</v>
      </c>
    </row>
    <row r="153" spans="1:17" ht="12.95" hidden="1" customHeight="1" x14ac:dyDescent="0.2">
      <c r="A153" s="1" t="s">
        <v>8</v>
      </c>
      <c r="B153" s="9" t="s">
        <v>9</v>
      </c>
      <c r="C153" s="4">
        <v>45117</v>
      </c>
      <c r="D153" s="22" t="s">
        <v>75</v>
      </c>
      <c r="E153" s="5" t="s">
        <v>216</v>
      </c>
      <c r="F153" s="5" t="s">
        <v>128</v>
      </c>
      <c r="G153" s="5" t="s">
        <v>187</v>
      </c>
      <c r="H153" s="5" t="str">
        <f t="shared" si="18"/>
        <v>lundi</v>
      </c>
      <c r="I153" s="19">
        <f>IF(VLOOKUP(B153&amp;H153,'Param Planning'!$A$3:$Z$73,6,FALSE)=0,"",VLOOKUP(B153&amp;H153,'Param Planning'!$A$3:$Z$73,6,FALSE))</f>
        <v>0.33333333333333331</v>
      </c>
      <c r="J153" s="10">
        <f>IF(VLOOKUP(B153&amp;H153,'Param Planning'!$A$3:$Z$73,7,FALSE)=0,"",VLOOKUP(B153&amp;H153,'Param Planning'!$A$3:$Z$73,7,FALSE))</f>
        <v>0.5</v>
      </c>
      <c r="K153" s="10">
        <f>IF(VLOOKUP(B153&amp;H153,'Param Planning'!$A$3:$Z$73,8,FALSE)=0,"",VLOOKUP(B153&amp;H153,'Param Planning'!$A$3:$Z$73,8,FALSE))</f>
        <v>0.52083333333333337</v>
      </c>
      <c r="L153" s="10">
        <f>IF(VLOOKUP(B153&amp;H153,'Param Planning'!$A$3:$Z$73,9,FALSE)=0,"",VLOOKUP(B153&amp;H153,'Param Planning'!$A$3:$Z$73,9,FALSE))</f>
        <v>0.60416666666666663</v>
      </c>
      <c r="M153" s="32" t="str">
        <f t="shared" si="19"/>
        <v>Non respect du planning</v>
      </c>
      <c r="N153" s="32" t="str">
        <f t="shared" si="20"/>
        <v>Non respect du planning</v>
      </c>
      <c r="O153" s="32" t="str">
        <f t="shared" si="21"/>
        <v>Non respect du planning</v>
      </c>
      <c r="P153" s="32" t="str">
        <f t="shared" si="22"/>
        <v>Non respect du planning</v>
      </c>
      <c r="Q153" s="32" t="str">
        <f t="shared" si="23"/>
        <v>Non respect du planning</v>
      </c>
    </row>
    <row r="154" spans="1:17" ht="12.95" hidden="1" customHeight="1" x14ac:dyDescent="0.2">
      <c r="A154" s="1" t="s">
        <v>8</v>
      </c>
      <c r="B154" s="9" t="s">
        <v>9</v>
      </c>
      <c r="C154" s="4">
        <v>45119</v>
      </c>
      <c r="D154" s="22" t="s">
        <v>125</v>
      </c>
      <c r="E154" s="5"/>
      <c r="F154" s="5"/>
      <c r="G154" s="5" t="s">
        <v>227</v>
      </c>
      <c r="H154" s="5" t="str">
        <f t="shared" si="18"/>
        <v>mercredi</v>
      </c>
      <c r="I154" s="19">
        <f>IF(VLOOKUP(B154&amp;H154,'Param Planning'!$A$3:$Z$73,6,FALSE)=0,"",VLOOKUP(B154&amp;H154,'Param Planning'!$A$3:$Z$73,6,FALSE))</f>
        <v>0.33333333333333331</v>
      </c>
      <c r="J154" s="10">
        <f>IF(VLOOKUP(B154&amp;H154,'Param Planning'!$A$3:$Z$73,7,FALSE)=0,"",VLOOKUP(B154&amp;H154,'Param Planning'!$A$3:$Z$73,7,FALSE))</f>
        <v>0.5</v>
      </c>
      <c r="K154" s="10">
        <f>IF(VLOOKUP(B154&amp;H154,'Param Planning'!$A$3:$Z$73,8,FALSE)=0,"",VLOOKUP(B154&amp;H154,'Param Planning'!$A$3:$Z$73,8,FALSE))</f>
        <v>0.52083333333333337</v>
      </c>
      <c r="L154" s="10">
        <f>IF(VLOOKUP(B154&amp;H154,'Param Planning'!$A$3:$Z$73,9,FALSE)=0,"",VLOOKUP(B154&amp;H154,'Param Planning'!$A$3:$Z$73,9,FALSE))</f>
        <v>0.60416666666666663</v>
      </c>
      <c r="M154" s="32" t="str">
        <f t="shared" si="19"/>
        <v>Non respect du planning</v>
      </c>
      <c r="N154" s="32" t="str">
        <f t="shared" si="20"/>
        <v>Non respect du planning</v>
      </c>
      <c r="O154" s="32" t="str">
        <f t="shared" si="21"/>
        <v>Non respect du planning</v>
      </c>
      <c r="P154" s="32" t="str">
        <f t="shared" si="22"/>
        <v>Non respect du planning</v>
      </c>
      <c r="Q154" s="32" t="str">
        <f t="shared" si="23"/>
        <v>Non respect du planning</v>
      </c>
    </row>
    <row r="155" spans="1:17" ht="12.95" hidden="1" customHeight="1" x14ac:dyDescent="0.2">
      <c r="A155" s="1" t="s">
        <v>8</v>
      </c>
      <c r="B155" s="9" t="s">
        <v>9</v>
      </c>
      <c r="C155" s="4">
        <v>45120</v>
      </c>
      <c r="D155" s="22" t="s">
        <v>119</v>
      </c>
      <c r="E155" s="5" t="s">
        <v>264</v>
      </c>
      <c r="F155" s="5" t="s">
        <v>117</v>
      </c>
      <c r="G155" s="5" t="s">
        <v>237</v>
      </c>
      <c r="H155" s="5" t="str">
        <f t="shared" si="18"/>
        <v>jeudi</v>
      </c>
      <c r="I155" s="19">
        <f>IF(VLOOKUP(B155&amp;H155,'Param Planning'!$A$3:$Z$73,6,FALSE)=0,"",VLOOKUP(B155&amp;H155,'Param Planning'!$A$3:$Z$73,6,FALSE))</f>
        <v>0.33333333333333331</v>
      </c>
      <c r="J155" s="10">
        <f>IF(VLOOKUP(B155&amp;H155,'Param Planning'!$A$3:$Z$73,7,FALSE)=0,"",VLOOKUP(B155&amp;H155,'Param Planning'!$A$3:$Z$73,7,FALSE))</f>
        <v>0.5</v>
      </c>
      <c r="K155" s="10">
        <f>IF(VLOOKUP(B155&amp;H155,'Param Planning'!$A$3:$Z$73,8,FALSE)=0,"",VLOOKUP(B155&amp;H155,'Param Planning'!$A$3:$Z$73,8,FALSE))</f>
        <v>0.52083333333333337</v>
      </c>
      <c r="L155" s="10">
        <f>IF(VLOOKUP(B155&amp;H155,'Param Planning'!$A$3:$Z$73,9,FALSE)=0,"",VLOOKUP(B155&amp;H155,'Param Planning'!$A$3:$Z$73,9,FALSE))</f>
        <v>0.60416666666666663</v>
      </c>
      <c r="M155" s="32" t="str">
        <f t="shared" si="19"/>
        <v>Non respect du planning</v>
      </c>
      <c r="N155" s="32" t="str">
        <f t="shared" si="20"/>
        <v>Non respect du planning</v>
      </c>
      <c r="O155" s="32" t="str">
        <f t="shared" si="21"/>
        <v>Non respect du planning</v>
      </c>
      <c r="P155" s="32" t="str">
        <f t="shared" si="22"/>
        <v>Non respect du planning</v>
      </c>
      <c r="Q155" s="32" t="str">
        <f t="shared" si="23"/>
        <v>Non respect du planning</v>
      </c>
    </row>
    <row r="156" spans="1:17" ht="12.95" hidden="1" customHeight="1" x14ac:dyDescent="0.2">
      <c r="A156" s="1" t="s">
        <v>8</v>
      </c>
      <c r="B156" s="9" t="s">
        <v>9</v>
      </c>
      <c r="C156" s="4">
        <v>45121</v>
      </c>
      <c r="D156" s="22" t="s">
        <v>87</v>
      </c>
      <c r="E156" s="5"/>
      <c r="F156" s="5"/>
      <c r="G156" s="5" t="s">
        <v>228</v>
      </c>
      <c r="H156" s="5" t="str">
        <f t="shared" si="18"/>
        <v>vendredi</v>
      </c>
      <c r="I156" s="19">
        <f>IF(VLOOKUP(B156&amp;H156,'Param Planning'!$A$3:$Z$73,6,FALSE)=0,"",VLOOKUP(B156&amp;H156,'Param Planning'!$A$3:$Z$73,6,FALSE))</f>
        <v>0.33333333333333331</v>
      </c>
      <c r="J156" s="10">
        <f>IF(VLOOKUP(B156&amp;H156,'Param Planning'!$A$3:$Z$73,7,FALSE)=0,"",VLOOKUP(B156&amp;H156,'Param Planning'!$A$3:$Z$73,7,FALSE))</f>
        <v>0.5</v>
      </c>
      <c r="K156" s="10">
        <f>IF(VLOOKUP(B156&amp;H156,'Param Planning'!$A$3:$Z$73,8,FALSE)=0,"",VLOOKUP(B156&amp;H156,'Param Planning'!$A$3:$Z$73,8,FALSE))</f>
        <v>0.52083333333333337</v>
      </c>
      <c r="L156" s="10">
        <f>IF(VLOOKUP(B156&amp;H156,'Param Planning'!$A$3:$Z$73,9,FALSE)=0,"",VLOOKUP(B156&amp;H156,'Param Planning'!$A$3:$Z$73,9,FALSE))</f>
        <v>0.70833333333333337</v>
      </c>
      <c r="M156" s="32" t="str">
        <f t="shared" si="19"/>
        <v>Non respect du planning</v>
      </c>
      <c r="N156" s="32" t="str">
        <f t="shared" si="20"/>
        <v>Non respect du planning</v>
      </c>
      <c r="O156" s="32" t="str">
        <f t="shared" si="21"/>
        <v>Non respect du planning</v>
      </c>
      <c r="P156" s="32" t="str">
        <f t="shared" si="22"/>
        <v>Non respect du planning</v>
      </c>
      <c r="Q156" s="32" t="str">
        <f t="shared" si="23"/>
        <v>Non respect du planning</v>
      </c>
    </row>
    <row r="157" spans="1:17" ht="12.95" hidden="1" customHeight="1" x14ac:dyDescent="0.2">
      <c r="A157" s="1" t="s">
        <v>8</v>
      </c>
      <c r="B157" s="9" t="s">
        <v>9</v>
      </c>
      <c r="C157" s="4">
        <v>45122</v>
      </c>
      <c r="D157" s="22" t="s">
        <v>111</v>
      </c>
      <c r="E157" s="5" t="s">
        <v>142</v>
      </c>
      <c r="F157" s="5" t="s">
        <v>109</v>
      </c>
      <c r="G157" s="5" t="s">
        <v>220</v>
      </c>
      <c r="H157" s="5" t="str">
        <f t="shared" si="18"/>
        <v>samedi</v>
      </c>
      <c r="I157" s="19">
        <f>IF(VLOOKUP(B157&amp;H157,'Param Planning'!$A$3:$Z$73,6,FALSE)=0,"",VLOOKUP(B157&amp;H157,'Param Planning'!$A$3:$Z$73,6,FALSE))</f>
        <v>0.33333333333333331</v>
      </c>
      <c r="J157" s="10">
        <f>IF(VLOOKUP(B157&amp;H157,'Param Planning'!$A$3:$Z$73,7,FALSE)=0,"",VLOOKUP(B157&amp;H157,'Param Planning'!$A$3:$Z$73,7,FALSE))</f>
        <v>0.5</v>
      </c>
      <c r="K157" s="10">
        <f>IF(VLOOKUP(B157&amp;H157,'Param Planning'!$A$3:$Z$73,8,FALSE)=0,"",VLOOKUP(B157&amp;H157,'Param Planning'!$A$3:$Z$73,8,FALSE))</f>
        <v>0.52083333333333337</v>
      </c>
      <c r="L157" s="10">
        <f>IF(VLOOKUP(B157&amp;H157,'Param Planning'!$A$3:$Z$73,9,FALSE)=0,"",VLOOKUP(B157&amp;H157,'Param Planning'!$A$3:$Z$73,9,FALSE))</f>
        <v>0.70833333333333337</v>
      </c>
      <c r="M157" s="32" t="str">
        <f t="shared" si="19"/>
        <v>Non respect du planning</v>
      </c>
      <c r="N157" s="32" t="str">
        <f t="shared" si="20"/>
        <v>Non respect du planning</v>
      </c>
      <c r="O157" s="32" t="str">
        <f t="shared" si="21"/>
        <v>Non respect du planning</v>
      </c>
      <c r="P157" s="32" t="str">
        <f t="shared" si="22"/>
        <v>Non respect du planning</v>
      </c>
      <c r="Q157" s="32" t="str">
        <f t="shared" si="23"/>
        <v>Non respect du planning</v>
      </c>
    </row>
    <row r="158" spans="1:17" ht="12.95" hidden="1" customHeight="1" x14ac:dyDescent="0.2">
      <c r="A158" s="1" t="s">
        <v>8</v>
      </c>
      <c r="B158" s="9" t="s">
        <v>9</v>
      </c>
      <c r="C158" s="4">
        <v>45124</v>
      </c>
      <c r="D158" s="22" t="s">
        <v>105</v>
      </c>
      <c r="E158" s="5"/>
      <c r="F158" s="5"/>
      <c r="G158" s="5" t="s">
        <v>250</v>
      </c>
      <c r="H158" s="5" t="str">
        <f t="shared" si="18"/>
        <v>lundi</v>
      </c>
      <c r="I158" s="19">
        <f>IF(VLOOKUP(B158&amp;H158,'Param Planning'!$A$3:$Z$73,6,FALSE)=0,"",VLOOKUP(B158&amp;H158,'Param Planning'!$A$3:$Z$73,6,FALSE))</f>
        <v>0.33333333333333331</v>
      </c>
      <c r="J158" s="10">
        <f>IF(VLOOKUP(B158&amp;H158,'Param Planning'!$A$3:$Z$73,7,FALSE)=0,"",VLOOKUP(B158&amp;H158,'Param Planning'!$A$3:$Z$73,7,FALSE))</f>
        <v>0.5</v>
      </c>
      <c r="K158" s="10">
        <f>IF(VLOOKUP(B158&amp;H158,'Param Planning'!$A$3:$Z$73,8,FALSE)=0,"",VLOOKUP(B158&amp;H158,'Param Planning'!$A$3:$Z$73,8,FALSE))</f>
        <v>0.52083333333333337</v>
      </c>
      <c r="L158" s="10">
        <f>IF(VLOOKUP(B158&amp;H158,'Param Planning'!$A$3:$Z$73,9,FALSE)=0,"",VLOOKUP(B158&amp;H158,'Param Planning'!$A$3:$Z$73,9,FALSE))</f>
        <v>0.60416666666666663</v>
      </c>
      <c r="M158" s="32" t="str">
        <f t="shared" si="19"/>
        <v>Non respect du planning</v>
      </c>
      <c r="N158" s="32" t="str">
        <f t="shared" si="20"/>
        <v>Non respect du planning</v>
      </c>
      <c r="O158" s="32" t="str">
        <f t="shared" si="21"/>
        <v>Non respect du planning</v>
      </c>
      <c r="P158" s="32" t="str">
        <f t="shared" si="22"/>
        <v>Non respect du planning</v>
      </c>
      <c r="Q158" s="32" t="str">
        <f t="shared" si="23"/>
        <v>Non respect du planning</v>
      </c>
    </row>
    <row r="159" spans="1:17" ht="12.95" hidden="1" customHeight="1" x14ac:dyDescent="0.2">
      <c r="A159" s="1" t="s">
        <v>8</v>
      </c>
      <c r="B159" s="9" t="s">
        <v>9</v>
      </c>
      <c r="C159" s="4">
        <v>45126</v>
      </c>
      <c r="D159" s="22" t="s">
        <v>32</v>
      </c>
      <c r="E159" s="5"/>
      <c r="F159" s="5"/>
      <c r="G159" s="5" t="s">
        <v>130</v>
      </c>
      <c r="H159" s="5" t="str">
        <f t="shared" si="18"/>
        <v>mercredi</v>
      </c>
      <c r="I159" s="19">
        <f>IF(VLOOKUP(B159&amp;H159,'Param Planning'!$A$3:$Z$73,6,FALSE)=0,"",VLOOKUP(B159&amp;H159,'Param Planning'!$A$3:$Z$73,6,FALSE))</f>
        <v>0.33333333333333331</v>
      </c>
      <c r="J159" s="10">
        <f>IF(VLOOKUP(B159&amp;H159,'Param Planning'!$A$3:$Z$73,7,FALSE)=0,"",VLOOKUP(B159&amp;H159,'Param Planning'!$A$3:$Z$73,7,FALSE))</f>
        <v>0.5</v>
      </c>
      <c r="K159" s="10">
        <f>IF(VLOOKUP(B159&amp;H159,'Param Planning'!$A$3:$Z$73,8,FALSE)=0,"",VLOOKUP(B159&amp;H159,'Param Planning'!$A$3:$Z$73,8,FALSE))</f>
        <v>0.52083333333333337</v>
      </c>
      <c r="L159" s="10">
        <f>IF(VLOOKUP(B159&amp;H159,'Param Planning'!$A$3:$Z$73,9,FALSE)=0,"",VLOOKUP(B159&amp;H159,'Param Planning'!$A$3:$Z$73,9,FALSE))</f>
        <v>0.60416666666666663</v>
      </c>
      <c r="M159" s="32" t="str">
        <f t="shared" si="19"/>
        <v>Non respect du planning</v>
      </c>
      <c r="N159" s="32" t="str">
        <f t="shared" si="20"/>
        <v>Non respect du planning</v>
      </c>
      <c r="O159" s="32" t="str">
        <f t="shared" si="21"/>
        <v>Non respect du planning</v>
      </c>
      <c r="P159" s="32" t="str">
        <f t="shared" si="22"/>
        <v>Non respect du planning</v>
      </c>
      <c r="Q159" s="32" t="str">
        <f t="shared" si="23"/>
        <v>Non respect du planning</v>
      </c>
    </row>
    <row r="160" spans="1:17" ht="12.95" hidden="1" customHeight="1" x14ac:dyDescent="0.2">
      <c r="A160" s="1" t="s">
        <v>8</v>
      </c>
      <c r="B160" s="9" t="s">
        <v>9</v>
      </c>
      <c r="C160" s="4">
        <v>45127</v>
      </c>
      <c r="D160" s="22" t="s">
        <v>59</v>
      </c>
      <c r="E160" s="5" t="s">
        <v>238</v>
      </c>
      <c r="F160" s="5" t="s">
        <v>95</v>
      </c>
      <c r="G160" s="5" t="s">
        <v>237</v>
      </c>
      <c r="H160" s="5" t="str">
        <f t="shared" si="18"/>
        <v>jeudi</v>
      </c>
      <c r="I160" s="19">
        <f>IF(VLOOKUP(B160&amp;H160,'Param Planning'!$A$3:$Z$73,6,FALSE)=0,"",VLOOKUP(B160&amp;H160,'Param Planning'!$A$3:$Z$73,6,FALSE))</f>
        <v>0.33333333333333331</v>
      </c>
      <c r="J160" s="10">
        <f>IF(VLOOKUP(B160&amp;H160,'Param Planning'!$A$3:$Z$73,7,FALSE)=0,"",VLOOKUP(B160&amp;H160,'Param Planning'!$A$3:$Z$73,7,FALSE))</f>
        <v>0.5</v>
      </c>
      <c r="K160" s="10">
        <f>IF(VLOOKUP(B160&amp;H160,'Param Planning'!$A$3:$Z$73,8,FALSE)=0,"",VLOOKUP(B160&amp;H160,'Param Planning'!$A$3:$Z$73,8,FALSE))</f>
        <v>0.52083333333333337</v>
      </c>
      <c r="L160" s="10">
        <f>IF(VLOOKUP(B160&amp;H160,'Param Planning'!$A$3:$Z$73,9,FALSE)=0,"",VLOOKUP(B160&amp;H160,'Param Planning'!$A$3:$Z$73,9,FALSE))</f>
        <v>0.60416666666666663</v>
      </c>
      <c r="M160" s="32" t="str">
        <f t="shared" si="19"/>
        <v>Non respect du planning</v>
      </c>
      <c r="N160" s="32" t="str">
        <f t="shared" si="20"/>
        <v>Non respect du planning</v>
      </c>
      <c r="O160" s="32" t="str">
        <f t="shared" si="21"/>
        <v>Non respect du planning</v>
      </c>
      <c r="P160" s="32" t="str">
        <f t="shared" si="22"/>
        <v>Non respect du planning</v>
      </c>
      <c r="Q160" s="32" t="str">
        <f t="shared" si="23"/>
        <v>Non respect du planning</v>
      </c>
    </row>
    <row r="161" spans="1:17" ht="12.95" hidden="1" customHeight="1" x14ac:dyDescent="0.2">
      <c r="A161" s="1" t="s">
        <v>8</v>
      </c>
      <c r="B161" s="9" t="s">
        <v>9</v>
      </c>
      <c r="C161" s="4">
        <v>45128</v>
      </c>
      <c r="D161" s="22" t="s">
        <v>75</v>
      </c>
      <c r="E161" s="5" t="s">
        <v>208</v>
      </c>
      <c r="F161" s="5" t="s">
        <v>91</v>
      </c>
      <c r="G161" s="5" t="s">
        <v>220</v>
      </c>
      <c r="H161" s="5" t="str">
        <f t="shared" si="18"/>
        <v>vendredi</v>
      </c>
      <c r="I161" s="19">
        <f>IF(VLOOKUP(B161&amp;H161,'Param Planning'!$A$3:$Z$73,6,FALSE)=0,"",VLOOKUP(B161&amp;H161,'Param Planning'!$A$3:$Z$73,6,FALSE))</f>
        <v>0.33333333333333331</v>
      </c>
      <c r="J161" s="10">
        <f>IF(VLOOKUP(B161&amp;H161,'Param Planning'!$A$3:$Z$73,7,FALSE)=0,"",VLOOKUP(B161&amp;H161,'Param Planning'!$A$3:$Z$73,7,FALSE))</f>
        <v>0.5</v>
      </c>
      <c r="K161" s="10">
        <f>IF(VLOOKUP(B161&amp;H161,'Param Planning'!$A$3:$Z$73,8,FALSE)=0,"",VLOOKUP(B161&amp;H161,'Param Planning'!$A$3:$Z$73,8,FALSE))</f>
        <v>0.52083333333333337</v>
      </c>
      <c r="L161" s="10">
        <f>IF(VLOOKUP(B161&amp;H161,'Param Planning'!$A$3:$Z$73,9,FALSE)=0,"",VLOOKUP(B161&amp;H161,'Param Planning'!$A$3:$Z$73,9,FALSE))</f>
        <v>0.70833333333333337</v>
      </c>
      <c r="M161" s="32" t="str">
        <f t="shared" si="19"/>
        <v>Non respect du planning</v>
      </c>
      <c r="N161" s="32" t="str">
        <f t="shared" si="20"/>
        <v>Non respect du planning</v>
      </c>
      <c r="O161" s="32" t="str">
        <f t="shared" si="21"/>
        <v>Non respect du planning</v>
      </c>
      <c r="P161" s="32" t="str">
        <f t="shared" si="22"/>
        <v>Non respect du planning</v>
      </c>
      <c r="Q161" s="32" t="str">
        <f t="shared" si="23"/>
        <v>Non respect du planning</v>
      </c>
    </row>
    <row r="162" spans="1:17" ht="12.95" hidden="1" customHeight="1" x14ac:dyDescent="0.2">
      <c r="A162" s="1" t="s">
        <v>8</v>
      </c>
      <c r="B162" s="9" t="s">
        <v>9</v>
      </c>
      <c r="C162" s="4">
        <v>45129</v>
      </c>
      <c r="D162" s="22" t="s">
        <v>87</v>
      </c>
      <c r="E162" s="5"/>
      <c r="F162" s="5" t="s">
        <v>215</v>
      </c>
      <c r="G162" s="5" t="s">
        <v>220</v>
      </c>
      <c r="H162" s="5" t="str">
        <f t="shared" si="18"/>
        <v>samedi</v>
      </c>
      <c r="I162" s="19">
        <f>IF(VLOOKUP(B162&amp;H162,'Param Planning'!$A$3:$Z$73,6,FALSE)=0,"",VLOOKUP(B162&amp;H162,'Param Planning'!$A$3:$Z$73,6,FALSE))</f>
        <v>0.33333333333333331</v>
      </c>
      <c r="J162" s="10">
        <f>IF(VLOOKUP(B162&amp;H162,'Param Planning'!$A$3:$Z$73,7,FALSE)=0,"",VLOOKUP(B162&amp;H162,'Param Planning'!$A$3:$Z$73,7,FALSE))</f>
        <v>0.5</v>
      </c>
      <c r="K162" s="10">
        <f>IF(VLOOKUP(B162&amp;H162,'Param Planning'!$A$3:$Z$73,8,FALSE)=0,"",VLOOKUP(B162&amp;H162,'Param Planning'!$A$3:$Z$73,8,FALSE))</f>
        <v>0.52083333333333337</v>
      </c>
      <c r="L162" s="10">
        <f>IF(VLOOKUP(B162&amp;H162,'Param Planning'!$A$3:$Z$73,9,FALSE)=0,"",VLOOKUP(B162&amp;H162,'Param Planning'!$A$3:$Z$73,9,FALSE))</f>
        <v>0.70833333333333337</v>
      </c>
      <c r="M162" s="32" t="str">
        <f t="shared" si="19"/>
        <v>Non respect du planning</v>
      </c>
      <c r="N162" s="32" t="str">
        <f t="shared" si="20"/>
        <v>Non respect du planning</v>
      </c>
      <c r="O162" s="32" t="str">
        <f t="shared" si="21"/>
        <v>Non respect du planning</v>
      </c>
      <c r="P162" s="32" t="str">
        <f t="shared" si="22"/>
        <v>Non respect du planning</v>
      </c>
      <c r="Q162" s="32" t="str">
        <f t="shared" si="23"/>
        <v>Non respect du planning</v>
      </c>
    </row>
    <row r="163" spans="1:17" ht="12.95" hidden="1" customHeight="1" x14ac:dyDescent="0.2">
      <c r="A163" s="1" t="s">
        <v>8</v>
      </c>
      <c r="B163" s="9" t="s">
        <v>9</v>
      </c>
      <c r="C163" s="4">
        <v>45131</v>
      </c>
      <c r="D163" s="22" t="s">
        <v>81</v>
      </c>
      <c r="E163" s="5" t="s">
        <v>96</v>
      </c>
      <c r="F163" s="5" t="s">
        <v>78</v>
      </c>
      <c r="G163" s="5" t="s">
        <v>215</v>
      </c>
      <c r="H163" s="5" t="str">
        <f t="shared" si="18"/>
        <v>lundi</v>
      </c>
      <c r="I163" s="19">
        <f>IF(VLOOKUP(B163&amp;H163,'Param Planning'!$A$3:$Z$73,6,FALSE)=0,"",VLOOKUP(B163&amp;H163,'Param Planning'!$A$3:$Z$73,6,FALSE))</f>
        <v>0.33333333333333331</v>
      </c>
      <c r="J163" s="10">
        <f>IF(VLOOKUP(B163&amp;H163,'Param Planning'!$A$3:$Z$73,7,FALSE)=0,"",VLOOKUP(B163&amp;H163,'Param Planning'!$A$3:$Z$73,7,FALSE))</f>
        <v>0.5</v>
      </c>
      <c r="K163" s="10">
        <f>IF(VLOOKUP(B163&amp;H163,'Param Planning'!$A$3:$Z$73,8,FALSE)=0,"",VLOOKUP(B163&amp;H163,'Param Planning'!$A$3:$Z$73,8,FALSE))</f>
        <v>0.52083333333333337</v>
      </c>
      <c r="L163" s="10">
        <f>IF(VLOOKUP(B163&amp;H163,'Param Planning'!$A$3:$Z$73,9,FALSE)=0,"",VLOOKUP(B163&amp;H163,'Param Planning'!$A$3:$Z$73,9,FALSE))</f>
        <v>0.60416666666666663</v>
      </c>
      <c r="M163" s="32" t="str">
        <f t="shared" si="19"/>
        <v>Non respect du planning</v>
      </c>
      <c r="N163" s="32" t="str">
        <f t="shared" si="20"/>
        <v>Non respect du planning</v>
      </c>
      <c r="O163" s="32" t="str">
        <f t="shared" si="21"/>
        <v>Non respect du planning</v>
      </c>
      <c r="P163" s="32" t="str">
        <f t="shared" si="22"/>
        <v>Non respect du planning</v>
      </c>
      <c r="Q163" s="32" t="str">
        <f t="shared" si="23"/>
        <v>Non respect du planning</v>
      </c>
    </row>
    <row r="164" spans="1:17" ht="12.95" hidden="1" customHeight="1" x14ac:dyDescent="0.2">
      <c r="A164" s="1" t="s">
        <v>8</v>
      </c>
      <c r="B164" s="9" t="s">
        <v>9</v>
      </c>
      <c r="C164" s="4">
        <v>45133</v>
      </c>
      <c r="D164" s="22" t="s">
        <v>69</v>
      </c>
      <c r="E164" s="5" t="s">
        <v>74</v>
      </c>
      <c r="F164" s="5" t="s">
        <v>64</v>
      </c>
      <c r="G164" s="5" t="s">
        <v>128</v>
      </c>
      <c r="H164" s="5" t="str">
        <f t="shared" si="18"/>
        <v>mercredi</v>
      </c>
      <c r="I164" s="19">
        <f>IF(VLOOKUP(B164&amp;H164,'Param Planning'!$A$3:$Z$73,6,FALSE)=0,"",VLOOKUP(B164&amp;H164,'Param Planning'!$A$3:$Z$73,6,FALSE))</f>
        <v>0.33333333333333331</v>
      </c>
      <c r="J164" s="10">
        <f>IF(VLOOKUP(B164&amp;H164,'Param Planning'!$A$3:$Z$73,7,FALSE)=0,"",VLOOKUP(B164&amp;H164,'Param Planning'!$A$3:$Z$73,7,FALSE))</f>
        <v>0.5</v>
      </c>
      <c r="K164" s="10">
        <f>IF(VLOOKUP(B164&amp;H164,'Param Planning'!$A$3:$Z$73,8,FALSE)=0,"",VLOOKUP(B164&amp;H164,'Param Planning'!$A$3:$Z$73,8,FALSE))</f>
        <v>0.52083333333333337</v>
      </c>
      <c r="L164" s="10">
        <f>IF(VLOOKUP(B164&amp;H164,'Param Planning'!$A$3:$Z$73,9,FALSE)=0,"",VLOOKUP(B164&amp;H164,'Param Planning'!$A$3:$Z$73,9,FALSE))</f>
        <v>0.60416666666666663</v>
      </c>
      <c r="M164" s="32" t="str">
        <f t="shared" si="19"/>
        <v>Non respect du planning</v>
      </c>
      <c r="N164" s="32" t="str">
        <f t="shared" si="20"/>
        <v>Non respect du planning</v>
      </c>
      <c r="O164" s="32" t="str">
        <f t="shared" si="21"/>
        <v>Non respect du planning</v>
      </c>
      <c r="P164" s="32" t="str">
        <f t="shared" si="22"/>
        <v>Non respect du planning</v>
      </c>
      <c r="Q164" s="32" t="str">
        <f t="shared" si="23"/>
        <v>Non respect du planning</v>
      </c>
    </row>
    <row r="165" spans="1:17" ht="12.95" hidden="1" customHeight="1" x14ac:dyDescent="0.2">
      <c r="A165" s="1" t="s">
        <v>8</v>
      </c>
      <c r="B165" s="9" t="s">
        <v>9</v>
      </c>
      <c r="C165" s="4">
        <v>45134</v>
      </c>
      <c r="D165" s="22" t="s">
        <v>59</v>
      </c>
      <c r="E165" s="5" t="s">
        <v>166</v>
      </c>
      <c r="F165" s="5" t="s">
        <v>57</v>
      </c>
      <c r="G165" s="5" t="s">
        <v>174</v>
      </c>
      <c r="H165" s="5" t="str">
        <f t="shared" si="18"/>
        <v>jeudi</v>
      </c>
      <c r="I165" s="19">
        <f>IF(VLOOKUP(B165&amp;H165,'Param Planning'!$A$3:$Z$73,6,FALSE)=0,"",VLOOKUP(B165&amp;H165,'Param Planning'!$A$3:$Z$73,6,FALSE))</f>
        <v>0.33333333333333331</v>
      </c>
      <c r="J165" s="10">
        <f>IF(VLOOKUP(B165&amp;H165,'Param Planning'!$A$3:$Z$73,7,FALSE)=0,"",VLOOKUP(B165&amp;H165,'Param Planning'!$A$3:$Z$73,7,FALSE))</f>
        <v>0.5</v>
      </c>
      <c r="K165" s="10">
        <f>IF(VLOOKUP(B165&amp;H165,'Param Planning'!$A$3:$Z$73,8,FALSE)=0,"",VLOOKUP(B165&amp;H165,'Param Planning'!$A$3:$Z$73,8,FALSE))</f>
        <v>0.52083333333333337</v>
      </c>
      <c r="L165" s="10">
        <f>IF(VLOOKUP(B165&amp;H165,'Param Planning'!$A$3:$Z$73,9,FALSE)=0,"",VLOOKUP(B165&amp;H165,'Param Planning'!$A$3:$Z$73,9,FALSE))</f>
        <v>0.60416666666666663</v>
      </c>
      <c r="M165" s="32" t="str">
        <f t="shared" si="19"/>
        <v>Non respect du planning</v>
      </c>
      <c r="N165" s="32" t="str">
        <f t="shared" si="20"/>
        <v>Non respect du planning</v>
      </c>
      <c r="O165" s="32" t="str">
        <f t="shared" si="21"/>
        <v>Non respect du planning</v>
      </c>
      <c r="P165" s="32" t="str">
        <f t="shared" si="22"/>
        <v>Non respect du planning</v>
      </c>
      <c r="Q165" s="32" t="str">
        <f t="shared" si="23"/>
        <v>Non respect du planning</v>
      </c>
    </row>
    <row r="166" spans="1:17" ht="12.95" hidden="1" customHeight="1" x14ac:dyDescent="0.2">
      <c r="A166" s="1" t="s">
        <v>8</v>
      </c>
      <c r="B166" s="9" t="s">
        <v>9</v>
      </c>
      <c r="C166" s="4">
        <v>45135</v>
      </c>
      <c r="D166" s="22" t="s">
        <v>48</v>
      </c>
      <c r="E166" s="5" t="s">
        <v>189</v>
      </c>
      <c r="F166" s="5" t="s">
        <v>45</v>
      </c>
      <c r="G166" s="5" t="s">
        <v>180</v>
      </c>
      <c r="H166" s="5" t="str">
        <f t="shared" si="18"/>
        <v>vendredi</v>
      </c>
      <c r="I166" s="19">
        <f>IF(VLOOKUP(B166&amp;H166,'Param Planning'!$A$3:$Z$73,6,FALSE)=0,"",VLOOKUP(B166&amp;H166,'Param Planning'!$A$3:$Z$73,6,FALSE))</f>
        <v>0.33333333333333331</v>
      </c>
      <c r="J166" s="10">
        <f>IF(VLOOKUP(B166&amp;H166,'Param Planning'!$A$3:$Z$73,7,FALSE)=0,"",VLOOKUP(B166&amp;H166,'Param Planning'!$A$3:$Z$73,7,FALSE))</f>
        <v>0.5</v>
      </c>
      <c r="K166" s="10">
        <f>IF(VLOOKUP(B166&amp;H166,'Param Planning'!$A$3:$Z$73,8,FALSE)=0,"",VLOOKUP(B166&amp;H166,'Param Planning'!$A$3:$Z$73,8,FALSE))</f>
        <v>0.52083333333333337</v>
      </c>
      <c r="L166" s="10">
        <f>IF(VLOOKUP(B166&amp;H166,'Param Planning'!$A$3:$Z$73,9,FALSE)=0,"",VLOOKUP(B166&amp;H166,'Param Planning'!$A$3:$Z$73,9,FALSE))</f>
        <v>0.70833333333333337</v>
      </c>
      <c r="M166" s="32" t="str">
        <f t="shared" si="19"/>
        <v>Non respect du planning</v>
      </c>
      <c r="N166" s="32" t="str">
        <f t="shared" si="20"/>
        <v>Non respect du planning</v>
      </c>
      <c r="O166" s="32" t="str">
        <f t="shared" si="21"/>
        <v>Non respect du planning</v>
      </c>
      <c r="P166" s="32" t="str">
        <f t="shared" si="22"/>
        <v>Non respect du planning</v>
      </c>
      <c r="Q166" s="32" t="str">
        <f t="shared" si="23"/>
        <v>Non respect du planning</v>
      </c>
    </row>
    <row r="167" spans="1:17" ht="12.95" hidden="1" customHeight="1" x14ac:dyDescent="0.2">
      <c r="A167" s="1" t="s">
        <v>8</v>
      </c>
      <c r="B167" s="9" t="s">
        <v>9</v>
      </c>
      <c r="C167" s="4">
        <v>45136</v>
      </c>
      <c r="D167" s="22" t="s">
        <v>32</v>
      </c>
      <c r="E167" s="5" t="s">
        <v>175</v>
      </c>
      <c r="F167" s="5" t="s">
        <v>25</v>
      </c>
      <c r="G167" s="5" t="s">
        <v>151</v>
      </c>
      <c r="H167" s="5" t="str">
        <f t="shared" si="18"/>
        <v>samedi</v>
      </c>
      <c r="I167" s="19">
        <f>IF(VLOOKUP(B167&amp;H167,'Param Planning'!$A$3:$Z$73,6,FALSE)=0,"",VLOOKUP(B167&amp;H167,'Param Planning'!$A$3:$Z$73,6,FALSE))</f>
        <v>0.33333333333333331</v>
      </c>
      <c r="J167" s="10">
        <f>IF(VLOOKUP(B167&amp;H167,'Param Planning'!$A$3:$Z$73,7,FALSE)=0,"",VLOOKUP(B167&amp;H167,'Param Planning'!$A$3:$Z$73,7,FALSE))</f>
        <v>0.5</v>
      </c>
      <c r="K167" s="10">
        <f>IF(VLOOKUP(B167&amp;H167,'Param Planning'!$A$3:$Z$73,8,FALSE)=0,"",VLOOKUP(B167&amp;H167,'Param Planning'!$A$3:$Z$73,8,FALSE))</f>
        <v>0.52083333333333337</v>
      </c>
      <c r="L167" s="10">
        <f>IF(VLOOKUP(B167&amp;H167,'Param Planning'!$A$3:$Z$73,9,FALSE)=0,"",VLOOKUP(B167&amp;H167,'Param Planning'!$A$3:$Z$73,9,FALSE))</f>
        <v>0.70833333333333337</v>
      </c>
      <c r="M167" s="32" t="str">
        <f t="shared" si="19"/>
        <v>Non respect du planning</v>
      </c>
      <c r="N167" s="32" t="str">
        <f t="shared" si="20"/>
        <v>Non respect du planning</v>
      </c>
      <c r="O167" s="32" t="str">
        <f t="shared" si="21"/>
        <v>Non respect du planning</v>
      </c>
      <c r="P167" s="32" t="str">
        <f t="shared" si="22"/>
        <v>Non respect du planning</v>
      </c>
      <c r="Q167" s="32" t="str">
        <f t="shared" si="23"/>
        <v>Non respect du planning</v>
      </c>
    </row>
    <row r="168" spans="1:17" ht="12.95" hidden="1" customHeight="1" x14ac:dyDescent="0.2">
      <c r="A168" s="1" t="s">
        <v>8</v>
      </c>
      <c r="B168" s="9" t="s">
        <v>9</v>
      </c>
      <c r="C168" s="4">
        <v>45138</v>
      </c>
      <c r="D168" s="22" t="s">
        <v>10</v>
      </c>
      <c r="E168" s="5"/>
      <c r="F168" s="5" t="s">
        <v>166</v>
      </c>
      <c r="G168" s="5" t="s">
        <v>160</v>
      </c>
      <c r="H168" s="5" t="str">
        <f t="shared" si="18"/>
        <v>lundi</v>
      </c>
      <c r="I168" s="19">
        <f>IF(VLOOKUP(B168&amp;H168,'Param Planning'!$A$3:$Z$73,6,FALSE)=0,"",VLOOKUP(B168&amp;H168,'Param Planning'!$A$3:$Z$73,6,FALSE))</f>
        <v>0.33333333333333331</v>
      </c>
      <c r="J168" s="10">
        <f>IF(VLOOKUP(B168&amp;H168,'Param Planning'!$A$3:$Z$73,7,FALSE)=0,"",VLOOKUP(B168&amp;H168,'Param Planning'!$A$3:$Z$73,7,FALSE))</f>
        <v>0.5</v>
      </c>
      <c r="K168" s="10">
        <f>IF(VLOOKUP(B168&amp;H168,'Param Planning'!$A$3:$Z$73,8,FALSE)=0,"",VLOOKUP(B168&amp;H168,'Param Planning'!$A$3:$Z$73,8,FALSE))</f>
        <v>0.52083333333333337</v>
      </c>
      <c r="L168" s="10">
        <f>IF(VLOOKUP(B168&amp;H168,'Param Planning'!$A$3:$Z$73,9,FALSE)=0,"",VLOOKUP(B168&amp;H168,'Param Planning'!$A$3:$Z$73,9,FALSE))</f>
        <v>0.60416666666666663</v>
      </c>
      <c r="M168" s="32" t="str">
        <f t="shared" si="19"/>
        <v>Non respect du planning</v>
      </c>
      <c r="N168" s="32" t="str">
        <f t="shared" si="20"/>
        <v>Non respect du planning</v>
      </c>
      <c r="O168" s="32" t="str">
        <f t="shared" si="21"/>
        <v>Non respect du planning</v>
      </c>
      <c r="P168" s="32" t="str">
        <f t="shared" si="22"/>
        <v>Non respect du planning</v>
      </c>
      <c r="Q168" s="32" t="str">
        <f t="shared" si="23"/>
        <v>Non respect du planning</v>
      </c>
    </row>
    <row r="169" spans="1:17" s="15" customFormat="1" ht="12.95" hidden="1" customHeight="1" x14ac:dyDescent="0.2">
      <c r="A169" s="12"/>
      <c r="B169" s="16"/>
      <c r="C169" s="13"/>
      <c r="D169" s="23"/>
      <c r="E169" s="14"/>
      <c r="F169" s="14"/>
      <c r="G169" s="14"/>
      <c r="H169" s="5" t="str">
        <f t="shared" si="18"/>
        <v>samedi</v>
      </c>
      <c r="I169" s="19" t="str">
        <f>IF(VLOOKUP(B169&amp;H169,'Param Planning'!$A$3:$Z$73,6,FALSE)=0,"",VLOOKUP(B169&amp;H169,'Param Planning'!$A$3:$Z$73,6,FALSE))</f>
        <v/>
      </c>
      <c r="J169" s="10" t="str">
        <f>IF(VLOOKUP(B169&amp;H169,'Param Planning'!$A$3:$Z$73,7,FALSE)=0,"",VLOOKUP(B169&amp;H169,'Param Planning'!$A$3:$Z$73,7,FALSE))</f>
        <v/>
      </c>
      <c r="K169" s="10" t="str">
        <f>IF(VLOOKUP(B169&amp;H169,'Param Planning'!$A$3:$Z$73,8,FALSE)=0,"",VLOOKUP(B169&amp;H169,'Param Planning'!$A$3:$Z$73,8,FALSE))</f>
        <v/>
      </c>
      <c r="L169" s="10" t="str">
        <f>IF(VLOOKUP(B169&amp;H169,'Param Planning'!$A$3:$Z$73,9,FALSE)=0,"",VLOOKUP(B169&amp;H169,'Param Planning'!$A$3:$Z$73,9,FALSE))</f>
        <v/>
      </c>
      <c r="M169" s="32" t="e">
        <f t="shared" si="19"/>
        <v>#VALUE!</v>
      </c>
      <c r="N169" s="32" t="str">
        <f t="shared" si="20"/>
        <v/>
      </c>
      <c r="O169" s="32" t="str">
        <f t="shared" si="21"/>
        <v/>
      </c>
      <c r="P169" s="32" t="str">
        <f t="shared" si="22"/>
        <v/>
      </c>
      <c r="Q169" s="32" t="e">
        <f t="shared" si="23"/>
        <v>#VALUE!</v>
      </c>
    </row>
    <row r="170" spans="1:17" ht="12.95" hidden="1" customHeight="1" x14ac:dyDescent="0.2">
      <c r="A170" s="1" t="s">
        <v>4</v>
      </c>
      <c r="B170" s="9" t="s">
        <v>5</v>
      </c>
      <c r="C170" s="4">
        <v>45108</v>
      </c>
      <c r="D170" s="22" t="s">
        <v>43</v>
      </c>
      <c r="E170" s="5" t="s">
        <v>212</v>
      </c>
      <c r="F170" s="5" t="s">
        <v>67</v>
      </c>
      <c r="G170" s="5" t="s">
        <v>233</v>
      </c>
      <c r="H170" s="5" t="str">
        <f t="shared" si="18"/>
        <v>samedi</v>
      </c>
      <c r="I170" s="19">
        <f>IF(VLOOKUP(B170&amp;H170,'Param Planning'!$A$3:$Z$73,6,FALSE)=0,"",VLOOKUP(B170&amp;H170,'Param Planning'!$A$3:$Z$73,6,FALSE))</f>
        <v>0.25</v>
      </c>
      <c r="J170" s="10">
        <f>IF(VLOOKUP(B170&amp;H170,'Param Planning'!$A$3:$Z$73,7,FALSE)=0,"",VLOOKUP(B170&amp;H170,'Param Planning'!$A$3:$Z$73,7,FALSE))</f>
        <v>0.47916666666666669</v>
      </c>
      <c r="K170" s="10">
        <f>IF(VLOOKUP(B170&amp;H170,'Param Planning'!$A$3:$Z$73,8,FALSE)=0,"",VLOOKUP(B170&amp;H170,'Param Planning'!$A$3:$Z$73,8,FALSE))</f>
        <v>0.5</v>
      </c>
      <c r="L170" s="10">
        <f>IF(VLOOKUP(B170&amp;H170,'Param Planning'!$A$3:$Z$73,9,FALSE)=0,"",VLOOKUP(B170&amp;H170,'Param Planning'!$A$3:$Z$73,9,FALSE))</f>
        <v>0.5625</v>
      </c>
      <c r="M170" s="32" t="str">
        <f t="shared" si="19"/>
        <v>Non respect du planning</v>
      </c>
      <c r="N170" s="32" t="str">
        <f t="shared" si="20"/>
        <v>Non respect du planning</v>
      </c>
      <c r="O170" s="32" t="str">
        <f t="shared" si="21"/>
        <v>Non respect du planning</v>
      </c>
      <c r="P170" s="32" t="str">
        <f t="shared" si="22"/>
        <v>Non respect du planning</v>
      </c>
      <c r="Q170" s="32" t="str">
        <f t="shared" si="23"/>
        <v>Non respect du planning</v>
      </c>
    </row>
    <row r="171" spans="1:17" ht="12.95" hidden="1" customHeight="1" x14ac:dyDescent="0.2">
      <c r="A171" s="1" t="s">
        <v>4</v>
      </c>
      <c r="B171" s="9" t="s">
        <v>5</v>
      </c>
      <c r="C171" s="4">
        <v>45110</v>
      </c>
      <c r="D171" s="22" t="s">
        <v>72</v>
      </c>
      <c r="E171" s="5" t="s">
        <v>205</v>
      </c>
      <c r="F171" s="5" t="s">
        <v>152</v>
      </c>
      <c r="G171" s="5" t="s">
        <v>26</v>
      </c>
      <c r="H171" s="5" t="str">
        <f t="shared" si="18"/>
        <v>lundi</v>
      </c>
      <c r="I171" s="19">
        <f>IF(VLOOKUP(B171&amp;H171,'Param Planning'!$A$3:$Z$73,6,FALSE)=0,"",VLOOKUP(B171&amp;H171,'Param Planning'!$A$3:$Z$73,6,FALSE))</f>
        <v>0.25</v>
      </c>
      <c r="J171" s="10" t="str">
        <f>IF(VLOOKUP(B171&amp;H171,'Param Planning'!$A$3:$Z$73,7,FALSE)=0,"",VLOOKUP(B171&amp;H171,'Param Planning'!$A$3:$Z$73,7,FALSE))</f>
        <v/>
      </c>
      <c r="K171" s="10" t="str">
        <f>IF(VLOOKUP(B171&amp;H171,'Param Planning'!$A$3:$Z$73,8,FALSE)=0,"",VLOOKUP(B171&amp;H171,'Param Planning'!$A$3:$Z$73,8,FALSE))</f>
        <v/>
      </c>
      <c r="L171" s="10">
        <f>IF(VLOOKUP(B171&amp;H171,'Param Planning'!$A$3:$Z$73,9,FALSE)=0,"",VLOOKUP(B171&amp;H171,'Param Planning'!$A$3:$Z$73,9,FALSE))</f>
        <v>0.5</v>
      </c>
      <c r="M171" s="32" t="str">
        <f t="shared" si="19"/>
        <v>Non respect du planning</v>
      </c>
      <c r="N171" s="32" t="str">
        <f t="shared" si="20"/>
        <v/>
      </c>
      <c r="O171" s="32" t="str">
        <f t="shared" si="21"/>
        <v/>
      </c>
      <c r="P171" s="32" t="str">
        <f t="shared" si="22"/>
        <v>Non respect du planning</v>
      </c>
      <c r="Q171" s="32" t="str">
        <f t="shared" si="23"/>
        <v>Non respect du planning</v>
      </c>
    </row>
    <row r="172" spans="1:17" ht="12.95" hidden="1" customHeight="1" x14ac:dyDescent="0.2">
      <c r="A172" s="1" t="s">
        <v>4</v>
      </c>
      <c r="B172" s="9" t="s">
        <v>5</v>
      </c>
      <c r="C172" s="4">
        <v>45111</v>
      </c>
      <c r="D172" s="22" t="s">
        <v>90</v>
      </c>
      <c r="E172" s="5" t="s">
        <v>167</v>
      </c>
      <c r="F172" s="5" t="s">
        <v>67</v>
      </c>
      <c r="G172" s="5" t="s">
        <v>109</v>
      </c>
      <c r="H172" s="5" t="str">
        <f t="shared" si="18"/>
        <v>mardi</v>
      </c>
      <c r="I172" s="19">
        <f>IF(VLOOKUP(B172&amp;H172,'Param Planning'!$A$3:$Z$73,6,FALSE)=0,"",VLOOKUP(B172&amp;H172,'Param Planning'!$A$3:$Z$73,6,FALSE))</f>
        <v>0.25</v>
      </c>
      <c r="J172" s="10" t="str">
        <f>IF(VLOOKUP(B172&amp;H172,'Param Planning'!$A$3:$Z$73,7,FALSE)=0,"",VLOOKUP(B172&amp;H172,'Param Planning'!$A$3:$Z$73,7,FALSE))</f>
        <v/>
      </c>
      <c r="K172" s="10" t="str">
        <f>IF(VLOOKUP(B172&amp;H172,'Param Planning'!$A$3:$Z$73,8,FALSE)=0,"",VLOOKUP(B172&amp;H172,'Param Planning'!$A$3:$Z$73,8,FALSE))</f>
        <v/>
      </c>
      <c r="L172" s="10">
        <f>IF(VLOOKUP(B172&amp;H172,'Param Planning'!$A$3:$Z$73,9,FALSE)=0,"",VLOOKUP(B172&amp;H172,'Param Planning'!$A$3:$Z$73,9,FALSE))</f>
        <v>0.5</v>
      </c>
      <c r="M172" s="32" t="str">
        <f t="shared" si="19"/>
        <v>Non respect du planning</v>
      </c>
      <c r="N172" s="32" t="str">
        <f t="shared" si="20"/>
        <v/>
      </c>
      <c r="O172" s="32" t="str">
        <f t="shared" si="21"/>
        <v/>
      </c>
      <c r="P172" s="32" t="str">
        <f t="shared" si="22"/>
        <v>Non respect du planning</v>
      </c>
      <c r="Q172" s="32" t="str">
        <f t="shared" si="23"/>
        <v>Non respect du planning</v>
      </c>
    </row>
    <row r="173" spans="1:17" ht="12.95" hidden="1" customHeight="1" x14ac:dyDescent="0.2">
      <c r="A173" s="1" t="s">
        <v>4</v>
      </c>
      <c r="B173" s="9" t="s">
        <v>5</v>
      </c>
      <c r="C173" s="4">
        <v>45112</v>
      </c>
      <c r="D173" s="22" t="s">
        <v>121</v>
      </c>
      <c r="E173" s="5" t="s">
        <v>293</v>
      </c>
      <c r="F173" s="5" t="s">
        <v>146</v>
      </c>
      <c r="G173" s="5" t="s">
        <v>163</v>
      </c>
      <c r="H173" s="5" t="str">
        <f t="shared" si="18"/>
        <v>mercredi</v>
      </c>
      <c r="I173" s="19">
        <f>IF(VLOOKUP(B173&amp;H173,'Param Planning'!$A$3:$Z$73,6,FALSE)=0,"",VLOOKUP(B173&amp;H173,'Param Planning'!$A$3:$Z$73,6,FALSE))</f>
        <v>0.25</v>
      </c>
      <c r="J173" s="10">
        <f>IF(VLOOKUP(B173&amp;H173,'Param Planning'!$A$3:$Z$73,7,FALSE)=0,"",VLOOKUP(B173&amp;H173,'Param Planning'!$A$3:$Z$73,7,FALSE))</f>
        <v>0.47916666666666669</v>
      </c>
      <c r="K173" s="10">
        <f>IF(VLOOKUP(B173&amp;H173,'Param Planning'!$A$3:$Z$73,8,FALSE)=0,"",VLOOKUP(B173&amp;H173,'Param Planning'!$A$3:$Z$73,8,FALSE))</f>
        <v>0.5</v>
      </c>
      <c r="L173" s="10">
        <f>IF(VLOOKUP(B173&amp;H173,'Param Planning'!$A$3:$Z$73,9,FALSE)=0,"",VLOOKUP(B173&amp;H173,'Param Planning'!$A$3:$Z$73,9,FALSE))</f>
        <v>0.54166666666666663</v>
      </c>
      <c r="M173" s="32" t="str">
        <f t="shared" si="19"/>
        <v>Non respect du planning</v>
      </c>
      <c r="N173" s="32" t="str">
        <f t="shared" si="20"/>
        <v>Non respect du planning</v>
      </c>
      <c r="O173" s="32" t="str">
        <f t="shared" si="21"/>
        <v>Non respect du planning</v>
      </c>
      <c r="P173" s="32" t="str">
        <f t="shared" si="22"/>
        <v>Non respect du planning</v>
      </c>
      <c r="Q173" s="32" t="str">
        <f t="shared" si="23"/>
        <v>Non respect du planning</v>
      </c>
    </row>
    <row r="174" spans="1:17" ht="12.95" hidden="1" customHeight="1" x14ac:dyDescent="0.2">
      <c r="A174" s="1" t="s">
        <v>4</v>
      </c>
      <c r="B174" s="9" t="s">
        <v>5</v>
      </c>
      <c r="C174" s="4">
        <v>45113</v>
      </c>
      <c r="D174" s="22" t="s">
        <v>43</v>
      </c>
      <c r="E174" s="5" t="s">
        <v>205</v>
      </c>
      <c r="F174" s="5" t="s">
        <v>132</v>
      </c>
      <c r="G174" s="5" t="s">
        <v>201</v>
      </c>
      <c r="H174" s="5" t="str">
        <f t="shared" si="18"/>
        <v>jeudi</v>
      </c>
      <c r="I174" s="19">
        <f>IF(VLOOKUP(B174&amp;H174,'Param Planning'!$A$3:$Z$73,6,FALSE)=0,"",VLOOKUP(B174&amp;H174,'Param Planning'!$A$3:$Z$73,6,FALSE))</f>
        <v>0.25</v>
      </c>
      <c r="J174" s="10">
        <f>IF(VLOOKUP(B174&amp;H174,'Param Planning'!$A$3:$Z$73,7,FALSE)=0,"",VLOOKUP(B174&amp;H174,'Param Planning'!$A$3:$Z$73,7,FALSE))</f>
        <v>0.45833333333333331</v>
      </c>
      <c r="K174" s="10">
        <f>IF(VLOOKUP(B174&amp;H174,'Param Planning'!$A$3:$Z$73,8,FALSE)=0,"",VLOOKUP(B174&amp;H174,'Param Planning'!$A$3:$Z$73,8,FALSE))</f>
        <v>0.47916666666666669</v>
      </c>
      <c r="L174" s="10">
        <f>IF(VLOOKUP(B174&amp;H174,'Param Planning'!$A$3:$Z$73,9,FALSE)=0,"",VLOOKUP(B174&amp;H174,'Param Planning'!$A$3:$Z$73,9,FALSE))</f>
        <v>0.60416666666666663</v>
      </c>
      <c r="M174" s="32" t="str">
        <f t="shared" si="19"/>
        <v>Non respect du planning</v>
      </c>
      <c r="N174" s="32" t="str">
        <f t="shared" si="20"/>
        <v>Non respect du planning</v>
      </c>
      <c r="O174" s="32" t="str">
        <f t="shared" si="21"/>
        <v>Non respect du planning</v>
      </c>
      <c r="P174" s="32" t="str">
        <f t="shared" si="22"/>
        <v>Non respect du planning</v>
      </c>
      <c r="Q174" s="32" t="str">
        <f t="shared" si="23"/>
        <v>Non respect du planning</v>
      </c>
    </row>
    <row r="175" spans="1:17" ht="12.95" hidden="1" customHeight="1" x14ac:dyDescent="0.2">
      <c r="A175" s="1" t="s">
        <v>4</v>
      </c>
      <c r="B175" s="9" t="s">
        <v>5</v>
      </c>
      <c r="C175" s="4">
        <v>45114</v>
      </c>
      <c r="D175" s="22" t="s">
        <v>136</v>
      </c>
      <c r="E175" s="5"/>
      <c r="F175" s="5"/>
      <c r="G175" s="5" t="s">
        <v>29</v>
      </c>
      <c r="H175" s="5" t="str">
        <f t="shared" si="18"/>
        <v>vendredi</v>
      </c>
      <c r="I175" s="19">
        <f>IF(VLOOKUP(B175&amp;H175,'Param Planning'!$A$3:$Z$73,6,FALSE)=0,"",VLOOKUP(B175&amp;H175,'Param Planning'!$A$3:$Z$73,6,FALSE))</f>
        <v>0.25</v>
      </c>
      <c r="J175" s="10">
        <f>IF(VLOOKUP(B175&amp;H175,'Param Planning'!$A$3:$Z$73,7,FALSE)=0,"",VLOOKUP(B175&amp;H175,'Param Planning'!$A$3:$Z$73,7,FALSE))</f>
        <v>0.47916666666666669</v>
      </c>
      <c r="K175" s="10">
        <f>IF(VLOOKUP(B175&amp;H175,'Param Planning'!$A$3:$Z$73,8,FALSE)=0,"",VLOOKUP(B175&amp;H175,'Param Planning'!$A$3:$Z$73,8,FALSE))</f>
        <v>0.5</v>
      </c>
      <c r="L175" s="10">
        <f>IF(VLOOKUP(B175&amp;H175,'Param Planning'!$A$3:$Z$73,9,FALSE)=0,"",VLOOKUP(B175&amp;H175,'Param Planning'!$A$3:$Z$73,9,FALSE))</f>
        <v>0.625</v>
      </c>
      <c r="M175" s="32" t="str">
        <f t="shared" si="19"/>
        <v>Non respect du planning</v>
      </c>
      <c r="N175" s="32" t="str">
        <f t="shared" si="20"/>
        <v>Non respect du planning</v>
      </c>
      <c r="O175" s="32" t="str">
        <f t="shared" si="21"/>
        <v>Non respect du planning</v>
      </c>
      <c r="P175" s="32" t="str">
        <f t="shared" si="22"/>
        <v>Non respect du planning</v>
      </c>
      <c r="Q175" s="32" t="str">
        <f t="shared" si="23"/>
        <v>Non respect du planning</v>
      </c>
    </row>
    <row r="176" spans="1:17" ht="12.95" hidden="1" customHeight="1" x14ac:dyDescent="0.2">
      <c r="A176" s="1" t="s">
        <v>4</v>
      </c>
      <c r="B176" s="9" t="s">
        <v>5</v>
      </c>
      <c r="C176" s="4">
        <v>45115</v>
      </c>
      <c r="D176" s="22" t="s">
        <v>121</v>
      </c>
      <c r="E176" s="5" t="s">
        <v>177</v>
      </c>
      <c r="F176" s="5">
        <v>0.5</v>
      </c>
      <c r="G176" s="5" t="s">
        <v>280</v>
      </c>
      <c r="H176" s="5" t="str">
        <f t="shared" si="18"/>
        <v>samedi</v>
      </c>
      <c r="I176" s="19">
        <f>IF(VLOOKUP(B176&amp;H176,'Param Planning'!$A$3:$Z$73,6,FALSE)=0,"",VLOOKUP(B176&amp;H176,'Param Planning'!$A$3:$Z$73,6,FALSE))</f>
        <v>0.25</v>
      </c>
      <c r="J176" s="10">
        <f>IF(VLOOKUP(B176&amp;H176,'Param Planning'!$A$3:$Z$73,7,FALSE)=0,"",VLOOKUP(B176&amp;H176,'Param Planning'!$A$3:$Z$73,7,FALSE))</f>
        <v>0.47916666666666669</v>
      </c>
      <c r="K176" s="10">
        <f>IF(VLOOKUP(B176&amp;H176,'Param Planning'!$A$3:$Z$73,8,FALSE)=0,"",VLOOKUP(B176&amp;H176,'Param Planning'!$A$3:$Z$73,8,FALSE))</f>
        <v>0.5</v>
      </c>
      <c r="L176" s="10">
        <f>IF(VLOOKUP(B176&amp;H176,'Param Planning'!$A$3:$Z$73,9,FALSE)=0,"",VLOOKUP(B176&amp;H176,'Param Planning'!$A$3:$Z$73,9,FALSE))</f>
        <v>0.5625</v>
      </c>
      <c r="M176" s="32" t="str">
        <f t="shared" si="19"/>
        <v>Non respect du planning</v>
      </c>
      <c r="N176" s="32" t="str">
        <f t="shared" si="20"/>
        <v>Non respect du planning</v>
      </c>
      <c r="O176" s="32" t="str">
        <f t="shared" si="21"/>
        <v>Respect du planning</v>
      </c>
      <c r="P176" s="32" t="str">
        <f t="shared" si="22"/>
        <v>Non respect du planning</v>
      </c>
      <c r="Q176" s="32" t="str">
        <f t="shared" si="23"/>
        <v>Non respect du planning</v>
      </c>
    </row>
    <row r="177" spans="1:17" ht="12.95" hidden="1" customHeight="1" x14ac:dyDescent="0.2">
      <c r="A177" s="1" t="s">
        <v>4</v>
      </c>
      <c r="B177" s="9" t="s">
        <v>5</v>
      </c>
      <c r="C177" s="4">
        <v>45117</v>
      </c>
      <c r="D177" s="22" t="s">
        <v>72</v>
      </c>
      <c r="E177" s="5" t="s">
        <v>240</v>
      </c>
      <c r="F177" s="5" t="s">
        <v>58</v>
      </c>
      <c r="G177" s="5" t="s">
        <v>193</v>
      </c>
      <c r="H177" s="5" t="str">
        <f t="shared" si="18"/>
        <v>lundi</v>
      </c>
      <c r="I177" s="19">
        <f>IF(VLOOKUP(B177&amp;H177,'Param Planning'!$A$3:$Z$73,6,FALSE)=0,"",VLOOKUP(B177&amp;H177,'Param Planning'!$A$3:$Z$73,6,FALSE))</f>
        <v>0.25</v>
      </c>
      <c r="J177" s="10" t="str">
        <f>IF(VLOOKUP(B177&amp;H177,'Param Planning'!$A$3:$Z$73,7,FALSE)=0,"",VLOOKUP(B177&amp;H177,'Param Planning'!$A$3:$Z$73,7,FALSE))</f>
        <v/>
      </c>
      <c r="K177" s="10" t="str">
        <f>IF(VLOOKUP(B177&amp;H177,'Param Planning'!$A$3:$Z$73,8,FALSE)=0,"",VLOOKUP(B177&amp;H177,'Param Planning'!$A$3:$Z$73,8,FALSE))</f>
        <v/>
      </c>
      <c r="L177" s="10">
        <f>IF(VLOOKUP(B177&amp;H177,'Param Planning'!$A$3:$Z$73,9,FALSE)=0,"",VLOOKUP(B177&amp;H177,'Param Planning'!$A$3:$Z$73,9,FALSE))</f>
        <v>0.5</v>
      </c>
      <c r="M177" s="32" t="str">
        <f t="shared" si="19"/>
        <v>Non respect du planning</v>
      </c>
      <c r="N177" s="32" t="str">
        <f t="shared" si="20"/>
        <v/>
      </c>
      <c r="O177" s="32" t="str">
        <f t="shared" si="21"/>
        <v/>
      </c>
      <c r="P177" s="32" t="str">
        <f t="shared" si="22"/>
        <v>Non respect du planning</v>
      </c>
      <c r="Q177" s="32" t="str">
        <f t="shared" si="23"/>
        <v>Non respect du planning</v>
      </c>
    </row>
    <row r="178" spans="1:17" ht="12.95" hidden="1" customHeight="1" x14ac:dyDescent="0.2">
      <c r="A178" s="1" t="s">
        <v>4</v>
      </c>
      <c r="B178" s="9" t="s">
        <v>5</v>
      </c>
      <c r="C178" s="4">
        <v>45118</v>
      </c>
      <c r="D178" s="22" t="s">
        <v>24</v>
      </c>
      <c r="E178" s="5"/>
      <c r="F178" s="5"/>
      <c r="G178" s="5"/>
      <c r="H178" s="5" t="str">
        <f t="shared" si="18"/>
        <v>mardi</v>
      </c>
      <c r="I178" s="19">
        <f>IF(VLOOKUP(B178&amp;H178,'Param Planning'!$A$3:$Z$73,6,FALSE)=0,"",VLOOKUP(B178&amp;H178,'Param Planning'!$A$3:$Z$73,6,FALSE))</f>
        <v>0.25</v>
      </c>
      <c r="J178" s="10" t="str">
        <f>IF(VLOOKUP(B178&amp;H178,'Param Planning'!$A$3:$Z$73,7,FALSE)=0,"",VLOOKUP(B178&amp;H178,'Param Planning'!$A$3:$Z$73,7,FALSE))</f>
        <v/>
      </c>
      <c r="K178" s="10" t="str">
        <f>IF(VLOOKUP(B178&amp;H178,'Param Planning'!$A$3:$Z$73,8,FALSE)=0,"",VLOOKUP(B178&amp;H178,'Param Planning'!$A$3:$Z$73,8,FALSE))</f>
        <v/>
      </c>
      <c r="L178" s="10">
        <f>IF(VLOOKUP(B178&amp;H178,'Param Planning'!$A$3:$Z$73,9,FALSE)=0,"",VLOOKUP(B178&amp;H178,'Param Planning'!$A$3:$Z$73,9,FALSE))</f>
        <v>0.5</v>
      </c>
      <c r="M178" s="32" t="str">
        <f t="shared" si="19"/>
        <v>Non respect du planning</v>
      </c>
      <c r="N178" s="32" t="str">
        <f t="shared" si="20"/>
        <v/>
      </c>
      <c r="O178" s="32" t="str">
        <f t="shared" si="21"/>
        <v/>
      </c>
      <c r="P178" s="32" t="str">
        <f t="shared" si="22"/>
        <v>Non respect du planning</v>
      </c>
      <c r="Q178" s="32" t="str">
        <f t="shared" si="23"/>
        <v>Non respect du planning</v>
      </c>
    </row>
    <row r="179" spans="1:17" ht="12.95" hidden="1" customHeight="1" x14ac:dyDescent="0.2">
      <c r="A179" s="1" t="s">
        <v>4</v>
      </c>
      <c r="B179" s="9" t="s">
        <v>5</v>
      </c>
      <c r="C179" s="4">
        <v>45119</v>
      </c>
      <c r="D179" s="22" t="s">
        <v>43</v>
      </c>
      <c r="E179" s="5" t="s">
        <v>190</v>
      </c>
      <c r="F179" s="5" t="s">
        <v>123</v>
      </c>
      <c r="G179" s="5" t="s">
        <v>91</v>
      </c>
      <c r="H179" s="5" t="str">
        <f t="shared" si="18"/>
        <v>mercredi</v>
      </c>
      <c r="I179" s="19">
        <f>IF(VLOOKUP(B179&amp;H179,'Param Planning'!$A$3:$Z$73,6,FALSE)=0,"",VLOOKUP(B179&amp;H179,'Param Planning'!$A$3:$Z$73,6,FALSE))</f>
        <v>0.25</v>
      </c>
      <c r="J179" s="10">
        <f>IF(VLOOKUP(B179&amp;H179,'Param Planning'!$A$3:$Z$73,7,FALSE)=0,"",VLOOKUP(B179&amp;H179,'Param Planning'!$A$3:$Z$73,7,FALSE))</f>
        <v>0.47916666666666669</v>
      </c>
      <c r="K179" s="10">
        <f>IF(VLOOKUP(B179&amp;H179,'Param Planning'!$A$3:$Z$73,8,FALSE)=0,"",VLOOKUP(B179&amp;H179,'Param Planning'!$A$3:$Z$73,8,FALSE))</f>
        <v>0.5</v>
      </c>
      <c r="L179" s="10">
        <f>IF(VLOOKUP(B179&amp;H179,'Param Planning'!$A$3:$Z$73,9,FALSE)=0,"",VLOOKUP(B179&amp;H179,'Param Planning'!$A$3:$Z$73,9,FALSE))</f>
        <v>0.54166666666666663</v>
      </c>
      <c r="M179" s="32" t="str">
        <f t="shared" si="19"/>
        <v>Non respect du planning</v>
      </c>
      <c r="N179" s="32" t="str">
        <f t="shared" si="20"/>
        <v>Non respect du planning</v>
      </c>
      <c r="O179" s="32" t="str">
        <f t="shared" si="21"/>
        <v>Non respect du planning</v>
      </c>
      <c r="P179" s="32" t="str">
        <f t="shared" si="22"/>
        <v>Non respect du planning</v>
      </c>
      <c r="Q179" s="32" t="str">
        <f t="shared" si="23"/>
        <v>Non respect du planning</v>
      </c>
    </row>
    <row r="180" spans="1:17" ht="12.95" hidden="1" customHeight="1" x14ac:dyDescent="0.2">
      <c r="A180" s="1" t="s">
        <v>4</v>
      </c>
      <c r="B180" s="9" t="s">
        <v>5</v>
      </c>
      <c r="C180" s="4">
        <v>45120</v>
      </c>
      <c r="D180" s="22" t="s">
        <v>24</v>
      </c>
      <c r="E180" s="5"/>
      <c r="F180" s="5"/>
      <c r="G180" s="5" t="s">
        <v>263</v>
      </c>
      <c r="H180" s="5" t="str">
        <f t="shared" si="18"/>
        <v>jeudi</v>
      </c>
      <c r="I180" s="19">
        <f>IF(VLOOKUP(B180&amp;H180,'Param Planning'!$A$3:$Z$73,6,FALSE)=0,"",VLOOKUP(B180&amp;H180,'Param Planning'!$A$3:$Z$73,6,FALSE))</f>
        <v>0.25</v>
      </c>
      <c r="J180" s="10">
        <f>IF(VLOOKUP(B180&amp;H180,'Param Planning'!$A$3:$Z$73,7,FALSE)=0,"",VLOOKUP(B180&amp;H180,'Param Planning'!$A$3:$Z$73,7,FALSE))</f>
        <v>0.45833333333333331</v>
      </c>
      <c r="K180" s="10">
        <f>IF(VLOOKUP(B180&amp;H180,'Param Planning'!$A$3:$Z$73,8,FALSE)=0,"",VLOOKUP(B180&amp;H180,'Param Planning'!$A$3:$Z$73,8,FALSE))</f>
        <v>0.47916666666666669</v>
      </c>
      <c r="L180" s="10">
        <f>IF(VLOOKUP(B180&amp;H180,'Param Planning'!$A$3:$Z$73,9,FALSE)=0,"",VLOOKUP(B180&amp;H180,'Param Planning'!$A$3:$Z$73,9,FALSE))</f>
        <v>0.60416666666666663</v>
      </c>
      <c r="M180" s="32" t="str">
        <f t="shared" si="19"/>
        <v>Non respect du planning</v>
      </c>
      <c r="N180" s="32" t="str">
        <f t="shared" si="20"/>
        <v>Non respect du planning</v>
      </c>
      <c r="O180" s="32" t="str">
        <f t="shared" si="21"/>
        <v>Non respect du planning</v>
      </c>
      <c r="P180" s="32" t="str">
        <f t="shared" si="22"/>
        <v>Non respect du planning</v>
      </c>
      <c r="Q180" s="32" t="str">
        <f t="shared" si="23"/>
        <v>Non respect du planning</v>
      </c>
    </row>
    <row r="181" spans="1:17" ht="12.95" hidden="1" customHeight="1" x14ac:dyDescent="0.2">
      <c r="A181" s="1" t="s">
        <v>4</v>
      </c>
      <c r="B181" s="9" t="s">
        <v>5</v>
      </c>
      <c r="C181" s="4">
        <v>45121</v>
      </c>
      <c r="D181" s="22" t="s">
        <v>73</v>
      </c>
      <c r="E181" s="5"/>
      <c r="F181" s="5"/>
      <c r="G181" s="5" t="s">
        <v>85</v>
      </c>
      <c r="H181" s="5" t="str">
        <f t="shared" si="18"/>
        <v>vendredi</v>
      </c>
      <c r="I181" s="19">
        <f>IF(VLOOKUP(B181&amp;H181,'Param Planning'!$A$3:$Z$73,6,FALSE)=0,"",VLOOKUP(B181&amp;H181,'Param Planning'!$A$3:$Z$73,6,FALSE))</f>
        <v>0.25</v>
      </c>
      <c r="J181" s="10">
        <f>IF(VLOOKUP(B181&amp;H181,'Param Planning'!$A$3:$Z$73,7,FALSE)=0,"",VLOOKUP(B181&amp;H181,'Param Planning'!$A$3:$Z$73,7,FALSE))</f>
        <v>0.47916666666666669</v>
      </c>
      <c r="K181" s="10">
        <f>IF(VLOOKUP(B181&amp;H181,'Param Planning'!$A$3:$Z$73,8,FALSE)=0,"",VLOOKUP(B181&amp;H181,'Param Planning'!$A$3:$Z$73,8,FALSE))</f>
        <v>0.5</v>
      </c>
      <c r="L181" s="10">
        <f>IF(VLOOKUP(B181&amp;H181,'Param Planning'!$A$3:$Z$73,9,FALSE)=0,"",VLOOKUP(B181&amp;H181,'Param Planning'!$A$3:$Z$73,9,FALSE))</f>
        <v>0.625</v>
      </c>
      <c r="M181" s="32" t="str">
        <f t="shared" si="19"/>
        <v>Non respect du planning</v>
      </c>
      <c r="N181" s="32" t="str">
        <f t="shared" si="20"/>
        <v>Non respect du planning</v>
      </c>
      <c r="O181" s="32" t="str">
        <f t="shared" si="21"/>
        <v>Non respect du planning</v>
      </c>
      <c r="P181" s="32" t="str">
        <f t="shared" si="22"/>
        <v>Non respect du planning</v>
      </c>
      <c r="Q181" s="32" t="str">
        <f t="shared" si="23"/>
        <v>Non respect du planning</v>
      </c>
    </row>
    <row r="182" spans="1:17" ht="12.95" hidden="1" customHeight="1" x14ac:dyDescent="0.2">
      <c r="A182" s="1" t="s">
        <v>4</v>
      </c>
      <c r="B182" s="9" t="s">
        <v>5</v>
      </c>
      <c r="C182" s="4">
        <v>45122</v>
      </c>
      <c r="D182" s="22" t="s">
        <v>44</v>
      </c>
      <c r="E182" s="5" t="s">
        <v>177</v>
      </c>
      <c r="F182" s="5"/>
      <c r="G182" s="5" t="s">
        <v>256</v>
      </c>
      <c r="H182" s="5" t="str">
        <f t="shared" si="18"/>
        <v>samedi</v>
      </c>
      <c r="I182" s="19">
        <f>IF(VLOOKUP(B182&amp;H182,'Param Planning'!$A$3:$Z$73,6,FALSE)=0,"",VLOOKUP(B182&amp;H182,'Param Planning'!$A$3:$Z$73,6,FALSE))</f>
        <v>0.25</v>
      </c>
      <c r="J182" s="10">
        <f>IF(VLOOKUP(B182&amp;H182,'Param Planning'!$A$3:$Z$73,7,FALSE)=0,"",VLOOKUP(B182&amp;H182,'Param Planning'!$A$3:$Z$73,7,FALSE))</f>
        <v>0.47916666666666669</v>
      </c>
      <c r="K182" s="10">
        <f>IF(VLOOKUP(B182&amp;H182,'Param Planning'!$A$3:$Z$73,8,FALSE)=0,"",VLOOKUP(B182&amp;H182,'Param Planning'!$A$3:$Z$73,8,FALSE))</f>
        <v>0.5</v>
      </c>
      <c r="L182" s="10">
        <f>IF(VLOOKUP(B182&amp;H182,'Param Planning'!$A$3:$Z$73,9,FALSE)=0,"",VLOOKUP(B182&amp;H182,'Param Planning'!$A$3:$Z$73,9,FALSE))</f>
        <v>0.5625</v>
      </c>
      <c r="M182" s="32" t="str">
        <f t="shared" si="19"/>
        <v>Non respect du planning</v>
      </c>
      <c r="N182" s="32" t="str">
        <f t="shared" si="20"/>
        <v>Non respect du planning</v>
      </c>
      <c r="O182" s="32" t="str">
        <f t="shared" si="21"/>
        <v>Non respect du planning</v>
      </c>
      <c r="P182" s="32" t="str">
        <f t="shared" si="22"/>
        <v>Non respect du planning</v>
      </c>
      <c r="Q182" s="32" t="str">
        <f t="shared" si="23"/>
        <v>Non respect du planning</v>
      </c>
    </row>
    <row r="183" spans="1:17" ht="12.95" hidden="1" customHeight="1" x14ac:dyDescent="0.2">
      <c r="A183" s="1" t="s">
        <v>4</v>
      </c>
      <c r="B183" s="9" t="s">
        <v>5</v>
      </c>
      <c r="C183" s="4">
        <v>45124</v>
      </c>
      <c r="D183" s="22" t="s">
        <v>43</v>
      </c>
      <c r="E183" s="5" t="s">
        <v>197</v>
      </c>
      <c r="F183" s="5" t="s">
        <v>104</v>
      </c>
      <c r="G183" s="5" t="s">
        <v>163</v>
      </c>
      <c r="H183" s="5" t="str">
        <f t="shared" si="18"/>
        <v>lundi</v>
      </c>
      <c r="I183" s="19">
        <f>IF(VLOOKUP(B183&amp;H183,'Param Planning'!$A$3:$Z$73,6,FALSE)=0,"",VLOOKUP(B183&amp;H183,'Param Planning'!$A$3:$Z$73,6,FALSE))</f>
        <v>0.25</v>
      </c>
      <c r="J183" s="10" t="str">
        <f>IF(VLOOKUP(B183&amp;H183,'Param Planning'!$A$3:$Z$73,7,FALSE)=0,"",VLOOKUP(B183&amp;H183,'Param Planning'!$A$3:$Z$73,7,FALSE))</f>
        <v/>
      </c>
      <c r="K183" s="10" t="str">
        <f>IF(VLOOKUP(B183&amp;H183,'Param Planning'!$A$3:$Z$73,8,FALSE)=0,"",VLOOKUP(B183&amp;H183,'Param Planning'!$A$3:$Z$73,8,FALSE))</f>
        <v/>
      </c>
      <c r="L183" s="10">
        <f>IF(VLOOKUP(B183&amp;H183,'Param Planning'!$A$3:$Z$73,9,FALSE)=0,"",VLOOKUP(B183&amp;H183,'Param Planning'!$A$3:$Z$73,9,FALSE))</f>
        <v>0.5</v>
      </c>
      <c r="M183" s="32" t="str">
        <f t="shared" si="19"/>
        <v>Non respect du planning</v>
      </c>
      <c r="N183" s="32" t="str">
        <f t="shared" si="20"/>
        <v/>
      </c>
      <c r="O183" s="32" t="str">
        <f t="shared" si="21"/>
        <v/>
      </c>
      <c r="P183" s="32" t="str">
        <f t="shared" si="22"/>
        <v>Non respect du planning</v>
      </c>
      <c r="Q183" s="32" t="str">
        <f t="shared" si="23"/>
        <v>Non respect du planning</v>
      </c>
    </row>
    <row r="184" spans="1:17" ht="12.95" customHeight="1" x14ac:dyDescent="0.2">
      <c r="A184" s="1" t="s">
        <v>4</v>
      </c>
      <c r="B184" s="9" t="s">
        <v>5</v>
      </c>
      <c r="C184" s="4">
        <v>45125</v>
      </c>
      <c r="D184" s="22" t="s">
        <v>63</v>
      </c>
      <c r="E184" s="5" t="s">
        <v>197</v>
      </c>
      <c r="F184" s="5" t="s">
        <v>85</v>
      </c>
      <c r="G184" s="5" t="s">
        <v>249</v>
      </c>
      <c r="H184" s="5" t="str">
        <f t="shared" si="18"/>
        <v>mardi</v>
      </c>
      <c r="I184" s="19">
        <f>IF(VLOOKUP(B184&amp;H184,'Param Planning'!$A$3:$Z$73,6,FALSE)=0,"",VLOOKUP(B184&amp;H184,'Param Planning'!$A$3:$Z$73,6,FALSE))</f>
        <v>0.25</v>
      </c>
      <c r="J184" s="10" t="str">
        <f>IF(VLOOKUP(B184&amp;H184,'Param Planning'!$A$3:$Z$73,7,FALSE)=0,"",VLOOKUP(B184&amp;H184,'Param Planning'!$A$3:$Z$73,7,FALSE))</f>
        <v/>
      </c>
      <c r="K184" s="10" t="str">
        <f>IF(VLOOKUP(B184&amp;H184,'Param Planning'!$A$3:$Z$73,8,FALSE)=0,"",VLOOKUP(B184&amp;H184,'Param Planning'!$A$3:$Z$73,8,FALSE))</f>
        <v/>
      </c>
      <c r="L184" s="10">
        <f>IF(VLOOKUP(B184&amp;H184,'Param Planning'!$A$3:$Z$73,9,FALSE)=0,"",VLOOKUP(B184&amp;H184,'Param Planning'!$A$3:$Z$73,9,FALSE))</f>
        <v>0.5</v>
      </c>
      <c r="M184" s="32" t="str">
        <f>IFERROR(IF(AND(D184&gt;I184-1/24/6,D184&lt;=I184+1/24/6),"Respect du planning","Non respect du planning"),"")</f>
        <v>Non respect du planning</v>
      </c>
      <c r="N184" s="32" t="str">
        <f t="shared" si="20"/>
        <v/>
      </c>
      <c r="O184" s="32" t="str">
        <f t="shared" si="21"/>
        <v/>
      </c>
      <c r="P184" s="32" t="str">
        <f t="shared" si="22"/>
        <v>Non respect du planning</v>
      </c>
      <c r="Q184" s="32" t="str">
        <f t="shared" si="23"/>
        <v>Non respect du planning</v>
      </c>
    </row>
    <row r="185" spans="1:17" ht="12.95" hidden="1" customHeight="1" x14ac:dyDescent="0.2">
      <c r="A185" s="1" t="s">
        <v>4</v>
      </c>
      <c r="B185" s="9" t="s">
        <v>5</v>
      </c>
      <c r="C185" s="4">
        <v>45126</v>
      </c>
      <c r="D185" s="22" t="s">
        <v>100</v>
      </c>
      <c r="E185" s="5"/>
      <c r="F185" s="5" t="s">
        <v>246</v>
      </c>
      <c r="G185" s="5" t="s">
        <v>244</v>
      </c>
      <c r="H185" s="5" t="str">
        <f t="shared" si="18"/>
        <v>mercredi</v>
      </c>
      <c r="I185" s="19">
        <f>IF(VLOOKUP(B185&amp;H185,'Param Planning'!$A$3:$Z$73,6,FALSE)=0,"",VLOOKUP(B185&amp;H185,'Param Planning'!$A$3:$Z$73,6,FALSE))</f>
        <v>0.25</v>
      </c>
      <c r="J185" s="10">
        <f>IF(VLOOKUP(B185&amp;H185,'Param Planning'!$A$3:$Z$73,7,FALSE)=0,"",VLOOKUP(B185&amp;H185,'Param Planning'!$A$3:$Z$73,7,FALSE))</f>
        <v>0.47916666666666669</v>
      </c>
      <c r="K185" s="10">
        <f>IF(VLOOKUP(B185&amp;H185,'Param Planning'!$A$3:$Z$73,8,FALSE)=0,"",VLOOKUP(B185&amp;H185,'Param Planning'!$A$3:$Z$73,8,FALSE))</f>
        <v>0.5</v>
      </c>
      <c r="L185" s="10">
        <f>IF(VLOOKUP(B185&amp;H185,'Param Planning'!$A$3:$Z$73,9,FALSE)=0,"",VLOOKUP(B185&amp;H185,'Param Planning'!$A$3:$Z$73,9,FALSE))</f>
        <v>0.54166666666666663</v>
      </c>
      <c r="M185" s="32" t="str">
        <f t="shared" si="19"/>
        <v>Non respect du planning</v>
      </c>
      <c r="N185" s="32" t="str">
        <f t="shared" si="20"/>
        <v>Non respect du planning</v>
      </c>
      <c r="O185" s="32" t="str">
        <f t="shared" si="21"/>
        <v>Non respect du planning</v>
      </c>
      <c r="P185" s="32" t="str">
        <f t="shared" si="22"/>
        <v>Non respect du planning</v>
      </c>
      <c r="Q185" s="32" t="str">
        <f t="shared" si="23"/>
        <v>Non respect du planning</v>
      </c>
    </row>
    <row r="186" spans="1:17" ht="12.95" hidden="1" customHeight="1" x14ac:dyDescent="0.2">
      <c r="A186" s="1" t="s">
        <v>4</v>
      </c>
      <c r="B186" s="9" t="s">
        <v>5</v>
      </c>
      <c r="C186" s="4">
        <v>45127</v>
      </c>
      <c r="D186" s="22" t="s">
        <v>73</v>
      </c>
      <c r="E186" s="5" t="s">
        <v>240</v>
      </c>
      <c r="F186" s="5" t="s">
        <v>6</v>
      </c>
      <c r="G186" s="5" t="s">
        <v>201</v>
      </c>
      <c r="H186" s="5" t="str">
        <f t="shared" si="18"/>
        <v>jeudi</v>
      </c>
      <c r="I186" s="19">
        <f>IF(VLOOKUP(B186&amp;H186,'Param Planning'!$A$3:$Z$73,6,FALSE)=0,"",VLOOKUP(B186&amp;H186,'Param Planning'!$A$3:$Z$73,6,FALSE))</f>
        <v>0.25</v>
      </c>
      <c r="J186" s="10">
        <f>IF(VLOOKUP(B186&amp;H186,'Param Planning'!$A$3:$Z$73,7,FALSE)=0,"",VLOOKUP(B186&amp;H186,'Param Planning'!$A$3:$Z$73,7,FALSE))</f>
        <v>0.45833333333333331</v>
      </c>
      <c r="K186" s="10">
        <f>IF(VLOOKUP(B186&amp;H186,'Param Planning'!$A$3:$Z$73,8,FALSE)=0,"",VLOOKUP(B186&amp;H186,'Param Planning'!$A$3:$Z$73,8,FALSE))</f>
        <v>0.47916666666666669</v>
      </c>
      <c r="L186" s="10">
        <f>IF(VLOOKUP(B186&amp;H186,'Param Planning'!$A$3:$Z$73,9,FALSE)=0,"",VLOOKUP(B186&amp;H186,'Param Planning'!$A$3:$Z$73,9,FALSE))</f>
        <v>0.60416666666666663</v>
      </c>
      <c r="M186" s="32" t="str">
        <f t="shared" si="19"/>
        <v>Non respect du planning</v>
      </c>
      <c r="N186" s="32" t="str">
        <f t="shared" si="20"/>
        <v>Non respect du planning</v>
      </c>
      <c r="O186" s="32" t="str">
        <f t="shared" si="21"/>
        <v>Non respect du planning</v>
      </c>
      <c r="P186" s="32" t="str">
        <f t="shared" si="22"/>
        <v>Non respect du planning</v>
      </c>
      <c r="Q186" s="32" t="str">
        <f t="shared" si="23"/>
        <v>Non respect du planning</v>
      </c>
    </row>
    <row r="187" spans="1:17" ht="12.95" hidden="1" customHeight="1" x14ac:dyDescent="0.2">
      <c r="A187" s="1" t="s">
        <v>4</v>
      </c>
      <c r="B187" s="9" t="s">
        <v>5</v>
      </c>
      <c r="C187" s="4">
        <v>45128</v>
      </c>
      <c r="D187" s="22" t="s">
        <v>73</v>
      </c>
      <c r="E187" s="5"/>
      <c r="F187" s="5"/>
      <c r="G187" s="5" t="s">
        <v>219</v>
      </c>
      <c r="H187" s="5" t="str">
        <f t="shared" si="18"/>
        <v>vendredi</v>
      </c>
      <c r="I187" s="19">
        <f>IF(VLOOKUP(B187&amp;H187,'Param Planning'!$A$3:$Z$73,6,FALSE)=0,"",VLOOKUP(B187&amp;H187,'Param Planning'!$A$3:$Z$73,6,FALSE))</f>
        <v>0.25</v>
      </c>
      <c r="J187" s="10">
        <f>IF(VLOOKUP(B187&amp;H187,'Param Planning'!$A$3:$Z$73,7,FALSE)=0,"",VLOOKUP(B187&amp;H187,'Param Planning'!$A$3:$Z$73,7,FALSE))</f>
        <v>0.47916666666666669</v>
      </c>
      <c r="K187" s="10">
        <f>IF(VLOOKUP(B187&amp;H187,'Param Planning'!$A$3:$Z$73,8,FALSE)=0,"",VLOOKUP(B187&amp;H187,'Param Planning'!$A$3:$Z$73,8,FALSE))</f>
        <v>0.5</v>
      </c>
      <c r="L187" s="10">
        <f>IF(VLOOKUP(B187&amp;H187,'Param Planning'!$A$3:$Z$73,9,FALSE)=0,"",VLOOKUP(B187&amp;H187,'Param Planning'!$A$3:$Z$73,9,FALSE))</f>
        <v>0.625</v>
      </c>
      <c r="M187" s="32" t="str">
        <f t="shared" si="19"/>
        <v>Non respect du planning</v>
      </c>
      <c r="N187" s="32" t="str">
        <f t="shared" si="20"/>
        <v>Non respect du planning</v>
      </c>
      <c r="O187" s="32" t="str">
        <f t="shared" si="21"/>
        <v>Non respect du planning</v>
      </c>
      <c r="P187" s="32" t="str">
        <f t="shared" si="22"/>
        <v>Non respect du planning</v>
      </c>
      <c r="Q187" s="32" t="str">
        <f t="shared" si="23"/>
        <v>Non respect du planning</v>
      </c>
    </row>
    <row r="188" spans="1:17" ht="12.95" hidden="1" customHeight="1" x14ac:dyDescent="0.2">
      <c r="A188" s="1" t="s">
        <v>4</v>
      </c>
      <c r="B188" s="9" t="s">
        <v>5</v>
      </c>
      <c r="C188" s="4">
        <v>45129</v>
      </c>
      <c r="D188" s="22" t="s">
        <v>44</v>
      </c>
      <c r="E188" s="5" t="s">
        <v>127</v>
      </c>
      <c r="F188" s="5" t="s">
        <v>86</v>
      </c>
      <c r="G188" s="5" t="s">
        <v>225</v>
      </c>
      <c r="H188" s="5" t="str">
        <f t="shared" si="18"/>
        <v>samedi</v>
      </c>
      <c r="I188" s="19">
        <f>IF(VLOOKUP(B188&amp;H188,'Param Planning'!$A$3:$Z$73,6,FALSE)=0,"",VLOOKUP(B188&amp;H188,'Param Planning'!$A$3:$Z$73,6,FALSE))</f>
        <v>0.25</v>
      </c>
      <c r="J188" s="10">
        <f>IF(VLOOKUP(B188&amp;H188,'Param Planning'!$A$3:$Z$73,7,FALSE)=0,"",VLOOKUP(B188&amp;H188,'Param Planning'!$A$3:$Z$73,7,FALSE))</f>
        <v>0.47916666666666669</v>
      </c>
      <c r="K188" s="10">
        <f>IF(VLOOKUP(B188&amp;H188,'Param Planning'!$A$3:$Z$73,8,FALSE)=0,"",VLOOKUP(B188&amp;H188,'Param Planning'!$A$3:$Z$73,8,FALSE))</f>
        <v>0.5</v>
      </c>
      <c r="L188" s="10">
        <f>IF(VLOOKUP(B188&amp;H188,'Param Planning'!$A$3:$Z$73,9,FALSE)=0,"",VLOOKUP(B188&amp;H188,'Param Planning'!$A$3:$Z$73,9,FALSE))</f>
        <v>0.5625</v>
      </c>
      <c r="M188" s="32" t="str">
        <f t="shared" si="19"/>
        <v>Non respect du planning</v>
      </c>
      <c r="N188" s="32" t="str">
        <f t="shared" si="20"/>
        <v>Non respect du planning</v>
      </c>
      <c r="O188" s="32" t="str">
        <f t="shared" si="21"/>
        <v>Non respect du planning</v>
      </c>
      <c r="P188" s="32" t="str">
        <f t="shared" si="22"/>
        <v>Non respect du planning</v>
      </c>
      <c r="Q188" s="32" t="str">
        <f t="shared" si="23"/>
        <v>Non respect du planning</v>
      </c>
    </row>
    <row r="189" spans="1:17" ht="12.95" hidden="1" customHeight="1" x14ac:dyDescent="0.2">
      <c r="A189" s="1" t="s">
        <v>4</v>
      </c>
      <c r="B189" s="9" t="s">
        <v>5</v>
      </c>
      <c r="C189" s="4">
        <v>45131</v>
      </c>
      <c r="D189" s="22" t="s">
        <v>44</v>
      </c>
      <c r="E189" s="5" t="s">
        <v>212</v>
      </c>
      <c r="F189" s="5" t="s">
        <v>30</v>
      </c>
      <c r="G189" s="5" t="s">
        <v>216</v>
      </c>
      <c r="H189" s="5" t="str">
        <f t="shared" si="18"/>
        <v>lundi</v>
      </c>
      <c r="I189" s="19">
        <f>IF(VLOOKUP(B189&amp;H189,'Param Planning'!$A$3:$Z$73,6,FALSE)=0,"",VLOOKUP(B189&amp;H189,'Param Planning'!$A$3:$Z$73,6,FALSE))</f>
        <v>0.25</v>
      </c>
      <c r="J189" s="10" t="str">
        <f>IF(VLOOKUP(B189&amp;H189,'Param Planning'!$A$3:$Z$73,7,FALSE)=0,"",VLOOKUP(B189&amp;H189,'Param Planning'!$A$3:$Z$73,7,FALSE))</f>
        <v/>
      </c>
      <c r="K189" s="10" t="str">
        <f>IF(VLOOKUP(B189&amp;H189,'Param Planning'!$A$3:$Z$73,8,FALSE)=0,"",VLOOKUP(B189&amp;H189,'Param Planning'!$A$3:$Z$73,8,FALSE))</f>
        <v/>
      </c>
      <c r="L189" s="10">
        <f>IF(VLOOKUP(B189&amp;H189,'Param Planning'!$A$3:$Z$73,9,FALSE)=0,"",VLOOKUP(B189&amp;H189,'Param Planning'!$A$3:$Z$73,9,FALSE))</f>
        <v>0.5</v>
      </c>
      <c r="M189" s="32" t="str">
        <f t="shared" si="19"/>
        <v>Non respect du planning</v>
      </c>
      <c r="N189" s="32" t="str">
        <f t="shared" si="20"/>
        <v/>
      </c>
      <c r="O189" s="32" t="str">
        <f t="shared" si="21"/>
        <v/>
      </c>
      <c r="P189" s="32" t="str">
        <f t="shared" si="22"/>
        <v>Non respect du planning</v>
      </c>
      <c r="Q189" s="32" t="str">
        <f t="shared" si="23"/>
        <v>Non respect du planning</v>
      </c>
    </row>
    <row r="190" spans="1:17" ht="12.95" hidden="1" customHeight="1" x14ac:dyDescent="0.2">
      <c r="A190" s="1" t="s">
        <v>4</v>
      </c>
      <c r="B190" s="9" t="s">
        <v>5</v>
      </c>
      <c r="C190" s="4">
        <v>45132</v>
      </c>
      <c r="D190" s="22" t="s">
        <v>56</v>
      </c>
      <c r="E190" s="5" t="s">
        <v>212</v>
      </c>
      <c r="F190" s="5" t="s">
        <v>6</v>
      </c>
      <c r="G190" s="5" t="s">
        <v>208</v>
      </c>
      <c r="H190" s="5" t="str">
        <f t="shared" si="18"/>
        <v>mardi</v>
      </c>
      <c r="I190" s="19">
        <f>IF(VLOOKUP(B190&amp;H190,'Param Planning'!$A$3:$Z$73,6,FALSE)=0,"",VLOOKUP(B190&amp;H190,'Param Planning'!$A$3:$Z$73,6,FALSE))</f>
        <v>0.25</v>
      </c>
      <c r="J190" s="10" t="str">
        <f>IF(VLOOKUP(B190&amp;H190,'Param Planning'!$A$3:$Z$73,7,FALSE)=0,"",VLOOKUP(B190&amp;H190,'Param Planning'!$A$3:$Z$73,7,FALSE))</f>
        <v/>
      </c>
      <c r="K190" s="10" t="str">
        <f>IF(VLOOKUP(B190&amp;H190,'Param Planning'!$A$3:$Z$73,8,FALSE)=0,"",VLOOKUP(B190&amp;H190,'Param Planning'!$A$3:$Z$73,8,FALSE))</f>
        <v/>
      </c>
      <c r="L190" s="10">
        <f>IF(VLOOKUP(B190&amp;H190,'Param Planning'!$A$3:$Z$73,9,FALSE)=0,"",VLOOKUP(B190&amp;H190,'Param Planning'!$A$3:$Z$73,9,FALSE))</f>
        <v>0.5</v>
      </c>
      <c r="M190" s="32" t="str">
        <f t="shared" si="19"/>
        <v>Non respect du planning</v>
      </c>
      <c r="N190" s="32" t="str">
        <f t="shared" si="20"/>
        <v/>
      </c>
      <c r="O190" s="32" t="str">
        <f t="shared" si="21"/>
        <v/>
      </c>
      <c r="P190" s="32" t="str">
        <f t="shared" si="22"/>
        <v>Non respect du planning</v>
      </c>
      <c r="Q190" s="32" t="str">
        <f t="shared" si="23"/>
        <v>Non respect du planning</v>
      </c>
    </row>
    <row r="191" spans="1:17" ht="12.95" hidden="1" customHeight="1" x14ac:dyDescent="0.2">
      <c r="A191" s="1" t="s">
        <v>4</v>
      </c>
      <c r="B191" s="9" t="s">
        <v>5</v>
      </c>
      <c r="C191" s="4">
        <v>45133</v>
      </c>
      <c r="D191" s="22" t="s">
        <v>108</v>
      </c>
      <c r="E191" s="5" t="s">
        <v>205</v>
      </c>
      <c r="F191" s="5" t="s">
        <v>67</v>
      </c>
      <c r="G191" s="5" t="s">
        <v>161</v>
      </c>
      <c r="H191" s="5" t="str">
        <f t="shared" si="18"/>
        <v>mercredi</v>
      </c>
      <c r="I191" s="19">
        <f>IF(VLOOKUP(B191&amp;H191,'Param Planning'!$A$3:$Z$73,6,FALSE)=0,"",VLOOKUP(B191&amp;H191,'Param Planning'!$A$3:$Z$73,6,FALSE))</f>
        <v>0.25</v>
      </c>
      <c r="J191" s="10">
        <f>IF(VLOOKUP(B191&amp;H191,'Param Planning'!$A$3:$Z$73,7,FALSE)=0,"",VLOOKUP(B191&amp;H191,'Param Planning'!$A$3:$Z$73,7,FALSE))</f>
        <v>0.47916666666666669</v>
      </c>
      <c r="K191" s="10">
        <f>IF(VLOOKUP(B191&amp;H191,'Param Planning'!$A$3:$Z$73,8,FALSE)=0,"",VLOOKUP(B191&amp;H191,'Param Planning'!$A$3:$Z$73,8,FALSE))</f>
        <v>0.5</v>
      </c>
      <c r="L191" s="10">
        <f>IF(VLOOKUP(B191&amp;H191,'Param Planning'!$A$3:$Z$73,9,FALSE)=0,"",VLOOKUP(B191&amp;H191,'Param Planning'!$A$3:$Z$73,9,FALSE))</f>
        <v>0.54166666666666663</v>
      </c>
      <c r="M191" s="32" t="str">
        <f t="shared" si="19"/>
        <v>Non respect du planning</v>
      </c>
      <c r="N191" s="32" t="str">
        <f t="shared" si="20"/>
        <v>Non respect du planning</v>
      </c>
      <c r="O191" s="32" t="str">
        <f t="shared" si="21"/>
        <v>Non respect du planning</v>
      </c>
      <c r="P191" s="32" t="str">
        <f t="shared" si="22"/>
        <v>Non respect du planning</v>
      </c>
      <c r="Q191" s="32" t="str">
        <f t="shared" si="23"/>
        <v>Non respect du planning</v>
      </c>
    </row>
    <row r="192" spans="1:17" ht="12.95" customHeight="1" x14ac:dyDescent="0.2">
      <c r="A192" s="1" t="s">
        <v>4</v>
      </c>
      <c r="B192" s="9" t="s">
        <v>5</v>
      </c>
      <c r="C192" s="4">
        <v>45134</v>
      </c>
      <c r="D192" s="22" t="s">
        <v>63</v>
      </c>
      <c r="E192" s="5" t="s">
        <v>197</v>
      </c>
      <c r="F192" s="5" t="s">
        <v>58</v>
      </c>
      <c r="G192" s="5" t="s">
        <v>194</v>
      </c>
      <c r="H192" s="5" t="str">
        <f t="shared" si="18"/>
        <v>jeudi</v>
      </c>
      <c r="I192" s="19">
        <f>IF(VLOOKUP(B192&amp;H192,'Param Planning'!$A$3:$Z$73,6,FALSE)=0,"",VLOOKUP(B192&amp;H192,'Param Planning'!$A$3:$Z$73,6,FALSE))</f>
        <v>0.25</v>
      </c>
      <c r="J192" s="10">
        <f>IF(VLOOKUP(B192&amp;H192,'Param Planning'!$A$3:$Z$73,7,FALSE)=0,"",VLOOKUP(B192&amp;H192,'Param Planning'!$A$3:$Z$73,7,FALSE))</f>
        <v>0.45833333333333331</v>
      </c>
      <c r="K192" s="10">
        <f>IF(VLOOKUP(B192&amp;H192,'Param Planning'!$A$3:$Z$73,8,FALSE)=0,"",VLOOKUP(B192&amp;H192,'Param Planning'!$A$3:$Z$73,8,FALSE))</f>
        <v>0.47916666666666669</v>
      </c>
      <c r="L192" s="10">
        <f>IF(VLOOKUP(B192&amp;H192,'Param Planning'!$A$3:$Z$73,9,FALSE)=0,"",VLOOKUP(B192&amp;H192,'Param Planning'!$A$3:$Z$73,9,FALSE))</f>
        <v>0.60416666666666663</v>
      </c>
      <c r="M192" s="32" t="str">
        <f>IFERROR(IF(AND(D192&gt;I192-1/24/6,D192&lt;=I192+1/24/6),"Respect du planning","Non respect du planning"),"")</f>
        <v>Non respect du planning</v>
      </c>
      <c r="N192" s="32" t="str">
        <f t="shared" si="20"/>
        <v>Non respect du planning</v>
      </c>
      <c r="O192" s="32" t="str">
        <f t="shared" si="21"/>
        <v>Non respect du planning</v>
      </c>
      <c r="P192" s="32" t="str">
        <f t="shared" si="22"/>
        <v>Non respect du planning</v>
      </c>
      <c r="Q192" s="32" t="str">
        <f t="shared" si="23"/>
        <v>Non respect du planning</v>
      </c>
    </row>
    <row r="193" spans="1:17" ht="12.95" hidden="1" customHeight="1" x14ac:dyDescent="0.2">
      <c r="A193" s="1" t="s">
        <v>4</v>
      </c>
      <c r="B193" s="9" t="s">
        <v>5</v>
      </c>
      <c r="C193" s="4">
        <v>45135</v>
      </c>
      <c r="D193" s="22" t="s">
        <v>56</v>
      </c>
      <c r="E193" s="5"/>
      <c r="F193" s="5"/>
      <c r="G193" s="5" t="s">
        <v>122</v>
      </c>
      <c r="H193" s="5" t="str">
        <f t="shared" si="18"/>
        <v>vendredi</v>
      </c>
      <c r="I193" s="19">
        <f>IF(VLOOKUP(B193&amp;H193,'Param Planning'!$A$3:$Z$73,6,FALSE)=0,"",VLOOKUP(B193&amp;H193,'Param Planning'!$A$3:$Z$73,6,FALSE))</f>
        <v>0.25</v>
      </c>
      <c r="J193" s="10">
        <f>IF(VLOOKUP(B193&amp;H193,'Param Planning'!$A$3:$Z$73,7,FALSE)=0,"",VLOOKUP(B193&amp;H193,'Param Planning'!$A$3:$Z$73,7,FALSE))</f>
        <v>0.47916666666666669</v>
      </c>
      <c r="K193" s="10">
        <f>IF(VLOOKUP(B193&amp;H193,'Param Planning'!$A$3:$Z$73,8,FALSE)=0,"",VLOOKUP(B193&amp;H193,'Param Planning'!$A$3:$Z$73,8,FALSE))</f>
        <v>0.5</v>
      </c>
      <c r="L193" s="10">
        <f>IF(VLOOKUP(B193&amp;H193,'Param Planning'!$A$3:$Z$73,9,FALSE)=0,"",VLOOKUP(B193&amp;H193,'Param Planning'!$A$3:$Z$73,9,FALSE))</f>
        <v>0.625</v>
      </c>
      <c r="M193" s="32" t="str">
        <f t="shared" si="19"/>
        <v>Non respect du planning</v>
      </c>
      <c r="N193" s="32" t="str">
        <f t="shared" si="20"/>
        <v>Non respect du planning</v>
      </c>
      <c r="O193" s="32" t="str">
        <f t="shared" si="21"/>
        <v>Non respect du planning</v>
      </c>
      <c r="P193" s="32" t="str">
        <f t="shared" si="22"/>
        <v>Non respect du planning</v>
      </c>
      <c r="Q193" s="32" t="str">
        <f t="shared" si="23"/>
        <v>Non respect du planning</v>
      </c>
    </row>
    <row r="194" spans="1:17" ht="12.95" hidden="1" customHeight="1" x14ac:dyDescent="0.2">
      <c r="A194" s="1" t="s">
        <v>4</v>
      </c>
      <c r="B194" s="9" t="s">
        <v>5</v>
      </c>
      <c r="C194" s="4">
        <v>45136</v>
      </c>
      <c r="D194" s="22" t="s">
        <v>43</v>
      </c>
      <c r="E194" s="5" t="s">
        <v>177</v>
      </c>
      <c r="F194" s="5" t="s">
        <v>30</v>
      </c>
      <c r="G194" s="5" t="s">
        <v>171</v>
      </c>
      <c r="H194" s="5" t="str">
        <f t="shared" si="18"/>
        <v>samedi</v>
      </c>
      <c r="I194" s="19">
        <f>IF(VLOOKUP(B194&amp;H194,'Param Planning'!$A$3:$Z$73,6,FALSE)=0,"",VLOOKUP(B194&amp;H194,'Param Planning'!$A$3:$Z$73,6,FALSE))</f>
        <v>0.25</v>
      </c>
      <c r="J194" s="10">
        <f>IF(VLOOKUP(B194&amp;H194,'Param Planning'!$A$3:$Z$73,7,FALSE)=0,"",VLOOKUP(B194&amp;H194,'Param Planning'!$A$3:$Z$73,7,FALSE))</f>
        <v>0.47916666666666669</v>
      </c>
      <c r="K194" s="10">
        <f>IF(VLOOKUP(B194&amp;H194,'Param Planning'!$A$3:$Z$73,8,FALSE)=0,"",VLOOKUP(B194&amp;H194,'Param Planning'!$A$3:$Z$73,8,FALSE))</f>
        <v>0.5</v>
      </c>
      <c r="L194" s="10">
        <f>IF(VLOOKUP(B194&amp;H194,'Param Planning'!$A$3:$Z$73,9,FALSE)=0,"",VLOOKUP(B194&amp;H194,'Param Planning'!$A$3:$Z$73,9,FALSE))</f>
        <v>0.5625</v>
      </c>
      <c r="M194" s="32" t="str">
        <f t="shared" si="19"/>
        <v>Non respect du planning</v>
      </c>
      <c r="N194" s="32" t="str">
        <f t="shared" si="20"/>
        <v>Non respect du planning</v>
      </c>
      <c r="O194" s="32" t="str">
        <f t="shared" si="21"/>
        <v>Non respect du planning</v>
      </c>
      <c r="P194" s="32" t="str">
        <f t="shared" si="22"/>
        <v>Non respect du planning</v>
      </c>
      <c r="Q194" s="32" t="str">
        <f t="shared" si="23"/>
        <v>Non respect du planning</v>
      </c>
    </row>
    <row r="195" spans="1:17" ht="12.95" hidden="1" customHeight="1" x14ac:dyDescent="0.2">
      <c r="A195" s="1" t="s">
        <v>4</v>
      </c>
      <c r="B195" s="9" t="s">
        <v>5</v>
      </c>
      <c r="C195" s="4">
        <v>45138</v>
      </c>
      <c r="D195" s="22" t="s">
        <v>24</v>
      </c>
      <c r="E195" s="5" t="s">
        <v>127</v>
      </c>
      <c r="F195" s="5" t="s">
        <v>6</v>
      </c>
      <c r="G195" s="5" t="s">
        <v>164</v>
      </c>
      <c r="H195" s="5" t="str">
        <f t="shared" si="18"/>
        <v>lundi</v>
      </c>
      <c r="I195" s="19">
        <f>IF(VLOOKUP(B195&amp;H195,'Param Planning'!$A$3:$Z$73,6,FALSE)=0,"",VLOOKUP(B195&amp;H195,'Param Planning'!$A$3:$Z$73,6,FALSE))</f>
        <v>0.25</v>
      </c>
      <c r="J195" s="10" t="str">
        <f>IF(VLOOKUP(B195&amp;H195,'Param Planning'!$A$3:$Z$73,7,FALSE)=0,"",VLOOKUP(B195&amp;H195,'Param Planning'!$A$3:$Z$73,7,FALSE))</f>
        <v/>
      </c>
      <c r="K195" s="10" t="str">
        <f>IF(VLOOKUP(B195&amp;H195,'Param Planning'!$A$3:$Z$73,8,FALSE)=0,"",VLOOKUP(B195&amp;H195,'Param Planning'!$A$3:$Z$73,8,FALSE))</f>
        <v/>
      </c>
      <c r="L195" s="10">
        <f>IF(VLOOKUP(B195&amp;H195,'Param Planning'!$A$3:$Z$73,9,FALSE)=0,"",VLOOKUP(B195&amp;H195,'Param Planning'!$A$3:$Z$73,9,FALSE))</f>
        <v>0.5</v>
      </c>
      <c r="M195" s="32" t="str">
        <f t="shared" si="19"/>
        <v>Non respect du planning</v>
      </c>
      <c r="N195" s="32" t="str">
        <f t="shared" si="20"/>
        <v/>
      </c>
      <c r="O195" s="32" t="str">
        <f t="shared" si="21"/>
        <v/>
      </c>
      <c r="P195" s="32" t="str">
        <f t="shared" si="22"/>
        <v>Non respect du planning</v>
      </c>
      <c r="Q195" s="32" t="str">
        <f t="shared" si="23"/>
        <v>Non respect du planning</v>
      </c>
    </row>
    <row r="196" spans="1:17" ht="12.95" hidden="1" customHeight="1" x14ac:dyDescent="0.2">
      <c r="A196" s="1"/>
      <c r="B196" s="9"/>
      <c r="C196" s="4"/>
      <c r="D196" s="22"/>
      <c r="E196" s="5"/>
      <c r="F196" s="5"/>
      <c r="G196" s="5"/>
      <c r="H196" s="5" t="str">
        <f t="shared" ref="H196:H259" si="24">TEXT(C196,"jjjj")</f>
        <v>samedi</v>
      </c>
      <c r="I196" s="19" t="str">
        <f>IF(VLOOKUP(B196&amp;H196,'Param Planning'!$A$3:$Z$73,6,FALSE)=0,"",VLOOKUP(B196&amp;H196,'Param Planning'!$A$3:$Z$73,6,FALSE))</f>
        <v/>
      </c>
      <c r="J196" s="10" t="str">
        <f>IF(VLOOKUP(B196&amp;H196,'Param Planning'!$A$3:$Z$73,7,FALSE)=0,"",VLOOKUP(B196&amp;H196,'Param Planning'!$A$3:$Z$73,7,FALSE))</f>
        <v/>
      </c>
      <c r="K196" s="10" t="str">
        <f>IF(VLOOKUP(B196&amp;H196,'Param Planning'!$A$3:$Z$73,8,FALSE)=0,"",VLOOKUP(B196&amp;H196,'Param Planning'!$A$3:$Z$73,8,FALSE))</f>
        <v/>
      </c>
      <c r="L196" s="10" t="str">
        <f>IF(VLOOKUP(B196&amp;H196,'Param Planning'!$A$3:$Z$73,9,FALSE)=0,"",VLOOKUP(B196&amp;H196,'Param Planning'!$A$3:$Z$73,9,FALSE))</f>
        <v/>
      </c>
      <c r="M196" s="32" t="e">
        <f t="shared" si="19"/>
        <v>#VALUE!</v>
      </c>
      <c r="N196" s="32" t="str">
        <f t="shared" si="20"/>
        <v/>
      </c>
      <c r="O196" s="32" t="str">
        <f t="shared" si="21"/>
        <v/>
      </c>
      <c r="P196" s="32" t="str">
        <f t="shared" si="22"/>
        <v/>
      </c>
      <c r="Q196" s="32" t="e">
        <f t="shared" si="23"/>
        <v>#VALUE!</v>
      </c>
    </row>
    <row r="197" spans="1:17" ht="12.95" hidden="1" customHeight="1" x14ac:dyDescent="0.2">
      <c r="A197" s="1" t="s">
        <v>4</v>
      </c>
      <c r="B197" s="9" t="s">
        <v>7</v>
      </c>
      <c r="C197" s="4">
        <v>45108</v>
      </c>
      <c r="D197" s="22" t="s">
        <v>81</v>
      </c>
      <c r="E197" s="5" t="s">
        <v>301</v>
      </c>
      <c r="F197" s="5" t="s">
        <v>157</v>
      </c>
      <c r="G197" s="5" t="s">
        <v>297</v>
      </c>
      <c r="H197" s="5" t="str">
        <f t="shared" si="24"/>
        <v>samedi</v>
      </c>
      <c r="I197" s="19">
        <f>IF(VLOOKUP(B197&amp;H197,'Param Planning'!$A$3:$Z$73,6,FALSE)=0,"",VLOOKUP(B197&amp;H197,'Param Planning'!$A$3:$Z$73,6,FALSE))</f>
        <v>0.3125</v>
      </c>
      <c r="J197" s="10">
        <f>IF(VLOOKUP(B197&amp;H197,'Param Planning'!$A$3:$Z$73,7,FALSE)=0,"",VLOOKUP(B197&amp;H197,'Param Planning'!$A$3:$Z$73,7,FALSE))</f>
        <v>0.47916666666666669</v>
      </c>
      <c r="K197" s="10">
        <f>IF(VLOOKUP(B197&amp;H197,'Param Planning'!$A$3:$Z$73,8,FALSE)=0,"",VLOOKUP(B197&amp;H197,'Param Planning'!$A$3:$Z$73,8,FALSE))</f>
        <v>0.5</v>
      </c>
      <c r="L197" s="10">
        <f>IF(VLOOKUP(B197&amp;H197,'Param Planning'!$A$3:$Z$73,9,FALSE)=0,"",VLOOKUP(B197&amp;H197,'Param Planning'!$A$3:$Z$73,9,FALSE))</f>
        <v>0.66666666666666663</v>
      </c>
      <c r="M197" s="32" t="str">
        <f t="shared" si="19"/>
        <v>Non respect du planning</v>
      </c>
      <c r="N197" s="32" t="str">
        <f t="shared" si="20"/>
        <v>Non respect du planning</v>
      </c>
      <c r="O197" s="32" t="str">
        <f t="shared" si="21"/>
        <v>Non respect du planning</v>
      </c>
      <c r="P197" s="32" t="str">
        <f t="shared" si="22"/>
        <v>Non respect du planning</v>
      </c>
      <c r="Q197" s="32" t="str">
        <f t="shared" si="23"/>
        <v>Non respect du planning</v>
      </c>
    </row>
    <row r="198" spans="1:17" ht="12.95" hidden="1" customHeight="1" x14ac:dyDescent="0.2">
      <c r="A198" s="1" t="s">
        <v>4</v>
      </c>
      <c r="B198" s="9" t="s">
        <v>7</v>
      </c>
      <c r="C198" s="4">
        <v>45112</v>
      </c>
      <c r="D198" s="22" t="s">
        <v>147</v>
      </c>
      <c r="E198" s="5"/>
      <c r="F198" s="5"/>
      <c r="G198" s="5" t="s">
        <v>183</v>
      </c>
      <c r="H198" s="5" t="str">
        <f t="shared" si="24"/>
        <v>mercredi</v>
      </c>
      <c r="I198" s="19">
        <f>IF(VLOOKUP(B198&amp;H198,'Param Planning'!$A$3:$Z$73,6,FALSE)=0,"",VLOOKUP(B198&amp;H198,'Param Planning'!$A$3:$Z$73,6,FALSE))</f>
        <v>0.39583333333333331</v>
      </c>
      <c r="J198" s="10" t="str">
        <f>IF(VLOOKUP(B198&amp;H198,'Param Planning'!$A$3:$Z$73,7,FALSE)=0,"",VLOOKUP(B198&amp;H198,'Param Planning'!$A$3:$Z$73,7,FALSE))</f>
        <v/>
      </c>
      <c r="K198" s="10" t="str">
        <f>IF(VLOOKUP(B198&amp;H198,'Param Planning'!$A$3:$Z$73,8,FALSE)=0,"",VLOOKUP(B198&amp;H198,'Param Planning'!$A$3:$Z$73,8,FALSE))</f>
        <v/>
      </c>
      <c r="L198" s="10">
        <f>IF(VLOOKUP(B198&amp;H198,'Param Planning'!$A$3:$Z$73,9,FALSE)=0,"",VLOOKUP(B198&amp;H198,'Param Planning'!$A$3:$Z$73,9,FALSE))</f>
        <v>0.64583333333333337</v>
      </c>
      <c r="M198" s="32" t="str">
        <f t="shared" si="19"/>
        <v>Non respect du planning</v>
      </c>
      <c r="N198" s="32" t="str">
        <f t="shared" si="20"/>
        <v/>
      </c>
      <c r="O198" s="32" t="str">
        <f t="shared" si="21"/>
        <v/>
      </c>
      <c r="P198" s="32" t="str">
        <f t="shared" si="22"/>
        <v>Non respect du planning</v>
      </c>
      <c r="Q198" s="32" t="str">
        <f t="shared" si="23"/>
        <v>Non respect du planning</v>
      </c>
    </row>
    <row r="199" spans="1:17" ht="12.95" hidden="1" customHeight="1" x14ac:dyDescent="0.2">
      <c r="A199" s="1" t="s">
        <v>4</v>
      </c>
      <c r="B199" s="9" t="s">
        <v>7</v>
      </c>
      <c r="C199" s="4">
        <v>45114</v>
      </c>
      <c r="D199" s="22" t="s">
        <v>139</v>
      </c>
      <c r="E199" s="5"/>
      <c r="F199" s="5"/>
      <c r="G199" s="5" t="s">
        <v>285</v>
      </c>
      <c r="H199" s="5" t="str">
        <f t="shared" si="24"/>
        <v>vendredi</v>
      </c>
      <c r="I199" s="19">
        <f>IF(VLOOKUP(B199&amp;H199,'Param Planning'!$A$3:$Z$73,6,FALSE)=0,"",VLOOKUP(B199&amp;H199,'Param Planning'!$A$3:$Z$73,6,FALSE))</f>
        <v>0.39583333333333331</v>
      </c>
      <c r="J199" s="10" t="str">
        <f>IF(VLOOKUP(B199&amp;H199,'Param Planning'!$A$3:$Z$73,7,FALSE)=0,"",VLOOKUP(B199&amp;H199,'Param Planning'!$A$3:$Z$73,7,FALSE))</f>
        <v/>
      </c>
      <c r="K199" s="10" t="str">
        <f>IF(VLOOKUP(B199&amp;H199,'Param Planning'!$A$3:$Z$73,8,FALSE)=0,"",VLOOKUP(B199&amp;H199,'Param Planning'!$A$3:$Z$73,8,FALSE))</f>
        <v/>
      </c>
      <c r="L199" s="10">
        <f>IF(VLOOKUP(B199&amp;H199,'Param Planning'!$A$3:$Z$73,9,FALSE)=0,"",VLOOKUP(B199&amp;H199,'Param Planning'!$A$3:$Z$73,9,FALSE))</f>
        <v>0.64583333333333337</v>
      </c>
      <c r="M199" s="32" t="str">
        <f t="shared" si="19"/>
        <v>Non respect du planning</v>
      </c>
      <c r="N199" s="32" t="str">
        <f t="shared" si="20"/>
        <v/>
      </c>
      <c r="O199" s="32" t="str">
        <f t="shared" si="21"/>
        <v/>
      </c>
      <c r="P199" s="32" t="str">
        <f t="shared" si="22"/>
        <v>Non respect du planning</v>
      </c>
      <c r="Q199" s="32" t="str">
        <f t="shared" si="23"/>
        <v>Non respect du planning</v>
      </c>
    </row>
    <row r="200" spans="1:17" ht="12.95" hidden="1" customHeight="1" x14ac:dyDescent="0.2">
      <c r="A200" s="1" t="s">
        <v>4</v>
      </c>
      <c r="B200" s="9" t="s">
        <v>7</v>
      </c>
      <c r="C200" s="4">
        <v>45115</v>
      </c>
      <c r="D200" s="22" t="s">
        <v>133</v>
      </c>
      <c r="E200" s="5" t="s">
        <v>197</v>
      </c>
      <c r="F200" s="5" t="s">
        <v>132</v>
      </c>
      <c r="G200" s="5" t="s">
        <v>278</v>
      </c>
      <c r="H200" s="5" t="str">
        <f t="shared" si="24"/>
        <v>samedi</v>
      </c>
      <c r="I200" s="19">
        <f>IF(VLOOKUP(B200&amp;H200,'Param Planning'!$A$3:$Z$73,6,FALSE)=0,"",VLOOKUP(B200&amp;H200,'Param Planning'!$A$3:$Z$73,6,FALSE))</f>
        <v>0.3125</v>
      </c>
      <c r="J200" s="10">
        <f>IF(VLOOKUP(B200&amp;H200,'Param Planning'!$A$3:$Z$73,7,FALSE)=0,"",VLOOKUP(B200&amp;H200,'Param Planning'!$A$3:$Z$73,7,FALSE))</f>
        <v>0.47916666666666669</v>
      </c>
      <c r="K200" s="10">
        <f>IF(VLOOKUP(B200&amp;H200,'Param Planning'!$A$3:$Z$73,8,FALSE)=0,"",VLOOKUP(B200&amp;H200,'Param Planning'!$A$3:$Z$73,8,FALSE))</f>
        <v>0.5</v>
      </c>
      <c r="L200" s="10">
        <f>IF(VLOOKUP(B200&amp;H200,'Param Planning'!$A$3:$Z$73,9,FALSE)=0,"",VLOOKUP(B200&amp;H200,'Param Planning'!$A$3:$Z$73,9,FALSE))</f>
        <v>0.66666666666666663</v>
      </c>
      <c r="M200" s="32" t="str">
        <f t="shared" si="19"/>
        <v>Non respect du planning</v>
      </c>
      <c r="N200" s="32" t="str">
        <f t="shared" si="20"/>
        <v>Non respect du planning</v>
      </c>
      <c r="O200" s="32" t="str">
        <f t="shared" si="21"/>
        <v>Non respect du planning</v>
      </c>
      <c r="P200" s="32" t="str">
        <f t="shared" si="22"/>
        <v>Non respect du planning</v>
      </c>
      <c r="Q200" s="32" t="str">
        <f t="shared" si="23"/>
        <v>Non respect du planning</v>
      </c>
    </row>
    <row r="201" spans="1:17" ht="12.95" hidden="1" customHeight="1" x14ac:dyDescent="0.2">
      <c r="A201" s="1" t="s">
        <v>4</v>
      </c>
      <c r="B201" s="9" t="s">
        <v>7</v>
      </c>
      <c r="C201" s="4">
        <v>45119</v>
      </c>
      <c r="D201" s="22" t="s">
        <v>124</v>
      </c>
      <c r="E201" s="5"/>
      <c r="F201" s="5"/>
      <c r="G201" s="5" t="s">
        <v>265</v>
      </c>
      <c r="H201" s="5" t="str">
        <f t="shared" si="24"/>
        <v>mercredi</v>
      </c>
      <c r="I201" s="19">
        <f>IF(VLOOKUP(B201&amp;H201,'Param Planning'!$A$3:$Z$73,6,FALSE)=0,"",VLOOKUP(B201&amp;H201,'Param Planning'!$A$3:$Z$73,6,FALSE))</f>
        <v>0.39583333333333331</v>
      </c>
      <c r="J201" s="10" t="str">
        <f>IF(VLOOKUP(B201&amp;H201,'Param Planning'!$A$3:$Z$73,7,FALSE)=0,"",VLOOKUP(B201&amp;H201,'Param Planning'!$A$3:$Z$73,7,FALSE))</f>
        <v/>
      </c>
      <c r="K201" s="10" t="str">
        <f>IF(VLOOKUP(B201&amp;H201,'Param Planning'!$A$3:$Z$73,8,FALSE)=0,"",VLOOKUP(B201&amp;H201,'Param Planning'!$A$3:$Z$73,8,FALSE))</f>
        <v/>
      </c>
      <c r="L201" s="10">
        <f>IF(VLOOKUP(B201&amp;H201,'Param Planning'!$A$3:$Z$73,9,FALSE)=0,"",VLOOKUP(B201&amp;H201,'Param Planning'!$A$3:$Z$73,9,FALSE))</f>
        <v>0.64583333333333337</v>
      </c>
      <c r="M201" s="32" t="str">
        <f t="shared" si="19"/>
        <v>Non respect du planning</v>
      </c>
      <c r="N201" s="32" t="str">
        <f t="shared" si="20"/>
        <v/>
      </c>
      <c r="O201" s="32" t="str">
        <f t="shared" si="21"/>
        <v/>
      </c>
      <c r="P201" s="32" t="str">
        <f t="shared" si="22"/>
        <v>Non respect du planning</v>
      </c>
      <c r="Q201" s="32" t="str">
        <f t="shared" si="23"/>
        <v>Non respect du planning</v>
      </c>
    </row>
    <row r="202" spans="1:17" ht="12.95" hidden="1" customHeight="1" x14ac:dyDescent="0.2">
      <c r="A202" s="1" t="s">
        <v>4</v>
      </c>
      <c r="B202" s="9" t="s">
        <v>7</v>
      </c>
      <c r="C202" s="4">
        <v>45121</v>
      </c>
      <c r="D202" s="22" t="s">
        <v>93</v>
      </c>
      <c r="E202" s="5"/>
      <c r="F202" s="5"/>
      <c r="G202" s="5" t="s">
        <v>241</v>
      </c>
      <c r="H202" s="5" t="str">
        <f t="shared" si="24"/>
        <v>vendredi</v>
      </c>
      <c r="I202" s="19">
        <f>IF(VLOOKUP(B202&amp;H202,'Param Planning'!$A$3:$Z$73,6,FALSE)=0,"",VLOOKUP(B202&amp;H202,'Param Planning'!$A$3:$Z$73,6,FALSE))</f>
        <v>0.39583333333333331</v>
      </c>
      <c r="J202" s="10" t="str">
        <f>IF(VLOOKUP(B202&amp;H202,'Param Planning'!$A$3:$Z$73,7,FALSE)=0,"",VLOOKUP(B202&amp;H202,'Param Planning'!$A$3:$Z$73,7,FALSE))</f>
        <v/>
      </c>
      <c r="K202" s="10" t="str">
        <f>IF(VLOOKUP(B202&amp;H202,'Param Planning'!$A$3:$Z$73,8,FALSE)=0,"",VLOOKUP(B202&amp;H202,'Param Planning'!$A$3:$Z$73,8,FALSE))</f>
        <v/>
      </c>
      <c r="L202" s="10">
        <f>IF(VLOOKUP(B202&amp;H202,'Param Planning'!$A$3:$Z$73,9,FALSE)=0,"",VLOOKUP(B202&amp;H202,'Param Planning'!$A$3:$Z$73,9,FALSE))</f>
        <v>0.64583333333333337</v>
      </c>
      <c r="M202" s="32" t="str">
        <f t="shared" si="19"/>
        <v>Non respect du planning</v>
      </c>
      <c r="N202" s="32" t="str">
        <f t="shared" si="20"/>
        <v/>
      </c>
      <c r="O202" s="32" t="str">
        <f t="shared" si="21"/>
        <v/>
      </c>
      <c r="P202" s="32" t="str">
        <f t="shared" si="22"/>
        <v>Non respect du planning</v>
      </c>
      <c r="Q202" s="32" t="str">
        <f t="shared" si="23"/>
        <v>Non respect du planning</v>
      </c>
    </row>
    <row r="203" spans="1:17" ht="12.95" hidden="1" customHeight="1" x14ac:dyDescent="0.2">
      <c r="A203" s="1" t="s">
        <v>4</v>
      </c>
      <c r="B203" s="9" t="s">
        <v>7</v>
      </c>
      <c r="C203" s="4">
        <v>45122</v>
      </c>
      <c r="D203" s="22" t="s">
        <v>59</v>
      </c>
      <c r="E203" s="5" t="s">
        <v>177</v>
      </c>
      <c r="F203" s="5" t="s">
        <v>58</v>
      </c>
      <c r="G203" s="5" t="s">
        <v>255</v>
      </c>
      <c r="H203" s="5" t="str">
        <f t="shared" si="24"/>
        <v>samedi</v>
      </c>
      <c r="I203" s="19">
        <f>IF(VLOOKUP(B203&amp;H203,'Param Planning'!$A$3:$Z$73,6,FALSE)=0,"",VLOOKUP(B203&amp;H203,'Param Planning'!$A$3:$Z$73,6,FALSE))</f>
        <v>0.3125</v>
      </c>
      <c r="J203" s="10">
        <f>IF(VLOOKUP(B203&amp;H203,'Param Planning'!$A$3:$Z$73,7,FALSE)=0,"",VLOOKUP(B203&amp;H203,'Param Planning'!$A$3:$Z$73,7,FALSE))</f>
        <v>0.47916666666666669</v>
      </c>
      <c r="K203" s="10">
        <f>IF(VLOOKUP(B203&amp;H203,'Param Planning'!$A$3:$Z$73,8,FALSE)=0,"",VLOOKUP(B203&amp;H203,'Param Planning'!$A$3:$Z$73,8,FALSE))</f>
        <v>0.5</v>
      </c>
      <c r="L203" s="10">
        <f>IF(VLOOKUP(B203&amp;H203,'Param Planning'!$A$3:$Z$73,9,FALSE)=0,"",VLOOKUP(B203&amp;H203,'Param Planning'!$A$3:$Z$73,9,FALSE))</f>
        <v>0.66666666666666663</v>
      </c>
      <c r="M203" s="32" t="str">
        <f t="shared" si="19"/>
        <v>Non respect du planning</v>
      </c>
      <c r="N203" s="32" t="str">
        <f t="shared" si="20"/>
        <v>Non respect du planning</v>
      </c>
      <c r="O203" s="32" t="str">
        <f t="shared" si="21"/>
        <v>Non respect du planning</v>
      </c>
      <c r="P203" s="32" t="str">
        <f t="shared" si="22"/>
        <v>Non respect du planning</v>
      </c>
      <c r="Q203" s="32" t="str">
        <f t="shared" si="23"/>
        <v>Non respect du planning</v>
      </c>
    </row>
    <row r="204" spans="1:17" ht="12.95" hidden="1" customHeight="1" x14ac:dyDescent="0.2">
      <c r="A204" s="1" t="s">
        <v>4</v>
      </c>
      <c r="B204" s="9" t="s">
        <v>7</v>
      </c>
      <c r="C204" s="4">
        <v>45126</v>
      </c>
      <c r="D204" s="22" t="s">
        <v>93</v>
      </c>
      <c r="E204" s="5"/>
      <c r="F204" s="5"/>
      <c r="G204" s="5" t="s">
        <v>241</v>
      </c>
      <c r="H204" s="5" t="str">
        <f t="shared" si="24"/>
        <v>mercredi</v>
      </c>
      <c r="I204" s="19">
        <f>IF(VLOOKUP(B204&amp;H204,'Param Planning'!$A$3:$Z$73,6,FALSE)=0,"",VLOOKUP(B204&amp;H204,'Param Planning'!$A$3:$Z$73,6,FALSE))</f>
        <v>0.39583333333333331</v>
      </c>
      <c r="J204" s="10" t="str">
        <f>IF(VLOOKUP(B204&amp;H204,'Param Planning'!$A$3:$Z$73,7,FALSE)=0,"",VLOOKUP(B204&amp;H204,'Param Planning'!$A$3:$Z$73,7,FALSE))</f>
        <v/>
      </c>
      <c r="K204" s="10" t="str">
        <f>IF(VLOOKUP(B204&amp;H204,'Param Planning'!$A$3:$Z$73,8,FALSE)=0,"",VLOOKUP(B204&amp;H204,'Param Planning'!$A$3:$Z$73,8,FALSE))</f>
        <v/>
      </c>
      <c r="L204" s="10">
        <f>IF(VLOOKUP(B204&amp;H204,'Param Planning'!$A$3:$Z$73,9,FALSE)=0,"",VLOOKUP(B204&amp;H204,'Param Planning'!$A$3:$Z$73,9,FALSE))</f>
        <v>0.64583333333333337</v>
      </c>
      <c r="M204" s="32" t="str">
        <f t="shared" ref="M204:M261" si="25">IF(AND(D204&gt;(I204-TIME(INT(10/60),MOD(10,60),0)),D204&lt;=(I204+TIME(INT(10/60),MOD(10,60),0))),"Respect du planning","Non respect du planning")</f>
        <v>Non respect du planning</v>
      </c>
      <c r="N204" s="32" t="str">
        <f t="shared" ref="N204:N261" si="26">IFERROR(IF(AND(E204&gt;(J204-TIME(INT(10/60),MOD(10,60),0)),E204&lt;=(J204+TIME(INT(10/60),MOD(10,60),0))),"Respect du planning","Non respect du planning"),"")</f>
        <v/>
      </c>
      <c r="O204" s="32" t="str">
        <f t="shared" ref="O204:O261" si="27">IFERROR(IF(AND(F204&gt;(K204-TIME(INT(10/60),MOD(10,60),0)),F204&lt;=(K204+TIME(INT(10/60),MOD(10,60),0))),"Respect du planning","Non respect du planning"),"")</f>
        <v/>
      </c>
      <c r="P204" s="32" t="str">
        <f t="shared" ref="P204:P261" si="28">IFERROR(IF(AND(G204&gt;(L204-TIME(INT(10/60),MOD(10,60),0)),G204&lt;=(L204+TIME(INT(10/60),MOD(10,60),0))),"Respect du planning","Non respect du planning"),"")</f>
        <v>Non respect du planning</v>
      </c>
      <c r="Q204" s="32" t="str">
        <f t="shared" ref="Q204:Q261" si="29">IF(M204="Non respect du planning","Non respect du planning",IF(N204="Non respect du planning","Non respect du planning",IF(O204="Non respect du planning","Non respect du planning",IF(P204="Non respect du planning","Non respect du planning","Respect du planning"))))</f>
        <v>Non respect du planning</v>
      </c>
    </row>
    <row r="205" spans="1:17" ht="12.95" hidden="1" customHeight="1" x14ac:dyDescent="0.2">
      <c r="A205" s="1" t="s">
        <v>4</v>
      </c>
      <c r="B205" s="9" t="s">
        <v>7</v>
      </c>
      <c r="C205" s="4">
        <v>45128</v>
      </c>
      <c r="D205" s="22" t="s">
        <v>93</v>
      </c>
      <c r="E205" s="5"/>
      <c r="F205" s="5"/>
      <c r="G205" s="5" t="s">
        <v>302</v>
      </c>
      <c r="H205" s="5" t="str">
        <f t="shared" si="24"/>
        <v>vendredi</v>
      </c>
      <c r="I205" s="19">
        <f>IF(VLOOKUP(B205&amp;H205,'Param Planning'!$A$3:$Z$73,6,FALSE)=0,"",VLOOKUP(B205&amp;H205,'Param Planning'!$A$3:$Z$73,6,FALSE))</f>
        <v>0.39583333333333331</v>
      </c>
      <c r="J205" s="10" t="str">
        <f>IF(VLOOKUP(B205&amp;H205,'Param Planning'!$A$3:$Z$73,7,FALSE)=0,"",VLOOKUP(B205&amp;H205,'Param Planning'!$A$3:$Z$73,7,FALSE))</f>
        <v/>
      </c>
      <c r="K205" s="10" t="str">
        <f>IF(VLOOKUP(B205&amp;H205,'Param Planning'!$A$3:$Z$73,8,FALSE)=0,"",VLOOKUP(B205&amp;H205,'Param Planning'!$A$3:$Z$73,8,FALSE))</f>
        <v/>
      </c>
      <c r="L205" s="10">
        <f>IF(VLOOKUP(B205&amp;H205,'Param Planning'!$A$3:$Z$73,9,FALSE)=0,"",VLOOKUP(B205&amp;H205,'Param Planning'!$A$3:$Z$73,9,FALSE))</f>
        <v>0.64583333333333337</v>
      </c>
      <c r="M205" s="32" t="str">
        <f t="shared" si="25"/>
        <v>Non respect du planning</v>
      </c>
      <c r="N205" s="32" t="str">
        <f t="shared" si="26"/>
        <v/>
      </c>
      <c r="O205" s="32" t="str">
        <f t="shared" si="27"/>
        <v/>
      </c>
      <c r="P205" s="32" t="str">
        <f t="shared" si="28"/>
        <v>Non respect du planning</v>
      </c>
      <c r="Q205" s="32" t="str">
        <f t="shared" si="29"/>
        <v>Non respect du planning</v>
      </c>
    </row>
    <row r="206" spans="1:17" ht="12.95" hidden="1" customHeight="1" x14ac:dyDescent="0.2">
      <c r="A206" s="1" t="s">
        <v>4</v>
      </c>
      <c r="B206" s="9" t="s">
        <v>7</v>
      </c>
      <c r="C206" s="4">
        <v>45129</v>
      </c>
      <c r="D206" s="22" t="s">
        <v>32</v>
      </c>
      <c r="E206" s="5" t="s">
        <v>190</v>
      </c>
      <c r="F206" s="5" t="s">
        <v>85</v>
      </c>
      <c r="G206" s="5" t="s">
        <v>223</v>
      </c>
      <c r="H206" s="5" t="str">
        <f t="shared" si="24"/>
        <v>samedi</v>
      </c>
      <c r="I206" s="19">
        <f>IF(VLOOKUP(B206&amp;H206,'Param Planning'!$A$3:$Z$73,6,FALSE)=0,"",VLOOKUP(B206&amp;H206,'Param Planning'!$A$3:$Z$73,6,FALSE))</f>
        <v>0.3125</v>
      </c>
      <c r="J206" s="10">
        <f>IF(VLOOKUP(B206&amp;H206,'Param Planning'!$A$3:$Z$73,7,FALSE)=0,"",VLOOKUP(B206&amp;H206,'Param Planning'!$A$3:$Z$73,7,FALSE))</f>
        <v>0.47916666666666669</v>
      </c>
      <c r="K206" s="10">
        <f>IF(VLOOKUP(B206&amp;H206,'Param Planning'!$A$3:$Z$73,8,FALSE)=0,"",VLOOKUP(B206&amp;H206,'Param Planning'!$A$3:$Z$73,8,FALSE))</f>
        <v>0.5</v>
      </c>
      <c r="L206" s="10">
        <f>IF(VLOOKUP(B206&amp;H206,'Param Planning'!$A$3:$Z$73,9,FALSE)=0,"",VLOOKUP(B206&amp;H206,'Param Planning'!$A$3:$Z$73,9,FALSE))</f>
        <v>0.66666666666666663</v>
      </c>
      <c r="M206" s="32" t="str">
        <f t="shared" si="25"/>
        <v>Non respect du planning</v>
      </c>
      <c r="N206" s="32" t="str">
        <f t="shared" si="26"/>
        <v>Non respect du planning</v>
      </c>
      <c r="O206" s="32" t="str">
        <f t="shared" si="27"/>
        <v>Non respect du planning</v>
      </c>
      <c r="P206" s="32" t="str">
        <f t="shared" si="28"/>
        <v>Non respect du planning</v>
      </c>
      <c r="Q206" s="32" t="str">
        <f t="shared" si="29"/>
        <v>Non respect du planning</v>
      </c>
    </row>
    <row r="207" spans="1:17" ht="12.95" hidden="1" customHeight="1" x14ac:dyDescent="0.2">
      <c r="A207" s="1" t="s">
        <v>4</v>
      </c>
      <c r="B207" s="9" t="s">
        <v>7</v>
      </c>
      <c r="C207" s="4">
        <v>45133</v>
      </c>
      <c r="D207" s="22" t="s">
        <v>68</v>
      </c>
      <c r="E207" s="5"/>
      <c r="F207" s="5"/>
      <c r="G207" s="5" t="s">
        <v>198</v>
      </c>
      <c r="H207" s="5" t="str">
        <f t="shared" si="24"/>
        <v>mercredi</v>
      </c>
      <c r="I207" s="19">
        <f>IF(VLOOKUP(B207&amp;H207,'Param Planning'!$A$3:$Z$73,6,FALSE)=0,"",VLOOKUP(B207&amp;H207,'Param Planning'!$A$3:$Z$73,6,FALSE))</f>
        <v>0.39583333333333331</v>
      </c>
      <c r="J207" s="10" t="str">
        <f>IF(VLOOKUP(B207&amp;H207,'Param Planning'!$A$3:$Z$73,7,FALSE)=0,"",VLOOKUP(B207&amp;H207,'Param Planning'!$A$3:$Z$73,7,FALSE))</f>
        <v/>
      </c>
      <c r="K207" s="10" t="str">
        <f>IF(VLOOKUP(B207&amp;H207,'Param Planning'!$A$3:$Z$73,8,FALSE)=0,"",VLOOKUP(B207&amp;H207,'Param Planning'!$A$3:$Z$73,8,FALSE))</f>
        <v/>
      </c>
      <c r="L207" s="10">
        <f>IF(VLOOKUP(B207&amp;H207,'Param Planning'!$A$3:$Z$73,9,FALSE)=0,"",VLOOKUP(B207&amp;H207,'Param Planning'!$A$3:$Z$73,9,FALSE))</f>
        <v>0.64583333333333337</v>
      </c>
      <c r="M207" s="32" t="str">
        <f t="shared" si="25"/>
        <v>Non respect du planning</v>
      </c>
      <c r="N207" s="32" t="str">
        <f t="shared" si="26"/>
        <v/>
      </c>
      <c r="O207" s="32" t="str">
        <f t="shared" si="27"/>
        <v/>
      </c>
      <c r="P207" s="32" t="str">
        <f t="shared" si="28"/>
        <v>Non respect du planning</v>
      </c>
      <c r="Q207" s="32" t="str">
        <f t="shared" si="29"/>
        <v>Non respect du planning</v>
      </c>
    </row>
    <row r="208" spans="1:17" ht="12.95" hidden="1" customHeight="1" x14ac:dyDescent="0.2">
      <c r="A208" s="1" t="s">
        <v>4</v>
      </c>
      <c r="B208" s="9" t="s">
        <v>7</v>
      </c>
      <c r="C208" s="4">
        <v>45135</v>
      </c>
      <c r="D208" s="22" t="s">
        <v>47</v>
      </c>
      <c r="E208" s="5"/>
      <c r="F208" s="5"/>
      <c r="G208" s="5" t="s">
        <v>183</v>
      </c>
      <c r="H208" s="5" t="str">
        <f t="shared" si="24"/>
        <v>vendredi</v>
      </c>
      <c r="I208" s="19">
        <f>IF(VLOOKUP(B208&amp;H208,'Param Planning'!$A$3:$Z$73,6,FALSE)=0,"",VLOOKUP(B208&amp;H208,'Param Planning'!$A$3:$Z$73,6,FALSE))</f>
        <v>0.39583333333333331</v>
      </c>
      <c r="J208" s="10" t="str">
        <f>IF(VLOOKUP(B208&amp;H208,'Param Planning'!$A$3:$Z$73,7,FALSE)=0,"",VLOOKUP(B208&amp;H208,'Param Planning'!$A$3:$Z$73,7,FALSE))</f>
        <v/>
      </c>
      <c r="K208" s="10" t="str">
        <f>IF(VLOOKUP(B208&amp;H208,'Param Planning'!$A$3:$Z$73,8,FALSE)=0,"",VLOOKUP(B208&amp;H208,'Param Planning'!$A$3:$Z$73,8,FALSE))</f>
        <v/>
      </c>
      <c r="L208" s="10">
        <f>IF(VLOOKUP(B208&amp;H208,'Param Planning'!$A$3:$Z$73,9,FALSE)=0,"",VLOOKUP(B208&amp;H208,'Param Planning'!$A$3:$Z$73,9,FALSE))</f>
        <v>0.64583333333333337</v>
      </c>
      <c r="M208" s="32" t="str">
        <f t="shared" si="25"/>
        <v>Non respect du planning</v>
      </c>
      <c r="N208" s="32" t="str">
        <f t="shared" si="26"/>
        <v/>
      </c>
      <c r="O208" s="32" t="str">
        <f t="shared" si="27"/>
        <v/>
      </c>
      <c r="P208" s="32" t="str">
        <f t="shared" si="28"/>
        <v>Non respect du planning</v>
      </c>
      <c r="Q208" s="32" t="str">
        <f t="shared" si="29"/>
        <v>Non respect du planning</v>
      </c>
    </row>
    <row r="209" spans="1:17" ht="12.95" hidden="1" customHeight="1" x14ac:dyDescent="0.2">
      <c r="A209" s="1" t="s">
        <v>4</v>
      </c>
      <c r="B209" s="9" t="s">
        <v>7</v>
      </c>
      <c r="C209" s="4">
        <v>45136</v>
      </c>
      <c r="D209" s="22" t="s">
        <v>31</v>
      </c>
      <c r="E209" s="5" t="s">
        <v>177</v>
      </c>
      <c r="F209" s="5" t="s">
        <v>30</v>
      </c>
      <c r="G209" s="5" t="s">
        <v>169</v>
      </c>
      <c r="H209" s="5" t="str">
        <f t="shared" si="24"/>
        <v>samedi</v>
      </c>
      <c r="I209" s="19">
        <f>IF(VLOOKUP(B209&amp;H209,'Param Planning'!$A$3:$Z$73,6,FALSE)=0,"",VLOOKUP(B209&amp;H209,'Param Planning'!$A$3:$Z$73,6,FALSE))</f>
        <v>0.3125</v>
      </c>
      <c r="J209" s="10">
        <f>IF(VLOOKUP(B209&amp;H209,'Param Planning'!$A$3:$Z$73,7,FALSE)=0,"",VLOOKUP(B209&amp;H209,'Param Planning'!$A$3:$Z$73,7,FALSE))</f>
        <v>0.47916666666666669</v>
      </c>
      <c r="K209" s="10">
        <f>IF(VLOOKUP(B209&amp;H209,'Param Planning'!$A$3:$Z$73,8,FALSE)=0,"",VLOOKUP(B209&amp;H209,'Param Planning'!$A$3:$Z$73,8,FALSE))</f>
        <v>0.5</v>
      </c>
      <c r="L209" s="10">
        <f>IF(VLOOKUP(B209&amp;H209,'Param Planning'!$A$3:$Z$73,9,FALSE)=0,"",VLOOKUP(B209&amp;H209,'Param Planning'!$A$3:$Z$73,9,FALSE))</f>
        <v>0.66666666666666663</v>
      </c>
      <c r="M209" s="32" t="str">
        <f t="shared" si="25"/>
        <v>Non respect du planning</v>
      </c>
      <c r="N209" s="32" t="str">
        <f t="shared" si="26"/>
        <v>Non respect du planning</v>
      </c>
      <c r="O209" s="32" t="str">
        <f t="shared" si="27"/>
        <v>Non respect du planning</v>
      </c>
      <c r="P209" s="32" t="str">
        <f t="shared" si="28"/>
        <v>Non respect du planning</v>
      </c>
      <c r="Q209" s="32" t="str">
        <f t="shared" si="29"/>
        <v>Non respect du planning</v>
      </c>
    </row>
    <row r="210" spans="1:17" s="15" customFormat="1" ht="12.95" hidden="1" customHeight="1" x14ac:dyDescent="0.2">
      <c r="A210" s="12"/>
      <c r="B210" s="16"/>
      <c r="C210" s="13"/>
      <c r="D210" s="23"/>
      <c r="E210" s="14"/>
      <c r="F210" s="14"/>
      <c r="G210" s="14"/>
      <c r="H210" s="5" t="str">
        <f t="shared" si="24"/>
        <v>samedi</v>
      </c>
      <c r="I210" s="19" t="str">
        <f>IF(VLOOKUP(B210&amp;H210,'Param Planning'!$A$3:$Z$73,6,FALSE)=0,"",VLOOKUP(B210&amp;H210,'Param Planning'!$A$3:$Z$73,6,FALSE))</f>
        <v/>
      </c>
      <c r="J210" s="10" t="str">
        <f>IF(VLOOKUP(B210&amp;H210,'Param Planning'!$A$3:$Z$73,7,FALSE)=0,"",VLOOKUP(B210&amp;H210,'Param Planning'!$A$3:$Z$73,7,FALSE))</f>
        <v/>
      </c>
      <c r="K210" s="10" t="str">
        <f>IF(VLOOKUP(B210&amp;H210,'Param Planning'!$A$3:$Z$73,8,FALSE)=0,"",VLOOKUP(B210&amp;H210,'Param Planning'!$A$3:$Z$73,8,FALSE))</f>
        <v/>
      </c>
      <c r="L210" s="10" t="str">
        <f>IF(VLOOKUP(B210&amp;H210,'Param Planning'!$A$3:$Z$73,9,FALSE)=0,"",VLOOKUP(B210&amp;H210,'Param Planning'!$A$3:$Z$73,9,FALSE))</f>
        <v/>
      </c>
      <c r="M210" s="32" t="e">
        <f t="shared" si="25"/>
        <v>#VALUE!</v>
      </c>
      <c r="N210" s="32" t="str">
        <f t="shared" si="26"/>
        <v/>
      </c>
      <c r="O210" s="32" t="str">
        <f t="shared" si="27"/>
        <v/>
      </c>
      <c r="P210" s="32" t="str">
        <f t="shared" si="28"/>
        <v/>
      </c>
      <c r="Q210" s="32" t="e">
        <f t="shared" si="29"/>
        <v>#VALUE!</v>
      </c>
    </row>
    <row r="211" spans="1:17" ht="12.95" hidden="1" customHeight="1" x14ac:dyDescent="0.2">
      <c r="A211" s="1" t="s">
        <v>33</v>
      </c>
      <c r="B211" s="9" t="s">
        <v>34</v>
      </c>
      <c r="C211" s="4">
        <v>45110</v>
      </c>
      <c r="D211" s="22" t="s">
        <v>151</v>
      </c>
      <c r="E211" s="5"/>
      <c r="F211" s="5"/>
      <c r="G211" s="5" t="s">
        <v>296</v>
      </c>
      <c r="H211" s="5" t="str">
        <f t="shared" si="24"/>
        <v>lundi</v>
      </c>
      <c r="I211" s="19">
        <f>IF(VLOOKUP(B211&amp;H211,'Param Planning'!$A$3:$Z$73,6,FALSE)=0,"",VLOOKUP(B211&amp;H211,'Param Planning'!$A$3:$Z$73,6,FALSE))</f>
        <v>0.27083333333333331</v>
      </c>
      <c r="J211" s="10" t="str">
        <f>IF(VLOOKUP(B211&amp;H211,'Param Planning'!$A$3:$Z$73,7,FALSE)=0,"",VLOOKUP(B211&amp;H211,'Param Planning'!$A$3:$Z$73,7,FALSE))</f>
        <v/>
      </c>
      <c r="K211" s="10" t="str">
        <f>IF(VLOOKUP(B211&amp;H211,'Param Planning'!$A$3:$Z$73,8,FALSE)=0,"",VLOOKUP(B211&amp;H211,'Param Planning'!$A$3:$Z$73,8,FALSE))</f>
        <v/>
      </c>
      <c r="L211" s="10">
        <f>IF(VLOOKUP(B211&amp;H211,'Param Planning'!$A$3:$Z$73,9,FALSE)=0,"",VLOOKUP(B211&amp;H211,'Param Planning'!$A$3:$Z$73,9,FALSE))</f>
        <v>0.5</v>
      </c>
      <c r="M211" s="32" t="str">
        <f t="shared" si="25"/>
        <v>Non respect du planning</v>
      </c>
      <c r="N211" s="32" t="str">
        <f t="shared" si="26"/>
        <v/>
      </c>
      <c r="O211" s="32" t="str">
        <f t="shared" si="27"/>
        <v/>
      </c>
      <c r="P211" s="32" t="str">
        <f t="shared" si="28"/>
        <v>Non respect du planning</v>
      </c>
      <c r="Q211" s="32" t="str">
        <f t="shared" si="29"/>
        <v>Non respect du planning</v>
      </c>
    </row>
    <row r="212" spans="1:17" ht="12.95" hidden="1" customHeight="1" x14ac:dyDescent="0.2">
      <c r="A212" s="1" t="s">
        <v>33</v>
      </c>
      <c r="B212" s="9" t="s">
        <v>34</v>
      </c>
      <c r="C212" s="4">
        <v>45111</v>
      </c>
      <c r="D212" s="22" t="s">
        <v>118</v>
      </c>
      <c r="E212" s="5"/>
      <c r="F212" s="5"/>
      <c r="G212" s="5" t="s">
        <v>294</v>
      </c>
      <c r="H212" s="5" t="str">
        <f t="shared" si="24"/>
        <v>mardi</v>
      </c>
      <c r="I212" s="19">
        <f>IF(VLOOKUP(B212&amp;H212,'Param Planning'!$A$3:$Z$73,6,FALSE)=0,"",VLOOKUP(B212&amp;H212,'Param Planning'!$A$3:$Z$73,6,FALSE))</f>
        <v>0.27083333333333331</v>
      </c>
      <c r="J212" s="10" t="str">
        <f>IF(VLOOKUP(B212&amp;H212,'Param Planning'!$A$3:$Z$73,7,FALSE)=0,"",VLOOKUP(B212&amp;H212,'Param Planning'!$A$3:$Z$73,7,FALSE))</f>
        <v/>
      </c>
      <c r="K212" s="10" t="str">
        <f>IF(VLOOKUP(B212&amp;H212,'Param Planning'!$A$3:$Z$73,8,FALSE)=0,"",VLOOKUP(B212&amp;H212,'Param Planning'!$A$3:$Z$73,8,FALSE))</f>
        <v/>
      </c>
      <c r="L212" s="10">
        <f>IF(VLOOKUP(B212&amp;H212,'Param Planning'!$A$3:$Z$73,9,FALSE)=0,"",VLOOKUP(B212&amp;H212,'Param Planning'!$A$3:$Z$73,9,FALSE))</f>
        <v>0.5</v>
      </c>
      <c r="M212" s="32" t="str">
        <f t="shared" si="25"/>
        <v>Non respect du planning</v>
      </c>
      <c r="N212" s="32" t="str">
        <f t="shared" si="26"/>
        <v/>
      </c>
      <c r="O212" s="32" t="str">
        <f t="shared" si="27"/>
        <v/>
      </c>
      <c r="P212" s="32" t="str">
        <f t="shared" si="28"/>
        <v>Non respect du planning</v>
      </c>
      <c r="Q212" s="32" t="str">
        <f t="shared" si="29"/>
        <v>Non respect du planning</v>
      </c>
    </row>
    <row r="213" spans="1:17" ht="12.95" hidden="1" customHeight="1" x14ac:dyDescent="0.2">
      <c r="A213" s="1" t="s">
        <v>33</v>
      </c>
      <c r="B213" s="9" t="s">
        <v>34</v>
      </c>
      <c r="C213" s="4">
        <v>45112</v>
      </c>
      <c r="D213" s="22" t="s">
        <v>148</v>
      </c>
      <c r="E213" s="5"/>
      <c r="F213" s="5"/>
      <c r="G213" s="5" t="s">
        <v>288</v>
      </c>
      <c r="H213" s="5" t="str">
        <f t="shared" si="24"/>
        <v>mercredi</v>
      </c>
      <c r="I213" s="19">
        <f>IF(VLOOKUP(B213&amp;H213,'Param Planning'!$A$3:$Z$73,6,FALSE)=0,"",VLOOKUP(B213&amp;H213,'Param Planning'!$A$3:$Z$73,6,FALSE))</f>
        <v>0.27083333333333331</v>
      </c>
      <c r="J213" s="10" t="str">
        <f>IF(VLOOKUP(B213&amp;H213,'Param Planning'!$A$3:$Z$73,7,FALSE)=0,"",VLOOKUP(B213&amp;H213,'Param Planning'!$A$3:$Z$73,7,FALSE))</f>
        <v/>
      </c>
      <c r="K213" s="10" t="str">
        <f>IF(VLOOKUP(B213&amp;H213,'Param Planning'!$A$3:$Z$73,8,FALSE)=0,"",VLOOKUP(B213&amp;H213,'Param Planning'!$A$3:$Z$73,8,FALSE))</f>
        <v/>
      </c>
      <c r="L213" s="10">
        <f>IF(VLOOKUP(B213&amp;H213,'Param Planning'!$A$3:$Z$73,9,FALSE)=0,"",VLOOKUP(B213&amp;H213,'Param Planning'!$A$3:$Z$73,9,FALSE))</f>
        <v>0.5</v>
      </c>
      <c r="M213" s="32" t="str">
        <f t="shared" si="25"/>
        <v>Non respect du planning</v>
      </c>
      <c r="N213" s="32" t="str">
        <f t="shared" si="26"/>
        <v/>
      </c>
      <c r="O213" s="32" t="str">
        <f t="shared" si="27"/>
        <v/>
      </c>
      <c r="P213" s="32" t="str">
        <f t="shared" si="28"/>
        <v>Non respect du planning</v>
      </c>
      <c r="Q213" s="32" t="str">
        <f t="shared" si="29"/>
        <v>Non respect du planning</v>
      </c>
    </row>
    <row r="214" spans="1:17" ht="12.95" hidden="1" customHeight="1" x14ac:dyDescent="0.2">
      <c r="A214" s="1" t="s">
        <v>33</v>
      </c>
      <c r="B214" s="9" t="s">
        <v>34</v>
      </c>
      <c r="C214" s="4">
        <v>45113</v>
      </c>
      <c r="D214" s="22" t="s">
        <v>69</v>
      </c>
      <c r="E214" s="5"/>
      <c r="F214" s="5"/>
      <c r="G214" s="5" t="s">
        <v>287</v>
      </c>
      <c r="H214" s="5" t="str">
        <f t="shared" si="24"/>
        <v>jeudi</v>
      </c>
      <c r="I214" s="19">
        <f>IF(VLOOKUP(B214&amp;H214,'Param Planning'!$A$3:$Z$73,6,FALSE)=0,"",VLOOKUP(B214&amp;H214,'Param Planning'!$A$3:$Z$73,6,FALSE))</f>
        <v>0.27083333333333331</v>
      </c>
      <c r="J214" s="10" t="str">
        <f>IF(VLOOKUP(B214&amp;H214,'Param Planning'!$A$3:$Z$73,7,FALSE)=0,"",VLOOKUP(B214&amp;H214,'Param Planning'!$A$3:$Z$73,7,FALSE))</f>
        <v/>
      </c>
      <c r="K214" s="10" t="str">
        <f>IF(VLOOKUP(B214&amp;H214,'Param Planning'!$A$3:$Z$73,8,FALSE)=0,"",VLOOKUP(B214&amp;H214,'Param Planning'!$A$3:$Z$73,8,FALSE))</f>
        <v/>
      </c>
      <c r="L214" s="10">
        <f>IF(VLOOKUP(B214&amp;H214,'Param Planning'!$A$3:$Z$73,9,FALSE)=0,"",VLOOKUP(B214&amp;H214,'Param Planning'!$A$3:$Z$73,9,FALSE))</f>
        <v>0.5</v>
      </c>
      <c r="M214" s="32" t="str">
        <f t="shared" si="25"/>
        <v>Non respect du planning</v>
      </c>
      <c r="N214" s="32" t="str">
        <f t="shared" si="26"/>
        <v/>
      </c>
      <c r="O214" s="32" t="str">
        <f t="shared" si="27"/>
        <v/>
      </c>
      <c r="P214" s="32" t="str">
        <f t="shared" si="28"/>
        <v>Non respect du planning</v>
      </c>
      <c r="Q214" s="32" t="str">
        <f t="shared" si="29"/>
        <v>Non respect du planning</v>
      </c>
    </row>
    <row r="215" spans="1:17" ht="12.95" hidden="1" customHeight="1" x14ac:dyDescent="0.2">
      <c r="A215" s="1" t="s">
        <v>33</v>
      </c>
      <c r="B215" s="9" t="s">
        <v>34</v>
      </c>
      <c r="C215" s="4">
        <v>45114</v>
      </c>
      <c r="D215" s="22" t="s">
        <v>140</v>
      </c>
      <c r="E215" s="5"/>
      <c r="F215" s="5"/>
      <c r="G215" s="5" t="s">
        <v>282</v>
      </c>
      <c r="H215" s="5" t="str">
        <f t="shared" si="24"/>
        <v>vendredi</v>
      </c>
      <c r="I215" s="19">
        <f>IF(VLOOKUP(B215&amp;H215,'Param Planning'!$A$3:$Z$73,6,FALSE)=0,"",VLOOKUP(B215&amp;H215,'Param Planning'!$A$3:$Z$73,6,FALSE))</f>
        <v>0.27083333333333331</v>
      </c>
      <c r="J215" s="10">
        <f>IF(VLOOKUP(B215&amp;H215,'Param Planning'!$A$3:$Z$73,7,FALSE)=0,"",VLOOKUP(B215&amp;H215,'Param Planning'!$A$3:$Z$73,7,FALSE))</f>
        <v>0.5</v>
      </c>
      <c r="K215" s="10">
        <f>IF(VLOOKUP(B215&amp;H215,'Param Planning'!$A$3:$Z$73,8,FALSE)=0,"",VLOOKUP(B215&amp;H215,'Param Planning'!$A$3:$Z$73,8,FALSE))</f>
        <v>0.52083333333333337</v>
      </c>
      <c r="L215" s="10">
        <f>IF(VLOOKUP(B215&amp;H215,'Param Planning'!$A$3:$Z$73,9,FALSE)=0,"",VLOOKUP(B215&amp;H215,'Param Planning'!$A$3:$Z$73,9,FALSE))</f>
        <v>0.66666666666666663</v>
      </c>
      <c r="M215" s="32" t="str">
        <f t="shared" si="25"/>
        <v>Non respect du planning</v>
      </c>
      <c r="N215" s="32" t="str">
        <f t="shared" si="26"/>
        <v>Non respect du planning</v>
      </c>
      <c r="O215" s="32" t="str">
        <f t="shared" si="27"/>
        <v>Non respect du planning</v>
      </c>
      <c r="P215" s="32" t="str">
        <f t="shared" si="28"/>
        <v>Non respect du planning</v>
      </c>
      <c r="Q215" s="32" t="str">
        <f t="shared" si="29"/>
        <v>Non respect du planning</v>
      </c>
    </row>
    <row r="216" spans="1:17" ht="12.95" hidden="1" customHeight="1" x14ac:dyDescent="0.2">
      <c r="A216" s="1" t="s">
        <v>33</v>
      </c>
      <c r="B216" s="9" t="s">
        <v>34</v>
      </c>
      <c r="C216" s="4">
        <v>45115</v>
      </c>
      <c r="D216" s="22" t="s">
        <v>135</v>
      </c>
      <c r="E216" s="5"/>
      <c r="F216" s="5"/>
      <c r="G216" s="5" t="s">
        <v>277</v>
      </c>
      <c r="H216" s="5" t="str">
        <f t="shared" si="24"/>
        <v>samedi</v>
      </c>
      <c r="I216" s="19">
        <f>IF(VLOOKUP(B216&amp;H216,'Param Planning'!$A$3:$Z$73,6,FALSE)=0,"",VLOOKUP(B216&amp;H216,'Param Planning'!$A$3:$Z$73,6,FALSE))</f>
        <v>0.27083333333333331</v>
      </c>
      <c r="J216" s="10">
        <f>IF(VLOOKUP(B216&amp;H216,'Param Planning'!$A$3:$Z$73,7,FALSE)=0,"",VLOOKUP(B216&amp;H216,'Param Planning'!$A$3:$Z$73,7,FALSE))</f>
        <v>0.5</v>
      </c>
      <c r="K216" s="10">
        <f>IF(VLOOKUP(B216&amp;H216,'Param Planning'!$A$3:$Z$73,8,FALSE)=0,"",VLOOKUP(B216&amp;H216,'Param Planning'!$A$3:$Z$73,8,FALSE))</f>
        <v>0.52083333333333337</v>
      </c>
      <c r="L216" s="10">
        <f>IF(VLOOKUP(B216&amp;H216,'Param Planning'!$A$3:$Z$73,9,FALSE)=0,"",VLOOKUP(B216&amp;H216,'Param Planning'!$A$3:$Z$73,9,FALSE))</f>
        <v>0.66666666666666663</v>
      </c>
      <c r="M216" s="32" t="str">
        <f t="shared" si="25"/>
        <v>Non respect du planning</v>
      </c>
      <c r="N216" s="32" t="str">
        <f t="shared" si="26"/>
        <v>Non respect du planning</v>
      </c>
      <c r="O216" s="32" t="str">
        <f t="shared" si="27"/>
        <v>Non respect du planning</v>
      </c>
      <c r="P216" s="32" t="str">
        <f t="shared" si="28"/>
        <v>Non respect du planning</v>
      </c>
      <c r="Q216" s="32" t="str">
        <f t="shared" si="29"/>
        <v>Non respect du planning</v>
      </c>
    </row>
    <row r="217" spans="1:17" ht="12.95" hidden="1" customHeight="1" x14ac:dyDescent="0.2">
      <c r="A217" s="1" t="s">
        <v>33</v>
      </c>
      <c r="B217" s="9" t="s">
        <v>34</v>
      </c>
      <c r="C217" s="4">
        <v>45117</v>
      </c>
      <c r="D217" s="22" t="s">
        <v>69</v>
      </c>
      <c r="E217" s="5"/>
      <c r="F217" s="5"/>
      <c r="G217" s="5" t="s">
        <v>272</v>
      </c>
      <c r="H217" s="5" t="str">
        <f t="shared" si="24"/>
        <v>lundi</v>
      </c>
      <c r="I217" s="19">
        <f>IF(VLOOKUP(B217&amp;H217,'Param Planning'!$A$3:$Z$73,6,FALSE)=0,"",VLOOKUP(B217&amp;H217,'Param Planning'!$A$3:$Z$73,6,FALSE))</f>
        <v>0.27083333333333331</v>
      </c>
      <c r="J217" s="10" t="str">
        <f>IF(VLOOKUP(B217&amp;H217,'Param Planning'!$A$3:$Z$73,7,FALSE)=0,"",VLOOKUP(B217&amp;H217,'Param Planning'!$A$3:$Z$73,7,FALSE))</f>
        <v/>
      </c>
      <c r="K217" s="10" t="str">
        <f>IF(VLOOKUP(B217&amp;H217,'Param Planning'!$A$3:$Z$73,8,FALSE)=0,"",VLOOKUP(B217&amp;H217,'Param Planning'!$A$3:$Z$73,8,FALSE))</f>
        <v/>
      </c>
      <c r="L217" s="10">
        <f>IF(VLOOKUP(B217&amp;H217,'Param Planning'!$A$3:$Z$73,9,FALSE)=0,"",VLOOKUP(B217&amp;H217,'Param Planning'!$A$3:$Z$73,9,FALSE))</f>
        <v>0.5</v>
      </c>
      <c r="M217" s="32" t="str">
        <f t="shared" si="25"/>
        <v>Non respect du planning</v>
      </c>
      <c r="N217" s="32" t="str">
        <f t="shared" si="26"/>
        <v/>
      </c>
      <c r="O217" s="32" t="str">
        <f t="shared" si="27"/>
        <v/>
      </c>
      <c r="P217" s="32" t="str">
        <f t="shared" si="28"/>
        <v>Non respect du planning</v>
      </c>
      <c r="Q217" s="32" t="str">
        <f t="shared" si="29"/>
        <v>Non respect du planning</v>
      </c>
    </row>
    <row r="218" spans="1:17" ht="12.95" hidden="1" customHeight="1" x14ac:dyDescent="0.2">
      <c r="A218" s="1" t="s">
        <v>33</v>
      </c>
      <c r="B218" s="9" t="s">
        <v>34</v>
      </c>
      <c r="C218" s="4">
        <v>45118</v>
      </c>
      <c r="D218" s="22" t="s">
        <v>94</v>
      </c>
      <c r="E218" s="5"/>
      <c r="F218" s="5"/>
      <c r="G218" s="5" t="s">
        <v>302</v>
      </c>
      <c r="H218" s="5" t="str">
        <f t="shared" si="24"/>
        <v>mardi</v>
      </c>
      <c r="I218" s="19">
        <f>IF(VLOOKUP(B218&amp;H218,'Param Planning'!$A$3:$Z$73,6,FALSE)=0,"",VLOOKUP(B218&amp;H218,'Param Planning'!$A$3:$Z$73,6,FALSE))</f>
        <v>0.27083333333333331</v>
      </c>
      <c r="J218" s="10" t="str">
        <f>IF(VLOOKUP(B218&amp;H218,'Param Planning'!$A$3:$Z$73,7,FALSE)=0,"",VLOOKUP(B218&amp;H218,'Param Planning'!$A$3:$Z$73,7,FALSE))</f>
        <v/>
      </c>
      <c r="K218" s="10" t="str">
        <f>IF(VLOOKUP(B218&amp;H218,'Param Planning'!$A$3:$Z$73,8,FALSE)=0,"",VLOOKUP(B218&amp;H218,'Param Planning'!$A$3:$Z$73,8,FALSE))</f>
        <v/>
      </c>
      <c r="L218" s="10">
        <f>IF(VLOOKUP(B218&amp;H218,'Param Planning'!$A$3:$Z$73,9,FALSE)=0,"",VLOOKUP(B218&amp;H218,'Param Planning'!$A$3:$Z$73,9,FALSE))</f>
        <v>0.5</v>
      </c>
      <c r="M218" s="32" t="str">
        <f t="shared" si="25"/>
        <v>Non respect du planning</v>
      </c>
      <c r="N218" s="32" t="str">
        <f t="shared" si="26"/>
        <v/>
      </c>
      <c r="O218" s="32" t="str">
        <f t="shared" si="27"/>
        <v/>
      </c>
      <c r="P218" s="32" t="str">
        <f t="shared" si="28"/>
        <v>Non respect du planning</v>
      </c>
      <c r="Q218" s="32" t="str">
        <f t="shared" si="29"/>
        <v>Non respect du planning</v>
      </c>
    </row>
    <row r="219" spans="1:17" ht="12.95" hidden="1" customHeight="1" x14ac:dyDescent="0.2">
      <c r="A219" s="1" t="s">
        <v>33</v>
      </c>
      <c r="B219" s="9" t="s">
        <v>34</v>
      </c>
      <c r="C219" s="4">
        <v>45119</v>
      </c>
      <c r="D219" s="22" t="s">
        <v>32</v>
      </c>
      <c r="E219" s="5"/>
      <c r="F219" s="5"/>
      <c r="G219" s="5" t="s">
        <v>266</v>
      </c>
      <c r="H219" s="5" t="str">
        <f t="shared" si="24"/>
        <v>mercredi</v>
      </c>
      <c r="I219" s="19">
        <f>IF(VLOOKUP(B219&amp;H219,'Param Planning'!$A$3:$Z$73,6,FALSE)=0,"",VLOOKUP(B219&amp;H219,'Param Planning'!$A$3:$Z$73,6,FALSE))</f>
        <v>0.27083333333333331</v>
      </c>
      <c r="J219" s="10" t="str">
        <f>IF(VLOOKUP(B219&amp;H219,'Param Planning'!$A$3:$Z$73,7,FALSE)=0,"",VLOOKUP(B219&amp;H219,'Param Planning'!$A$3:$Z$73,7,FALSE))</f>
        <v/>
      </c>
      <c r="K219" s="10" t="str">
        <f>IF(VLOOKUP(B219&amp;H219,'Param Planning'!$A$3:$Z$73,8,FALSE)=0,"",VLOOKUP(B219&amp;H219,'Param Planning'!$A$3:$Z$73,8,FALSE))</f>
        <v/>
      </c>
      <c r="L219" s="10">
        <f>IF(VLOOKUP(B219&amp;H219,'Param Planning'!$A$3:$Z$73,9,FALSE)=0,"",VLOOKUP(B219&amp;H219,'Param Planning'!$A$3:$Z$73,9,FALSE))</f>
        <v>0.5</v>
      </c>
      <c r="M219" s="32" t="str">
        <f t="shared" si="25"/>
        <v>Non respect du planning</v>
      </c>
      <c r="N219" s="32" t="str">
        <f t="shared" si="26"/>
        <v/>
      </c>
      <c r="O219" s="32" t="str">
        <f t="shared" si="27"/>
        <v/>
      </c>
      <c r="P219" s="32" t="str">
        <f t="shared" si="28"/>
        <v>Non respect du planning</v>
      </c>
      <c r="Q219" s="32" t="str">
        <f t="shared" si="29"/>
        <v>Non respect du planning</v>
      </c>
    </row>
    <row r="220" spans="1:17" ht="12.95" hidden="1" customHeight="1" x14ac:dyDescent="0.2">
      <c r="A220" s="1" t="s">
        <v>33</v>
      </c>
      <c r="B220" s="9" t="s">
        <v>34</v>
      </c>
      <c r="C220" s="4">
        <v>45120</v>
      </c>
      <c r="D220" s="22" t="s">
        <v>118</v>
      </c>
      <c r="E220" s="5"/>
      <c r="F220" s="5"/>
      <c r="G220" s="5" t="s">
        <v>261</v>
      </c>
      <c r="H220" s="5" t="str">
        <f t="shared" si="24"/>
        <v>jeudi</v>
      </c>
      <c r="I220" s="19">
        <f>IF(VLOOKUP(B220&amp;H220,'Param Planning'!$A$3:$Z$73,6,FALSE)=0,"",VLOOKUP(B220&amp;H220,'Param Planning'!$A$3:$Z$73,6,FALSE))</f>
        <v>0.27083333333333331</v>
      </c>
      <c r="J220" s="10" t="str">
        <f>IF(VLOOKUP(B220&amp;H220,'Param Planning'!$A$3:$Z$73,7,FALSE)=0,"",VLOOKUP(B220&amp;H220,'Param Planning'!$A$3:$Z$73,7,FALSE))</f>
        <v/>
      </c>
      <c r="K220" s="10" t="str">
        <f>IF(VLOOKUP(B220&amp;H220,'Param Planning'!$A$3:$Z$73,8,FALSE)=0,"",VLOOKUP(B220&amp;H220,'Param Planning'!$A$3:$Z$73,8,FALSE))</f>
        <v/>
      </c>
      <c r="L220" s="10">
        <f>IF(VLOOKUP(B220&amp;H220,'Param Planning'!$A$3:$Z$73,9,FALSE)=0,"",VLOOKUP(B220&amp;H220,'Param Planning'!$A$3:$Z$73,9,FALSE))</f>
        <v>0.5</v>
      </c>
      <c r="M220" s="32" t="str">
        <f t="shared" si="25"/>
        <v>Non respect du planning</v>
      </c>
      <c r="N220" s="32" t="str">
        <f t="shared" si="26"/>
        <v/>
      </c>
      <c r="O220" s="32" t="str">
        <f t="shared" si="27"/>
        <v/>
      </c>
      <c r="P220" s="32" t="str">
        <f t="shared" si="28"/>
        <v>Non respect du planning</v>
      </c>
      <c r="Q220" s="32" t="str">
        <f t="shared" si="29"/>
        <v>Non respect du planning</v>
      </c>
    </row>
    <row r="221" spans="1:17" ht="12.95" hidden="1" customHeight="1" x14ac:dyDescent="0.2">
      <c r="A221" s="1" t="s">
        <v>33</v>
      </c>
      <c r="B221" s="9" t="s">
        <v>34</v>
      </c>
      <c r="C221" s="4">
        <v>45121</v>
      </c>
      <c r="D221" s="22" t="s">
        <v>116</v>
      </c>
      <c r="E221" s="5"/>
      <c r="F221" s="5"/>
      <c r="G221" s="5" t="s">
        <v>260</v>
      </c>
      <c r="H221" s="5" t="str">
        <f t="shared" si="24"/>
        <v>vendredi</v>
      </c>
      <c r="I221" s="19">
        <f>IF(VLOOKUP(B221&amp;H221,'Param Planning'!$A$3:$Z$73,6,FALSE)=0,"",VLOOKUP(B221&amp;H221,'Param Planning'!$A$3:$Z$73,6,FALSE))</f>
        <v>0.27083333333333331</v>
      </c>
      <c r="J221" s="10">
        <f>IF(VLOOKUP(B221&amp;H221,'Param Planning'!$A$3:$Z$73,7,FALSE)=0,"",VLOOKUP(B221&amp;H221,'Param Planning'!$A$3:$Z$73,7,FALSE))</f>
        <v>0.5</v>
      </c>
      <c r="K221" s="10">
        <f>IF(VLOOKUP(B221&amp;H221,'Param Planning'!$A$3:$Z$73,8,FALSE)=0,"",VLOOKUP(B221&amp;H221,'Param Planning'!$A$3:$Z$73,8,FALSE))</f>
        <v>0.52083333333333337</v>
      </c>
      <c r="L221" s="10">
        <f>IF(VLOOKUP(B221&amp;H221,'Param Planning'!$A$3:$Z$73,9,FALSE)=0,"",VLOOKUP(B221&amp;H221,'Param Planning'!$A$3:$Z$73,9,FALSE))</f>
        <v>0.66666666666666663</v>
      </c>
      <c r="M221" s="32" t="str">
        <f t="shared" si="25"/>
        <v>Non respect du planning</v>
      </c>
      <c r="N221" s="32" t="str">
        <f t="shared" si="26"/>
        <v>Non respect du planning</v>
      </c>
      <c r="O221" s="32" t="str">
        <f t="shared" si="27"/>
        <v>Non respect du planning</v>
      </c>
      <c r="P221" s="32" t="str">
        <f t="shared" si="28"/>
        <v>Non respect du planning</v>
      </c>
      <c r="Q221" s="32" t="str">
        <f t="shared" si="29"/>
        <v>Non respect du planning</v>
      </c>
    </row>
    <row r="222" spans="1:17" ht="12.95" hidden="1" customHeight="1" x14ac:dyDescent="0.2">
      <c r="A222" s="1" t="s">
        <v>33</v>
      </c>
      <c r="B222" s="9" t="s">
        <v>34</v>
      </c>
      <c r="C222" s="4">
        <v>45122</v>
      </c>
      <c r="D222" s="22" t="s">
        <v>113</v>
      </c>
      <c r="E222" s="5"/>
      <c r="F222" s="5"/>
      <c r="G222" s="5" t="s">
        <v>302</v>
      </c>
      <c r="H222" s="5" t="str">
        <f t="shared" si="24"/>
        <v>samedi</v>
      </c>
      <c r="I222" s="19">
        <f>IF(VLOOKUP(B222&amp;H222,'Param Planning'!$A$3:$Z$73,6,FALSE)=0,"",VLOOKUP(B222&amp;H222,'Param Planning'!$A$3:$Z$73,6,FALSE))</f>
        <v>0.27083333333333331</v>
      </c>
      <c r="J222" s="10">
        <f>IF(VLOOKUP(B222&amp;H222,'Param Planning'!$A$3:$Z$73,7,FALSE)=0,"",VLOOKUP(B222&amp;H222,'Param Planning'!$A$3:$Z$73,7,FALSE))</f>
        <v>0.5</v>
      </c>
      <c r="K222" s="10">
        <f>IF(VLOOKUP(B222&amp;H222,'Param Planning'!$A$3:$Z$73,8,FALSE)=0,"",VLOOKUP(B222&amp;H222,'Param Planning'!$A$3:$Z$73,8,FALSE))</f>
        <v>0.52083333333333337</v>
      </c>
      <c r="L222" s="10">
        <f>IF(VLOOKUP(B222&amp;H222,'Param Planning'!$A$3:$Z$73,9,FALSE)=0,"",VLOOKUP(B222&amp;H222,'Param Planning'!$A$3:$Z$73,9,FALSE))</f>
        <v>0.66666666666666663</v>
      </c>
      <c r="M222" s="32" t="str">
        <f t="shared" si="25"/>
        <v>Non respect du planning</v>
      </c>
      <c r="N222" s="32" t="str">
        <f t="shared" si="26"/>
        <v>Non respect du planning</v>
      </c>
      <c r="O222" s="32" t="str">
        <f t="shared" si="27"/>
        <v>Non respect du planning</v>
      </c>
      <c r="P222" s="32" t="str">
        <f t="shared" si="28"/>
        <v>Non respect du planning</v>
      </c>
      <c r="Q222" s="32" t="str">
        <f t="shared" si="29"/>
        <v>Non respect du planning</v>
      </c>
    </row>
    <row r="223" spans="1:17" ht="12.95" hidden="1" customHeight="1" x14ac:dyDescent="0.2">
      <c r="A223" s="1" t="s">
        <v>33</v>
      </c>
      <c r="B223" s="9" t="s">
        <v>34</v>
      </c>
      <c r="C223" s="4">
        <v>45124</v>
      </c>
      <c r="D223" s="22" t="s">
        <v>81</v>
      </c>
      <c r="E223" s="5"/>
      <c r="F223" s="5"/>
      <c r="G223" s="5" t="s">
        <v>302</v>
      </c>
      <c r="H223" s="5" t="str">
        <f t="shared" si="24"/>
        <v>lundi</v>
      </c>
      <c r="I223" s="19">
        <f>IF(VLOOKUP(B223&amp;H223,'Param Planning'!$A$3:$Z$73,6,FALSE)=0,"",VLOOKUP(B223&amp;H223,'Param Planning'!$A$3:$Z$73,6,FALSE))</f>
        <v>0.27083333333333331</v>
      </c>
      <c r="J223" s="10" t="str">
        <f>IF(VLOOKUP(B223&amp;H223,'Param Planning'!$A$3:$Z$73,7,FALSE)=0,"",VLOOKUP(B223&amp;H223,'Param Planning'!$A$3:$Z$73,7,FALSE))</f>
        <v/>
      </c>
      <c r="K223" s="10" t="str">
        <f>IF(VLOOKUP(B223&amp;H223,'Param Planning'!$A$3:$Z$73,8,FALSE)=0,"",VLOOKUP(B223&amp;H223,'Param Planning'!$A$3:$Z$73,8,FALSE))</f>
        <v/>
      </c>
      <c r="L223" s="10">
        <f>IF(VLOOKUP(B223&amp;H223,'Param Planning'!$A$3:$Z$73,9,FALSE)=0,"",VLOOKUP(B223&amp;H223,'Param Planning'!$A$3:$Z$73,9,FALSE))</f>
        <v>0.5</v>
      </c>
      <c r="M223" s="32" t="str">
        <f t="shared" si="25"/>
        <v>Non respect du planning</v>
      </c>
      <c r="N223" s="32" t="str">
        <f t="shared" si="26"/>
        <v/>
      </c>
      <c r="O223" s="32" t="str">
        <f t="shared" si="27"/>
        <v/>
      </c>
      <c r="P223" s="32" t="str">
        <f t="shared" si="28"/>
        <v>Non respect du planning</v>
      </c>
      <c r="Q223" s="32" t="str">
        <f t="shared" si="29"/>
        <v>Non respect du planning</v>
      </c>
    </row>
    <row r="224" spans="1:17" ht="12.95" hidden="1" customHeight="1" x14ac:dyDescent="0.2">
      <c r="A224" s="1" t="s">
        <v>33</v>
      </c>
      <c r="B224" s="9" t="s">
        <v>34</v>
      </c>
      <c r="C224" s="4">
        <v>45125</v>
      </c>
      <c r="D224" s="22" t="s">
        <v>103</v>
      </c>
      <c r="E224" s="5"/>
      <c r="F224" s="5"/>
      <c r="G224" s="5" t="s">
        <v>247</v>
      </c>
      <c r="H224" s="5" t="str">
        <f t="shared" si="24"/>
        <v>mardi</v>
      </c>
      <c r="I224" s="19">
        <f>IF(VLOOKUP(B224&amp;H224,'Param Planning'!$A$3:$Z$73,6,FALSE)=0,"",VLOOKUP(B224&amp;H224,'Param Planning'!$A$3:$Z$73,6,FALSE))</f>
        <v>0.27083333333333331</v>
      </c>
      <c r="J224" s="10" t="str">
        <f>IF(VLOOKUP(B224&amp;H224,'Param Planning'!$A$3:$Z$73,7,FALSE)=0,"",VLOOKUP(B224&amp;H224,'Param Planning'!$A$3:$Z$73,7,FALSE))</f>
        <v/>
      </c>
      <c r="K224" s="10" t="str">
        <f>IF(VLOOKUP(B224&amp;H224,'Param Planning'!$A$3:$Z$73,8,FALSE)=0,"",VLOOKUP(B224&amp;H224,'Param Planning'!$A$3:$Z$73,8,FALSE))</f>
        <v/>
      </c>
      <c r="L224" s="10">
        <f>IF(VLOOKUP(B224&amp;H224,'Param Planning'!$A$3:$Z$73,9,FALSE)=0,"",VLOOKUP(B224&amp;H224,'Param Planning'!$A$3:$Z$73,9,FALSE))</f>
        <v>0.5</v>
      </c>
      <c r="M224" s="32" t="str">
        <f t="shared" si="25"/>
        <v>Non respect du planning</v>
      </c>
      <c r="N224" s="32" t="str">
        <f t="shared" si="26"/>
        <v/>
      </c>
      <c r="O224" s="32" t="str">
        <f t="shared" si="27"/>
        <v/>
      </c>
      <c r="P224" s="32" t="str">
        <f t="shared" si="28"/>
        <v>Non respect du planning</v>
      </c>
      <c r="Q224" s="32" t="str">
        <f t="shared" si="29"/>
        <v>Non respect du planning</v>
      </c>
    </row>
    <row r="225" spans="1:17" ht="12.95" hidden="1" customHeight="1" x14ac:dyDescent="0.2">
      <c r="A225" s="1" t="s">
        <v>33</v>
      </c>
      <c r="B225" s="9" t="s">
        <v>34</v>
      </c>
      <c r="C225" s="4">
        <v>45126</v>
      </c>
      <c r="D225" s="22" t="s">
        <v>10</v>
      </c>
      <c r="E225" s="5"/>
      <c r="F225" s="5"/>
      <c r="G225" s="5" t="s">
        <v>243</v>
      </c>
      <c r="H225" s="5" t="str">
        <f t="shared" si="24"/>
        <v>mercredi</v>
      </c>
      <c r="I225" s="19">
        <f>IF(VLOOKUP(B225&amp;H225,'Param Planning'!$A$3:$Z$73,6,FALSE)=0,"",VLOOKUP(B225&amp;H225,'Param Planning'!$A$3:$Z$73,6,FALSE))</f>
        <v>0.27083333333333331</v>
      </c>
      <c r="J225" s="10" t="str">
        <f>IF(VLOOKUP(B225&amp;H225,'Param Planning'!$A$3:$Z$73,7,FALSE)=0,"",VLOOKUP(B225&amp;H225,'Param Planning'!$A$3:$Z$73,7,FALSE))</f>
        <v/>
      </c>
      <c r="K225" s="10" t="str">
        <f>IF(VLOOKUP(B225&amp;H225,'Param Planning'!$A$3:$Z$73,8,FALSE)=0,"",VLOOKUP(B225&amp;H225,'Param Planning'!$A$3:$Z$73,8,FALSE))</f>
        <v/>
      </c>
      <c r="L225" s="10">
        <f>IF(VLOOKUP(B225&amp;H225,'Param Planning'!$A$3:$Z$73,9,FALSE)=0,"",VLOOKUP(B225&amp;H225,'Param Planning'!$A$3:$Z$73,9,FALSE))</f>
        <v>0.5</v>
      </c>
      <c r="M225" s="32" t="str">
        <f t="shared" si="25"/>
        <v>Non respect du planning</v>
      </c>
      <c r="N225" s="32" t="str">
        <f t="shared" si="26"/>
        <v/>
      </c>
      <c r="O225" s="32" t="str">
        <f t="shared" si="27"/>
        <v/>
      </c>
      <c r="P225" s="32" t="str">
        <f t="shared" si="28"/>
        <v>Non respect du planning</v>
      </c>
      <c r="Q225" s="32" t="str">
        <f t="shared" si="29"/>
        <v>Non respect du planning</v>
      </c>
    </row>
    <row r="226" spans="1:17" ht="12.95" hidden="1" customHeight="1" x14ac:dyDescent="0.2">
      <c r="A226" s="1" t="s">
        <v>33</v>
      </c>
      <c r="B226" s="9" t="s">
        <v>34</v>
      </c>
      <c r="C226" s="4">
        <v>45127</v>
      </c>
      <c r="D226" s="22" t="s">
        <v>97</v>
      </c>
      <c r="E226" s="5"/>
      <c r="F226" s="5"/>
      <c r="G226" s="5" t="s">
        <v>236</v>
      </c>
      <c r="H226" s="5" t="str">
        <f t="shared" si="24"/>
        <v>jeudi</v>
      </c>
      <c r="I226" s="19">
        <f>IF(VLOOKUP(B226&amp;H226,'Param Planning'!$A$3:$Z$73,6,FALSE)=0,"",VLOOKUP(B226&amp;H226,'Param Planning'!$A$3:$Z$73,6,FALSE))</f>
        <v>0.27083333333333331</v>
      </c>
      <c r="J226" s="10" t="str">
        <f>IF(VLOOKUP(B226&amp;H226,'Param Planning'!$A$3:$Z$73,7,FALSE)=0,"",VLOOKUP(B226&amp;H226,'Param Planning'!$A$3:$Z$73,7,FALSE))</f>
        <v/>
      </c>
      <c r="K226" s="10" t="str">
        <f>IF(VLOOKUP(B226&amp;H226,'Param Planning'!$A$3:$Z$73,8,FALSE)=0,"",VLOOKUP(B226&amp;H226,'Param Planning'!$A$3:$Z$73,8,FALSE))</f>
        <v/>
      </c>
      <c r="L226" s="10">
        <f>IF(VLOOKUP(B226&amp;H226,'Param Planning'!$A$3:$Z$73,9,FALSE)=0,"",VLOOKUP(B226&amp;H226,'Param Planning'!$A$3:$Z$73,9,FALSE))</f>
        <v>0.5</v>
      </c>
      <c r="M226" s="32" t="str">
        <f t="shared" si="25"/>
        <v>Non respect du planning</v>
      </c>
      <c r="N226" s="32" t="str">
        <f t="shared" si="26"/>
        <v/>
      </c>
      <c r="O226" s="32" t="str">
        <f t="shared" si="27"/>
        <v/>
      </c>
      <c r="P226" s="32" t="str">
        <f t="shared" si="28"/>
        <v>Non respect du planning</v>
      </c>
      <c r="Q226" s="32" t="str">
        <f t="shared" si="29"/>
        <v>Non respect du planning</v>
      </c>
    </row>
    <row r="227" spans="1:17" ht="12.95" hidden="1" customHeight="1" x14ac:dyDescent="0.2">
      <c r="A227" s="1" t="s">
        <v>33</v>
      </c>
      <c r="B227" s="9" t="s">
        <v>34</v>
      </c>
      <c r="C227" s="4">
        <v>45128</v>
      </c>
      <c r="D227" s="22" t="s">
        <v>32</v>
      </c>
      <c r="E227" s="5"/>
      <c r="F227" s="5"/>
      <c r="G227" s="5" t="s">
        <v>231</v>
      </c>
      <c r="H227" s="5" t="str">
        <f t="shared" si="24"/>
        <v>vendredi</v>
      </c>
      <c r="I227" s="19">
        <f>IF(VLOOKUP(B227&amp;H227,'Param Planning'!$A$3:$Z$73,6,FALSE)=0,"",VLOOKUP(B227&amp;H227,'Param Planning'!$A$3:$Z$73,6,FALSE))</f>
        <v>0.27083333333333331</v>
      </c>
      <c r="J227" s="10">
        <f>IF(VLOOKUP(B227&amp;H227,'Param Planning'!$A$3:$Z$73,7,FALSE)=0,"",VLOOKUP(B227&amp;H227,'Param Planning'!$A$3:$Z$73,7,FALSE))</f>
        <v>0.5</v>
      </c>
      <c r="K227" s="10">
        <f>IF(VLOOKUP(B227&amp;H227,'Param Planning'!$A$3:$Z$73,8,FALSE)=0,"",VLOOKUP(B227&amp;H227,'Param Planning'!$A$3:$Z$73,8,FALSE))</f>
        <v>0.52083333333333337</v>
      </c>
      <c r="L227" s="10">
        <f>IF(VLOOKUP(B227&amp;H227,'Param Planning'!$A$3:$Z$73,9,FALSE)=0,"",VLOOKUP(B227&amp;H227,'Param Planning'!$A$3:$Z$73,9,FALSE))</f>
        <v>0.66666666666666663</v>
      </c>
      <c r="M227" s="32" t="str">
        <f t="shared" si="25"/>
        <v>Non respect du planning</v>
      </c>
      <c r="N227" s="32" t="str">
        <f t="shared" si="26"/>
        <v>Non respect du planning</v>
      </c>
      <c r="O227" s="32" t="str">
        <f t="shared" si="27"/>
        <v>Non respect du planning</v>
      </c>
      <c r="P227" s="32" t="str">
        <f t="shared" si="28"/>
        <v>Non respect du planning</v>
      </c>
      <c r="Q227" s="32" t="str">
        <f t="shared" si="29"/>
        <v>Non respect du planning</v>
      </c>
    </row>
    <row r="228" spans="1:17" ht="12.95" hidden="1" customHeight="1" x14ac:dyDescent="0.2">
      <c r="A228" s="1" t="s">
        <v>33</v>
      </c>
      <c r="B228" s="9" t="s">
        <v>34</v>
      </c>
      <c r="C228" s="4">
        <v>45129</v>
      </c>
      <c r="D228" s="22" t="s">
        <v>88</v>
      </c>
      <c r="E228" s="5"/>
      <c r="F228" s="5"/>
      <c r="G228" s="5" t="s">
        <v>222</v>
      </c>
      <c r="H228" s="5" t="str">
        <f t="shared" si="24"/>
        <v>samedi</v>
      </c>
      <c r="I228" s="19">
        <f>IF(VLOOKUP(B228&amp;H228,'Param Planning'!$A$3:$Z$73,6,FALSE)=0,"",VLOOKUP(B228&amp;H228,'Param Planning'!$A$3:$Z$73,6,FALSE))</f>
        <v>0.27083333333333331</v>
      </c>
      <c r="J228" s="10">
        <f>IF(VLOOKUP(B228&amp;H228,'Param Planning'!$A$3:$Z$73,7,FALSE)=0,"",VLOOKUP(B228&amp;H228,'Param Planning'!$A$3:$Z$73,7,FALSE))</f>
        <v>0.5</v>
      </c>
      <c r="K228" s="10">
        <f>IF(VLOOKUP(B228&amp;H228,'Param Planning'!$A$3:$Z$73,8,FALSE)=0,"",VLOOKUP(B228&amp;H228,'Param Planning'!$A$3:$Z$73,8,FALSE))</f>
        <v>0.52083333333333337</v>
      </c>
      <c r="L228" s="10">
        <f>IF(VLOOKUP(B228&amp;H228,'Param Planning'!$A$3:$Z$73,9,FALSE)=0,"",VLOOKUP(B228&amp;H228,'Param Planning'!$A$3:$Z$73,9,FALSE))</f>
        <v>0.66666666666666663</v>
      </c>
      <c r="M228" s="32" t="str">
        <f t="shared" si="25"/>
        <v>Non respect du planning</v>
      </c>
      <c r="N228" s="32" t="str">
        <f t="shared" si="26"/>
        <v>Non respect du planning</v>
      </c>
      <c r="O228" s="32" t="str">
        <f t="shared" si="27"/>
        <v>Non respect du planning</v>
      </c>
      <c r="P228" s="32" t="str">
        <f t="shared" si="28"/>
        <v>Non respect du planning</v>
      </c>
      <c r="Q228" s="32" t="str">
        <f t="shared" si="29"/>
        <v>Non respect du planning</v>
      </c>
    </row>
    <row r="229" spans="1:17" ht="12.95" hidden="1" customHeight="1" x14ac:dyDescent="0.2">
      <c r="A229" s="1" t="s">
        <v>33</v>
      </c>
      <c r="B229" s="9" t="s">
        <v>34</v>
      </c>
      <c r="C229" s="4">
        <v>45131</v>
      </c>
      <c r="D229" s="22" t="s">
        <v>59</v>
      </c>
      <c r="E229" s="5"/>
      <c r="F229" s="5"/>
      <c r="G229" s="5" t="s">
        <v>213</v>
      </c>
      <c r="H229" s="5" t="str">
        <f t="shared" si="24"/>
        <v>lundi</v>
      </c>
      <c r="I229" s="19">
        <f>IF(VLOOKUP(B229&amp;H229,'Param Planning'!$A$3:$Z$73,6,FALSE)=0,"",VLOOKUP(B229&amp;H229,'Param Planning'!$A$3:$Z$73,6,FALSE))</f>
        <v>0.27083333333333331</v>
      </c>
      <c r="J229" s="10" t="str">
        <f>IF(VLOOKUP(B229&amp;H229,'Param Planning'!$A$3:$Z$73,7,FALSE)=0,"",VLOOKUP(B229&amp;H229,'Param Planning'!$A$3:$Z$73,7,FALSE))</f>
        <v/>
      </c>
      <c r="K229" s="10" t="str">
        <f>IF(VLOOKUP(B229&amp;H229,'Param Planning'!$A$3:$Z$73,8,FALSE)=0,"",VLOOKUP(B229&amp;H229,'Param Planning'!$A$3:$Z$73,8,FALSE))</f>
        <v/>
      </c>
      <c r="L229" s="10">
        <f>IF(VLOOKUP(B229&amp;H229,'Param Planning'!$A$3:$Z$73,9,FALSE)=0,"",VLOOKUP(B229&amp;H229,'Param Planning'!$A$3:$Z$73,9,FALSE))</f>
        <v>0.5</v>
      </c>
      <c r="M229" s="32" t="str">
        <f t="shared" si="25"/>
        <v>Non respect du planning</v>
      </c>
      <c r="N229" s="32" t="str">
        <f t="shared" si="26"/>
        <v/>
      </c>
      <c r="O229" s="32" t="str">
        <f t="shared" si="27"/>
        <v/>
      </c>
      <c r="P229" s="32" t="str">
        <f t="shared" si="28"/>
        <v>Non respect du planning</v>
      </c>
      <c r="Q229" s="32" t="str">
        <f t="shared" si="29"/>
        <v>Non respect du planning</v>
      </c>
    </row>
    <row r="230" spans="1:17" ht="12.95" hidden="1" customHeight="1" x14ac:dyDescent="0.2">
      <c r="A230" s="1" t="s">
        <v>33</v>
      </c>
      <c r="B230" s="9" t="s">
        <v>34</v>
      </c>
      <c r="C230" s="4">
        <v>45132</v>
      </c>
      <c r="D230" s="22" t="s">
        <v>35</v>
      </c>
      <c r="E230" s="5"/>
      <c r="F230" s="5"/>
      <c r="G230" s="5" t="s">
        <v>173</v>
      </c>
      <c r="H230" s="5" t="str">
        <f t="shared" si="24"/>
        <v>mardi</v>
      </c>
      <c r="I230" s="19">
        <f>IF(VLOOKUP(B230&amp;H230,'Param Planning'!$A$3:$Z$73,6,FALSE)=0,"",VLOOKUP(B230&amp;H230,'Param Planning'!$A$3:$Z$73,6,FALSE))</f>
        <v>0.27083333333333331</v>
      </c>
      <c r="J230" s="10" t="str">
        <f>IF(VLOOKUP(B230&amp;H230,'Param Planning'!$A$3:$Z$73,7,FALSE)=0,"",VLOOKUP(B230&amp;H230,'Param Planning'!$A$3:$Z$73,7,FALSE))</f>
        <v/>
      </c>
      <c r="K230" s="10" t="str">
        <f>IF(VLOOKUP(B230&amp;H230,'Param Planning'!$A$3:$Z$73,8,FALSE)=0,"",VLOOKUP(B230&amp;H230,'Param Planning'!$A$3:$Z$73,8,FALSE))</f>
        <v/>
      </c>
      <c r="L230" s="10">
        <f>IF(VLOOKUP(B230&amp;H230,'Param Planning'!$A$3:$Z$73,9,FALSE)=0,"",VLOOKUP(B230&amp;H230,'Param Planning'!$A$3:$Z$73,9,FALSE))</f>
        <v>0.5</v>
      </c>
      <c r="M230" s="32" t="str">
        <f t="shared" si="25"/>
        <v>Non respect du planning</v>
      </c>
      <c r="N230" s="32" t="str">
        <f t="shared" si="26"/>
        <v/>
      </c>
      <c r="O230" s="32" t="str">
        <f t="shared" si="27"/>
        <v/>
      </c>
      <c r="P230" s="32" t="str">
        <f t="shared" si="28"/>
        <v>Non respect du planning</v>
      </c>
      <c r="Q230" s="32" t="str">
        <f t="shared" si="29"/>
        <v>Non respect du planning</v>
      </c>
    </row>
    <row r="231" spans="1:17" ht="12.95" hidden="1" customHeight="1" x14ac:dyDescent="0.2">
      <c r="A231" s="1" t="s">
        <v>33</v>
      </c>
      <c r="B231" s="9" t="s">
        <v>34</v>
      </c>
      <c r="C231" s="4">
        <v>45133</v>
      </c>
      <c r="D231" s="22" t="s">
        <v>48</v>
      </c>
      <c r="E231" s="5"/>
      <c r="F231" s="5"/>
      <c r="G231" s="5" t="s">
        <v>199</v>
      </c>
      <c r="H231" s="5" t="str">
        <f t="shared" si="24"/>
        <v>mercredi</v>
      </c>
      <c r="I231" s="19">
        <f>IF(VLOOKUP(B231&amp;H231,'Param Planning'!$A$3:$Z$73,6,FALSE)=0,"",VLOOKUP(B231&amp;H231,'Param Planning'!$A$3:$Z$73,6,FALSE))</f>
        <v>0.27083333333333331</v>
      </c>
      <c r="J231" s="10" t="str">
        <f>IF(VLOOKUP(B231&amp;H231,'Param Planning'!$A$3:$Z$73,7,FALSE)=0,"",VLOOKUP(B231&amp;H231,'Param Planning'!$A$3:$Z$73,7,FALSE))</f>
        <v/>
      </c>
      <c r="K231" s="10" t="str">
        <f>IF(VLOOKUP(B231&amp;H231,'Param Planning'!$A$3:$Z$73,8,FALSE)=0,"",VLOOKUP(B231&amp;H231,'Param Planning'!$A$3:$Z$73,8,FALSE))</f>
        <v/>
      </c>
      <c r="L231" s="10">
        <f>IF(VLOOKUP(B231&amp;H231,'Param Planning'!$A$3:$Z$73,9,FALSE)=0,"",VLOOKUP(B231&amp;H231,'Param Planning'!$A$3:$Z$73,9,FALSE))</f>
        <v>0.5</v>
      </c>
      <c r="M231" s="32" t="str">
        <f t="shared" si="25"/>
        <v>Non respect du planning</v>
      </c>
      <c r="N231" s="32" t="str">
        <f t="shared" si="26"/>
        <v/>
      </c>
      <c r="O231" s="32" t="str">
        <f t="shared" si="27"/>
        <v/>
      </c>
      <c r="P231" s="32" t="str">
        <f t="shared" si="28"/>
        <v>Non respect du planning</v>
      </c>
      <c r="Q231" s="32" t="str">
        <f t="shared" si="29"/>
        <v>Non respect du planning</v>
      </c>
    </row>
    <row r="232" spans="1:17" ht="12.95" hidden="1" customHeight="1" x14ac:dyDescent="0.2">
      <c r="A232" s="1" t="s">
        <v>33</v>
      </c>
      <c r="B232" s="9" t="s">
        <v>34</v>
      </c>
      <c r="C232" s="4">
        <v>45134</v>
      </c>
      <c r="D232" s="22" t="s">
        <v>49</v>
      </c>
      <c r="E232" s="5"/>
      <c r="F232" s="5"/>
      <c r="G232" s="5" t="s">
        <v>192</v>
      </c>
      <c r="H232" s="5" t="str">
        <f t="shared" si="24"/>
        <v>jeudi</v>
      </c>
      <c r="I232" s="19">
        <f>IF(VLOOKUP(B232&amp;H232,'Param Planning'!$A$3:$Z$73,6,FALSE)=0,"",VLOOKUP(B232&amp;H232,'Param Planning'!$A$3:$Z$73,6,FALSE))</f>
        <v>0.27083333333333331</v>
      </c>
      <c r="J232" s="10" t="str">
        <f>IF(VLOOKUP(B232&amp;H232,'Param Planning'!$A$3:$Z$73,7,FALSE)=0,"",VLOOKUP(B232&amp;H232,'Param Planning'!$A$3:$Z$73,7,FALSE))</f>
        <v/>
      </c>
      <c r="K232" s="10" t="str">
        <f>IF(VLOOKUP(B232&amp;H232,'Param Planning'!$A$3:$Z$73,8,FALSE)=0,"",VLOOKUP(B232&amp;H232,'Param Planning'!$A$3:$Z$73,8,FALSE))</f>
        <v/>
      </c>
      <c r="L232" s="10">
        <f>IF(VLOOKUP(B232&amp;H232,'Param Planning'!$A$3:$Z$73,9,FALSE)=0,"",VLOOKUP(B232&amp;H232,'Param Planning'!$A$3:$Z$73,9,FALSE))</f>
        <v>0.5</v>
      </c>
      <c r="M232" s="32" t="str">
        <f t="shared" si="25"/>
        <v>Non respect du planning</v>
      </c>
      <c r="N232" s="32" t="str">
        <f t="shared" si="26"/>
        <v/>
      </c>
      <c r="O232" s="32" t="str">
        <f t="shared" si="27"/>
        <v/>
      </c>
      <c r="P232" s="32" t="str">
        <f t="shared" si="28"/>
        <v>Non respect du planning</v>
      </c>
      <c r="Q232" s="32" t="str">
        <f t="shared" si="29"/>
        <v>Non respect du planning</v>
      </c>
    </row>
    <row r="233" spans="1:17" ht="12.95" hidden="1" customHeight="1" x14ac:dyDescent="0.2">
      <c r="A233" s="1" t="s">
        <v>33</v>
      </c>
      <c r="B233" s="9" t="s">
        <v>34</v>
      </c>
      <c r="C233" s="4">
        <v>45135</v>
      </c>
      <c r="D233" s="22" t="s">
        <v>50</v>
      </c>
      <c r="E233" s="5"/>
      <c r="F233" s="5"/>
      <c r="G233" s="5" t="s">
        <v>181</v>
      </c>
      <c r="H233" s="5" t="str">
        <f t="shared" si="24"/>
        <v>vendredi</v>
      </c>
      <c r="I233" s="19">
        <f>IF(VLOOKUP(B233&amp;H233,'Param Planning'!$A$3:$Z$73,6,FALSE)=0,"",VLOOKUP(B233&amp;H233,'Param Planning'!$A$3:$Z$73,6,FALSE))</f>
        <v>0.27083333333333331</v>
      </c>
      <c r="J233" s="10">
        <f>IF(VLOOKUP(B233&amp;H233,'Param Planning'!$A$3:$Z$73,7,FALSE)=0,"",VLOOKUP(B233&amp;H233,'Param Planning'!$A$3:$Z$73,7,FALSE))</f>
        <v>0.5</v>
      </c>
      <c r="K233" s="10">
        <f>IF(VLOOKUP(B233&amp;H233,'Param Planning'!$A$3:$Z$73,8,FALSE)=0,"",VLOOKUP(B233&amp;H233,'Param Planning'!$A$3:$Z$73,8,FALSE))</f>
        <v>0.52083333333333337</v>
      </c>
      <c r="L233" s="10">
        <f>IF(VLOOKUP(B233&amp;H233,'Param Planning'!$A$3:$Z$73,9,FALSE)=0,"",VLOOKUP(B233&amp;H233,'Param Planning'!$A$3:$Z$73,9,FALSE))</f>
        <v>0.66666666666666663</v>
      </c>
      <c r="M233" s="32" t="str">
        <f t="shared" si="25"/>
        <v>Non respect du planning</v>
      </c>
      <c r="N233" s="32" t="str">
        <f t="shared" si="26"/>
        <v>Non respect du planning</v>
      </c>
      <c r="O233" s="32" t="str">
        <f t="shared" si="27"/>
        <v>Non respect du planning</v>
      </c>
      <c r="P233" s="32" t="str">
        <f t="shared" si="28"/>
        <v>Non respect du planning</v>
      </c>
      <c r="Q233" s="32" t="str">
        <f t="shared" si="29"/>
        <v>Non respect du planning</v>
      </c>
    </row>
    <row r="234" spans="1:17" ht="12.95" hidden="1" customHeight="1" x14ac:dyDescent="0.2">
      <c r="A234" s="1" t="s">
        <v>33</v>
      </c>
      <c r="B234" s="9" t="s">
        <v>34</v>
      </c>
      <c r="C234" s="4">
        <v>45136</v>
      </c>
      <c r="D234" s="22" t="s">
        <v>35</v>
      </c>
      <c r="E234" s="5"/>
      <c r="F234" s="5"/>
      <c r="G234" s="5" t="s">
        <v>178</v>
      </c>
      <c r="H234" s="5" t="str">
        <f t="shared" si="24"/>
        <v>samedi</v>
      </c>
      <c r="I234" s="19">
        <f>IF(VLOOKUP(B234&amp;H234,'Param Planning'!$A$3:$Z$73,6,FALSE)=0,"",VLOOKUP(B234&amp;H234,'Param Planning'!$A$3:$Z$73,6,FALSE))</f>
        <v>0.27083333333333331</v>
      </c>
      <c r="J234" s="10">
        <f>IF(VLOOKUP(B234&amp;H234,'Param Planning'!$A$3:$Z$73,7,FALSE)=0,"",VLOOKUP(B234&amp;H234,'Param Planning'!$A$3:$Z$73,7,FALSE))</f>
        <v>0.5</v>
      </c>
      <c r="K234" s="10">
        <f>IF(VLOOKUP(B234&amp;H234,'Param Planning'!$A$3:$Z$73,8,FALSE)=0,"",VLOOKUP(B234&amp;H234,'Param Planning'!$A$3:$Z$73,8,FALSE))</f>
        <v>0.52083333333333337</v>
      </c>
      <c r="L234" s="10">
        <f>IF(VLOOKUP(B234&amp;H234,'Param Planning'!$A$3:$Z$73,9,FALSE)=0,"",VLOOKUP(B234&amp;H234,'Param Planning'!$A$3:$Z$73,9,FALSE))</f>
        <v>0.66666666666666663</v>
      </c>
      <c r="M234" s="32" t="str">
        <f t="shared" si="25"/>
        <v>Non respect du planning</v>
      </c>
      <c r="N234" s="32" t="str">
        <f t="shared" si="26"/>
        <v>Non respect du planning</v>
      </c>
      <c r="O234" s="32" t="str">
        <f t="shared" si="27"/>
        <v>Non respect du planning</v>
      </c>
      <c r="P234" s="32" t="str">
        <f t="shared" si="28"/>
        <v>Non respect du planning</v>
      </c>
      <c r="Q234" s="32" t="str">
        <f t="shared" si="29"/>
        <v>Non respect du planning</v>
      </c>
    </row>
    <row r="235" spans="1:17" s="15" customFormat="1" ht="12.95" hidden="1" customHeight="1" x14ac:dyDescent="0.2">
      <c r="A235" s="12"/>
      <c r="B235" s="16"/>
      <c r="C235" s="13"/>
      <c r="D235" s="23"/>
      <c r="E235" s="14"/>
      <c r="F235" s="14"/>
      <c r="G235" s="14"/>
      <c r="H235" s="5" t="str">
        <f t="shared" si="24"/>
        <v>samedi</v>
      </c>
      <c r="I235" s="19" t="str">
        <f>IF(VLOOKUP(B235&amp;H235,'Param Planning'!$A$3:$Z$73,6,FALSE)=0,"",VLOOKUP(B235&amp;H235,'Param Planning'!$A$3:$Z$73,6,FALSE))</f>
        <v/>
      </c>
      <c r="J235" s="10" t="str">
        <f>IF(VLOOKUP(B235&amp;H235,'Param Planning'!$A$3:$Z$73,7,FALSE)=0,"",VLOOKUP(B235&amp;H235,'Param Planning'!$A$3:$Z$73,7,FALSE))</f>
        <v/>
      </c>
      <c r="K235" s="10" t="str">
        <f>IF(VLOOKUP(B235&amp;H235,'Param Planning'!$A$3:$Z$73,8,FALSE)=0,"",VLOOKUP(B235&amp;H235,'Param Planning'!$A$3:$Z$73,8,FALSE))</f>
        <v/>
      </c>
      <c r="L235" s="10" t="str">
        <f>IF(VLOOKUP(B235&amp;H235,'Param Planning'!$A$3:$Z$73,9,FALSE)=0,"",VLOOKUP(B235&amp;H235,'Param Planning'!$A$3:$Z$73,9,FALSE))</f>
        <v/>
      </c>
      <c r="M235" s="32" t="e">
        <f t="shared" si="25"/>
        <v>#VALUE!</v>
      </c>
      <c r="N235" s="32" t="str">
        <f t="shared" si="26"/>
        <v/>
      </c>
      <c r="O235" s="32" t="str">
        <f t="shared" si="27"/>
        <v/>
      </c>
      <c r="P235" s="32" t="str">
        <f t="shared" si="28"/>
        <v/>
      </c>
      <c r="Q235" s="32" t="e">
        <f t="shared" si="29"/>
        <v>#VALUE!</v>
      </c>
    </row>
    <row r="236" spans="1:17" ht="12.95" hidden="1" customHeight="1" x14ac:dyDescent="0.2">
      <c r="A236" s="1" t="s">
        <v>19</v>
      </c>
      <c r="B236" s="9" t="s">
        <v>20</v>
      </c>
      <c r="C236" s="4">
        <v>45108</v>
      </c>
      <c r="D236" s="22" t="s">
        <v>22</v>
      </c>
      <c r="E236" s="5"/>
      <c r="F236" s="5"/>
      <c r="G236" s="5" t="s">
        <v>298</v>
      </c>
      <c r="H236" s="5" t="str">
        <f t="shared" si="24"/>
        <v>samedi</v>
      </c>
      <c r="I236" s="19">
        <f>IF(VLOOKUP(B236&amp;H236,'Param Planning'!$A$3:$Z$73,6,FALSE)=0,"",VLOOKUP(B236&amp;H236,'Param Planning'!$A$3:$Z$73,6,FALSE))</f>
        <v>0.25</v>
      </c>
      <c r="J236" s="10">
        <f>IF(VLOOKUP(B236&amp;H236,'Param Planning'!$A$3:$Z$73,7,FALSE)=0,"",VLOOKUP(B236&amp;H236,'Param Planning'!$A$3:$Z$73,7,FALSE))</f>
        <v>0.5</v>
      </c>
      <c r="K236" s="10">
        <f>IF(VLOOKUP(B236&amp;H236,'Param Planning'!$A$3:$Z$73,8,FALSE)=0,"",VLOOKUP(B236&amp;H236,'Param Planning'!$A$3:$Z$73,8,FALSE))</f>
        <v>0.52083333333333337</v>
      </c>
      <c r="L236" s="10">
        <f>IF(VLOOKUP(B236&amp;H236,'Param Planning'!$A$3:$Z$73,9,FALSE)=0,"",VLOOKUP(B236&amp;H236,'Param Planning'!$A$3:$Z$73,9,FALSE))</f>
        <v>0.64583333333333337</v>
      </c>
      <c r="M236" s="32" t="str">
        <f t="shared" si="25"/>
        <v>Non respect du planning</v>
      </c>
      <c r="N236" s="32" t="str">
        <f t="shared" si="26"/>
        <v>Non respect du planning</v>
      </c>
      <c r="O236" s="32" t="str">
        <f t="shared" si="27"/>
        <v>Non respect du planning</v>
      </c>
      <c r="P236" s="32" t="str">
        <f t="shared" si="28"/>
        <v>Non respect du planning</v>
      </c>
      <c r="Q236" s="32" t="str">
        <f t="shared" si="29"/>
        <v>Non respect du planning</v>
      </c>
    </row>
    <row r="237" spans="1:17" ht="12.95" hidden="1" customHeight="1" x14ac:dyDescent="0.2">
      <c r="A237" s="1" t="s">
        <v>19</v>
      </c>
      <c r="B237" s="9" t="s">
        <v>20</v>
      </c>
      <c r="C237" s="4">
        <v>45110</v>
      </c>
      <c r="D237" s="22" t="s">
        <v>136</v>
      </c>
      <c r="E237" s="5"/>
      <c r="F237" s="5"/>
      <c r="G237" s="5" t="s">
        <v>263</v>
      </c>
      <c r="H237" s="5" t="str">
        <f t="shared" si="24"/>
        <v>lundi</v>
      </c>
      <c r="I237" s="19">
        <f>IF(VLOOKUP(B237&amp;H237,'Param Planning'!$A$3:$Z$73,6,FALSE)=0,"",VLOOKUP(B237&amp;H237,'Param Planning'!$A$3:$Z$73,6,FALSE))</f>
        <v>0.25</v>
      </c>
      <c r="J237" s="10" t="str">
        <f>IF(VLOOKUP(B237&amp;H237,'Param Planning'!$A$3:$Z$73,7,FALSE)=0,"",VLOOKUP(B237&amp;H237,'Param Planning'!$A$3:$Z$73,7,FALSE))</f>
        <v/>
      </c>
      <c r="K237" s="10" t="str">
        <f>IF(VLOOKUP(B237&amp;H237,'Param Planning'!$A$3:$Z$73,8,FALSE)=0,"",VLOOKUP(B237&amp;H237,'Param Planning'!$A$3:$Z$73,8,FALSE))</f>
        <v/>
      </c>
      <c r="L237" s="10">
        <f>IF(VLOOKUP(B237&amp;H237,'Param Planning'!$A$3:$Z$73,9,FALSE)=0,"",VLOOKUP(B237&amp;H237,'Param Planning'!$A$3:$Z$73,9,FALSE))</f>
        <v>0.5</v>
      </c>
      <c r="M237" s="32" t="str">
        <f t="shared" si="25"/>
        <v>Non respect du planning</v>
      </c>
      <c r="N237" s="32" t="str">
        <f t="shared" si="26"/>
        <v/>
      </c>
      <c r="O237" s="32" t="str">
        <f t="shared" si="27"/>
        <v/>
      </c>
      <c r="P237" s="32" t="str">
        <f t="shared" si="28"/>
        <v>Non respect du planning</v>
      </c>
      <c r="Q237" s="32" t="str">
        <f t="shared" si="29"/>
        <v>Non respect du planning</v>
      </c>
    </row>
    <row r="238" spans="1:17" ht="12.95" hidden="1" customHeight="1" x14ac:dyDescent="0.2">
      <c r="A238" s="1" t="s">
        <v>19</v>
      </c>
      <c r="B238" s="9" t="s">
        <v>20</v>
      </c>
      <c r="C238" s="4">
        <v>45111</v>
      </c>
      <c r="D238" s="22" t="s">
        <v>56</v>
      </c>
      <c r="E238" s="5"/>
      <c r="F238" s="5"/>
      <c r="G238" s="5" t="s">
        <v>27</v>
      </c>
      <c r="H238" s="5" t="str">
        <f t="shared" si="24"/>
        <v>mardi</v>
      </c>
      <c r="I238" s="19">
        <f>IF(VLOOKUP(B238&amp;H238,'Param Planning'!$A$3:$Z$73,6,FALSE)=0,"",VLOOKUP(B238&amp;H238,'Param Planning'!$A$3:$Z$73,6,FALSE))</f>
        <v>0.25</v>
      </c>
      <c r="J238" s="10" t="str">
        <f>IF(VLOOKUP(B238&amp;H238,'Param Planning'!$A$3:$Z$73,7,FALSE)=0,"",VLOOKUP(B238&amp;H238,'Param Planning'!$A$3:$Z$73,7,FALSE))</f>
        <v/>
      </c>
      <c r="K238" s="10" t="str">
        <f>IF(VLOOKUP(B238&amp;H238,'Param Planning'!$A$3:$Z$73,8,FALSE)=0,"",VLOOKUP(B238&amp;H238,'Param Planning'!$A$3:$Z$73,8,FALSE))</f>
        <v/>
      </c>
      <c r="L238" s="10">
        <f>IF(VLOOKUP(B238&amp;H238,'Param Planning'!$A$3:$Z$73,9,FALSE)=0,"",VLOOKUP(B238&amp;H238,'Param Planning'!$A$3:$Z$73,9,FALSE))</f>
        <v>0.5</v>
      </c>
      <c r="M238" s="32" t="str">
        <f t="shared" si="25"/>
        <v>Non respect du planning</v>
      </c>
      <c r="N238" s="32" t="str">
        <f t="shared" si="26"/>
        <v/>
      </c>
      <c r="O238" s="32" t="str">
        <f t="shared" si="27"/>
        <v/>
      </c>
      <c r="P238" s="32" t="str">
        <f t="shared" si="28"/>
        <v>Non respect du planning</v>
      </c>
      <c r="Q238" s="32" t="str">
        <f t="shared" si="29"/>
        <v>Non respect du planning</v>
      </c>
    </row>
    <row r="239" spans="1:17" ht="12.95" hidden="1" customHeight="1" x14ac:dyDescent="0.2">
      <c r="A239" s="1" t="s">
        <v>19</v>
      </c>
      <c r="B239" s="9" t="s">
        <v>20</v>
      </c>
      <c r="C239" s="4">
        <v>45112</v>
      </c>
      <c r="D239" s="22" t="s">
        <v>56</v>
      </c>
      <c r="E239" s="5"/>
      <c r="F239" s="5"/>
      <c r="G239" s="5" t="s">
        <v>291</v>
      </c>
      <c r="H239" s="5" t="str">
        <f t="shared" si="24"/>
        <v>mercredi</v>
      </c>
      <c r="I239" s="19">
        <f>IF(VLOOKUP(B239&amp;H239,'Param Planning'!$A$3:$Z$73,6,FALSE)=0,"",VLOOKUP(B239&amp;H239,'Param Planning'!$A$3:$Z$73,6,FALSE))</f>
        <v>0.25</v>
      </c>
      <c r="J239" s="10" t="str">
        <f>IF(VLOOKUP(B239&amp;H239,'Param Planning'!$A$3:$Z$73,7,FALSE)=0,"",VLOOKUP(B239&amp;H239,'Param Planning'!$A$3:$Z$73,7,FALSE))</f>
        <v/>
      </c>
      <c r="K239" s="10" t="str">
        <f>IF(VLOOKUP(B239&amp;H239,'Param Planning'!$A$3:$Z$73,8,FALSE)=0,"",VLOOKUP(B239&amp;H239,'Param Planning'!$A$3:$Z$73,8,FALSE))</f>
        <v/>
      </c>
      <c r="L239" s="10">
        <f>IF(VLOOKUP(B239&amp;H239,'Param Planning'!$A$3:$Z$73,9,FALSE)=0,"",VLOOKUP(B239&amp;H239,'Param Planning'!$A$3:$Z$73,9,FALSE))</f>
        <v>0.5</v>
      </c>
      <c r="M239" s="32" t="str">
        <f t="shared" si="25"/>
        <v>Non respect du planning</v>
      </c>
      <c r="N239" s="32" t="str">
        <f t="shared" si="26"/>
        <v/>
      </c>
      <c r="O239" s="32" t="str">
        <f t="shared" si="27"/>
        <v/>
      </c>
      <c r="P239" s="32" t="str">
        <f t="shared" si="28"/>
        <v>Non respect du planning</v>
      </c>
      <c r="Q239" s="32" t="str">
        <f t="shared" si="29"/>
        <v>Non respect du planning</v>
      </c>
    </row>
    <row r="240" spans="1:17" ht="12.95" hidden="1" customHeight="1" x14ac:dyDescent="0.2">
      <c r="A240" s="1" t="s">
        <v>19</v>
      </c>
      <c r="B240" s="9" t="s">
        <v>20</v>
      </c>
      <c r="C240" s="4">
        <v>45113</v>
      </c>
      <c r="D240" s="22" t="s">
        <v>22</v>
      </c>
      <c r="E240" s="5"/>
      <c r="F240" s="5"/>
      <c r="G240" s="5" t="s">
        <v>2</v>
      </c>
      <c r="H240" s="5" t="str">
        <f t="shared" si="24"/>
        <v>jeudi</v>
      </c>
      <c r="I240" s="19">
        <f>IF(VLOOKUP(B240&amp;H240,'Param Planning'!$A$3:$Z$73,6,FALSE)=0,"",VLOOKUP(B240&amp;H240,'Param Planning'!$A$3:$Z$73,6,FALSE))</f>
        <v>0.25</v>
      </c>
      <c r="J240" s="10" t="str">
        <f>IF(VLOOKUP(B240&amp;H240,'Param Planning'!$A$3:$Z$73,7,FALSE)=0,"",VLOOKUP(B240&amp;H240,'Param Planning'!$A$3:$Z$73,7,FALSE))</f>
        <v/>
      </c>
      <c r="K240" s="10" t="str">
        <f>IF(VLOOKUP(B240&amp;H240,'Param Planning'!$A$3:$Z$73,8,FALSE)=0,"",VLOOKUP(B240&amp;H240,'Param Planning'!$A$3:$Z$73,8,FALSE))</f>
        <v/>
      </c>
      <c r="L240" s="10">
        <f>IF(VLOOKUP(B240&amp;H240,'Param Planning'!$A$3:$Z$73,9,FALSE)=0,"",VLOOKUP(B240&amp;H240,'Param Planning'!$A$3:$Z$73,9,FALSE))</f>
        <v>0.5</v>
      </c>
      <c r="M240" s="32" t="str">
        <f t="shared" si="25"/>
        <v>Non respect du planning</v>
      </c>
      <c r="N240" s="32" t="str">
        <f t="shared" si="26"/>
        <v/>
      </c>
      <c r="O240" s="32" t="str">
        <f t="shared" si="27"/>
        <v/>
      </c>
      <c r="P240" s="32" t="str">
        <f t="shared" si="28"/>
        <v>Non respect du planning</v>
      </c>
      <c r="Q240" s="32" t="str">
        <f t="shared" si="29"/>
        <v>Non respect du planning</v>
      </c>
    </row>
    <row r="241" spans="1:17" ht="12.95" hidden="1" customHeight="1" x14ac:dyDescent="0.2">
      <c r="A241" s="1" t="s">
        <v>19</v>
      </c>
      <c r="B241" s="9" t="s">
        <v>20</v>
      </c>
      <c r="C241" s="4">
        <v>45114</v>
      </c>
      <c r="D241" s="22" t="s">
        <v>21</v>
      </c>
      <c r="E241" s="5"/>
      <c r="F241" s="5"/>
      <c r="G241" s="5" t="s">
        <v>284</v>
      </c>
      <c r="H241" s="5" t="str">
        <f t="shared" si="24"/>
        <v>vendredi</v>
      </c>
      <c r="I241" s="19">
        <f>IF(VLOOKUP(B241&amp;H241,'Param Planning'!$A$3:$Z$73,6,FALSE)=0,"",VLOOKUP(B241&amp;H241,'Param Planning'!$A$3:$Z$73,6,FALSE))</f>
        <v>0.25</v>
      </c>
      <c r="J241" s="10">
        <f>IF(VLOOKUP(B241&amp;H241,'Param Planning'!$A$3:$Z$73,7,FALSE)=0,"",VLOOKUP(B241&amp;H241,'Param Planning'!$A$3:$Z$73,7,FALSE))</f>
        <v>0.5</v>
      </c>
      <c r="K241" s="10">
        <f>IF(VLOOKUP(B241&amp;H241,'Param Planning'!$A$3:$Z$73,8,FALSE)=0,"",VLOOKUP(B241&amp;H241,'Param Planning'!$A$3:$Z$73,8,FALSE))</f>
        <v>0.52083333333333337</v>
      </c>
      <c r="L241" s="10">
        <f>IF(VLOOKUP(B241&amp;H241,'Param Planning'!$A$3:$Z$73,9,FALSE)=0,"",VLOOKUP(B241&amp;H241,'Param Planning'!$A$3:$Z$73,9,FALSE))</f>
        <v>0.64583333333333337</v>
      </c>
      <c r="M241" s="32" t="str">
        <f t="shared" si="25"/>
        <v>Non respect du planning</v>
      </c>
      <c r="N241" s="32" t="str">
        <f t="shared" si="26"/>
        <v>Non respect du planning</v>
      </c>
      <c r="O241" s="32" t="str">
        <f t="shared" si="27"/>
        <v>Non respect du planning</v>
      </c>
      <c r="P241" s="32" t="str">
        <f t="shared" si="28"/>
        <v>Non respect du planning</v>
      </c>
      <c r="Q241" s="32" t="str">
        <f t="shared" si="29"/>
        <v>Non respect du planning</v>
      </c>
    </row>
    <row r="242" spans="1:17" ht="12.95" hidden="1" customHeight="1" x14ac:dyDescent="0.2">
      <c r="A242" s="1" t="s">
        <v>19</v>
      </c>
      <c r="B242" s="9" t="s">
        <v>20</v>
      </c>
      <c r="C242" s="4">
        <v>45115</v>
      </c>
      <c r="D242" s="22" t="s">
        <v>23</v>
      </c>
      <c r="E242" s="5"/>
      <c r="F242" s="5"/>
      <c r="G242" s="5" t="s">
        <v>242</v>
      </c>
      <c r="H242" s="5" t="str">
        <f t="shared" si="24"/>
        <v>samedi</v>
      </c>
      <c r="I242" s="19">
        <f>IF(VLOOKUP(B242&amp;H242,'Param Planning'!$A$3:$Z$73,6,FALSE)=0,"",VLOOKUP(B242&amp;H242,'Param Planning'!$A$3:$Z$73,6,FALSE))</f>
        <v>0.25</v>
      </c>
      <c r="J242" s="10">
        <f>IF(VLOOKUP(B242&amp;H242,'Param Planning'!$A$3:$Z$73,7,FALSE)=0,"",VLOOKUP(B242&amp;H242,'Param Planning'!$A$3:$Z$73,7,FALSE))</f>
        <v>0.5</v>
      </c>
      <c r="K242" s="10">
        <f>IF(VLOOKUP(B242&amp;H242,'Param Planning'!$A$3:$Z$73,8,FALSE)=0,"",VLOOKUP(B242&amp;H242,'Param Planning'!$A$3:$Z$73,8,FALSE))</f>
        <v>0.52083333333333337</v>
      </c>
      <c r="L242" s="10">
        <f>IF(VLOOKUP(B242&amp;H242,'Param Planning'!$A$3:$Z$73,9,FALSE)=0,"",VLOOKUP(B242&amp;H242,'Param Planning'!$A$3:$Z$73,9,FALSE))</f>
        <v>0.64583333333333337</v>
      </c>
      <c r="M242" s="32" t="str">
        <f t="shared" si="25"/>
        <v>Non respect du planning</v>
      </c>
      <c r="N242" s="32" t="str">
        <f t="shared" si="26"/>
        <v>Non respect du planning</v>
      </c>
      <c r="O242" s="32" t="str">
        <f t="shared" si="27"/>
        <v>Non respect du planning</v>
      </c>
      <c r="P242" s="32" t="str">
        <f t="shared" si="28"/>
        <v>Non respect du planning</v>
      </c>
      <c r="Q242" s="32" t="str">
        <f t="shared" si="29"/>
        <v>Non respect du planning</v>
      </c>
    </row>
    <row r="243" spans="1:17" ht="12.95" hidden="1" customHeight="1" x14ac:dyDescent="0.2">
      <c r="A243" s="1" t="s">
        <v>19</v>
      </c>
      <c r="B243" s="9" t="s">
        <v>20</v>
      </c>
      <c r="C243" s="4">
        <v>45117</v>
      </c>
      <c r="D243" s="22" t="s">
        <v>121</v>
      </c>
      <c r="E243" s="5"/>
      <c r="F243" s="5"/>
      <c r="G243" s="5" t="s">
        <v>273</v>
      </c>
      <c r="H243" s="5" t="str">
        <f t="shared" si="24"/>
        <v>lundi</v>
      </c>
      <c r="I243" s="19">
        <f>IF(VLOOKUP(B243&amp;H243,'Param Planning'!$A$3:$Z$73,6,FALSE)=0,"",VLOOKUP(B243&amp;H243,'Param Planning'!$A$3:$Z$73,6,FALSE))</f>
        <v>0.25</v>
      </c>
      <c r="J243" s="10" t="str">
        <f>IF(VLOOKUP(B243&amp;H243,'Param Planning'!$A$3:$Z$73,7,FALSE)=0,"",VLOOKUP(B243&amp;H243,'Param Planning'!$A$3:$Z$73,7,FALSE))</f>
        <v/>
      </c>
      <c r="K243" s="10" t="str">
        <f>IF(VLOOKUP(B243&amp;H243,'Param Planning'!$A$3:$Z$73,8,FALSE)=0,"",VLOOKUP(B243&amp;H243,'Param Planning'!$A$3:$Z$73,8,FALSE))</f>
        <v/>
      </c>
      <c r="L243" s="10">
        <f>IF(VLOOKUP(B243&amp;H243,'Param Planning'!$A$3:$Z$73,9,FALSE)=0,"",VLOOKUP(B243&amp;H243,'Param Planning'!$A$3:$Z$73,9,FALSE))</f>
        <v>0.5</v>
      </c>
      <c r="M243" s="32" t="str">
        <f t="shared" si="25"/>
        <v>Non respect du planning</v>
      </c>
      <c r="N243" s="32" t="str">
        <f t="shared" si="26"/>
        <v/>
      </c>
      <c r="O243" s="32" t="str">
        <f t="shared" si="27"/>
        <v/>
      </c>
      <c r="P243" s="32" t="str">
        <f t="shared" si="28"/>
        <v>Non respect du planning</v>
      </c>
      <c r="Q243" s="32" t="str">
        <f t="shared" si="29"/>
        <v>Non respect du planning</v>
      </c>
    </row>
    <row r="244" spans="1:17" ht="12.95" hidden="1" customHeight="1" x14ac:dyDescent="0.2">
      <c r="A244" s="1" t="s">
        <v>19</v>
      </c>
      <c r="B244" s="9" t="s">
        <v>20</v>
      </c>
      <c r="C244" s="4">
        <v>45118</v>
      </c>
      <c r="D244" s="22" t="s">
        <v>72</v>
      </c>
      <c r="E244" s="5"/>
      <c r="F244" s="5"/>
      <c r="G244" s="5" t="s">
        <v>271</v>
      </c>
      <c r="H244" s="5" t="str">
        <f t="shared" si="24"/>
        <v>mardi</v>
      </c>
      <c r="I244" s="19">
        <f>IF(VLOOKUP(B244&amp;H244,'Param Planning'!$A$3:$Z$73,6,FALSE)=0,"",VLOOKUP(B244&amp;H244,'Param Planning'!$A$3:$Z$73,6,FALSE))</f>
        <v>0.25</v>
      </c>
      <c r="J244" s="10" t="str">
        <f>IF(VLOOKUP(B244&amp;H244,'Param Planning'!$A$3:$Z$73,7,FALSE)=0,"",VLOOKUP(B244&amp;H244,'Param Planning'!$A$3:$Z$73,7,FALSE))</f>
        <v/>
      </c>
      <c r="K244" s="10" t="str">
        <f>IF(VLOOKUP(B244&amp;H244,'Param Planning'!$A$3:$Z$73,8,FALSE)=0,"",VLOOKUP(B244&amp;H244,'Param Planning'!$A$3:$Z$73,8,FALSE))</f>
        <v/>
      </c>
      <c r="L244" s="10">
        <f>IF(VLOOKUP(B244&amp;H244,'Param Planning'!$A$3:$Z$73,9,FALSE)=0,"",VLOOKUP(B244&amp;H244,'Param Planning'!$A$3:$Z$73,9,FALSE))</f>
        <v>0.5</v>
      </c>
      <c r="M244" s="32" t="str">
        <f t="shared" si="25"/>
        <v>Non respect du planning</v>
      </c>
      <c r="N244" s="32" t="str">
        <f t="shared" si="26"/>
        <v/>
      </c>
      <c r="O244" s="32" t="str">
        <f t="shared" si="27"/>
        <v/>
      </c>
      <c r="P244" s="32" t="str">
        <f t="shared" si="28"/>
        <v>Non respect du planning</v>
      </c>
      <c r="Q244" s="32" t="str">
        <f t="shared" si="29"/>
        <v>Non respect du planning</v>
      </c>
    </row>
    <row r="245" spans="1:17" ht="12.95" customHeight="1" x14ac:dyDescent="0.2">
      <c r="A245" s="1" t="s">
        <v>19</v>
      </c>
      <c r="B245" s="9" t="s">
        <v>20</v>
      </c>
      <c r="C245" s="4">
        <v>45119</v>
      </c>
      <c r="D245" s="22" t="s">
        <v>63</v>
      </c>
      <c r="E245" s="5"/>
      <c r="F245" s="5"/>
      <c r="G245" s="5" t="s">
        <v>302</v>
      </c>
      <c r="H245" s="5" t="str">
        <f t="shared" si="24"/>
        <v>mercredi</v>
      </c>
      <c r="I245" s="19">
        <f>IF(VLOOKUP(B245&amp;H245,'Param Planning'!$A$3:$Z$73,6,FALSE)=0,"",VLOOKUP(B245&amp;H245,'Param Planning'!$A$3:$Z$73,6,FALSE))</f>
        <v>0.25</v>
      </c>
      <c r="J245" s="10" t="str">
        <f>IF(VLOOKUP(B245&amp;H245,'Param Planning'!$A$3:$Z$73,7,FALSE)=0,"",VLOOKUP(B245&amp;H245,'Param Planning'!$A$3:$Z$73,7,FALSE))</f>
        <v/>
      </c>
      <c r="K245" s="10" t="str">
        <f>IF(VLOOKUP(B245&amp;H245,'Param Planning'!$A$3:$Z$73,8,FALSE)=0,"",VLOOKUP(B245&amp;H245,'Param Planning'!$A$3:$Z$73,8,FALSE))</f>
        <v/>
      </c>
      <c r="L245" s="10">
        <f>IF(VLOOKUP(B245&amp;H245,'Param Planning'!$A$3:$Z$73,9,FALSE)=0,"",VLOOKUP(B245&amp;H245,'Param Planning'!$A$3:$Z$73,9,FALSE))</f>
        <v>0.5</v>
      </c>
      <c r="M245" s="32" t="str">
        <f>IFERROR(IF(AND(D245&gt;I245-1/24/6,D245&lt;=I245+1/24/6),"Respect du planning","Non respect du planning"),"")</f>
        <v>Non respect du planning</v>
      </c>
      <c r="N245" s="32" t="str">
        <f t="shared" si="26"/>
        <v/>
      </c>
      <c r="O245" s="32" t="str">
        <f t="shared" si="27"/>
        <v/>
      </c>
      <c r="P245" s="32" t="str">
        <f t="shared" si="28"/>
        <v>Non respect du planning</v>
      </c>
      <c r="Q245" s="32" t="str">
        <f t="shared" si="29"/>
        <v>Non respect du planning</v>
      </c>
    </row>
    <row r="246" spans="1:17" ht="12.95" hidden="1" customHeight="1" x14ac:dyDescent="0.2">
      <c r="A246" s="1" t="s">
        <v>19</v>
      </c>
      <c r="B246" s="9" t="s">
        <v>20</v>
      </c>
      <c r="C246" s="4">
        <v>45120</v>
      </c>
      <c r="D246" s="22" t="s">
        <v>121</v>
      </c>
      <c r="E246" s="5"/>
      <c r="F246" s="5"/>
      <c r="G246" s="5" t="s">
        <v>302</v>
      </c>
      <c r="H246" s="5" t="str">
        <f t="shared" si="24"/>
        <v>jeudi</v>
      </c>
      <c r="I246" s="19">
        <f>IF(VLOOKUP(B246&amp;H246,'Param Planning'!$A$3:$Z$73,6,FALSE)=0,"",VLOOKUP(B246&amp;H246,'Param Planning'!$A$3:$Z$73,6,FALSE))</f>
        <v>0.25</v>
      </c>
      <c r="J246" s="10" t="str">
        <f>IF(VLOOKUP(B246&amp;H246,'Param Planning'!$A$3:$Z$73,7,FALSE)=0,"",VLOOKUP(B246&amp;H246,'Param Planning'!$A$3:$Z$73,7,FALSE))</f>
        <v/>
      </c>
      <c r="K246" s="10" t="str">
        <f>IF(VLOOKUP(B246&amp;H246,'Param Planning'!$A$3:$Z$73,8,FALSE)=0,"",VLOOKUP(B246&amp;H246,'Param Planning'!$A$3:$Z$73,8,FALSE))</f>
        <v/>
      </c>
      <c r="L246" s="10">
        <f>IF(VLOOKUP(B246&amp;H246,'Param Planning'!$A$3:$Z$73,9,FALSE)=0,"",VLOOKUP(B246&amp;H246,'Param Planning'!$A$3:$Z$73,9,FALSE))</f>
        <v>0.5</v>
      </c>
      <c r="M246" s="32" t="str">
        <f t="shared" si="25"/>
        <v>Non respect du planning</v>
      </c>
      <c r="N246" s="32" t="str">
        <f t="shared" si="26"/>
        <v/>
      </c>
      <c r="O246" s="32" t="str">
        <f t="shared" si="27"/>
        <v/>
      </c>
      <c r="P246" s="32" t="str">
        <f t="shared" si="28"/>
        <v>Non respect du planning</v>
      </c>
      <c r="Q246" s="32" t="str">
        <f t="shared" si="29"/>
        <v>Non respect du planning</v>
      </c>
    </row>
    <row r="247" spans="1:17" ht="12.95" hidden="1" customHeight="1" x14ac:dyDescent="0.2">
      <c r="A247" s="1" t="s">
        <v>19</v>
      </c>
      <c r="B247" s="9" t="s">
        <v>20</v>
      </c>
      <c r="C247" s="4">
        <v>45121</v>
      </c>
      <c r="D247" s="22" t="s">
        <v>302</v>
      </c>
      <c r="E247" s="5"/>
      <c r="F247" s="5"/>
      <c r="G247" s="5" t="s">
        <v>302</v>
      </c>
      <c r="H247" s="5" t="str">
        <f t="shared" si="24"/>
        <v>vendredi</v>
      </c>
      <c r="I247" s="19">
        <f>IF(VLOOKUP(B247&amp;H247,'Param Planning'!$A$3:$Z$73,6,FALSE)=0,"",VLOOKUP(B247&amp;H247,'Param Planning'!$A$3:$Z$73,6,FALSE))</f>
        <v>0.25</v>
      </c>
      <c r="J247" s="10">
        <f>IF(VLOOKUP(B247&amp;H247,'Param Planning'!$A$3:$Z$73,7,FALSE)=0,"",VLOOKUP(B247&amp;H247,'Param Planning'!$A$3:$Z$73,7,FALSE))</f>
        <v>0.5</v>
      </c>
      <c r="K247" s="10">
        <f>IF(VLOOKUP(B247&amp;H247,'Param Planning'!$A$3:$Z$73,8,FALSE)=0,"",VLOOKUP(B247&amp;H247,'Param Planning'!$A$3:$Z$73,8,FALSE))</f>
        <v>0.52083333333333337</v>
      </c>
      <c r="L247" s="10">
        <f>IF(VLOOKUP(B247&amp;H247,'Param Planning'!$A$3:$Z$73,9,FALSE)=0,"",VLOOKUP(B247&amp;H247,'Param Planning'!$A$3:$Z$73,9,FALSE))</f>
        <v>0.64583333333333337</v>
      </c>
      <c r="M247" s="32" t="str">
        <f t="shared" si="25"/>
        <v>Non respect du planning</v>
      </c>
      <c r="N247" s="32" t="str">
        <f t="shared" si="26"/>
        <v>Non respect du planning</v>
      </c>
      <c r="O247" s="32" t="str">
        <f t="shared" si="27"/>
        <v>Non respect du planning</v>
      </c>
      <c r="P247" s="32" t="str">
        <f t="shared" si="28"/>
        <v>Non respect du planning</v>
      </c>
      <c r="Q247" s="32" t="str">
        <f t="shared" si="29"/>
        <v>Non respect du planning</v>
      </c>
    </row>
    <row r="248" spans="1:17" ht="12.95" hidden="1" customHeight="1" x14ac:dyDescent="0.2">
      <c r="A248" s="1" t="s">
        <v>19</v>
      </c>
      <c r="B248" s="9" t="s">
        <v>20</v>
      </c>
      <c r="C248" s="4">
        <v>45122</v>
      </c>
      <c r="D248" s="22" t="s">
        <v>114</v>
      </c>
      <c r="E248" s="5"/>
      <c r="F248" s="5"/>
      <c r="G248" s="5" t="s">
        <v>258</v>
      </c>
      <c r="H248" s="5" t="str">
        <f t="shared" si="24"/>
        <v>samedi</v>
      </c>
      <c r="I248" s="19">
        <f>IF(VLOOKUP(B248&amp;H248,'Param Planning'!$A$3:$Z$73,6,FALSE)=0,"",VLOOKUP(B248&amp;H248,'Param Planning'!$A$3:$Z$73,6,FALSE))</f>
        <v>0.25</v>
      </c>
      <c r="J248" s="10">
        <f>IF(VLOOKUP(B248&amp;H248,'Param Planning'!$A$3:$Z$73,7,FALSE)=0,"",VLOOKUP(B248&amp;H248,'Param Planning'!$A$3:$Z$73,7,FALSE))</f>
        <v>0.5</v>
      </c>
      <c r="K248" s="10">
        <f>IF(VLOOKUP(B248&amp;H248,'Param Planning'!$A$3:$Z$73,8,FALSE)=0,"",VLOOKUP(B248&amp;H248,'Param Planning'!$A$3:$Z$73,8,FALSE))</f>
        <v>0.52083333333333337</v>
      </c>
      <c r="L248" s="10">
        <f>IF(VLOOKUP(B248&amp;H248,'Param Planning'!$A$3:$Z$73,9,FALSE)=0,"",VLOOKUP(B248&amp;H248,'Param Planning'!$A$3:$Z$73,9,FALSE))</f>
        <v>0.64583333333333337</v>
      </c>
      <c r="M248" s="32" t="str">
        <f t="shared" si="25"/>
        <v>Non respect du planning</v>
      </c>
      <c r="N248" s="32" t="str">
        <f t="shared" si="26"/>
        <v>Non respect du planning</v>
      </c>
      <c r="O248" s="32" t="str">
        <f t="shared" si="27"/>
        <v>Non respect du planning</v>
      </c>
      <c r="P248" s="32" t="str">
        <f t="shared" si="28"/>
        <v>Non respect du planning</v>
      </c>
      <c r="Q248" s="32" t="str">
        <f t="shared" si="29"/>
        <v>Non respect du planning</v>
      </c>
    </row>
    <row r="249" spans="1:17" ht="12.95" hidden="1" customHeight="1" x14ac:dyDescent="0.2">
      <c r="A249" s="1" t="s">
        <v>19</v>
      </c>
      <c r="B249" s="9" t="s">
        <v>20</v>
      </c>
      <c r="C249" s="4">
        <v>45124</v>
      </c>
      <c r="D249" s="22" t="s">
        <v>302</v>
      </c>
      <c r="E249" s="5"/>
      <c r="F249" s="5"/>
      <c r="G249" s="5" t="s">
        <v>209</v>
      </c>
      <c r="H249" s="5" t="str">
        <f t="shared" si="24"/>
        <v>lundi</v>
      </c>
      <c r="I249" s="19">
        <f>IF(VLOOKUP(B249&amp;H249,'Param Planning'!$A$3:$Z$73,6,FALSE)=0,"",VLOOKUP(B249&amp;H249,'Param Planning'!$A$3:$Z$73,6,FALSE))</f>
        <v>0.25</v>
      </c>
      <c r="J249" s="10" t="str">
        <f>IF(VLOOKUP(B249&amp;H249,'Param Planning'!$A$3:$Z$73,7,FALSE)=0,"",VLOOKUP(B249&amp;H249,'Param Planning'!$A$3:$Z$73,7,FALSE))</f>
        <v/>
      </c>
      <c r="K249" s="10" t="str">
        <f>IF(VLOOKUP(B249&amp;H249,'Param Planning'!$A$3:$Z$73,8,FALSE)=0,"",VLOOKUP(B249&amp;H249,'Param Planning'!$A$3:$Z$73,8,FALSE))</f>
        <v/>
      </c>
      <c r="L249" s="10">
        <f>IF(VLOOKUP(B249&amp;H249,'Param Planning'!$A$3:$Z$73,9,FALSE)=0,"",VLOOKUP(B249&amp;H249,'Param Planning'!$A$3:$Z$73,9,FALSE))</f>
        <v>0.5</v>
      </c>
      <c r="M249" s="32" t="str">
        <f t="shared" si="25"/>
        <v>Non respect du planning</v>
      </c>
      <c r="N249" s="32" t="str">
        <f t="shared" si="26"/>
        <v/>
      </c>
      <c r="O249" s="32" t="str">
        <f t="shared" si="27"/>
        <v/>
      </c>
      <c r="P249" s="32" t="str">
        <f t="shared" si="28"/>
        <v>Non respect du planning</v>
      </c>
      <c r="Q249" s="32" t="str">
        <f t="shared" si="29"/>
        <v>Non respect du planning</v>
      </c>
    </row>
    <row r="250" spans="1:17" ht="12.95" hidden="1" customHeight="1" x14ac:dyDescent="0.2">
      <c r="A250" s="1" t="s">
        <v>19</v>
      </c>
      <c r="B250" s="9" t="s">
        <v>20</v>
      </c>
      <c r="C250" s="4">
        <v>45125</v>
      </c>
      <c r="D250" s="22" t="s">
        <v>84</v>
      </c>
      <c r="E250" s="5"/>
      <c r="F250" s="5"/>
      <c r="G250" s="5" t="s">
        <v>145</v>
      </c>
      <c r="H250" s="5" t="str">
        <f t="shared" si="24"/>
        <v>mardi</v>
      </c>
      <c r="I250" s="19">
        <f>IF(VLOOKUP(B250&amp;H250,'Param Planning'!$A$3:$Z$73,6,FALSE)=0,"",VLOOKUP(B250&amp;H250,'Param Planning'!$A$3:$Z$73,6,FALSE))</f>
        <v>0.25</v>
      </c>
      <c r="J250" s="10" t="str">
        <f>IF(VLOOKUP(B250&amp;H250,'Param Planning'!$A$3:$Z$73,7,FALSE)=0,"",VLOOKUP(B250&amp;H250,'Param Planning'!$A$3:$Z$73,7,FALSE))</f>
        <v/>
      </c>
      <c r="K250" s="10" t="str">
        <f>IF(VLOOKUP(B250&amp;H250,'Param Planning'!$A$3:$Z$73,8,FALSE)=0,"",VLOOKUP(B250&amp;H250,'Param Planning'!$A$3:$Z$73,8,FALSE))</f>
        <v/>
      </c>
      <c r="L250" s="10">
        <f>IF(VLOOKUP(B250&amp;H250,'Param Planning'!$A$3:$Z$73,9,FALSE)=0,"",VLOOKUP(B250&amp;H250,'Param Planning'!$A$3:$Z$73,9,FALSE))</f>
        <v>0.5</v>
      </c>
      <c r="M250" s="32" t="str">
        <f t="shared" si="25"/>
        <v>Non respect du planning</v>
      </c>
      <c r="N250" s="32" t="str">
        <f t="shared" si="26"/>
        <v/>
      </c>
      <c r="O250" s="32" t="str">
        <f t="shared" si="27"/>
        <v/>
      </c>
      <c r="P250" s="32" t="str">
        <f t="shared" si="28"/>
        <v>Non respect du planning</v>
      </c>
      <c r="Q250" s="32" t="str">
        <f t="shared" si="29"/>
        <v>Non respect du planning</v>
      </c>
    </row>
    <row r="251" spans="1:17" ht="12.95" hidden="1" customHeight="1" x14ac:dyDescent="0.2">
      <c r="A251" s="1" t="s">
        <v>19</v>
      </c>
      <c r="B251" s="9" t="s">
        <v>20</v>
      </c>
      <c r="C251" s="4">
        <v>45126</v>
      </c>
      <c r="D251" s="22" t="s">
        <v>42</v>
      </c>
      <c r="E251" s="5"/>
      <c r="F251" s="5"/>
      <c r="G251" s="5" t="s">
        <v>245</v>
      </c>
      <c r="H251" s="5" t="str">
        <f t="shared" si="24"/>
        <v>mercredi</v>
      </c>
      <c r="I251" s="19">
        <f>IF(VLOOKUP(B251&amp;H251,'Param Planning'!$A$3:$Z$73,6,FALSE)=0,"",VLOOKUP(B251&amp;H251,'Param Planning'!$A$3:$Z$73,6,FALSE))</f>
        <v>0.25</v>
      </c>
      <c r="J251" s="10" t="str">
        <f>IF(VLOOKUP(B251&amp;H251,'Param Planning'!$A$3:$Z$73,7,FALSE)=0,"",VLOOKUP(B251&amp;H251,'Param Planning'!$A$3:$Z$73,7,FALSE))</f>
        <v/>
      </c>
      <c r="K251" s="10" t="str">
        <f>IF(VLOOKUP(B251&amp;H251,'Param Planning'!$A$3:$Z$73,8,FALSE)=0,"",VLOOKUP(B251&amp;H251,'Param Planning'!$A$3:$Z$73,8,FALSE))</f>
        <v/>
      </c>
      <c r="L251" s="10">
        <f>IF(VLOOKUP(B251&amp;H251,'Param Planning'!$A$3:$Z$73,9,FALSE)=0,"",VLOOKUP(B251&amp;H251,'Param Planning'!$A$3:$Z$73,9,FALSE))</f>
        <v>0.5</v>
      </c>
      <c r="M251" s="32" t="str">
        <f t="shared" si="25"/>
        <v>Non respect du planning</v>
      </c>
      <c r="N251" s="32" t="str">
        <f t="shared" si="26"/>
        <v/>
      </c>
      <c r="O251" s="32" t="str">
        <f t="shared" si="27"/>
        <v/>
      </c>
      <c r="P251" s="32" t="str">
        <f t="shared" si="28"/>
        <v>Non respect du planning</v>
      </c>
      <c r="Q251" s="32" t="str">
        <f t="shared" si="29"/>
        <v>Non respect du planning</v>
      </c>
    </row>
    <row r="252" spans="1:17" ht="12.95" hidden="1" customHeight="1" x14ac:dyDescent="0.2">
      <c r="A252" s="1" t="s">
        <v>19</v>
      </c>
      <c r="B252" s="9" t="s">
        <v>20</v>
      </c>
      <c r="C252" s="4">
        <v>45127</v>
      </c>
      <c r="D252" s="22" t="s">
        <v>100</v>
      </c>
      <c r="E252" s="5"/>
      <c r="F252" s="5"/>
      <c r="G252" s="5" t="s">
        <v>92</v>
      </c>
      <c r="H252" s="5" t="str">
        <f t="shared" si="24"/>
        <v>jeudi</v>
      </c>
      <c r="I252" s="19">
        <f>IF(VLOOKUP(B252&amp;H252,'Param Planning'!$A$3:$Z$73,6,FALSE)=0,"",VLOOKUP(B252&amp;H252,'Param Planning'!$A$3:$Z$73,6,FALSE))</f>
        <v>0.25</v>
      </c>
      <c r="J252" s="10" t="str">
        <f>IF(VLOOKUP(B252&amp;H252,'Param Planning'!$A$3:$Z$73,7,FALSE)=0,"",VLOOKUP(B252&amp;H252,'Param Planning'!$A$3:$Z$73,7,FALSE))</f>
        <v/>
      </c>
      <c r="K252" s="10" t="str">
        <f>IF(VLOOKUP(B252&amp;H252,'Param Planning'!$A$3:$Z$73,8,FALSE)=0,"",VLOOKUP(B252&amp;H252,'Param Planning'!$A$3:$Z$73,8,FALSE))</f>
        <v/>
      </c>
      <c r="L252" s="10">
        <f>IF(VLOOKUP(B252&amp;H252,'Param Planning'!$A$3:$Z$73,9,FALSE)=0,"",VLOOKUP(B252&amp;H252,'Param Planning'!$A$3:$Z$73,9,FALSE))</f>
        <v>0.5</v>
      </c>
      <c r="M252" s="32" t="str">
        <f t="shared" si="25"/>
        <v>Non respect du planning</v>
      </c>
      <c r="N252" s="32" t="str">
        <f t="shared" si="26"/>
        <v/>
      </c>
      <c r="O252" s="32" t="str">
        <f t="shared" si="27"/>
        <v/>
      </c>
      <c r="P252" s="32" t="str">
        <f t="shared" si="28"/>
        <v>Non respect du planning</v>
      </c>
      <c r="Q252" s="32" t="str">
        <f t="shared" si="29"/>
        <v>Non respect du planning</v>
      </c>
    </row>
    <row r="253" spans="1:17" ht="12.95" customHeight="1" x14ac:dyDescent="0.2">
      <c r="A253" s="1" t="s">
        <v>19</v>
      </c>
      <c r="B253" s="9" t="s">
        <v>20</v>
      </c>
      <c r="C253" s="4">
        <v>45128</v>
      </c>
      <c r="D253" s="22" t="s">
        <v>63</v>
      </c>
      <c r="E253" s="5"/>
      <c r="F253" s="5"/>
      <c r="G253" s="5" t="s">
        <v>185</v>
      </c>
      <c r="H253" s="5" t="str">
        <f t="shared" si="24"/>
        <v>vendredi</v>
      </c>
      <c r="I253" s="19">
        <f>IF(VLOOKUP(B253&amp;H253,'Param Planning'!$A$3:$Z$73,6,FALSE)=0,"",VLOOKUP(B253&amp;H253,'Param Planning'!$A$3:$Z$73,6,FALSE))</f>
        <v>0.25</v>
      </c>
      <c r="J253" s="10">
        <f>IF(VLOOKUP(B253&amp;H253,'Param Planning'!$A$3:$Z$73,7,FALSE)=0,"",VLOOKUP(B253&amp;H253,'Param Planning'!$A$3:$Z$73,7,FALSE))</f>
        <v>0.5</v>
      </c>
      <c r="K253" s="10">
        <f>IF(VLOOKUP(B253&amp;H253,'Param Planning'!$A$3:$Z$73,8,FALSE)=0,"",VLOOKUP(B253&amp;H253,'Param Planning'!$A$3:$Z$73,8,FALSE))</f>
        <v>0.52083333333333337</v>
      </c>
      <c r="L253" s="10">
        <f>IF(VLOOKUP(B253&amp;H253,'Param Planning'!$A$3:$Z$73,9,FALSE)=0,"",VLOOKUP(B253&amp;H253,'Param Planning'!$A$3:$Z$73,9,FALSE))</f>
        <v>0.64583333333333337</v>
      </c>
      <c r="M253" s="32" t="str">
        <f>IFERROR(IF(AND(D253&gt;I253-1/24/6,D253&lt;=I253+1/24/6),"Respect du planning","Non respect du planning"),"")</f>
        <v>Non respect du planning</v>
      </c>
      <c r="N253" s="32" t="str">
        <f t="shared" si="26"/>
        <v>Non respect du planning</v>
      </c>
      <c r="O253" s="32" t="str">
        <f t="shared" si="27"/>
        <v>Non respect du planning</v>
      </c>
      <c r="P253" s="32" t="str">
        <f t="shared" si="28"/>
        <v>Non respect du planning</v>
      </c>
      <c r="Q253" s="32" t="str">
        <f t="shared" si="29"/>
        <v>Non respect du planning</v>
      </c>
    </row>
    <row r="254" spans="1:17" ht="12.95" hidden="1" customHeight="1" x14ac:dyDescent="0.2">
      <c r="A254" s="1" t="s">
        <v>19</v>
      </c>
      <c r="B254" s="9" t="s">
        <v>20</v>
      </c>
      <c r="C254" s="4">
        <v>45129</v>
      </c>
      <c r="D254" s="22" t="s">
        <v>90</v>
      </c>
      <c r="E254" s="5"/>
      <c r="F254" s="5"/>
      <c r="G254" s="5" t="s">
        <v>226</v>
      </c>
      <c r="H254" s="5" t="str">
        <f t="shared" si="24"/>
        <v>samedi</v>
      </c>
      <c r="I254" s="10">
        <f>IF(VLOOKUP(B254&amp;H254,'Param Planning'!$A$3:$Z$73,6,FALSE)=0,"",VLOOKUP(B254&amp;H254,'Param Planning'!$A$3:$Z$73,6,FALSE))</f>
        <v>0.25</v>
      </c>
      <c r="J254" s="10">
        <f>IF(VLOOKUP(B254&amp;H254,'Param Planning'!$A$3:$Z$73,7,FALSE)=0,"",VLOOKUP(B254&amp;H254,'Param Planning'!$A$3:$Z$73,7,FALSE))</f>
        <v>0.5</v>
      </c>
      <c r="K254" s="10">
        <f>IF(VLOOKUP(B254&amp;H254,'Param Planning'!$A$3:$Z$73,8,FALSE)=0,"",VLOOKUP(B254&amp;H254,'Param Planning'!$A$3:$Z$73,8,FALSE))</f>
        <v>0.52083333333333337</v>
      </c>
      <c r="L254" s="10">
        <f>IF(VLOOKUP(B254&amp;H254,'Param Planning'!$A$3:$Z$73,9,FALSE)=0,"",VLOOKUP(B254&amp;H254,'Param Planning'!$A$3:$Z$73,9,FALSE))</f>
        <v>0.64583333333333337</v>
      </c>
      <c r="M254" s="32" t="str">
        <f t="shared" si="25"/>
        <v>Non respect du planning</v>
      </c>
      <c r="N254" s="32" t="str">
        <f t="shared" si="26"/>
        <v>Non respect du planning</v>
      </c>
      <c r="O254" s="32" t="str">
        <f t="shared" si="27"/>
        <v>Non respect du planning</v>
      </c>
      <c r="P254" s="32" t="str">
        <f t="shared" si="28"/>
        <v>Non respect du planning</v>
      </c>
      <c r="Q254" s="32" t="str">
        <f t="shared" si="29"/>
        <v>Non respect du planning</v>
      </c>
    </row>
    <row r="255" spans="1:17" ht="12.95" hidden="1" customHeight="1" x14ac:dyDescent="0.2">
      <c r="A255" s="1" t="s">
        <v>19</v>
      </c>
      <c r="B255" s="9" t="s">
        <v>20</v>
      </c>
      <c r="C255" s="4">
        <v>45131</v>
      </c>
      <c r="D255" s="22" t="s">
        <v>56</v>
      </c>
      <c r="E255" s="5"/>
      <c r="F255" s="5"/>
      <c r="G255" s="5" t="s">
        <v>214</v>
      </c>
      <c r="H255" s="5" t="str">
        <f t="shared" si="24"/>
        <v>lundi</v>
      </c>
      <c r="I255" s="10">
        <f>IF(VLOOKUP(B255&amp;H255,'Param Planning'!$A$3:$Z$73,6,FALSE)=0,"",VLOOKUP(B255&amp;H255,'Param Planning'!$A$3:$Z$73,6,FALSE))</f>
        <v>0.25</v>
      </c>
      <c r="J255" s="10" t="str">
        <f>IF(VLOOKUP(B255&amp;H255,'Param Planning'!$A$3:$Z$73,7,FALSE)=0,"",VLOOKUP(B255&amp;H255,'Param Planning'!$A$3:$Z$73,7,FALSE))</f>
        <v/>
      </c>
      <c r="K255" s="10" t="str">
        <f>IF(VLOOKUP(B255&amp;H255,'Param Planning'!$A$3:$Z$73,8,FALSE)=0,"",VLOOKUP(B255&amp;H255,'Param Planning'!$A$3:$Z$73,8,FALSE))</f>
        <v/>
      </c>
      <c r="L255" s="10">
        <f>IF(VLOOKUP(B255&amp;H255,'Param Planning'!$A$3:$Z$73,9,FALSE)=0,"",VLOOKUP(B255&amp;H255,'Param Planning'!$A$3:$Z$73,9,FALSE))</f>
        <v>0.5</v>
      </c>
      <c r="M255" s="32" t="str">
        <f t="shared" si="25"/>
        <v>Non respect du planning</v>
      </c>
      <c r="N255" s="32" t="str">
        <f t="shared" si="26"/>
        <v/>
      </c>
      <c r="O255" s="32" t="str">
        <f t="shared" si="27"/>
        <v/>
      </c>
      <c r="P255" s="32" t="str">
        <f t="shared" si="28"/>
        <v>Non respect du planning</v>
      </c>
      <c r="Q255" s="32" t="str">
        <f t="shared" si="29"/>
        <v>Non respect du planning</v>
      </c>
    </row>
    <row r="256" spans="1:17" ht="12.95" hidden="1" customHeight="1" x14ac:dyDescent="0.2">
      <c r="A256" s="1" t="s">
        <v>19</v>
      </c>
      <c r="B256" s="9" t="s">
        <v>20</v>
      </c>
      <c r="C256" s="4">
        <v>45132</v>
      </c>
      <c r="D256" s="22" t="s">
        <v>23</v>
      </c>
      <c r="E256" s="5"/>
      <c r="F256" s="5"/>
      <c r="G256" s="5" t="s">
        <v>209</v>
      </c>
      <c r="H256" s="5" t="str">
        <f t="shared" si="24"/>
        <v>mardi</v>
      </c>
      <c r="I256" s="10">
        <f>IF(VLOOKUP(B256&amp;H256,'Param Planning'!$A$3:$Z$73,6,FALSE)=0,"",VLOOKUP(B256&amp;H256,'Param Planning'!$A$3:$Z$73,6,FALSE))</f>
        <v>0.25</v>
      </c>
      <c r="J256" s="10" t="str">
        <f>IF(VLOOKUP(B256&amp;H256,'Param Planning'!$A$3:$Z$73,7,FALSE)=0,"",VLOOKUP(B256&amp;H256,'Param Planning'!$A$3:$Z$73,7,FALSE))</f>
        <v/>
      </c>
      <c r="K256" s="10" t="str">
        <f>IF(VLOOKUP(B256&amp;H256,'Param Planning'!$A$3:$Z$73,8,FALSE)=0,"",VLOOKUP(B256&amp;H256,'Param Planning'!$A$3:$Z$73,8,FALSE))</f>
        <v/>
      </c>
      <c r="L256" s="10">
        <f>IF(VLOOKUP(B256&amp;H256,'Param Planning'!$A$3:$Z$73,9,FALSE)=0,"",VLOOKUP(B256&amp;H256,'Param Planning'!$A$3:$Z$73,9,FALSE))</f>
        <v>0.5</v>
      </c>
      <c r="M256" s="32" t="str">
        <f t="shared" si="25"/>
        <v>Non respect du planning</v>
      </c>
      <c r="N256" s="32" t="str">
        <f t="shared" si="26"/>
        <v/>
      </c>
      <c r="O256" s="32" t="str">
        <f t="shared" si="27"/>
        <v/>
      </c>
      <c r="P256" s="32" t="str">
        <f t="shared" si="28"/>
        <v>Non respect du planning</v>
      </c>
      <c r="Q256" s="32" t="str">
        <f t="shared" si="29"/>
        <v>Non respect du planning</v>
      </c>
    </row>
    <row r="257" spans="1:17" ht="12.95" hidden="1" customHeight="1" x14ac:dyDescent="0.2">
      <c r="A257" s="1" t="s">
        <v>19</v>
      </c>
      <c r="B257" s="9" t="s">
        <v>20</v>
      </c>
      <c r="C257" s="4">
        <v>45133</v>
      </c>
      <c r="D257" s="22" t="s">
        <v>73</v>
      </c>
      <c r="E257" s="5"/>
      <c r="F257" s="5"/>
      <c r="G257" s="5" t="s">
        <v>202</v>
      </c>
      <c r="H257" s="5" t="str">
        <f t="shared" si="24"/>
        <v>mercredi</v>
      </c>
      <c r="I257" s="10">
        <f>IF(VLOOKUP(B257&amp;H257,'Param Planning'!$A$3:$Z$73,6,FALSE)=0,"",VLOOKUP(B257&amp;H257,'Param Planning'!$A$3:$Z$73,6,FALSE))</f>
        <v>0.25</v>
      </c>
      <c r="J257" s="10" t="str">
        <f>IF(VLOOKUP(B257&amp;H257,'Param Planning'!$A$3:$Z$73,7,FALSE)=0,"",VLOOKUP(B257&amp;H257,'Param Planning'!$A$3:$Z$73,7,FALSE))</f>
        <v/>
      </c>
      <c r="K257" s="10" t="str">
        <f>IF(VLOOKUP(B257&amp;H257,'Param Planning'!$A$3:$Z$73,8,FALSE)=0,"",VLOOKUP(B257&amp;H257,'Param Planning'!$A$3:$Z$73,8,FALSE))</f>
        <v/>
      </c>
      <c r="L257" s="10">
        <f>IF(VLOOKUP(B257&amp;H257,'Param Planning'!$A$3:$Z$73,9,FALSE)=0,"",VLOOKUP(B257&amp;H257,'Param Planning'!$A$3:$Z$73,9,FALSE))</f>
        <v>0.5</v>
      </c>
      <c r="M257" s="32" t="str">
        <f t="shared" si="25"/>
        <v>Non respect du planning</v>
      </c>
      <c r="N257" s="32" t="str">
        <f t="shared" si="26"/>
        <v/>
      </c>
      <c r="O257" s="32" t="str">
        <f t="shared" si="27"/>
        <v/>
      </c>
      <c r="P257" s="32" t="str">
        <f t="shared" si="28"/>
        <v>Non respect du planning</v>
      </c>
      <c r="Q257" s="32" t="str">
        <f t="shared" si="29"/>
        <v>Non respect du planning</v>
      </c>
    </row>
    <row r="258" spans="1:17" ht="12.95" hidden="1" customHeight="1" x14ac:dyDescent="0.2">
      <c r="A258" s="1" t="s">
        <v>19</v>
      </c>
      <c r="B258" s="9" t="s">
        <v>20</v>
      </c>
      <c r="C258" s="4">
        <v>45134</v>
      </c>
      <c r="D258" s="22" t="s">
        <v>43</v>
      </c>
      <c r="E258" s="5"/>
      <c r="F258" s="5"/>
      <c r="G258" s="5" t="s">
        <v>96</v>
      </c>
      <c r="H258" s="5" t="str">
        <f t="shared" si="24"/>
        <v>jeudi</v>
      </c>
      <c r="I258" s="10">
        <f>IF(VLOOKUP(B258&amp;H258,'Param Planning'!$A$3:$Z$73,6,FALSE)=0,"",VLOOKUP(B258&amp;H258,'Param Planning'!$A$3:$Z$73,6,FALSE))</f>
        <v>0.25</v>
      </c>
      <c r="J258" s="10" t="str">
        <f>IF(VLOOKUP(B258&amp;H258,'Param Planning'!$A$3:$Z$73,7,FALSE)=0,"",VLOOKUP(B258&amp;H258,'Param Planning'!$A$3:$Z$73,7,FALSE))</f>
        <v/>
      </c>
      <c r="K258" s="10" t="str">
        <f>IF(VLOOKUP(B258&amp;H258,'Param Planning'!$A$3:$Z$73,8,FALSE)=0,"",VLOOKUP(B258&amp;H258,'Param Planning'!$A$3:$Z$73,8,FALSE))</f>
        <v/>
      </c>
      <c r="L258" s="10">
        <f>IF(VLOOKUP(B258&amp;H258,'Param Planning'!$A$3:$Z$73,9,FALSE)=0,"",VLOOKUP(B258&amp;H258,'Param Planning'!$A$3:$Z$73,9,FALSE))</f>
        <v>0.5</v>
      </c>
      <c r="M258" s="32" t="str">
        <f t="shared" si="25"/>
        <v>Non respect du planning</v>
      </c>
      <c r="N258" s="32" t="str">
        <f t="shared" si="26"/>
        <v/>
      </c>
      <c r="O258" s="32" t="str">
        <f t="shared" si="27"/>
        <v/>
      </c>
      <c r="P258" s="32" t="str">
        <f t="shared" si="28"/>
        <v>Non respect du planning</v>
      </c>
      <c r="Q258" s="32" t="str">
        <f t="shared" si="29"/>
        <v>Non respect du planning</v>
      </c>
    </row>
    <row r="259" spans="1:17" ht="12.95" hidden="1" customHeight="1" x14ac:dyDescent="0.2">
      <c r="A259" s="1" t="s">
        <v>19</v>
      </c>
      <c r="B259" s="9" t="s">
        <v>20</v>
      </c>
      <c r="C259" s="4">
        <v>45135</v>
      </c>
      <c r="D259" s="22" t="s">
        <v>43</v>
      </c>
      <c r="E259" s="5"/>
      <c r="F259" s="5"/>
      <c r="G259" s="5" t="s">
        <v>184</v>
      </c>
      <c r="H259" s="5" t="str">
        <f t="shared" si="24"/>
        <v>vendredi</v>
      </c>
      <c r="I259" s="10">
        <f>IF(VLOOKUP(B259&amp;H259,'Param Planning'!$A$3:$Z$73,6,FALSE)=0,"",VLOOKUP(B259&amp;H259,'Param Planning'!$A$3:$Z$73,6,FALSE))</f>
        <v>0.25</v>
      </c>
      <c r="J259" s="10">
        <f>IF(VLOOKUP(B259&amp;H259,'Param Planning'!$A$3:$Z$73,7,FALSE)=0,"",VLOOKUP(B259&amp;H259,'Param Planning'!$A$3:$Z$73,7,FALSE))</f>
        <v>0.5</v>
      </c>
      <c r="K259" s="10">
        <f>IF(VLOOKUP(B259&amp;H259,'Param Planning'!$A$3:$Z$73,8,FALSE)=0,"",VLOOKUP(B259&amp;H259,'Param Planning'!$A$3:$Z$73,8,FALSE))</f>
        <v>0.52083333333333337</v>
      </c>
      <c r="L259" s="10">
        <f>IF(VLOOKUP(B259&amp;H259,'Param Planning'!$A$3:$Z$73,9,FALSE)=0,"",VLOOKUP(B259&amp;H259,'Param Planning'!$A$3:$Z$73,9,FALSE))</f>
        <v>0.64583333333333337</v>
      </c>
      <c r="M259" s="32" t="str">
        <f t="shared" si="25"/>
        <v>Non respect du planning</v>
      </c>
      <c r="N259" s="32" t="str">
        <f t="shared" si="26"/>
        <v>Non respect du planning</v>
      </c>
      <c r="O259" s="32" t="str">
        <f t="shared" si="27"/>
        <v>Non respect du planning</v>
      </c>
      <c r="P259" s="32" t="str">
        <f t="shared" si="28"/>
        <v>Non respect du planning</v>
      </c>
      <c r="Q259" s="32" t="str">
        <f t="shared" si="29"/>
        <v>Non respect du planning</v>
      </c>
    </row>
    <row r="260" spans="1:17" ht="12.95" hidden="1" customHeight="1" x14ac:dyDescent="0.2">
      <c r="A260" s="1" t="s">
        <v>19</v>
      </c>
      <c r="B260" s="9" t="s">
        <v>20</v>
      </c>
      <c r="C260" s="4">
        <v>45136</v>
      </c>
      <c r="D260" s="22" t="s">
        <v>24</v>
      </c>
      <c r="E260" s="5"/>
      <c r="F260" s="5"/>
      <c r="G260" s="5" t="s">
        <v>172</v>
      </c>
      <c r="H260" s="5" t="str">
        <f t="shared" ref="H260:H261" si="30">TEXT(C260,"jjjj")</f>
        <v>samedi</v>
      </c>
      <c r="I260" s="10">
        <f>IF(VLOOKUP(B260&amp;H260,'Param Planning'!$A$3:$Z$73,6,FALSE)=0,"",VLOOKUP(B260&amp;H260,'Param Planning'!$A$3:$Z$73,6,FALSE))</f>
        <v>0.25</v>
      </c>
      <c r="J260" s="10">
        <f>IF(VLOOKUP(B260&amp;H260,'Param Planning'!$A$3:$Z$73,7,FALSE)=0,"",VLOOKUP(B260&amp;H260,'Param Planning'!$A$3:$Z$73,7,FALSE))</f>
        <v>0.5</v>
      </c>
      <c r="K260" s="10">
        <f>IF(VLOOKUP(B260&amp;H260,'Param Planning'!$A$3:$Z$73,8,FALSE)=0,"",VLOOKUP(B260&amp;H260,'Param Planning'!$A$3:$Z$73,8,FALSE))</f>
        <v>0.52083333333333337</v>
      </c>
      <c r="L260" s="10">
        <f>IF(VLOOKUP(B260&amp;H260,'Param Planning'!$A$3:$Z$73,9,FALSE)=0,"",VLOOKUP(B260&amp;H260,'Param Planning'!$A$3:$Z$73,9,FALSE))</f>
        <v>0.64583333333333337</v>
      </c>
      <c r="M260" s="32" t="str">
        <f t="shared" si="25"/>
        <v>Non respect du planning</v>
      </c>
      <c r="N260" s="32" t="str">
        <f t="shared" si="26"/>
        <v>Non respect du planning</v>
      </c>
      <c r="O260" s="32" t="str">
        <f t="shared" si="27"/>
        <v>Non respect du planning</v>
      </c>
      <c r="P260" s="32" t="str">
        <f t="shared" si="28"/>
        <v>Non respect du planning</v>
      </c>
      <c r="Q260" s="32" t="str">
        <f t="shared" si="29"/>
        <v>Non respect du planning</v>
      </c>
    </row>
    <row r="261" spans="1:17" ht="12.95" hidden="1" customHeight="1" x14ac:dyDescent="0.2">
      <c r="A261" s="1" t="s">
        <v>19</v>
      </c>
      <c r="B261" s="9" t="s">
        <v>20</v>
      </c>
      <c r="C261" s="4">
        <v>45138</v>
      </c>
      <c r="D261" s="22" t="s">
        <v>21</v>
      </c>
      <c r="E261" s="5"/>
      <c r="F261" s="5"/>
      <c r="G261" s="5" t="s">
        <v>162</v>
      </c>
      <c r="H261" s="5" t="str">
        <f t="shared" si="30"/>
        <v>lundi</v>
      </c>
      <c r="I261" s="10">
        <f>IF(VLOOKUP(B261&amp;H261,'Param Planning'!$A$3:$Z$73,6,FALSE)=0,"",VLOOKUP(B261&amp;H261,'Param Planning'!$A$3:$Z$73,6,FALSE))</f>
        <v>0.25</v>
      </c>
      <c r="J261" s="10" t="str">
        <f>IF(VLOOKUP(B261&amp;H261,'Param Planning'!$A$3:$Z$73,7,FALSE)=0,"",VLOOKUP(B261&amp;H261,'Param Planning'!$A$3:$Z$73,7,FALSE))</f>
        <v/>
      </c>
      <c r="K261" s="10" t="str">
        <f>IF(VLOOKUP(B261&amp;H261,'Param Planning'!$A$3:$Z$73,8,FALSE)=0,"",VLOOKUP(B261&amp;H261,'Param Planning'!$A$3:$Z$73,8,FALSE))</f>
        <v/>
      </c>
      <c r="L261" s="10">
        <f>IF(VLOOKUP(B261&amp;H261,'Param Planning'!$A$3:$Z$73,9,FALSE)=0,"",VLOOKUP(B261&amp;H261,'Param Planning'!$A$3:$Z$73,9,FALSE))</f>
        <v>0.5</v>
      </c>
      <c r="M261" s="32" t="str">
        <f t="shared" si="25"/>
        <v>Non respect du planning</v>
      </c>
      <c r="N261" s="32" t="str">
        <f t="shared" si="26"/>
        <v/>
      </c>
      <c r="O261" s="32" t="str">
        <f t="shared" si="27"/>
        <v/>
      </c>
      <c r="P261" s="32" t="str">
        <f t="shared" si="28"/>
        <v>Non respect du planning</v>
      </c>
      <c r="Q261" s="32" t="str">
        <f t="shared" si="29"/>
        <v>Non respect du planning</v>
      </c>
    </row>
    <row r="262" spans="1:17" ht="12.95" customHeight="1" x14ac:dyDescent="0.2"/>
  </sheetData>
  <autoFilter ref="A2:L261" xr:uid="{00000000-0001-0000-0000-000000000000}">
    <filterColumn colId="3">
      <filters>
        <filter val="05:53"/>
      </filters>
    </filterColumn>
  </autoFilter>
  <sortState xmlns:xlrd2="http://schemas.microsoft.com/office/spreadsheetml/2017/richdata2" ref="C3:D26">
    <sortCondition ref="C3:C26"/>
  </sortState>
  <mergeCells count="3">
    <mergeCell ref="I1:J1"/>
    <mergeCell ref="K1:L1"/>
    <mergeCell ref="M1:Q1"/>
  </mergeCells>
  <phoneticPr fontId="2" type="noConversion"/>
  <conditionalFormatting sqref="Q1:Q1048576">
    <cfRule type="cellIs" dxfId="1" priority="1" operator="equal">
      <formula>"Respect du Planning"</formula>
    </cfRule>
    <cfRule type="cellIs" dxfId="0" priority="2" operator="equal">
      <formula>"Non respect du planning"</formula>
    </cfRule>
  </conditionalFormatting>
  <pageMargins left="0.78740157499999996" right="0.78740157499999996" top="0.984251969" bottom="0.984251969" header="0.78749999999999998" footer="0.78749999999999998"/>
  <pageSetup paperSize="9" orientation="portrait" useFirstPageNumber="1" horizontalDpi="300" verticalDpi="300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C5B83C9-2834-40AB-974F-BCCA54307A91}">
  <dimension ref="A1:I73"/>
  <sheetViews>
    <sheetView zoomScale="90" zoomScaleNormal="90" workbookViewId="0">
      <selection activeCell="F3" sqref="F3"/>
    </sheetView>
  </sheetViews>
  <sheetFormatPr baseColWidth="10" defaultRowHeight="12.75" x14ac:dyDescent="0.2"/>
  <cols>
    <col min="1" max="2" width="36" bestFit="1" customWidth="1"/>
    <col min="3" max="3" width="25.28515625" style="7" customWidth="1"/>
    <col min="5" max="5" width="28.140625" style="2" customWidth="1"/>
    <col min="6" max="6" width="27" style="6" bestFit="1" customWidth="1"/>
    <col min="7" max="9" width="27" style="6" customWidth="1"/>
  </cols>
  <sheetData>
    <row r="1" spans="1:9" x14ac:dyDescent="0.2">
      <c r="F1" s="36" t="s">
        <v>344</v>
      </c>
      <c r="G1" s="36"/>
      <c r="H1" s="36" t="s">
        <v>345</v>
      </c>
      <c r="I1" s="36"/>
    </row>
    <row r="2" spans="1:9" x14ac:dyDescent="0.2">
      <c r="A2" s="11" t="s">
        <v>353</v>
      </c>
      <c r="B2" s="11" t="s">
        <v>337</v>
      </c>
      <c r="C2" s="11" t="s">
        <v>338</v>
      </c>
      <c r="D2" s="11" t="s">
        <v>352</v>
      </c>
      <c r="E2" s="11" t="s">
        <v>316</v>
      </c>
      <c r="F2" s="11" t="s">
        <v>340</v>
      </c>
      <c r="G2" s="11" t="s">
        <v>341</v>
      </c>
      <c r="H2" s="11" t="s">
        <v>342</v>
      </c>
      <c r="I2" s="11" t="s">
        <v>343</v>
      </c>
    </row>
    <row r="3" spans="1:9" x14ac:dyDescent="0.2">
      <c r="A3" s="1" t="str">
        <f>C3&amp;D3</f>
        <v>KHUSLEN Erdenebayarlundi</v>
      </c>
      <c r="B3" s="1" t="s">
        <v>303</v>
      </c>
      <c r="C3" s="9" t="s">
        <v>304</v>
      </c>
      <c r="D3" s="5" t="s">
        <v>347</v>
      </c>
      <c r="E3" s="5" t="s">
        <v>314</v>
      </c>
      <c r="F3" s="10">
        <v>0.25</v>
      </c>
      <c r="G3" s="5"/>
      <c r="H3" s="5"/>
      <c r="I3" s="10">
        <v>0.5</v>
      </c>
    </row>
    <row r="4" spans="1:9" x14ac:dyDescent="0.2">
      <c r="A4" s="1" t="str">
        <f t="shared" ref="A4:A67" si="0">C4&amp;D4</f>
        <v>KHUSLEN Erdenebayarmardi</v>
      </c>
      <c r="B4" s="1" t="s">
        <v>303</v>
      </c>
      <c r="C4" s="9" t="s">
        <v>304</v>
      </c>
      <c r="D4" s="5" t="s">
        <v>348</v>
      </c>
      <c r="E4" s="5" t="s">
        <v>314</v>
      </c>
      <c r="F4" s="10">
        <v>0.25</v>
      </c>
      <c r="G4" s="5"/>
      <c r="H4" s="5"/>
      <c r="I4" s="10">
        <v>0.5</v>
      </c>
    </row>
    <row r="5" spans="1:9" x14ac:dyDescent="0.2">
      <c r="A5" s="1" t="str">
        <f t="shared" si="0"/>
        <v>KHUSLEN Erdenebayarmercredi</v>
      </c>
      <c r="B5" s="1" t="s">
        <v>303</v>
      </c>
      <c r="C5" s="9" t="s">
        <v>304</v>
      </c>
      <c r="D5" s="5" t="s">
        <v>349</v>
      </c>
      <c r="E5" s="5" t="s">
        <v>314</v>
      </c>
      <c r="F5" s="10">
        <v>0.25</v>
      </c>
      <c r="G5" s="5"/>
      <c r="H5" s="5"/>
      <c r="I5" s="10">
        <v>0.5</v>
      </c>
    </row>
    <row r="6" spans="1:9" x14ac:dyDescent="0.2">
      <c r="A6" s="1" t="str">
        <f t="shared" si="0"/>
        <v>KHUSLEN Erdenebayarjeudi</v>
      </c>
      <c r="B6" s="1" t="s">
        <v>303</v>
      </c>
      <c r="C6" s="9" t="s">
        <v>304</v>
      </c>
      <c r="D6" s="5" t="s">
        <v>350</v>
      </c>
      <c r="E6" s="5" t="s">
        <v>314</v>
      </c>
      <c r="F6" s="10">
        <v>0.25</v>
      </c>
      <c r="G6" s="5"/>
      <c r="H6" s="5"/>
      <c r="I6" s="10">
        <v>0.5</v>
      </c>
    </row>
    <row r="7" spans="1:9" x14ac:dyDescent="0.2">
      <c r="A7" s="1" t="str">
        <f t="shared" si="0"/>
        <v>KHUSLEN Erdenebayarvendredi</v>
      </c>
      <c r="B7" s="1" t="s">
        <v>303</v>
      </c>
      <c r="C7" s="9" t="s">
        <v>304</v>
      </c>
      <c r="D7" s="5" t="s">
        <v>351</v>
      </c>
      <c r="E7" s="5" t="s">
        <v>315</v>
      </c>
      <c r="F7" s="10">
        <v>0.25</v>
      </c>
      <c r="G7" s="10">
        <v>0.5</v>
      </c>
      <c r="H7" s="10">
        <v>0.58333333333333337</v>
      </c>
      <c r="I7" s="10">
        <v>0.70833333333333337</v>
      </c>
    </row>
    <row r="8" spans="1:9" x14ac:dyDescent="0.2">
      <c r="A8" s="1" t="str">
        <f t="shared" si="0"/>
        <v>KHUSLEN Erdenebayarsamedi</v>
      </c>
      <c r="B8" s="1" t="s">
        <v>303</v>
      </c>
      <c r="C8" s="9" t="s">
        <v>304</v>
      </c>
      <c r="D8" s="5" t="s">
        <v>346</v>
      </c>
      <c r="E8" s="5" t="s">
        <v>315</v>
      </c>
      <c r="F8" s="10">
        <v>0.25</v>
      </c>
      <c r="G8" s="10">
        <v>0.5</v>
      </c>
      <c r="H8" s="10">
        <v>0.58333333333333337</v>
      </c>
      <c r="I8" s="10">
        <v>0.70833333333333337</v>
      </c>
    </row>
    <row r="9" spans="1:9" x14ac:dyDescent="0.2">
      <c r="A9" s="1" t="str">
        <f t="shared" si="0"/>
        <v>JANGIR Ankitlundi</v>
      </c>
      <c r="B9" s="1" t="s">
        <v>11</v>
      </c>
      <c r="C9" s="9" t="s">
        <v>12</v>
      </c>
      <c r="D9" s="5" t="s">
        <v>347</v>
      </c>
      <c r="E9" s="5" t="s">
        <v>314</v>
      </c>
      <c r="F9" s="10">
        <v>0.25</v>
      </c>
      <c r="G9" s="5"/>
      <c r="H9" s="5"/>
      <c r="I9" s="10">
        <v>0.5</v>
      </c>
    </row>
    <row r="10" spans="1:9" x14ac:dyDescent="0.2">
      <c r="A10" s="1" t="str">
        <f t="shared" si="0"/>
        <v>JANGIR Ankitmardi</v>
      </c>
      <c r="B10" s="1" t="s">
        <v>11</v>
      </c>
      <c r="C10" s="9" t="s">
        <v>12</v>
      </c>
      <c r="D10" s="5" t="s">
        <v>348</v>
      </c>
      <c r="E10" s="5" t="s">
        <v>314</v>
      </c>
      <c r="F10" s="10">
        <v>0.25</v>
      </c>
      <c r="G10" s="5"/>
      <c r="H10" s="5"/>
      <c r="I10" s="10">
        <v>0.5</v>
      </c>
    </row>
    <row r="11" spans="1:9" x14ac:dyDescent="0.2">
      <c r="A11" s="1" t="str">
        <f t="shared" si="0"/>
        <v>JANGIR Ankitmercredi</v>
      </c>
      <c r="B11" s="1" t="s">
        <v>11</v>
      </c>
      <c r="C11" s="9" t="s">
        <v>12</v>
      </c>
      <c r="D11" s="5" t="s">
        <v>349</v>
      </c>
      <c r="E11" s="5" t="s">
        <v>314</v>
      </c>
      <c r="F11" s="10">
        <v>0.25</v>
      </c>
      <c r="G11" s="5"/>
      <c r="H11" s="5"/>
      <c r="I11" s="10">
        <v>0.5</v>
      </c>
    </row>
    <row r="12" spans="1:9" x14ac:dyDescent="0.2">
      <c r="A12" s="1" t="str">
        <f t="shared" si="0"/>
        <v>JANGIR Ankitjeudi</v>
      </c>
      <c r="B12" s="1" t="s">
        <v>11</v>
      </c>
      <c r="C12" s="9" t="s">
        <v>12</v>
      </c>
      <c r="D12" s="5" t="s">
        <v>350</v>
      </c>
      <c r="E12" s="5" t="s">
        <v>314</v>
      </c>
      <c r="F12" s="10">
        <v>0.25</v>
      </c>
      <c r="G12" s="5"/>
      <c r="H12" s="5"/>
      <c r="I12" s="10">
        <v>0.5</v>
      </c>
    </row>
    <row r="13" spans="1:9" x14ac:dyDescent="0.2">
      <c r="A13" s="1" t="str">
        <f t="shared" si="0"/>
        <v>JANGIR Ankitvendredi</v>
      </c>
      <c r="B13" s="1" t="s">
        <v>11</v>
      </c>
      <c r="C13" s="9" t="s">
        <v>12</v>
      </c>
      <c r="D13" s="5" t="s">
        <v>351</v>
      </c>
      <c r="E13" s="5" t="s">
        <v>315</v>
      </c>
      <c r="F13" s="10">
        <v>0.25</v>
      </c>
      <c r="G13" s="10">
        <v>0.5</v>
      </c>
      <c r="H13" s="10">
        <v>0.58333333333333337</v>
      </c>
      <c r="I13" s="10">
        <v>0.70833333333333337</v>
      </c>
    </row>
    <row r="14" spans="1:9" x14ac:dyDescent="0.2">
      <c r="A14" s="1" t="str">
        <f t="shared" si="0"/>
        <v>JANGIR Ankitsamedi</v>
      </c>
      <c r="B14" s="1" t="s">
        <v>11</v>
      </c>
      <c r="C14" s="9" t="s">
        <v>12</v>
      </c>
      <c r="D14" s="5" t="s">
        <v>346</v>
      </c>
      <c r="E14" s="5" t="s">
        <v>315</v>
      </c>
      <c r="F14" s="10">
        <v>0.25</v>
      </c>
      <c r="G14" s="10">
        <v>0.5</v>
      </c>
      <c r="H14" s="10">
        <v>0.58333333333333337</v>
      </c>
      <c r="I14" s="10">
        <v>0.70833333333333337</v>
      </c>
    </row>
    <row r="15" spans="1:9" x14ac:dyDescent="0.2">
      <c r="A15" s="12" t="str">
        <f t="shared" si="0"/>
        <v>samedi</v>
      </c>
      <c r="B15" s="12"/>
      <c r="C15" s="16"/>
      <c r="D15" s="14" t="s">
        <v>346</v>
      </c>
      <c r="E15" s="14"/>
      <c r="F15" s="14"/>
      <c r="G15" s="14"/>
      <c r="H15" s="14"/>
      <c r="I15" s="14"/>
    </row>
    <row r="16" spans="1:9" x14ac:dyDescent="0.2">
      <c r="A16" s="1" t="str">
        <f t="shared" si="0"/>
        <v>CHANNARONG Chiraphornlundi</v>
      </c>
      <c r="B16" s="1" t="s">
        <v>0</v>
      </c>
      <c r="C16" s="9" t="s">
        <v>17</v>
      </c>
      <c r="D16" s="8" t="s">
        <v>347</v>
      </c>
      <c r="E16" s="8" t="s">
        <v>329</v>
      </c>
      <c r="F16" s="10">
        <v>0.25</v>
      </c>
      <c r="G16" s="8"/>
      <c r="H16" s="8"/>
      <c r="I16" s="10">
        <v>0.5</v>
      </c>
    </row>
    <row r="17" spans="1:9" x14ac:dyDescent="0.2">
      <c r="A17" s="1" t="str">
        <f t="shared" si="0"/>
        <v>CHANNARONG Chiraphornjeudi</v>
      </c>
      <c r="B17" s="1" t="s">
        <v>0</v>
      </c>
      <c r="C17" s="9" t="s">
        <v>17</v>
      </c>
      <c r="D17" s="8" t="s">
        <v>350</v>
      </c>
      <c r="E17" s="8" t="s">
        <v>330</v>
      </c>
      <c r="F17" s="10">
        <v>0.25</v>
      </c>
      <c r="G17" s="10">
        <v>0.5</v>
      </c>
      <c r="H17" s="17">
        <v>0.52083333333333337</v>
      </c>
      <c r="I17" s="17">
        <v>0.60416666666666663</v>
      </c>
    </row>
    <row r="18" spans="1:9" x14ac:dyDescent="0.2">
      <c r="A18" s="1" t="str">
        <f t="shared" si="0"/>
        <v>CHANNARONG Chiraphornvendredi</v>
      </c>
      <c r="B18" s="1" t="s">
        <v>0</v>
      </c>
      <c r="C18" s="9" t="s">
        <v>17</v>
      </c>
      <c r="D18" s="8" t="s">
        <v>351</v>
      </c>
      <c r="E18" s="8" t="s">
        <v>330</v>
      </c>
      <c r="F18" s="10">
        <v>0.25</v>
      </c>
      <c r="G18" s="10">
        <v>0.5</v>
      </c>
      <c r="H18" s="17">
        <v>0.52083333333333337</v>
      </c>
      <c r="I18" s="17">
        <v>0.60416666666666663</v>
      </c>
    </row>
    <row r="19" spans="1:9" x14ac:dyDescent="0.2">
      <c r="A19" s="1" t="str">
        <f t="shared" si="0"/>
        <v>MARQUIE Patchareenalinlundi</v>
      </c>
      <c r="B19" s="1" t="s">
        <v>0</v>
      </c>
      <c r="C19" s="9" t="s">
        <v>1</v>
      </c>
      <c r="D19" s="8" t="s">
        <v>347</v>
      </c>
      <c r="E19" s="8" t="s">
        <v>332</v>
      </c>
      <c r="F19" s="10">
        <v>0.25</v>
      </c>
      <c r="G19" s="10">
        <v>0.5</v>
      </c>
      <c r="H19" s="17">
        <v>0.52083333333333337</v>
      </c>
      <c r="I19" s="17">
        <v>0.5625</v>
      </c>
    </row>
    <row r="20" spans="1:9" x14ac:dyDescent="0.2">
      <c r="A20" s="1" t="str">
        <f t="shared" si="0"/>
        <v>MARQUIE Patchareenalinmardi</v>
      </c>
      <c r="B20" s="1" t="s">
        <v>0</v>
      </c>
      <c r="C20" s="9" t="s">
        <v>1</v>
      </c>
      <c r="D20" s="8" t="s">
        <v>348</v>
      </c>
      <c r="E20" s="8" t="s">
        <v>332</v>
      </c>
      <c r="F20" s="10">
        <v>0.25</v>
      </c>
      <c r="G20" s="10">
        <v>0.5</v>
      </c>
      <c r="H20" s="17">
        <v>0.52083333333333337</v>
      </c>
      <c r="I20" s="17">
        <v>0.5625</v>
      </c>
    </row>
    <row r="21" spans="1:9" x14ac:dyDescent="0.2">
      <c r="A21" s="1" t="str">
        <f t="shared" si="0"/>
        <v>MARQUIE Patchareenalinmercredi</v>
      </c>
      <c r="B21" s="1" t="s">
        <v>0</v>
      </c>
      <c r="C21" s="9" t="s">
        <v>1</v>
      </c>
      <c r="D21" s="8" t="s">
        <v>349</v>
      </c>
      <c r="E21" s="8" t="s">
        <v>330</v>
      </c>
      <c r="F21" s="10">
        <v>0.25</v>
      </c>
      <c r="G21" s="10">
        <v>0.5</v>
      </c>
      <c r="H21" s="17">
        <v>0.52083333333333337</v>
      </c>
      <c r="I21" s="17">
        <v>0.60416666666666663</v>
      </c>
    </row>
    <row r="22" spans="1:9" x14ac:dyDescent="0.2">
      <c r="A22" s="1" t="str">
        <f t="shared" si="0"/>
        <v>MARQUIE Patchareenalinvendredi</v>
      </c>
      <c r="B22" s="1" t="s">
        <v>0</v>
      </c>
      <c r="C22" s="9" t="s">
        <v>1</v>
      </c>
      <c r="D22" s="8" t="s">
        <v>351</v>
      </c>
      <c r="E22" s="8" t="s">
        <v>331</v>
      </c>
      <c r="F22" s="10">
        <v>0.25</v>
      </c>
      <c r="G22" s="10">
        <v>0.5</v>
      </c>
      <c r="H22" s="17">
        <v>0.52083333333333337</v>
      </c>
      <c r="I22" s="17">
        <v>0.625</v>
      </c>
    </row>
    <row r="23" spans="1:9" x14ac:dyDescent="0.2">
      <c r="A23" s="1" t="str">
        <f t="shared" si="0"/>
        <v>MARQUIE Patchareenalinsamedi</v>
      </c>
      <c r="B23" s="1" t="s">
        <v>0</v>
      </c>
      <c r="C23" s="9" t="s">
        <v>1</v>
      </c>
      <c r="D23" s="8" t="s">
        <v>346</v>
      </c>
      <c r="E23" s="8" t="s">
        <v>331</v>
      </c>
      <c r="F23" s="10">
        <v>0.25</v>
      </c>
      <c r="G23" s="10">
        <v>0.5</v>
      </c>
      <c r="H23" s="17">
        <v>0.52083333333333337</v>
      </c>
      <c r="I23" s="17">
        <v>0.625</v>
      </c>
    </row>
    <row r="24" spans="1:9" x14ac:dyDescent="0.2">
      <c r="A24" s="12" t="str">
        <f t="shared" si="0"/>
        <v>samedi</v>
      </c>
      <c r="B24" s="12"/>
      <c r="C24" s="16"/>
      <c r="D24" s="14" t="s">
        <v>346</v>
      </c>
      <c r="E24" s="14"/>
      <c r="F24" s="14"/>
      <c r="G24" s="14"/>
      <c r="H24" s="14"/>
      <c r="I24" s="14"/>
    </row>
    <row r="25" spans="1:9" x14ac:dyDescent="0.2">
      <c r="A25" s="1" t="str">
        <f t="shared" si="0"/>
        <v>KHAMNOUTHAY Nicolaslundi</v>
      </c>
      <c r="B25" s="1" t="s">
        <v>14</v>
      </c>
      <c r="C25" s="9" t="s">
        <v>15</v>
      </c>
      <c r="D25" s="5" t="s">
        <v>347</v>
      </c>
      <c r="E25" s="5" t="s">
        <v>334</v>
      </c>
      <c r="F25" s="10">
        <v>0.27083333333333331</v>
      </c>
      <c r="G25" s="5"/>
      <c r="H25" s="5"/>
      <c r="I25" s="10">
        <v>0.5</v>
      </c>
    </row>
    <row r="26" spans="1:9" x14ac:dyDescent="0.2">
      <c r="A26" s="1" t="str">
        <f t="shared" si="0"/>
        <v>KHAMNOUTHAY Nicolasmardi</v>
      </c>
      <c r="B26" s="1" t="s">
        <v>14</v>
      </c>
      <c r="C26" s="9" t="s">
        <v>15</v>
      </c>
      <c r="D26" s="5" t="s">
        <v>348</v>
      </c>
      <c r="E26" s="5" t="s">
        <v>334</v>
      </c>
      <c r="F26" s="10">
        <v>0.27083333333333331</v>
      </c>
      <c r="G26" s="5"/>
      <c r="H26" s="5"/>
      <c r="I26" s="10">
        <v>0.5</v>
      </c>
    </row>
    <row r="27" spans="1:9" x14ac:dyDescent="0.2">
      <c r="A27" s="1" t="str">
        <f t="shared" si="0"/>
        <v>KHAMNOUTHAY Nicolasmercredi</v>
      </c>
      <c r="B27" s="1" t="s">
        <v>14</v>
      </c>
      <c r="C27" s="9" t="s">
        <v>15</v>
      </c>
      <c r="D27" s="5" t="s">
        <v>349</v>
      </c>
      <c r="E27" s="5" t="s">
        <v>334</v>
      </c>
      <c r="F27" s="10">
        <v>0.27083333333333331</v>
      </c>
      <c r="G27" s="5"/>
      <c r="H27" s="5"/>
      <c r="I27" s="10">
        <v>0.5</v>
      </c>
    </row>
    <row r="28" spans="1:9" x14ac:dyDescent="0.2">
      <c r="A28" s="1" t="str">
        <f t="shared" si="0"/>
        <v>KHAMNOUTHAY Nicolasjeudi</v>
      </c>
      <c r="B28" s="1" t="s">
        <v>14</v>
      </c>
      <c r="C28" s="9" t="s">
        <v>15</v>
      </c>
      <c r="D28" s="5" t="s">
        <v>350</v>
      </c>
      <c r="E28" s="5" t="s">
        <v>334</v>
      </c>
      <c r="F28" s="10">
        <v>0.27083333333333331</v>
      </c>
      <c r="G28" s="5"/>
      <c r="H28" s="5"/>
      <c r="I28" s="10">
        <v>0.5</v>
      </c>
    </row>
    <row r="29" spans="1:9" x14ac:dyDescent="0.2">
      <c r="A29" s="1" t="str">
        <f t="shared" si="0"/>
        <v>KHAMNOUTHAY Nicolasvendredi</v>
      </c>
      <c r="B29" s="1" t="s">
        <v>14</v>
      </c>
      <c r="C29" s="9" t="s">
        <v>15</v>
      </c>
      <c r="D29" s="5" t="s">
        <v>351</v>
      </c>
      <c r="E29" s="24" t="s">
        <v>333</v>
      </c>
      <c r="F29" s="10">
        <v>0.29166666666666669</v>
      </c>
      <c r="G29" s="10">
        <v>0.52083333333333337</v>
      </c>
      <c r="H29" s="10">
        <v>0.52083333333333337</v>
      </c>
      <c r="I29" s="10">
        <v>0.60416666666666663</v>
      </c>
    </row>
    <row r="30" spans="1:9" x14ac:dyDescent="0.2">
      <c r="A30" s="1" t="str">
        <f t="shared" si="0"/>
        <v>KHAMNOUTHAY Nicolassamedi</v>
      </c>
      <c r="B30" s="1" t="s">
        <v>14</v>
      </c>
      <c r="C30" s="9" t="s">
        <v>15</v>
      </c>
      <c r="D30" s="5" t="s">
        <v>346</v>
      </c>
      <c r="E30" s="24" t="s">
        <v>333</v>
      </c>
      <c r="F30" s="10">
        <v>0.29166666666666669</v>
      </c>
      <c r="G30" s="10">
        <v>0.52083333333333337</v>
      </c>
      <c r="H30" s="10">
        <v>0.52083333333333337</v>
      </c>
      <c r="I30" s="10">
        <v>0.60416666666666663</v>
      </c>
    </row>
    <row r="31" spans="1:9" x14ac:dyDescent="0.2">
      <c r="A31" s="12" t="str">
        <f t="shared" si="0"/>
        <v>samedi</v>
      </c>
      <c r="B31" s="12"/>
      <c r="C31" s="16"/>
      <c r="D31" s="14" t="s">
        <v>346</v>
      </c>
      <c r="E31" s="14" t="s">
        <v>314</v>
      </c>
      <c r="F31" s="14"/>
      <c r="G31" s="14"/>
      <c r="H31" s="14"/>
      <c r="I31" s="14"/>
    </row>
    <row r="32" spans="1:9" x14ac:dyDescent="0.2">
      <c r="A32" s="1" t="str">
        <f t="shared" si="0"/>
        <v>VIDAL Photchanimardi</v>
      </c>
      <c r="B32" s="1" t="s">
        <v>37</v>
      </c>
      <c r="C32" s="9" t="s">
        <v>38</v>
      </c>
      <c r="D32" s="5" t="s">
        <v>348</v>
      </c>
      <c r="E32" s="5" t="s">
        <v>314</v>
      </c>
      <c r="F32" s="10">
        <v>0.25</v>
      </c>
      <c r="G32" s="5"/>
      <c r="H32" s="5"/>
      <c r="I32" s="10">
        <v>0.5</v>
      </c>
    </row>
    <row r="33" spans="1:9" x14ac:dyDescent="0.2">
      <c r="A33" s="1" t="str">
        <f t="shared" si="0"/>
        <v>VIDAL Photchanimercredi</v>
      </c>
      <c r="B33" s="1" t="s">
        <v>37</v>
      </c>
      <c r="C33" s="9" t="s">
        <v>38</v>
      </c>
      <c r="D33" s="5" t="s">
        <v>349</v>
      </c>
      <c r="E33" s="5" t="s">
        <v>314</v>
      </c>
      <c r="F33" s="10">
        <v>0.25</v>
      </c>
      <c r="G33" s="5"/>
      <c r="H33" s="5"/>
      <c r="I33" s="10">
        <v>0.5</v>
      </c>
    </row>
    <row r="34" spans="1:9" x14ac:dyDescent="0.2">
      <c r="A34" s="1" t="str">
        <f t="shared" si="0"/>
        <v>VIDAL Photchanijeudi</v>
      </c>
      <c r="B34" s="1" t="s">
        <v>37</v>
      </c>
      <c r="C34" s="9" t="s">
        <v>38</v>
      </c>
      <c r="D34" s="5" t="s">
        <v>350</v>
      </c>
      <c r="E34" s="5" t="s">
        <v>314</v>
      </c>
      <c r="F34" s="10">
        <v>0.25</v>
      </c>
      <c r="G34" s="5"/>
      <c r="H34" s="5"/>
      <c r="I34" s="10">
        <v>0.5</v>
      </c>
    </row>
    <row r="35" spans="1:9" x14ac:dyDescent="0.2">
      <c r="A35" s="1" t="str">
        <f t="shared" si="0"/>
        <v>VIDAL Photchanivendredi</v>
      </c>
      <c r="B35" s="1" t="s">
        <v>37</v>
      </c>
      <c r="C35" s="9" t="s">
        <v>38</v>
      </c>
      <c r="D35" s="5" t="s">
        <v>351</v>
      </c>
      <c r="E35" s="5" t="s">
        <v>317</v>
      </c>
      <c r="F35" s="10">
        <v>0.25</v>
      </c>
      <c r="G35" s="10">
        <v>0.5</v>
      </c>
      <c r="H35" s="17">
        <v>0.52083333333333337</v>
      </c>
      <c r="I35" s="17">
        <v>0.60416666666666663</v>
      </c>
    </row>
    <row r="36" spans="1:9" x14ac:dyDescent="0.2">
      <c r="A36" s="1" t="str">
        <f t="shared" si="0"/>
        <v>VIDAL Photchanisamedi</v>
      </c>
      <c r="B36" s="1" t="s">
        <v>37</v>
      </c>
      <c r="C36" s="9" t="s">
        <v>38</v>
      </c>
      <c r="D36" s="5" t="s">
        <v>346</v>
      </c>
      <c r="E36" s="5" t="s">
        <v>317</v>
      </c>
      <c r="F36" s="10">
        <v>0.25</v>
      </c>
      <c r="G36" s="10">
        <v>0.5</v>
      </c>
      <c r="H36" s="17">
        <v>0.52083333333333337</v>
      </c>
      <c r="I36" s="17">
        <v>0.60416666666666663</v>
      </c>
    </row>
    <row r="37" spans="1:9" x14ac:dyDescent="0.2">
      <c r="A37" s="1" t="str">
        <f t="shared" si="0"/>
        <v>VIDAL Photchanilundi</v>
      </c>
      <c r="B37" s="1" t="s">
        <v>37</v>
      </c>
      <c r="C37" s="9" t="s">
        <v>38</v>
      </c>
      <c r="D37" s="5" t="s">
        <v>347</v>
      </c>
      <c r="E37" s="5" t="s">
        <v>314</v>
      </c>
      <c r="F37" s="10">
        <v>0.25</v>
      </c>
      <c r="G37" s="5"/>
      <c r="H37" s="5"/>
      <c r="I37" s="10">
        <v>0.5</v>
      </c>
    </row>
    <row r="38" spans="1:9" x14ac:dyDescent="0.2">
      <c r="A38" s="12" t="str">
        <f t="shared" si="0"/>
        <v>samedi</v>
      </c>
      <c r="B38" s="12"/>
      <c r="C38" s="16"/>
      <c r="D38" s="14" t="s">
        <v>346</v>
      </c>
      <c r="E38" s="14" t="s">
        <v>319</v>
      </c>
      <c r="F38" s="14"/>
      <c r="G38" s="14"/>
      <c r="H38" s="14"/>
      <c r="I38" s="14"/>
    </row>
    <row r="39" spans="1:9" x14ac:dyDescent="0.2">
      <c r="A39" s="1" t="str">
        <f t="shared" si="0"/>
        <v>OKBOEV Bekzodlundi</v>
      </c>
      <c r="B39" s="1" t="s">
        <v>8</v>
      </c>
      <c r="C39" s="9" t="s">
        <v>83</v>
      </c>
      <c r="D39" s="5" t="s">
        <v>347</v>
      </c>
      <c r="E39" s="5" t="s">
        <v>318</v>
      </c>
      <c r="F39" s="10">
        <v>0.25</v>
      </c>
      <c r="G39" s="5"/>
      <c r="H39" s="5"/>
      <c r="I39" s="10">
        <v>0.5</v>
      </c>
    </row>
    <row r="40" spans="1:9" x14ac:dyDescent="0.2">
      <c r="A40" s="1" t="str">
        <f t="shared" si="0"/>
        <v>OKBOEV Bekzodmardi</v>
      </c>
      <c r="B40" s="1" t="s">
        <v>8</v>
      </c>
      <c r="C40" s="9" t="s">
        <v>83</v>
      </c>
      <c r="D40" s="5" t="s">
        <v>348</v>
      </c>
      <c r="E40" s="5" t="s">
        <v>319</v>
      </c>
      <c r="F40" s="10">
        <v>0.25</v>
      </c>
      <c r="G40" s="10">
        <v>0.5</v>
      </c>
      <c r="H40" s="17">
        <v>0.52083333333333337</v>
      </c>
      <c r="I40" s="10">
        <v>0.5625</v>
      </c>
    </row>
    <row r="41" spans="1:9" x14ac:dyDescent="0.2">
      <c r="A41" s="1" t="str">
        <f t="shared" si="0"/>
        <v>OKBOEV Bekzodmercredi</v>
      </c>
      <c r="B41" s="1" t="s">
        <v>8</v>
      </c>
      <c r="C41" s="9" t="s">
        <v>83</v>
      </c>
      <c r="D41" s="5" t="s">
        <v>349</v>
      </c>
      <c r="E41" s="5" t="s">
        <v>318</v>
      </c>
      <c r="F41" s="10">
        <v>0.25</v>
      </c>
      <c r="G41" s="5"/>
      <c r="H41" s="5"/>
      <c r="I41" s="10">
        <v>0.5</v>
      </c>
    </row>
    <row r="42" spans="1:9" x14ac:dyDescent="0.2">
      <c r="A42" s="1" t="str">
        <f t="shared" si="0"/>
        <v>OKBOEV Bekzodjeudi</v>
      </c>
      <c r="B42" s="1" t="s">
        <v>8</v>
      </c>
      <c r="C42" s="9" t="s">
        <v>83</v>
      </c>
      <c r="D42" s="5" t="s">
        <v>350</v>
      </c>
      <c r="E42" s="5" t="s">
        <v>318</v>
      </c>
      <c r="F42" s="10">
        <v>0.25</v>
      </c>
      <c r="G42" s="5"/>
      <c r="H42" s="5"/>
      <c r="I42" s="10">
        <v>0.5</v>
      </c>
    </row>
    <row r="43" spans="1:9" x14ac:dyDescent="0.2">
      <c r="A43" s="1" t="str">
        <f t="shared" si="0"/>
        <v>OKBOEV Bekzodvendredi</v>
      </c>
      <c r="B43" s="1" t="s">
        <v>8</v>
      </c>
      <c r="C43" s="9" t="s">
        <v>83</v>
      </c>
      <c r="D43" s="5" t="s">
        <v>351</v>
      </c>
      <c r="E43" s="5" t="s">
        <v>319</v>
      </c>
      <c r="F43" s="10">
        <v>0.25</v>
      </c>
      <c r="G43" s="10">
        <v>0.5</v>
      </c>
      <c r="H43" s="17">
        <v>0.52083333333333337</v>
      </c>
      <c r="I43" s="10">
        <v>0.5625</v>
      </c>
    </row>
    <row r="44" spans="1:9" x14ac:dyDescent="0.2">
      <c r="A44" s="1" t="str">
        <f t="shared" si="0"/>
        <v>OKBOEV Bekzodsamedi</v>
      </c>
      <c r="B44" s="1" t="s">
        <v>8</v>
      </c>
      <c r="C44" s="9" t="s">
        <v>83</v>
      </c>
      <c r="D44" s="5" t="s">
        <v>346</v>
      </c>
      <c r="E44" s="5" t="s">
        <v>319</v>
      </c>
      <c r="F44" s="10">
        <v>0.25</v>
      </c>
      <c r="G44" s="10">
        <v>0.5</v>
      </c>
      <c r="H44" s="17">
        <v>0.52083333333333337</v>
      </c>
      <c r="I44" s="10">
        <v>0.5625</v>
      </c>
    </row>
    <row r="45" spans="1:9" x14ac:dyDescent="0.2">
      <c r="A45" s="1" t="str">
        <f t="shared" si="0"/>
        <v>SATHONG Sasiornlundi</v>
      </c>
      <c r="B45" s="1" t="s">
        <v>8</v>
      </c>
      <c r="C45" s="9" t="s">
        <v>9</v>
      </c>
      <c r="D45" s="5" t="s">
        <v>347</v>
      </c>
      <c r="E45" s="5" t="s">
        <v>320</v>
      </c>
      <c r="F45" s="10">
        <v>0.33333333333333331</v>
      </c>
      <c r="G45" s="10">
        <v>0.5</v>
      </c>
      <c r="H45" s="17">
        <v>0.52083333333333337</v>
      </c>
      <c r="I45" s="17">
        <v>0.60416666666666663</v>
      </c>
    </row>
    <row r="46" spans="1:9" x14ac:dyDescent="0.2">
      <c r="A46" s="1" t="str">
        <f t="shared" si="0"/>
        <v>SATHONG Sasiornmercredi</v>
      </c>
      <c r="B46" s="1" t="s">
        <v>8</v>
      </c>
      <c r="C46" s="9" t="s">
        <v>9</v>
      </c>
      <c r="D46" s="5" t="s">
        <v>349</v>
      </c>
      <c r="E46" s="5" t="s">
        <v>320</v>
      </c>
      <c r="F46" s="10">
        <v>0.33333333333333331</v>
      </c>
      <c r="G46" s="10">
        <v>0.5</v>
      </c>
      <c r="H46" s="17">
        <v>0.52083333333333337</v>
      </c>
      <c r="I46" s="17">
        <v>0.60416666666666663</v>
      </c>
    </row>
    <row r="47" spans="1:9" x14ac:dyDescent="0.2">
      <c r="A47" s="1" t="str">
        <f t="shared" si="0"/>
        <v>SATHONG Sasiornjeudi</v>
      </c>
      <c r="B47" s="1" t="s">
        <v>8</v>
      </c>
      <c r="C47" s="9" t="s">
        <v>9</v>
      </c>
      <c r="D47" s="5" t="s">
        <v>350</v>
      </c>
      <c r="E47" s="5" t="s">
        <v>320</v>
      </c>
      <c r="F47" s="10">
        <v>0.33333333333333331</v>
      </c>
      <c r="G47" s="10">
        <v>0.5</v>
      </c>
      <c r="H47" s="17">
        <v>0.52083333333333337</v>
      </c>
      <c r="I47" s="17">
        <v>0.60416666666666663</v>
      </c>
    </row>
    <row r="48" spans="1:9" x14ac:dyDescent="0.2">
      <c r="A48" s="1" t="str">
        <f t="shared" si="0"/>
        <v>SATHONG Sasiornvendredi</v>
      </c>
      <c r="B48" s="1" t="s">
        <v>8</v>
      </c>
      <c r="C48" s="9" t="s">
        <v>9</v>
      </c>
      <c r="D48" s="5" t="s">
        <v>351</v>
      </c>
      <c r="E48" s="5" t="s">
        <v>321</v>
      </c>
      <c r="F48" s="10">
        <v>0.33333333333333331</v>
      </c>
      <c r="G48" s="10">
        <v>0.5</v>
      </c>
      <c r="H48" s="17">
        <v>0.52083333333333337</v>
      </c>
      <c r="I48" s="10">
        <v>0.70833333333333337</v>
      </c>
    </row>
    <row r="49" spans="1:9" x14ac:dyDescent="0.2">
      <c r="A49" s="1" t="str">
        <f t="shared" si="0"/>
        <v>SATHONG Sasiornsamedi</v>
      </c>
      <c r="B49" s="1" t="s">
        <v>8</v>
      </c>
      <c r="C49" s="9" t="s">
        <v>9</v>
      </c>
      <c r="D49" s="5" t="s">
        <v>346</v>
      </c>
      <c r="E49" s="5" t="s">
        <v>321</v>
      </c>
      <c r="F49" s="10">
        <v>0.33333333333333331</v>
      </c>
      <c r="G49" s="10">
        <v>0.5</v>
      </c>
      <c r="H49" s="17">
        <v>0.52083333333333337</v>
      </c>
      <c r="I49" s="10">
        <v>0.70833333333333337</v>
      </c>
    </row>
    <row r="50" spans="1:9" x14ac:dyDescent="0.2">
      <c r="A50" s="12" t="str">
        <f t="shared" si="0"/>
        <v>samedi</v>
      </c>
      <c r="B50" s="12"/>
      <c r="C50" s="16"/>
      <c r="D50" s="14" t="s">
        <v>346</v>
      </c>
      <c r="E50" s="14"/>
      <c r="F50" s="14"/>
      <c r="G50" s="14"/>
      <c r="H50" s="14"/>
      <c r="I50" s="14"/>
    </row>
    <row r="51" spans="1:9" x14ac:dyDescent="0.2">
      <c r="A51" s="1" t="str">
        <f t="shared" si="0"/>
        <v>CHENG Ludivinelundi</v>
      </c>
      <c r="B51" s="1" t="s">
        <v>4</v>
      </c>
      <c r="C51" s="9" t="s">
        <v>5</v>
      </c>
      <c r="D51" s="5" t="s">
        <v>347</v>
      </c>
      <c r="E51" s="5" t="s">
        <v>314</v>
      </c>
      <c r="F51" s="10">
        <v>0.25</v>
      </c>
      <c r="G51" s="5"/>
      <c r="H51" s="5"/>
      <c r="I51" s="10">
        <v>0.5</v>
      </c>
    </row>
    <row r="52" spans="1:9" x14ac:dyDescent="0.2">
      <c r="A52" s="1" t="str">
        <f t="shared" si="0"/>
        <v>CHENG Ludivinemardi</v>
      </c>
      <c r="B52" s="1" t="s">
        <v>4</v>
      </c>
      <c r="C52" s="9" t="s">
        <v>5</v>
      </c>
      <c r="D52" s="5" t="s">
        <v>348</v>
      </c>
      <c r="E52" s="5" t="s">
        <v>323</v>
      </c>
      <c r="F52" s="10">
        <v>0.25</v>
      </c>
      <c r="G52" s="5"/>
      <c r="H52" s="5"/>
      <c r="I52" s="10">
        <v>0.5</v>
      </c>
    </row>
    <row r="53" spans="1:9" x14ac:dyDescent="0.2">
      <c r="A53" s="1" t="str">
        <f t="shared" si="0"/>
        <v>CHENG Ludivinemercredi</v>
      </c>
      <c r="B53" s="1" t="s">
        <v>4</v>
      </c>
      <c r="C53" s="9" t="s">
        <v>5</v>
      </c>
      <c r="D53" s="5" t="s">
        <v>349</v>
      </c>
      <c r="E53" s="5" t="s">
        <v>324</v>
      </c>
      <c r="F53" s="10">
        <v>0.25</v>
      </c>
      <c r="G53" s="10">
        <v>0.47916666666666669</v>
      </c>
      <c r="H53" s="10">
        <v>0.5</v>
      </c>
      <c r="I53" s="10">
        <v>0.54166666666666663</v>
      </c>
    </row>
    <row r="54" spans="1:9" x14ac:dyDescent="0.2">
      <c r="A54" s="1" t="str">
        <f t="shared" si="0"/>
        <v>CHENG Ludivinejeudi</v>
      </c>
      <c r="B54" s="1" t="s">
        <v>4</v>
      </c>
      <c r="C54" s="9" t="s">
        <v>5</v>
      </c>
      <c r="D54" s="5" t="s">
        <v>350</v>
      </c>
      <c r="E54" s="5" t="s">
        <v>325</v>
      </c>
      <c r="F54" s="10">
        <v>0.25</v>
      </c>
      <c r="G54" s="10">
        <v>0.45833333333333331</v>
      </c>
      <c r="H54" s="10">
        <v>0.47916666666666669</v>
      </c>
      <c r="I54" s="10">
        <v>0.60416666666666663</v>
      </c>
    </row>
    <row r="55" spans="1:9" x14ac:dyDescent="0.2">
      <c r="A55" s="1" t="str">
        <f t="shared" si="0"/>
        <v>CHENG Ludivinevendredi</v>
      </c>
      <c r="B55" s="1" t="s">
        <v>4</v>
      </c>
      <c r="C55" s="9" t="s">
        <v>5</v>
      </c>
      <c r="D55" s="5" t="s">
        <v>351</v>
      </c>
      <c r="E55" s="5" t="s">
        <v>326</v>
      </c>
      <c r="F55" s="10">
        <v>0.25</v>
      </c>
      <c r="G55" s="10">
        <v>0.47916666666666669</v>
      </c>
      <c r="H55" s="10">
        <v>0.5</v>
      </c>
      <c r="I55" s="10">
        <v>0.625</v>
      </c>
    </row>
    <row r="56" spans="1:9" x14ac:dyDescent="0.2">
      <c r="A56" s="1" t="str">
        <f t="shared" si="0"/>
        <v>CHENG Ludivinesamedi</v>
      </c>
      <c r="B56" s="1" t="s">
        <v>4</v>
      </c>
      <c r="C56" s="9" t="s">
        <v>5</v>
      </c>
      <c r="D56" s="5" t="s">
        <v>346</v>
      </c>
      <c r="E56" s="5" t="s">
        <v>322</v>
      </c>
      <c r="F56" s="10">
        <v>0.25</v>
      </c>
      <c r="G56" s="10">
        <v>0.47916666666666669</v>
      </c>
      <c r="H56" s="10">
        <v>0.5</v>
      </c>
      <c r="I56" s="10">
        <v>0.5625</v>
      </c>
    </row>
    <row r="57" spans="1:9" x14ac:dyDescent="0.2">
      <c r="A57" s="1" t="str">
        <f t="shared" si="0"/>
        <v>LIU Xinxinsamedi</v>
      </c>
      <c r="B57" s="1" t="s">
        <v>4</v>
      </c>
      <c r="C57" s="9" t="s">
        <v>7</v>
      </c>
      <c r="D57" s="5" t="s">
        <v>346</v>
      </c>
      <c r="E57" s="5" t="s">
        <v>335</v>
      </c>
      <c r="F57" s="10">
        <v>0.3125</v>
      </c>
      <c r="G57" s="10">
        <v>0.47916666666666669</v>
      </c>
      <c r="H57" s="10">
        <v>0.5</v>
      </c>
      <c r="I57" s="10">
        <v>0.66666666666666663</v>
      </c>
    </row>
    <row r="58" spans="1:9" x14ac:dyDescent="0.2">
      <c r="A58" s="1" t="str">
        <f t="shared" si="0"/>
        <v>LIU Xinxinmercredi</v>
      </c>
      <c r="B58" s="1" t="s">
        <v>4</v>
      </c>
      <c r="C58" s="9" t="s">
        <v>7</v>
      </c>
      <c r="D58" s="5" t="s">
        <v>349</v>
      </c>
      <c r="E58" s="5" t="s">
        <v>327</v>
      </c>
      <c r="F58" s="10">
        <v>0.39583333333333331</v>
      </c>
      <c r="G58" s="5"/>
      <c r="H58" s="5"/>
      <c r="I58" s="10">
        <v>0.64583333333333337</v>
      </c>
    </row>
    <row r="59" spans="1:9" x14ac:dyDescent="0.2">
      <c r="A59" s="1" t="str">
        <f t="shared" si="0"/>
        <v>LIU Xinxinvendredi</v>
      </c>
      <c r="B59" s="1" t="s">
        <v>4</v>
      </c>
      <c r="C59" s="9" t="s">
        <v>7</v>
      </c>
      <c r="D59" s="5" t="s">
        <v>351</v>
      </c>
      <c r="E59" s="5" t="s">
        <v>327</v>
      </c>
      <c r="F59" s="10">
        <v>0.39583333333333331</v>
      </c>
      <c r="G59" s="5"/>
      <c r="H59" s="5"/>
      <c r="I59" s="10">
        <v>0.64583333333333337</v>
      </c>
    </row>
    <row r="60" spans="1:9" x14ac:dyDescent="0.2">
      <c r="A60" s="12" t="str">
        <f t="shared" si="0"/>
        <v>samedi</v>
      </c>
      <c r="B60" s="12"/>
      <c r="C60" s="16"/>
      <c r="D60" s="14" t="s">
        <v>346</v>
      </c>
      <c r="E60" s="14" t="s">
        <v>334</v>
      </c>
      <c r="F60" s="14"/>
      <c r="G60" s="14"/>
      <c r="H60" s="14"/>
      <c r="I60" s="14"/>
    </row>
    <row r="61" spans="1:9" x14ac:dyDescent="0.2">
      <c r="A61" s="1" t="str">
        <f t="shared" si="0"/>
        <v>PHAM Thi Mailundi</v>
      </c>
      <c r="B61" s="1" t="s">
        <v>33</v>
      </c>
      <c r="C61" s="9" t="s">
        <v>34</v>
      </c>
      <c r="D61" s="5" t="s">
        <v>347</v>
      </c>
      <c r="E61" s="5" t="s">
        <v>334</v>
      </c>
      <c r="F61" s="10">
        <v>0.27083333333333331</v>
      </c>
      <c r="G61" s="5"/>
      <c r="H61" s="5"/>
      <c r="I61" s="10">
        <v>0.5</v>
      </c>
    </row>
    <row r="62" spans="1:9" x14ac:dyDescent="0.2">
      <c r="A62" s="1" t="str">
        <f t="shared" si="0"/>
        <v>PHAM Thi Maimardi</v>
      </c>
      <c r="B62" s="1" t="s">
        <v>33</v>
      </c>
      <c r="C62" s="9" t="s">
        <v>34</v>
      </c>
      <c r="D62" s="5" t="s">
        <v>348</v>
      </c>
      <c r="E62" s="5" t="s">
        <v>334</v>
      </c>
      <c r="F62" s="10">
        <v>0.27083333333333331</v>
      </c>
      <c r="G62" s="5"/>
      <c r="H62" s="5"/>
      <c r="I62" s="10">
        <v>0.5</v>
      </c>
    </row>
    <row r="63" spans="1:9" x14ac:dyDescent="0.2">
      <c r="A63" s="1" t="str">
        <f t="shared" si="0"/>
        <v>PHAM Thi Maimercredi</v>
      </c>
      <c r="B63" s="1" t="s">
        <v>33</v>
      </c>
      <c r="C63" s="9" t="s">
        <v>34</v>
      </c>
      <c r="D63" s="5" t="s">
        <v>349</v>
      </c>
      <c r="E63" s="5" t="s">
        <v>334</v>
      </c>
      <c r="F63" s="10">
        <v>0.27083333333333331</v>
      </c>
      <c r="G63" s="5"/>
      <c r="H63" s="5"/>
      <c r="I63" s="10">
        <v>0.5</v>
      </c>
    </row>
    <row r="64" spans="1:9" x14ac:dyDescent="0.2">
      <c r="A64" s="1" t="str">
        <f t="shared" si="0"/>
        <v>PHAM Thi Maijeudi</v>
      </c>
      <c r="B64" s="1" t="s">
        <v>33</v>
      </c>
      <c r="C64" s="9" t="s">
        <v>34</v>
      </c>
      <c r="D64" s="5" t="s">
        <v>350</v>
      </c>
      <c r="E64" s="5" t="s">
        <v>334</v>
      </c>
      <c r="F64" s="10">
        <v>0.27083333333333331</v>
      </c>
      <c r="G64" s="5"/>
      <c r="H64" s="5"/>
      <c r="I64" s="10">
        <v>0.5</v>
      </c>
    </row>
    <row r="65" spans="1:9" x14ac:dyDescent="0.2">
      <c r="A65" s="1" t="str">
        <f t="shared" si="0"/>
        <v>PHAM Thi Maivendredi</v>
      </c>
      <c r="B65" s="1" t="s">
        <v>33</v>
      </c>
      <c r="C65" s="9" t="s">
        <v>34</v>
      </c>
      <c r="D65" s="5" t="s">
        <v>351</v>
      </c>
      <c r="E65" s="5" t="s">
        <v>336</v>
      </c>
      <c r="F65" s="10">
        <v>0.27083333333333331</v>
      </c>
      <c r="G65" s="10">
        <v>0.5</v>
      </c>
      <c r="H65" s="10">
        <v>0.52083333333333337</v>
      </c>
      <c r="I65" s="10">
        <v>0.66666666666666663</v>
      </c>
    </row>
    <row r="66" spans="1:9" x14ac:dyDescent="0.2">
      <c r="A66" s="1" t="str">
        <f t="shared" si="0"/>
        <v>PHAM Thi Maisamedi</v>
      </c>
      <c r="B66" s="1" t="s">
        <v>33</v>
      </c>
      <c r="C66" s="9" t="s">
        <v>34</v>
      </c>
      <c r="D66" s="5" t="s">
        <v>346</v>
      </c>
      <c r="E66" s="5" t="s">
        <v>336</v>
      </c>
      <c r="F66" s="10">
        <v>0.27083333333333331</v>
      </c>
      <c r="G66" s="10">
        <v>0.5</v>
      </c>
      <c r="H66" s="10">
        <v>0.52083333333333337</v>
      </c>
      <c r="I66" s="10">
        <v>0.66666666666666663</v>
      </c>
    </row>
    <row r="67" spans="1:9" x14ac:dyDescent="0.2">
      <c r="A67" s="12" t="str">
        <f t="shared" si="0"/>
        <v>samedi</v>
      </c>
      <c r="B67" s="12"/>
      <c r="C67" s="16"/>
      <c r="D67" s="14" t="s">
        <v>346</v>
      </c>
      <c r="E67" s="14" t="s">
        <v>328</v>
      </c>
      <c r="F67" s="14"/>
      <c r="G67" s="14"/>
      <c r="H67" s="14"/>
      <c r="I67" s="14"/>
    </row>
    <row r="68" spans="1:9" x14ac:dyDescent="0.2">
      <c r="A68" s="1" t="str">
        <f t="shared" ref="A68:A73" si="1">C68&amp;D68</f>
        <v>LAMJAV Ariunboldlundi</v>
      </c>
      <c r="B68" s="1" t="s">
        <v>19</v>
      </c>
      <c r="C68" s="9" t="s">
        <v>20</v>
      </c>
      <c r="D68" s="5" t="s">
        <v>347</v>
      </c>
      <c r="E68" s="5" t="s">
        <v>314</v>
      </c>
      <c r="F68" s="10">
        <v>0.25</v>
      </c>
      <c r="G68" s="5"/>
      <c r="H68" s="5"/>
      <c r="I68" s="10">
        <v>0.5</v>
      </c>
    </row>
    <row r="69" spans="1:9" x14ac:dyDescent="0.2">
      <c r="A69" s="1" t="str">
        <f t="shared" si="1"/>
        <v>LAMJAV Ariunboldmardi</v>
      </c>
      <c r="B69" s="1" t="s">
        <v>19</v>
      </c>
      <c r="C69" s="9" t="s">
        <v>20</v>
      </c>
      <c r="D69" s="5" t="s">
        <v>348</v>
      </c>
      <c r="E69" s="5" t="s">
        <v>314</v>
      </c>
      <c r="F69" s="10">
        <v>0.25</v>
      </c>
      <c r="G69" s="5"/>
      <c r="H69" s="5"/>
      <c r="I69" s="10">
        <v>0.5</v>
      </c>
    </row>
    <row r="70" spans="1:9" x14ac:dyDescent="0.2">
      <c r="A70" s="1" t="str">
        <f t="shared" si="1"/>
        <v>LAMJAV Ariunboldmercredi</v>
      </c>
      <c r="B70" s="1" t="s">
        <v>19</v>
      </c>
      <c r="C70" s="9" t="s">
        <v>20</v>
      </c>
      <c r="D70" s="5" t="s">
        <v>349</v>
      </c>
      <c r="E70" s="5" t="s">
        <v>314</v>
      </c>
      <c r="F70" s="10">
        <v>0.25</v>
      </c>
      <c r="G70" s="5"/>
      <c r="H70" s="5"/>
      <c r="I70" s="10">
        <v>0.5</v>
      </c>
    </row>
    <row r="71" spans="1:9" x14ac:dyDescent="0.2">
      <c r="A71" s="1" t="str">
        <f t="shared" si="1"/>
        <v>LAMJAV Ariunboldjeudi</v>
      </c>
      <c r="B71" s="1" t="s">
        <v>19</v>
      </c>
      <c r="C71" s="9" t="s">
        <v>20</v>
      </c>
      <c r="D71" s="5" t="s">
        <v>350</v>
      </c>
      <c r="E71" s="5" t="s">
        <v>314</v>
      </c>
      <c r="F71" s="10">
        <v>0.25</v>
      </c>
      <c r="G71" s="5"/>
      <c r="H71" s="5"/>
      <c r="I71" s="10">
        <v>0.5</v>
      </c>
    </row>
    <row r="72" spans="1:9" x14ac:dyDescent="0.2">
      <c r="A72" s="1" t="str">
        <f t="shared" si="1"/>
        <v>LAMJAV Ariunboldvendredi</v>
      </c>
      <c r="B72" s="1" t="s">
        <v>19</v>
      </c>
      <c r="C72" s="9" t="s">
        <v>20</v>
      </c>
      <c r="D72" s="5" t="s">
        <v>351</v>
      </c>
      <c r="E72" s="5" t="s">
        <v>328</v>
      </c>
      <c r="F72" s="10">
        <v>0.25</v>
      </c>
      <c r="G72" s="10">
        <v>0.5</v>
      </c>
      <c r="H72" s="17">
        <v>0.52083333333333337</v>
      </c>
      <c r="I72" s="10">
        <v>0.64583333333333337</v>
      </c>
    </row>
    <row r="73" spans="1:9" x14ac:dyDescent="0.2">
      <c r="A73" s="1" t="str">
        <f t="shared" si="1"/>
        <v>LAMJAV Ariunboldsamedi</v>
      </c>
      <c r="B73" s="1" t="s">
        <v>19</v>
      </c>
      <c r="C73" s="9" t="s">
        <v>20</v>
      </c>
      <c r="D73" s="5" t="s">
        <v>346</v>
      </c>
      <c r="E73" s="5" t="s">
        <v>328</v>
      </c>
      <c r="F73" s="10">
        <v>0.25</v>
      </c>
      <c r="G73" s="10">
        <v>0.5</v>
      </c>
      <c r="H73" s="17">
        <v>0.52083333333333337</v>
      </c>
      <c r="I73" s="10">
        <v>0.64583333333333337</v>
      </c>
    </row>
  </sheetData>
  <autoFilter ref="B2:I73" xr:uid="{6C5B83C9-2834-40AB-974F-BCCA54307A91}"/>
  <mergeCells count="2">
    <mergeCell ref="F1:G1"/>
    <mergeCell ref="H1:I1"/>
  </mergeCells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TaxCatchAll xmlns="7ce533b4-0dde-4531-8074-f5af87fe78f8" xsi:nil="true"/>
    <lcf76f155ced4ddcb4097134ff3c332f xmlns="1577e77c-333d-4404-9d0a-07c9e8cc4cb0">
      <Terms xmlns="http://schemas.microsoft.com/office/infopath/2007/PartnerControls"/>
    </lcf76f155ced4ddcb4097134ff3c332f>
  </documentManagement>
</p:properties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0678001D53825046AD30A8DFF7141BDA" ma:contentTypeVersion="11" ma:contentTypeDescription="Crée un document." ma:contentTypeScope="" ma:versionID="8859842a57fcee47d7fbfa131a145f76">
  <xsd:schema xmlns:xsd="http://www.w3.org/2001/XMLSchema" xmlns:xs="http://www.w3.org/2001/XMLSchema" xmlns:p="http://schemas.microsoft.com/office/2006/metadata/properties" xmlns:ns2="1577e77c-333d-4404-9d0a-07c9e8cc4cb0" xmlns:ns3="7ce533b4-0dde-4531-8074-f5af87fe78f8" targetNamespace="http://schemas.microsoft.com/office/2006/metadata/properties" ma:root="true" ma:fieldsID="62d077dceba96aee332e8b12d5711465" ns2:_="" ns3:_="">
    <xsd:import namespace="1577e77c-333d-4404-9d0a-07c9e8cc4cb0"/>
    <xsd:import namespace="7ce533b4-0dde-4531-8074-f5af87fe78f8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3:SharedWithUsers" minOccurs="0"/>
                <xsd:element ref="ns3:SharedWithDetails" minOccurs="0"/>
                <xsd:element ref="ns2:lcf76f155ced4ddcb4097134ff3c332f" minOccurs="0"/>
                <xsd:element ref="ns3:TaxCatchAll" minOccurs="0"/>
                <xsd:element ref="ns2:MediaServiceOCR" minOccurs="0"/>
                <xsd:element ref="ns2:MediaServiceGenerationTime" minOccurs="0"/>
                <xsd:element ref="ns2:MediaServiceEventHashCode" minOccurs="0"/>
                <xsd:element ref="ns2:MediaServiceObjectDetectorVersion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1577e77c-333d-4404-9d0a-07c9e8cc4cb0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lcf76f155ced4ddcb4097134ff3c332f" ma:index="13" nillable="true" ma:taxonomy="true" ma:internalName="lcf76f155ced4ddcb4097134ff3c332f" ma:taxonomyFieldName="MediaServiceImageTags" ma:displayName="Balises d’images" ma:readOnly="false" ma:fieldId="{5cf76f15-5ced-4ddc-b409-7134ff3c332f}" ma:taxonomyMulti="true" ma:sspId="bf4e1efb-bfeb-4496-921a-89490ab4b9f0" ma:termSetId="09814cd3-568e-fe90-9814-8d621ff8fb84" ma:anchorId="fba54fb3-c3e1-fe81-a776-ca4b69148c4d" ma:open="true" ma:isKeyword="false">
      <xsd:complexType>
        <xsd:sequence>
          <xsd:element ref="pc:Terms" minOccurs="0" maxOccurs="1"/>
        </xsd:sequence>
      </xsd:complexType>
    </xsd:element>
    <xsd:element name="MediaServiceOCR" ma:index="15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6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7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ObjectDetectorVersions" ma:index="18" nillable="true" ma:displayName="MediaServiceObjectDetectorVersions" ma:hidden="true" ma:indexed="true" ma:internalName="MediaServiceObjectDetectorVersions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7ce533b4-0dde-4531-8074-f5af87fe78f8" elementFormDefault="qualified">
    <xsd:import namespace="http://schemas.microsoft.com/office/2006/documentManagement/types"/>
    <xsd:import namespace="http://schemas.microsoft.com/office/infopath/2007/PartnerControls"/>
    <xsd:element name="SharedWithUsers" ma:index="10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1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TaxCatchAll" ma:index="14" nillable="true" ma:displayName="Taxonomy Catch All Column" ma:hidden="true" ma:list="{d8effa66-e2a3-45e6-8e44-c88caa87d705}" ma:internalName="TaxCatchAll" ma:showField="CatchAllData" ma:web="7ce533b4-0dde-4531-8074-f5af87fe78f8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C71DF78C-B0A0-4141-86D3-24C0A7586E95}">
  <ds:schemaRefs>
    <ds:schemaRef ds:uri="http://schemas.microsoft.com/office/2006/metadata/properties"/>
    <ds:schemaRef ds:uri="http://schemas.microsoft.com/office/infopath/2007/PartnerControls"/>
    <ds:schemaRef ds:uri="c3afc920-69bc-4055-be02-7d11b252ab29"/>
    <ds:schemaRef ds:uri="4269c04c-ad4c-4d1e-a71f-fa27a73e883a"/>
    <ds:schemaRef ds:uri="7ce533b4-0dde-4531-8074-f5af87fe78f8"/>
    <ds:schemaRef ds:uri="1577e77c-333d-4404-9d0a-07c9e8cc4cb0"/>
  </ds:schemaRefs>
</ds:datastoreItem>
</file>

<file path=customXml/itemProps2.xml><?xml version="1.0" encoding="utf-8"?>
<ds:datastoreItem xmlns:ds="http://schemas.openxmlformats.org/officeDocument/2006/customXml" ds:itemID="{77A1CE9E-27C5-4C5B-A9FA-172F4DFE20A6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5B4D428E-EDA7-45AE-9028-8917B63D8B34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1577e77c-333d-4404-9d0a-07c9e8cc4cb0"/>
    <ds:schemaRef ds:uri="7ce533b4-0dde-4531-8074-f5af87fe78f8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0-Contrôle d'arrivée</vt:lpstr>
      <vt:lpstr>Param Planning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Kahina AIDLI</dc:creator>
  <cp:lastModifiedBy>Marina DESSAINT</cp:lastModifiedBy>
  <dcterms:created xsi:type="dcterms:W3CDTF">2023-08-25T14:03:27Z</dcterms:created>
  <dcterms:modified xsi:type="dcterms:W3CDTF">2023-09-15T11:50:52Z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0x0101000678001D53825046AD30A8DFF7141BDA</vt:lpwstr>
  </property>
  <property fmtid="{D5CDD505-2E9C-101B-9397-08002B2CF9AE}" pid="3" name="MediaServiceImageTags">
    <vt:lpwstr/>
  </property>
</Properties>
</file>