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05" windowWidth="14805" windowHeight="8010" activeTab="2"/>
  </bookViews>
  <sheets>
    <sheet name="OBJET_N-1" sheetId="2" r:id="rId1"/>
    <sheet name="OBJET_N" sheetId="3" r:id="rId2"/>
    <sheet name="Comparatif" sheetId="4" r:id="rId3"/>
  </sheets>
  <definedNames>
    <definedName name="_xlnm._FilterDatabase" localSheetId="2" hidden="1">Comparatif!$A$3:$N$3</definedName>
  </definedNames>
  <calcPr calcId="145621"/>
</workbook>
</file>

<file path=xl/calcChain.xml><?xml version="1.0" encoding="utf-8"?>
<calcChain xmlns="http://schemas.openxmlformats.org/spreadsheetml/2006/main">
  <c r="A5" i="4" l="1"/>
  <c r="C5" i="4"/>
  <c r="B5" i="4"/>
  <c r="D5" i="4"/>
  <c r="E5" i="4" s="1"/>
  <c r="G5" i="4"/>
  <c r="H5" i="4" s="1"/>
  <c r="I5" i="4"/>
  <c r="J5" i="4" s="1"/>
  <c r="K5" i="4"/>
  <c r="L5" i="4" s="1"/>
  <c r="M5" i="4"/>
  <c r="N5" i="4" s="1"/>
  <c r="A6" i="4"/>
  <c r="C6" i="4"/>
  <c r="B6" i="4"/>
  <c r="D6" i="4"/>
  <c r="G6" i="4" s="1"/>
  <c r="H6" i="4" s="1"/>
  <c r="A7" i="4"/>
  <c r="C7" i="4"/>
  <c r="B7" i="4"/>
  <c r="D7" i="4"/>
  <c r="E7" i="4" s="1"/>
  <c r="A8" i="4"/>
  <c r="C8" i="4"/>
  <c r="B8" i="4"/>
  <c r="D8" i="4"/>
  <c r="E8" i="4" s="1"/>
  <c r="A9" i="4"/>
  <c r="C9" i="4"/>
  <c r="B9" i="4"/>
  <c r="D9" i="4"/>
  <c r="E9" i="4" s="1"/>
  <c r="A10" i="4"/>
  <c r="C10" i="4"/>
  <c r="B10" i="4"/>
  <c r="D10" i="4"/>
  <c r="E10" i="4" s="1"/>
  <c r="A11" i="4"/>
  <c r="C11" i="4"/>
  <c r="B11" i="4"/>
  <c r="D11" i="4"/>
  <c r="E11" i="4" s="1"/>
  <c r="A12" i="4"/>
  <c r="C12" i="4"/>
  <c r="B12" i="4"/>
  <c r="D12" i="4"/>
  <c r="E12" i="4" s="1"/>
  <c r="L12" i="4"/>
  <c r="A13" i="4"/>
  <c r="C13" i="4"/>
  <c r="B13" i="4"/>
  <c r="D13" i="4"/>
  <c r="E13" i="4" s="1"/>
  <c r="D4" i="4"/>
  <c r="E4" i="4" s="1"/>
  <c r="B4" i="4"/>
  <c r="C4" i="4"/>
  <c r="A4" i="4"/>
  <c r="G12" i="4" l="1"/>
  <c r="M8" i="4"/>
  <c r="N8" i="4" s="1"/>
  <c r="M6" i="4"/>
  <c r="I4" i="4"/>
  <c r="M10" i="4"/>
  <c r="N10" i="4" s="1"/>
  <c r="I8" i="4"/>
  <c r="K12" i="4"/>
  <c r="I10" i="4"/>
  <c r="G8" i="4"/>
  <c r="H8" i="4" s="1"/>
  <c r="F5" i="4"/>
  <c r="J4" i="4"/>
  <c r="F4" i="4"/>
  <c r="K4" i="4"/>
  <c r="L4" i="4" s="1"/>
  <c r="G4" i="4"/>
  <c r="M4" i="4"/>
  <c r="N4" i="4" s="1"/>
  <c r="H12" i="4"/>
  <c r="G10" i="4"/>
  <c r="H10" i="4" s="1"/>
  <c r="N12" i="4"/>
  <c r="J12" i="4"/>
  <c r="F12" i="4"/>
  <c r="K10" i="4"/>
  <c r="L10" i="4" s="1"/>
  <c r="F10" i="4"/>
  <c r="K8" i="4"/>
  <c r="L8" i="4" s="1"/>
  <c r="F8" i="4"/>
  <c r="K6" i="4"/>
  <c r="L6" i="4" s="1"/>
  <c r="H4" i="4"/>
  <c r="M12" i="4"/>
  <c r="I12" i="4"/>
  <c r="J10" i="4"/>
  <c r="J8" i="4"/>
  <c r="N6" i="4"/>
  <c r="I6" i="4"/>
  <c r="J6" i="4" s="1"/>
  <c r="L13" i="4"/>
  <c r="H13" i="4"/>
  <c r="K11" i="4"/>
  <c r="L11" i="4" s="1"/>
  <c r="G11" i="4"/>
  <c r="H11" i="4" s="1"/>
  <c r="K9" i="4"/>
  <c r="L9" i="4" s="1"/>
  <c r="G9" i="4"/>
  <c r="H9" i="4" s="1"/>
  <c r="K7" i="4"/>
  <c r="L7" i="4" s="1"/>
  <c r="G7" i="4"/>
  <c r="H7" i="4" s="1"/>
  <c r="E6" i="4"/>
  <c r="F6" i="4" s="1"/>
  <c r="K13" i="4"/>
  <c r="N13" i="4"/>
  <c r="J13" i="4"/>
  <c r="F13" i="4"/>
  <c r="F11" i="4"/>
  <c r="F9" i="4"/>
  <c r="F7" i="4"/>
  <c r="G13" i="4"/>
  <c r="M13" i="4"/>
  <c r="I13" i="4"/>
  <c r="M11" i="4"/>
  <c r="N11" i="4" s="1"/>
  <c r="I11" i="4"/>
  <c r="J11" i="4" s="1"/>
  <c r="M9" i="4"/>
  <c r="N9" i="4" s="1"/>
  <c r="I9" i="4"/>
  <c r="J9" i="4" s="1"/>
  <c r="M7" i="4"/>
  <c r="N7" i="4" s="1"/>
  <c r="I7" i="4"/>
  <c r="J7" i="4" s="1"/>
</calcChain>
</file>

<file path=xl/sharedStrings.xml><?xml version="1.0" encoding="utf-8"?>
<sst xmlns="http://schemas.openxmlformats.org/spreadsheetml/2006/main" count="262" uniqueCount="64">
  <si>
    <t>N° index</t>
  </si>
  <si>
    <t>Seuil Haut</t>
  </si>
  <si>
    <t>Seuil Bas</t>
  </si>
  <si>
    <t>Date création</t>
  </si>
  <si>
    <t>Date Suppress.</t>
  </si>
  <si>
    <t>Coeff. réd. Poss. O / N</t>
  </si>
  <si>
    <t>Valeur Coeff. réd. (1+2)</t>
  </si>
  <si>
    <t>Type prest. suppl. admis (*)</t>
  </si>
  <si>
    <t>Age mini</t>
  </si>
  <si>
    <t>Age Maxi</t>
  </si>
  <si>
    <t>Sexe</t>
  </si>
  <si>
    <t>CMD</t>
  </si>
  <si>
    <t>Date Effet</t>
  </si>
  <si>
    <t>Création /modif/ suppr</t>
  </si>
  <si>
    <t>VALEUR N-1</t>
  </si>
  <si>
    <t>ECART N / N-1</t>
  </si>
  <si>
    <t>Année N</t>
  </si>
  <si>
    <t>Secteur</t>
  </si>
  <si>
    <t>ANNEE N-1 ?</t>
  </si>
  <si>
    <t>Interventions sur site</t>
  </si>
  <si>
    <t>O</t>
  </si>
  <si>
    <t>N</t>
  </si>
  <si>
    <t>XFDMTA</t>
  </si>
  <si>
    <t>KEJXJ</t>
  </si>
  <si>
    <t>C</t>
  </si>
  <si>
    <t>intervention à distance</t>
  </si>
  <si>
    <t>FRTO</t>
  </si>
  <si>
    <t>KDLM</t>
  </si>
  <si>
    <t>M</t>
  </si>
  <si>
    <t>Maintenance Forum</t>
  </si>
  <si>
    <t>RTASP</t>
  </si>
  <si>
    <t>LKCJEHJS</t>
  </si>
  <si>
    <t>Mise à jour site web</t>
  </si>
  <si>
    <t>KJCPC</t>
  </si>
  <si>
    <t>DEROD</t>
  </si>
  <si>
    <t>N° Objet</t>
  </si>
  <si>
    <t>Libellé Objet</t>
  </si>
  <si>
    <t>DM</t>
  </si>
  <si>
    <t>Mini Haut</t>
  </si>
  <si>
    <t>Mini Bas</t>
  </si>
  <si>
    <t xml:space="preserve"> Prix Obj (2 deci) </t>
  </si>
  <si>
    <t>Ex possible</t>
  </si>
  <si>
    <t xml:space="preserve"> Prix Ex </t>
  </si>
  <si>
    <t>Type min Objet</t>
  </si>
  <si>
    <t>Prix min (2 déci)</t>
  </si>
  <si>
    <t>Forfait O / N</t>
  </si>
  <si>
    <t>Nature Extra possible</t>
  </si>
  <si>
    <t>Cumul Objet poss.</t>
  </si>
  <si>
    <t>Domaine</t>
  </si>
  <si>
    <t>Date Mise en œuvre</t>
  </si>
  <si>
    <t>Date Effet Mise à jour</t>
  </si>
  <si>
    <t>DM (1 deci)</t>
  </si>
  <si>
    <t>EX possible</t>
  </si>
  <si>
    <t xml:space="preserve"> Prix EX (2 deci) </t>
  </si>
  <si>
    <t>COMPARAISON DONNEES ANNEE N AVEC ANNEE N-1</t>
  </si>
  <si>
    <t>N° OBJET</t>
  </si>
  <si>
    <t>Libellé OBJET</t>
  </si>
  <si>
    <t>OBJET EXISTANT</t>
  </si>
  <si>
    <t>TARIFS OBJET</t>
  </si>
  <si>
    <t>TARIFS EX</t>
  </si>
  <si>
    <t>TARIFS 2BH</t>
  </si>
  <si>
    <t>BORNE BASSE</t>
  </si>
  <si>
    <t>BORNE HAUTE</t>
  </si>
  <si>
    <t>Mise à jour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</si>
</sst>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"/>
    <numFmt numFmtId="165" formatCode="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</cellStyleXfs>
  <cellXfs count="31">
    <xf numFmtId="0" fontId="0" fillId="0" borderId="0" xfId="0"/>
    <xf numFmtId="0" fontId="0" fillId="0" borderId="0" xfId="0"/>
    <xf numFmtId="0" fontId="0" fillId="0" borderId="0" xfId="0"/>
    <xf numFmtId="0" fontId="2" fillId="4" borderId="1" xfId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44" fontId="3" fillId="4" borderId="1" xfId="2" applyFont="1" applyFill="1" applyBorder="1" applyAlignment="1">
      <alignment horizontal="center" vertical="center" wrapText="1"/>
    </xf>
    <xf numFmtId="165" fontId="3" fillId="4" borderId="1" xfId="1" applyNumberFormat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164" fontId="2" fillId="5" borderId="1" xfId="1" applyNumberFormat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44" fontId="3" fillId="5" borderId="1" xfId="2" applyFont="1" applyFill="1" applyBorder="1" applyAlignment="1">
      <alignment horizontal="center" vertical="center" wrapText="1"/>
    </xf>
    <xf numFmtId="165" fontId="3" fillId="5" borderId="1" xfId="1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10" fontId="4" fillId="2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0" fontId="4" fillId="2" borderId="6" xfId="0" applyNumberFormat="1" applyFont="1" applyFill="1" applyBorder="1" applyAlignment="1">
      <alignment horizontal="center" vertical="center" wrapText="1"/>
    </xf>
    <xf numFmtId="10" fontId="4" fillId="2" borderId="5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0" fontId="4" fillId="2" borderId="7" xfId="0" applyNumberFormat="1" applyFont="1" applyFill="1" applyBorder="1" applyAlignment="1">
      <alignment horizontal="center" vertical="center" wrapText="1"/>
    </xf>
  </cellXfs>
  <cellStyles count="4">
    <cellStyle name="Monétaire 2" xfId="2"/>
    <cellStyle name="Normal" xfId="0" builtinId="0"/>
    <cellStyle name="Normal 2" xfId="1"/>
    <cellStyle name="Normal 3" xfId="3"/>
  </cellStyles>
  <dxfs count="12">
    <dxf>
      <font>
        <b/>
        <i val="0"/>
        <color theme="9" tint="-0.24994659260841701"/>
      </font>
      <fill>
        <patternFill>
          <bgColor rgb="FFFFC000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theme="9" tint="-0.24994659260841701"/>
      </font>
      <fill>
        <patternFill>
          <bgColor rgb="FFFFC000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  <color theme="5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Medium9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9"/>
  <sheetViews>
    <sheetView workbookViewId="0">
      <selection activeCell="P10" sqref="P10"/>
    </sheetView>
  </sheetViews>
  <sheetFormatPr baseColWidth="10" defaultColWidth="9.140625" defaultRowHeight="15" x14ac:dyDescent="0.25"/>
  <cols>
    <col min="3" max="3" width="21.7109375" bestFit="1" customWidth="1"/>
  </cols>
  <sheetData>
    <row r="1" spans="1:29" ht="51" x14ac:dyDescent="0.25">
      <c r="A1" s="8" t="s">
        <v>0</v>
      </c>
      <c r="B1" s="9" t="s">
        <v>35</v>
      </c>
      <c r="C1" s="8" t="s">
        <v>36</v>
      </c>
      <c r="D1" s="10" t="s">
        <v>17</v>
      </c>
      <c r="E1" s="10" t="s">
        <v>37</v>
      </c>
      <c r="F1" s="10" t="s">
        <v>38</v>
      </c>
      <c r="G1" s="10" t="s">
        <v>39</v>
      </c>
      <c r="H1" s="10" t="s">
        <v>3</v>
      </c>
      <c r="I1" s="10" t="s">
        <v>4</v>
      </c>
      <c r="J1" s="11" t="s">
        <v>40</v>
      </c>
      <c r="K1" s="10" t="s">
        <v>41</v>
      </c>
      <c r="L1" s="11" t="s">
        <v>42</v>
      </c>
      <c r="M1" s="10" t="s">
        <v>5</v>
      </c>
      <c r="N1" s="10" t="s">
        <v>6</v>
      </c>
      <c r="O1" s="10" t="s">
        <v>43</v>
      </c>
      <c r="P1" s="12" t="s">
        <v>44</v>
      </c>
      <c r="Q1" s="10" t="s">
        <v>45</v>
      </c>
      <c r="R1" s="10" t="s">
        <v>46</v>
      </c>
      <c r="S1" s="10" t="s">
        <v>47</v>
      </c>
      <c r="T1" s="10" t="s">
        <v>7</v>
      </c>
      <c r="U1" s="10" t="s">
        <v>8</v>
      </c>
      <c r="V1" s="10" t="s">
        <v>9</v>
      </c>
      <c r="W1" s="10" t="s">
        <v>10</v>
      </c>
      <c r="X1" s="10" t="s">
        <v>11</v>
      </c>
      <c r="Y1" s="10" t="s">
        <v>48</v>
      </c>
      <c r="Z1" s="10" t="s">
        <v>12</v>
      </c>
      <c r="AA1" s="10" t="s">
        <v>49</v>
      </c>
      <c r="AB1" s="10" t="s">
        <v>50</v>
      </c>
      <c r="AC1" s="10" t="s">
        <v>13</v>
      </c>
    </row>
    <row r="2" spans="1:29" x14ac:dyDescent="0.25">
      <c r="A2" s="20">
        <v>1</v>
      </c>
      <c r="B2" s="20">
        <v>1</v>
      </c>
      <c r="C2" s="20" t="s">
        <v>19</v>
      </c>
      <c r="D2" s="20">
        <v>1</v>
      </c>
      <c r="E2" s="20">
        <v>269</v>
      </c>
      <c r="F2" s="20">
        <v>67</v>
      </c>
      <c r="G2" s="20">
        <v>4</v>
      </c>
      <c r="H2" s="20">
        <v>20050301</v>
      </c>
      <c r="I2" s="20">
        <v>20090301</v>
      </c>
      <c r="J2" s="20">
        <v>1151859</v>
      </c>
      <c r="K2" s="20" t="s">
        <v>20</v>
      </c>
      <c r="L2" s="20">
        <v>25649</v>
      </c>
      <c r="M2" s="20" t="s">
        <v>20</v>
      </c>
      <c r="N2" s="20">
        <v>50</v>
      </c>
      <c r="O2" s="20" t="s">
        <v>21</v>
      </c>
      <c r="P2" s="20">
        <v>48</v>
      </c>
      <c r="Q2" s="20" t="s">
        <v>20</v>
      </c>
      <c r="R2" s="20" t="s">
        <v>22</v>
      </c>
      <c r="S2" s="20" t="s">
        <v>21</v>
      </c>
      <c r="T2" s="20" t="s">
        <v>23</v>
      </c>
      <c r="U2" s="20">
        <v>1</v>
      </c>
      <c r="V2" s="20">
        <v>15</v>
      </c>
      <c r="W2" s="20">
        <v>0</v>
      </c>
      <c r="X2" s="20">
        <v>1</v>
      </c>
      <c r="Y2" s="20" t="s">
        <v>24</v>
      </c>
      <c r="Z2" s="20">
        <v>20080225</v>
      </c>
      <c r="AA2" s="20">
        <v>20080227</v>
      </c>
      <c r="AB2" s="20">
        <v>20090301</v>
      </c>
      <c r="AC2" s="20" t="s">
        <v>24</v>
      </c>
    </row>
    <row r="3" spans="1:29" s="20" customFormat="1" x14ac:dyDescent="0.25">
      <c r="A3" s="20">
        <v>2</v>
      </c>
      <c r="B3" s="20">
        <v>1</v>
      </c>
      <c r="C3" s="20" t="s">
        <v>19</v>
      </c>
      <c r="D3" s="20">
        <v>2</v>
      </c>
      <c r="E3" s="20">
        <v>170</v>
      </c>
      <c r="F3" s="20">
        <v>42</v>
      </c>
      <c r="G3" s="20">
        <v>4</v>
      </c>
      <c r="H3" s="20">
        <v>20050301</v>
      </c>
      <c r="I3" s="20">
        <v>20090301</v>
      </c>
      <c r="J3" s="20">
        <v>403047</v>
      </c>
      <c r="K3" s="20" t="s">
        <v>20</v>
      </c>
      <c r="L3" s="20">
        <v>45397</v>
      </c>
      <c r="M3" s="20" t="s">
        <v>20</v>
      </c>
      <c r="N3" s="20">
        <v>50</v>
      </c>
      <c r="O3" s="20" t="s">
        <v>21</v>
      </c>
      <c r="P3" s="20">
        <v>56</v>
      </c>
      <c r="Q3" s="20" t="s">
        <v>20</v>
      </c>
      <c r="R3" s="20" t="s">
        <v>22</v>
      </c>
      <c r="S3" s="20" t="s">
        <v>21</v>
      </c>
      <c r="T3" s="20" t="s">
        <v>23</v>
      </c>
      <c r="U3" s="20">
        <v>1</v>
      </c>
      <c r="V3" s="20">
        <v>15</v>
      </c>
      <c r="W3" s="20">
        <v>0</v>
      </c>
      <c r="X3" s="20">
        <v>1</v>
      </c>
      <c r="Y3" s="20" t="s">
        <v>24</v>
      </c>
      <c r="Z3" s="20">
        <v>20080225</v>
      </c>
      <c r="AA3" s="20">
        <v>20080227</v>
      </c>
      <c r="AB3" s="20">
        <v>20090301</v>
      </c>
      <c r="AC3" s="20" t="s">
        <v>24</v>
      </c>
    </row>
    <row r="4" spans="1:29" x14ac:dyDescent="0.25">
      <c r="A4" s="20">
        <v>3</v>
      </c>
      <c r="B4" s="20">
        <v>2</v>
      </c>
      <c r="C4" s="20" t="s">
        <v>25</v>
      </c>
      <c r="D4" s="20">
        <v>1</v>
      </c>
      <c r="E4" s="20">
        <v>113</v>
      </c>
      <c r="F4" s="20">
        <v>40</v>
      </c>
      <c r="G4" s="20">
        <v>4</v>
      </c>
      <c r="H4" s="20">
        <v>20050301</v>
      </c>
      <c r="I4" s="20">
        <v>20090301</v>
      </c>
      <c r="J4" s="20">
        <v>887986</v>
      </c>
      <c r="K4" s="20" t="s">
        <v>20</v>
      </c>
      <c r="L4" s="20">
        <v>58744</v>
      </c>
      <c r="M4" s="20" t="s">
        <v>20</v>
      </c>
      <c r="N4" s="20">
        <v>50</v>
      </c>
      <c r="O4" s="20" t="s">
        <v>21</v>
      </c>
      <c r="P4" s="20">
        <v>25</v>
      </c>
      <c r="Q4" s="20" t="s">
        <v>20</v>
      </c>
      <c r="R4" s="20" t="s">
        <v>26</v>
      </c>
      <c r="S4" s="20" t="s">
        <v>21</v>
      </c>
      <c r="T4" s="20" t="s">
        <v>27</v>
      </c>
      <c r="U4" s="20">
        <v>16</v>
      </c>
      <c r="V4" s="20">
        <v>24</v>
      </c>
      <c r="W4" s="20">
        <v>0</v>
      </c>
      <c r="X4" s="20">
        <v>1</v>
      </c>
      <c r="Y4" s="20" t="s">
        <v>24</v>
      </c>
      <c r="Z4" s="20">
        <v>20080225</v>
      </c>
      <c r="AA4" s="20">
        <v>20080227</v>
      </c>
      <c r="AB4" s="20">
        <v>20090301</v>
      </c>
      <c r="AC4" s="20" t="s">
        <v>28</v>
      </c>
    </row>
    <row r="5" spans="1:29" s="20" customFormat="1" x14ac:dyDescent="0.25">
      <c r="A5" s="25">
        <v>4</v>
      </c>
      <c r="B5" s="21">
        <v>2</v>
      </c>
      <c r="C5" s="20" t="s">
        <v>25</v>
      </c>
      <c r="D5" s="21">
        <v>2</v>
      </c>
      <c r="E5" s="20">
        <v>65</v>
      </c>
      <c r="F5" s="20">
        <v>19</v>
      </c>
      <c r="G5" s="21">
        <v>4</v>
      </c>
      <c r="H5" s="20">
        <v>20050301</v>
      </c>
      <c r="I5" s="20">
        <v>20090301</v>
      </c>
      <c r="J5" s="20">
        <v>315644</v>
      </c>
      <c r="K5" s="20" t="s">
        <v>20</v>
      </c>
      <c r="L5" s="20">
        <v>45921</v>
      </c>
      <c r="M5" s="20" t="s">
        <v>20</v>
      </c>
      <c r="N5" s="20">
        <v>50</v>
      </c>
      <c r="O5" s="20" t="s">
        <v>21</v>
      </c>
      <c r="P5" s="20">
        <v>64</v>
      </c>
      <c r="Q5" s="20" t="s">
        <v>20</v>
      </c>
      <c r="R5" s="20" t="s">
        <v>26</v>
      </c>
      <c r="S5" s="20" t="s">
        <v>21</v>
      </c>
      <c r="T5" s="20" t="s">
        <v>27</v>
      </c>
      <c r="U5" s="21">
        <v>16</v>
      </c>
      <c r="V5" s="21">
        <v>24</v>
      </c>
      <c r="W5" s="21">
        <v>0</v>
      </c>
      <c r="X5" s="20">
        <v>1</v>
      </c>
      <c r="Y5" s="20" t="s">
        <v>24</v>
      </c>
      <c r="Z5" s="20">
        <v>20080225</v>
      </c>
      <c r="AA5" s="20">
        <v>20080227</v>
      </c>
      <c r="AB5" s="20">
        <v>20090301</v>
      </c>
      <c r="AC5" s="20" t="s">
        <v>28</v>
      </c>
    </row>
    <row r="6" spans="1:29" x14ac:dyDescent="0.25">
      <c r="A6" s="20">
        <v>5</v>
      </c>
      <c r="B6" s="20">
        <v>3</v>
      </c>
      <c r="C6" s="20" t="s">
        <v>29</v>
      </c>
      <c r="D6" s="20">
        <v>1</v>
      </c>
      <c r="E6" s="25">
        <v>95</v>
      </c>
      <c r="F6" s="25">
        <v>36</v>
      </c>
      <c r="G6" s="20">
        <v>0</v>
      </c>
      <c r="H6" s="20">
        <v>20050301</v>
      </c>
      <c r="I6" s="20">
        <v>20060301</v>
      </c>
      <c r="J6" s="22">
        <v>151553</v>
      </c>
      <c r="K6" s="20" t="s">
        <v>20</v>
      </c>
      <c r="L6" s="25">
        <v>34924</v>
      </c>
      <c r="M6" s="20" t="s">
        <v>20</v>
      </c>
      <c r="N6" s="20">
        <v>50</v>
      </c>
      <c r="O6" s="20" t="s">
        <v>21</v>
      </c>
      <c r="P6" s="20">
        <v>34</v>
      </c>
      <c r="Q6" s="20" t="s">
        <v>20</v>
      </c>
      <c r="R6" s="20" t="s">
        <v>30</v>
      </c>
      <c r="S6" s="20" t="s">
        <v>21</v>
      </c>
      <c r="T6" s="20" t="s">
        <v>31</v>
      </c>
      <c r="U6" s="20">
        <v>25</v>
      </c>
      <c r="V6" s="20">
        <v>49</v>
      </c>
      <c r="W6" s="20">
        <v>0</v>
      </c>
      <c r="X6" s="20">
        <v>1</v>
      </c>
      <c r="Y6" s="20" t="s">
        <v>24</v>
      </c>
      <c r="Z6" s="20">
        <v>20050301</v>
      </c>
      <c r="AA6" s="20">
        <v>20050301</v>
      </c>
      <c r="AB6" s="20">
        <v>20060301</v>
      </c>
      <c r="AC6" s="20" t="s">
        <v>28</v>
      </c>
    </row>
    <row r="7" spans="1:29" s="20" customFormat="1" x14ac:dyDescent="0.25">
      <c r="A7" s="20">
        <v>6</v>
      </c>
      <c r="B7" s="20">
        <v>3</v>
      </c>
      <c r="C7" s="20" t="s">
        <v>29</v>
      </c>
      <c r="D7" s="20">
        <v>2</v>
      </c>
      <c r="E7" s="25">
        <v>256</v>
      </c>
      <c r="F7" s="25">
        <v>44</v>
      </c>
      <c r="G7" s="20">
        <v>0</v>
      </c>
      <c r="H7" s="20">
        <v>20050301</v>
      </c>
      <c r="I7" s="20">
        <v>20060301</v>
      </c>
      <c r="J7" s="22">
        <v>158515</v>
      </c>
      <c r="K7" s="20" t="s">
        <v>20</v>
      </c>
      <c r="L7" s="25">
        <v>158971</v>
      </c>
      <c r="M7" s="20" t="s">
        <v>20</v>
      </c>
      <c r="N7" s="20">
        <v>50</v>
      </c>
      <c r="O7" s="20" t="s">
        <v>21</v>
      </c>
      <c r="P7" s="20">
        <v>12</v>
      </c>
      <c r="Q7" s="20" t="s">
        <v>20</v>
      </c>
      <c r="R7" s="20" t="s">
        <v>30</v>
      </c>
      <c r="S7" s="20" t="s">
        <v>21</v>
      </c>
      <c r="T7" s="20" t="s">
        <v>31</v>
      </c>
      <c r="U7" s="20">
        <v>25</v>
      </c>
      <c r="V7" s="20">
        <v>49</v>
      </c>
      <c r="W7" s="20">
        <v>0</v>
      </c>
      <c r="X7" s="20">
        <v>1</v>
      </c>
      <c r="Y7" s="20" t="s">
        <v>24</v>
      </c>
      <c r="Z7" s="20">
        <v>20050301</v>
      </c>
      <c r="AA7" s="20">
        <v>20050301</v>
      </c>
      <c r="AB7" s="20">
        <v>20060301</v>
      </c>
      <c r="AC7" s="20" t="s">
        <v>28</v>
      </c>
    </row>
    <row r="8" spans="1:29" x14ac:dyDescent="0.25">
      <c r="A8" s="20">
        <v>7</v>
      </c>
      <c r="B8" s="20">
        <v>4</v>
      </c>
      <c r="C8" s="20" t="s">
        <v>32</v>
      </c>
      <c r="D8" s="20">
        <v>1</v>
      </c>
      <c r="E8" s="25">
        <v>316</v>
      </c>
      <c r="F8" s="25">
        <v>33</v>
      </c>
      <c r="G8" s="20">
        <v>0</v>
      </c>
      <c r="H8" s="20">
        <v>20050301</v>
      </c>
      <c r="I8" s="20">
        <v>20060315</v>
      </c>
      <c r="J8" s="23">
        <v>213548</v>
      </c>
      <c r="K8" s="20" t="s">
        <v>20</v>
      </c>
      <c r="L8" s="25">
        <v>35972</v>
      </c>
      <c r="M8" s="20" t="s">
        <v>20</v>
      </c>
      <c r="N8" s="20">
        <v>50</v>
      </c>
      <c r="O8" s="20" t="s">
        <v>21</v>
      </c>
      <c r="P8" s="20">
        <v>29</v>
      </c>
      <c r="Q8" s="20" t="s">
        <v>20</v>
      </c>
      <c r="R8" s="20" t="s">
        <v>33</v>
      </c>
      <c r="S8" s="20" t="s">
        <v>21</v>
      </c>
      <c r="T8" s="20" t="s">
        <v>34</v>
      </c>
      <c r="U8" s="20">
        <v>50</v>
      </c>
      <c r="V8" s="20">
        <v>79</v>
      </c>
      <c r="W8" s="20">
        <v>0</v>
      </c>
      <c r="X8" s="20">
        <v>1</v>
      </c>
      <c r="Y8" s="20" t="s">
        <v>24</v>
      </c>
      <c r="Z8" s="20">
        <v>20050301</v>
      </c>
      <c r="AA8" s="20">
        <v>20060314</v>
      </c>
      <c r="AB8" s="20">
        <v>20060315</v>
      </c>
      <c r="AC8" s="21" t="s">
        <v>28</v>
      </c>
    </row>
    <row r="9" spans="1:29" x14ac:dyDescent="0.25">
      <c r="A9">
        <v>8</v>
      </c>
      <c r="B9">
        <v>4</v>
      </c>
      <c r="C9" s="20" t="s">
        <v>32</v>
      </c>
      <c r="D9">
        <v>2</v>
      </c>
      <c r="E9" s="25">
        <v>212</v>
      </c>
      <c r="F9" s="25">
        <v>28</v>
      </c>
      <c r="G9">
        <v>0</v>
      </c>
      <c r="H9" s="20">
        <v>20050301</v>
      </c>
      <c r="I9" s="20">
        <v>20060315</v>
      </c>
      <c r="J9" s="24">
        <v>591658</v>
      </c>
      <c r="K9" s="20" t="s">
        <v>20</v>
      </c>
      <c r="L9" s="25">
        <v>1569742</v>
      </c>
      <c r="M9" s="20" t="s">
        <v>20</v>
      </c>
      <c r="N9" s="20">
        <v>50</v>
      </c>
      <c r="O9" s="20" t="s">
        <v>21</v>
      </c>
      <c r="P9" s="20">
        <v>15</v>
      </c>
      <c r="Q9" s="20" t="s">
        <v>20</v>
      </c>
      <c r="R9" s="20" t="s">
        <v>33</v>
      </c>
      <c r="S9" s="20" t="s">
        <v>21</v>
      </c>
      <c r="T9" s="20" t="s">
        <v>34</v>
      </c>
      <c r="U9">
        <v>50</v>
      </c>
      <c r="V9">
        <v>79</v>
      </c>
      <c r="W9">
        <v>0</v>
      </c>
      <c r="X9" s="20">
        <v>1</v>
      </c>
      <c r="Y9" s="20" t="s">
        <v>24</v>
      </c>
      <c r="Z9" s="20">
        <v>20050301</v>
      </c>
      <c r="AA9" s="20">
        <v>20060314</v>
      </c>
      <c r="AB9" s="20">
        <v>20060315</v>
      </c>
      <c r="AC9" s="21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11"/>
  <sheetViews>
    <sheetView workbookViewId="0">
      <selection activeCell="A11" sqref="A11"/>
    </sheetView>
  </sheetViews>
  <sheetFormatPr baseColWidth="10" defaultColWidth="9.140625" defaultRowHeight="15" x14ac:dyDescent="0.25"/>
  <cols>
    <col min="3" max="3" width="21.7109375" bestFit="1" customWidth="1"/>
  </cols>
  <sheetData>
    <row r="1" spans="1:29" s="1" customFormat="1" ht="51" x14ac:dyDescent="0.25">
      <c r="A1" s="3" t="s">
        <v>0</v>
      </c>
      <c r="B1" s="4" t="s">
        <v>35</v>
      </c>
      <c r="C1" s="3" t="s">
        <v>36</v>
      </c>
      <c r="D1" s="5" t="s">
        <v>17</v>
      </c>
      <c r="E1" s="5" t="s">
        <v>51</v>
      </c>
      <c r="F1" s="5" t="s">
        <v>1</v>
      </c>
      <c r="G1" s="5" t="s">
        <v>2</v>
      </c>
      <c r="H1" s="5" t="s">
        <v>3</v>
      </c>
      <c r="I1" s="5" t="s">
        <v>4</v>
      </c>
      <c r="J1" s="6" t="s">
        <v>40</v>
      </c>
      <c r="K1" s="5" t="s">
        <v>52</v>
      </c>
      <c r="L1" s="6" t="s">
        <v>53</v>
      </c>
      <c r="M1" s="5" t="s">
        <v>5</v>
      </c>
      <c r="N1" s="5" t="s">
        <v>6</v>
      </c>
      <c r="O1" s="5" t="s">
        <v>43</v>
      </c>
      <c r="P1" s="7" t="s">
        <v>44</v>
      </c>
      <c r="Q1" s="5" t="s">
        <v>45</v>
      </c>
      <c r="R1" s="5" t="s">
        <v>46</v>
      </c>
      <c r="S1" s="5" t="s">
        <v>47</v>
      </c>
      <c r="T1" s="5" t="s">
        <v>7</v>
      </c>
      <c r="U1" s="5" t="s">
        <v>8</v>
      </c>
      <c r="V1" s="5" t="s">
        <v>9</v>
      </c>
      <c r="W1" s="5" t="s">
        <v>10</v>
      </c>
      <c r="X1" s="5" t="s">
        <v>11</v>
      </c>
      <c r="Y1" s="5" t="s">
        <v>48</v>
      </c>
      <c r="Z1" s="5" t="s">
        <v>12</v>
      </c>
      <c r="AA1" s="5" t="s">
        <v>49</v>
      </c>
      <c r="AB1" s="5" t="s">
        <v>50</v>
      </c>
      <c r="AC1" s="5" t="s">
        <v>13</v>
      </c>
    </row>
    <row r="2" spans="1:29" s="24" customFormat="1" x14ac:dyDescent="0.25">
      <c r="A2" s="24">
        <v>1</v>
      </c>
      <c r="B2" s="24">
        <v>1</v>
      </c>
      <c r="C2" s="24" t="s">
        <v>19</v>
      </c>
      <c r="D2" s="24">
        <v>1</v>
      </c>
      <c r="E2" s="24">
        <v>269</v>
      </c>
      <c r="F2" s="24">
        <v>67</v>
      </c>
      <c r="G2" s="24">
        <v>4</v>
      </c>
      <c r="H2" s="24">
        <v>20050301</v>
      </c>
      <c r="I2" s="24">
        <v>20090301</v>
      </c>
      <c r="J2" s="26">
        <v>1561531</v>
      </c>
      <c r="K2" s="24" t="s">
        <v>20</v>
      </c>
      <c r="L2" s="24">
        <v>25649</v>
      </c>
      <c r="M2" s="24" t="s">
        <v>20</v>
      </c>
      <c r="N2" s="24">
        <v>50</v>
      </c>
      <c r="O2" s="24" t="s">
        <v>21</v>
      </c>
      <c r="P2" s="24">
        <v>0</v>
      </c>
      <c r="Q2" s="24" t="s">
        <v>20</v>
      </c>
      <c r="R2" s="24" t="s">
        <v>22</v>
      </c>
      <c r="S2" s="24" t="s">
        <v>21</v>
      </c>
      <c r="T2" s="24" t="s">
        <v>23</v>
      </c>
      <c r="U2" s="24">
        <v>1</v>
      </c>
      <c r="V2" s="24">
        <v>15</v>
      </c>
      <c r="W2" s="24">
        <v>0</v>
      </c>
      <c r="X2" s="24">
        <v>1</v>
      </c>
      <c r="Y2" s="24" t="s">
        <v>24</v>
      </c>
      <c r="Z2" s="24">
        <v>20080225</v>
      </c>
      <c r="AA2" s="24">
        <v>20080227</v>
      </c>
      <c r="AB2" s="24">
        <v>20090301</v>
      </c>
      <c r="AC2" s="24" t="s">
        <v>24</v>
      </c>
    </row>
    <row r="3" spans="1:29" s="24" customFormat="1" x14ac:dyDescent="0.25">
      <c r="A3" s="24">
        <v>2</v>
      </c>
      <c r="B3" s="24">
        <v>1</v>
      </c>
      <c r="C3" s="24" t="s">
        <v>19</v>
      </c>
      <c r="D3" s="24">
        <v>2</v>
      </c>
      <c r="E3" s="24">
        <v>170</v>
      </c>
      <c r="F3" s="24">
        <v>42</v>
      </c>
      <c r="G3" s="24">
        <v>4</v>
      </c>
      <c r="H3" s="24">
        <v>20050301</v>
      </c>
      <c r="I3" s="24">
        <v>20090301</v>
      </c>
      <c r="J3" s="26">
        <v>151553</v>
      </c>
      <c r="K3" s="24" t="s">
        <v>20</v>
      </c>
      <c r="L3" s="24">
        <v>45397</v>
      </c>
      <c r="M3" s="24" t="s">
        <v>20</v>
      </c>
      <c r="N3" s="24">
        <v>50</v>
      </c>
      <c r="O3" s="24" t="s">
        <v>21</v>
      </c>
      <c r="P3" s="24">
        <v>0</v>
      </c>
      <c r="Q3" s="24" t="s">
        <v>20</v>
      </c>
      <c r="R3" s="24" t="s">
        <v>22</v>
      </c>
      <c r="S3" s="24" t="s">
        <v>21</v>
      </c>
      <c r="T3" s="24" t="s">
        <v>23</v>
      </c>
      <c r="U3" s="24">
        <v>1</v>
      </c>
      <c r="V3" s="24">
        <v>15</v>
      </c>
      <c r="W3" s="24">
        <v>0</v>
      </c>
      <c r="X3" s="24">
        <v>1</v>
      </c>
      <c r="Y3" s="24" t="s">
        <v>24</v>
      </c>
      <c r="Z3" s="24">
        <v>20080225</v>
      </c>
      <c r="AA3" s="24">
        <v>20080227</v>
      </c>
      <c r="AB3" s="24">
        <v>20090301</v>
      </c>
      <c r="AC3" s="24" t="s">
        <v>24</v>
      </c>
    </row>
    <row r="4" spans="1:29" s="24" customFormat="1" x14ac:dyDescent="0.25">
      <c r="A4" s="24">
        <v>3</v>
      </c>
      <c r="B4" s="24">
        <v>2</v>
      </c>
      <c r="C4" s="24" t="s">
        <v>25</v>
      </c>
      <c r="D4" s="24">
        <v>1</v>
      </c>
      <c r="E4" s="24">
        <v>113</v>
      </c>
      <c r="F4" s="24">
        <v>40</v>
      </c>
      <c r="G4" s="24">
        <v>4</v>
      </c>
      <c r="H4" s="24">
        <v>20050301</v>
      </c>
      <c r="I4" s="24">
        <v>20090301</v>
      </c>
      <c r="J4" s="26">
        <v>158515</v>
      </c>
      <c r="K4" s="24" t="s">
        <v>20</v>
      </c>
      <c r="L4" s="24">
        <v>58744</v>
      </c>
      <c r="M4" s="24" t="s">
        <v>20</v>
      </c>
      <c r="N4" s="24">
        <v>50</v>
      </c>
      <c r="O4" s="24" t="s">
        <v>21</v>
      </c>
      <c r="P4" s="24">
        <v>0</v>
      </c>
      <c r="Q4" s="24" t="s">
        <v>20</v>
      </c>
      <c r="R4" s="24" t="s">
        <v>26</v>
      </c>
      <c r="S4" s="24" t="s">
        <v>21</v>
      </c>
      <c r="T4" s="24" t="s">
        <v>27</v>
      </c>
      <c r="U4" s="24">
        <v>16</v>
      </c>
      <c r="V4" s="24">
        <v>24</v>
      </c>
      <c r="W4" s="24">
        <v>0</v>
      </c>
      <c r="X4" s="24">
        <v>1</v>
      </c>
      <c r="Y4" s="24" t="s">
        <v>24</v>
      </c>
      <c r="Z4" s="24">
        <v>20080225</v>
      </c>
      <c r="AA4" s="24">
        <v>20080227</v>
      </c>
      <c r="AB4" s="24">
        <v>20090301</v>
      </c>
      <c r="AC4" s="24" t="s">
        <v>28</v>
      </c>
    </row>
    <row r="5" spans="1:29" s="24" customFormat="1" x14ac:dyDescent="0.25">
      <c r="A5" s="25">
        <v>4</v>
      </c>
      <c r="B5" s="25">
        <v>2</v>
      </c>
      <c r="C5" s="24" t="s">
        <v>25</v>
      </c>
      <c r="D5" s="25">
        <v>2</v>
      </c>
      <c r="E5" s="24">
        <v>65</v>
      </c>
      <c r="F5" s="24">
        <v>19</v>
      </c>
      <c r="G5" s="25">
        <v>4</v>
      </c>
      <c r="H5" s="24">
        <v>20050301</v>
      </c>
      <c r="I5" s="24">
        <v>20090301</v>
      </c>
      <c r="J5" s="26">
        <v>1541564</v>
      </c>
      <c r="K5" s="24" t="s">
        <v>20</v>
      </c>
      <c r="L5" s="24">
        <v>45921</v>
      </c>
      <c r="M5" s="24" t="s">
        <v>20</v>
      </c>
      <c r="N5" s="24">
        <v>50</v>
      </c>
      <c r="O5" s="24" t="s">
        <v>21</v>
      </c>
      <c r="P5" s="24">
        <v>0</v>
      </c>
      <c r="Q5" s="24" t="s">
        <v>20</v>
      </c>
      <c r="R5" s="24" t="s">
        <v>26</v>
      </c>
      <c r="S5" s="24" t="s">
        <v>21</v>
      </c>
      <c r="T5" s="24" t="s">
        <v>27</v>
      </c>
      <c r="U5" s="25">
        <v>16</v>
      </c>
      <c r="V5" s="25">
        <v>24</v>
      </c>
      <c r="W5" s="25">
        <v>0</v>
      </c>
      <c r="X5" s="24">
        <v>1</v>
      </c>
      <c r="Y5" s="24" t="s">
        <v>24</v>
      </c>
      <c r="Z5" s="24">
        <v>20080225</v>
      </c>
      <c r="AA5" s="24">
        <v>20080227</v>
      </c>
      <c r="AB5" s="24">
        <v>20090301</v>
      </c>
      <c r="AC5" s="24" t="s">
        <v>28</v>
      </c>
    </row>
    <row r="6" spans="1:29" s="24" customFormat="1" x14ac:dyDescent="0.25">
      <c r="A6" s="24">
        <v>5</v>
      </c>
      <c r="B6" s="24">
        <v>3</v>
      </c>
      <c r="C6" s="24" t="s">
        <v>29</v>
      </c>
      <c r="D6" s="24">
        <v>1</v>
      </c>
      <c r="E6" s="25">
        <v>95</v>
      </c>
      <c r="F6" s="25">
        <v>36</v>
      </c>
      <c r="G6" s="24">
        <v>5</v>
      </c>
      <c r="H6" s="24">
        <v>20050301</v>
      </c>
      <c r="I6" s="24">
        <v>20060301</v>
      </c>
      <c r="J6" s="27">
        <v>213548</v>
      </c>
      <c r="K6" s="24" t="s">
        <v>20</v>
      </c>
      <c r="L6" s="25">
        <v>34924</v>
      </c>
      <c r="M6" s="24" t="s">
        <v>20</v>
      </c>
      <c r="N6" s="24">
        <v>50</v>
      </c>
      <c r="O6" s="24" t="s">
        <v>21</v>
      </c>
      <c r="P6" s="24">
        <v>0</v>
      </c>
      <c r="Q6" s="24" t="s">
        <v>20</v>
      </c>
      <c r="R6" s="24" t="s">
        <v>30</v>
      </c>
      <c r="S6" s="24" t="s">
        <v>21</v>
      </c>
      <c r="T6" s="24" t="s">
        <v>31</v>
      </c>
      <c r="U6" s="24">
        <v>25</v>
      </c>
      <c r="V6" s="24">
        <v>49</v>
      </c>
      <c r="W6" s="24">
        <v>0</v>
      </c>
      <c r="X6" s="24">
        <v>1</v>
      </c>
      <c r="Y6" s="24" t="s">
        <v>24</v>
      </c>
      <c r="Z6" s="24">
        <v>20050301</v>
      </c>
      <c r="AA6" s="24">
        <v>20050301</v>
      </c>
      <c r="AB6" s="24">
        <v>20060301</v>
      </c>
      <c r="AC6" s="24" t="s">
        <v>28</v>
      </c>
    </row>
    <row r="7" spans="1:29" s="24" customFormat="1" x14ac:dyDescent="0.25">
      <c r="A7" s="24">
        <v>6</v>
      </c>
      <c r="B7" s="24">
        <v>3</v>
      </c>
      <c r="C7" s="24" t="s">
        <v>29</v>
      </c>
      <c r="D7" s="24">
        <v>2</v>
      </c>
      <c r="E7" s="25">
        <v>256</v>
      </c>
      <c r="F7" s="25">
        <v>44</v>
      </c>
      <c r="G7" s="24">
        <v>8</v>
      </c>
      <c r="H7" s="24">
        <v>20050301</v>
      </c>
      <c r="I7" s="24">
        <v>20060301</v>
      </c>
      <c r="J7" s="27">
        <v>158354</v>
      </c>
      <c r="K7" s="24" t="s">
        <v>20</v>
      </c>
      <c r="L7" s="25">
        <v>158971</v>
      </c>
      <c r="M7" s="24" t="s">
        <v>20</v>
      </c>
      <c r="N7" s="24">
        <v>50</v>
      </c>
      <c r="O7" s="24" t="s">
        <v>21</v>
      </c>
      <c r="P7" s="24">
        <v>0</v>
      </c>
      <c r="Q7" s="24" t="s">
        <v>20</v>
      </c>
      <c r="R7" s="24" t="s">
        <v>30</v>
      </c>
      <c r="S7" s="24" t="s">
        <v>21</v>
      </c>
      <c r="T7" s="24" t="s">
        <v>31</v>
      </c>
      <c r="U7" s="24">
        <v>25</v>
      </c>
      <c r="V7" s="24">
        <v>49</v>
      </c>
      <c r="W7" s="24">
        <v>0</v>
      </c>
      <c r="X7" s="24">
        <v>1</v>
      </c>
      <c r="Y7" s="24" t="s">
        <v>24</v>
      </c>
      <c r="Z7" s="24">
        <v>20050301</v>
      </c>
      <c r="AA7" s="24">
        <v>20050301</v>
      </c>
      <c r="AB7" s="24">
        <v>20060301</v>
      </c>
      <c r="AC7" s="24" t="s">
        <v>28</v>
      </c>
    </row>
    <row r="8" spans="1:29" s="24" customFormat="1" x14ac:dyDescent="0.25">
      <c r="A8" s="24">
        <v>7</v>
      </c>
      <c r="B8" s="24">
        <v>4</v>
      </c>
      <c r="C8" s="24" t="s">
        <v>32</v>
      </c>
      <c r="D8" s="24">
        <v>1</v>
      </c>
      <c r="E8" s="25">
        <v>316</v>
      </c>
      <c r="F8" s="25">
        <v>33</v>
      </c>
      <c r="G8" s="24">
        <v>25</v>
      </c>
      <c r="H8" s="24">
        <v>20050301</v>
      </c>
      <c r="I8" s="24">
        <v>20060315</v>
      </c>
      <c r="J8" s="28">
        <v>1516354</v>
      </c>
      <c r="K8" s="24" t="s">
        <v>20</v>
      </c>
      <c r="L8" s="25">
        <v>35972</v>
      </c>
      <c r="M8" s="24" t="s">
        <v>20</v>
      </c>
      <c r="N8" s="24">
        <v>50</v>
      </c>
      <c r="O8" s="24" t="s">
        <v>21</v>
      </c>
      <c r="P8" s="24">
        <v>0</v>
      </c>
      <c r="Q8" s="24" t="s">
        <v>20</v>
      </c>
      <c r="R8" s="24" t="s">
        <v>33</v>
      </c>
      <c r="S8" s="24" t="s">
        <v>21</v>
      </c>
      <c r="T8" s="24" t="s">
        <v>34</v>
      </c>
      <c r="U8" s="24">
        <v>50</v>
      </c>
      <c r="V8" s="24">
        <v>79</v>
      </c>
      <c r="W8" s="24">
        <v>0</v>
      </c>
      <c r="X8" s="24">
        <v>1</v>
      </c>
      <c r="Y8" s="24" t="s">
        <v>24</v>
      </c>
      <c r="Z8" s="24">
        <v>20050301</v>
      </c>
      <c r="AA8" s="24">
        <v>20060314</v>
      </c>
      <c r="AB8" s="24">
        <v>20060315</v>
      </c>
      <c r="AC8" s="25" t="s">
        <v>28</v>
      </c>
    </row>
    <row r="9" spans="1:29" s="24" customFormat="1" x14ac:dyDescent="0.25">
      <c r="A9" s="24">
        <v>8</v>
      </c>
      <c r="B9" s="24">
        <v>4</v>
      </c>
      <c r="C9" s="24" t="s">
        <v>32</v>
      </c>
      <c r="D9" s="24">
        <v>2</v>
      </c>
      <c r="E9" s="25">
        <v>212</v>
      </c>
      <c r="F9" s="25">
        <v>28</v>
      </c>
      <c r="G9" s="24">
        <v>14</v>
      </c>
      <c r="H9" s="24">
        <v>20050301</v>
      </c>
      <c r="I9" s="24">
        <v>20060315</v>
      </c>
      <c r="J9" s="24">
        <v>591658</v>
      </c>
      <c r="K9" s="24" t="s">
        <v>20</v>
      </c>
      <c r="L9" s="25">
        <v>1569742</v>
      </c>
      <c r="M9" s="24" t="s">
        <v>20</v>
      </c>
      <c r="N9" s="24">
        <v>50</v>
      </c>
      <c r="O9" s="24" t="s">
        <v>21</v>
      </c>
      <c r="P9" s="24">
        <v>0</v>
      </c>
      <c r="Q9" s="24" t="s">
        <v>20</v>
      </c>
      <c r="R9" s="24" t="s">
        <v>33</v>
      </c>
      <c r="S9" s="24" t="s">
        <v>21</v>
      </c>
      <c r="T9" s="24" t="s">
        <v>34</v>
      </c>
      <c r="U9" s="24">
        <v>50</v>
      </c>
      <c r="V9" s="24">
        <v>79</v>
      </c>
      <c r="W9" s="24">
        <v>0</v>
      </c>
      <c r="X9" s="24">
        <v>1</v>
      </c>
      <c r="Y9" s="24" t="s">
        <v>24</v>
      </c>
      <c r="Z9" s="24">
        <v>20050301</v>
      </c>
      <c r="AA9" s="24">
        <v>20060314</v>
      </c>
      <c r="AB9" s="24">
        <v>20060315</v>
      </c>
      <c r="AC9" s="25" t="s">
        <v>28</v>
      </c>
    </row>
    <row r="10" spans="1:29" x14ac:dyDescent="0.25">
      <c r="A10">
        <v>9</v>
      </c>
      <c r="B10">
        <v>5</v>
      </c>
      <c r="C10" t="s">
        <v>63</v>
      </c>
      <c r="D10">
        <v>1</v>
      </c>
      <c r="E10" s="29">
        <v>414</v>
      </c>
      <c r="F10" s="29">
        <v>49</v>
      </c>
      <c r="G10" s="29">
        <v>15</v>
      </c>
      <c r="H10" s="28">
        <v>20050301</v>
      </c>
      <c r="I10" s="28">
        <v>20060315</v>
      </c>
      <c r="J10" s="29">
        <v>34924</v>
      </c>
      <c r="K10" s="28" t="s">
        <v>20</v>
      </c>
      <c r="L10" s="28">
        <v>158515</v>
      </c>
      <c r="M10" s="28" t="s">
        <v>20</v>
      </c>
      <c r="N10" s="28">
        <v>50</v>
      </c>
      <c r="O10" s="28" t="s">
        <v>21</v>
      </c>
      <c r="P10" s="28">
        <v>0</v>
      </c>
      <c r="Q10" s="28" t="s">
        <v>20</v>
      </c>
      <c r="R10" s="28" t="s">
        <v>30</v>
      </c>
      <c r="S10" s="28" t="s">
        <v>21</v>
      </c>
      <c r="T10" s="28" t="s">
        <v>31</v>
      </c>
      <c r="U10" s="28">
        <v>50</v>
      </c>
      <c r="V10" s="28">
        <v>79</v>
      </c>
      <c r="W10" s="28">
        <v>0</v>
      </c>
      <c r="X10" s="28">
        <v>1</v>
      </c>
      <c r="Y10" s="28" t="s">
        <v>24</v>
      </c>
      <c r="Z10" s="28">
        <v>20050301</v>
      </c>
      <c r="AA10" s="28">
        <v>20060314</v>
      </c>
      <c r="AB10" s="28">
        <v>20060315</v>
      </c>
      <c r="AC10" s="29" t="s">
        <v>24</v>
      </c>
    </row>
    <row r="11" spans="1:29" x14ac:dyDescent="0.25">
      <c r="A11">
        <v>10</v>
      </c>
      <c r="B11">
        <v>5</v>
      </c>
      <c r="C11" s="28" t="s">
        <v>63</v>
      </c>
      <c r="D11">
        <v>2</v>
      </c>
      <c r="E11" s="29">
        <v>315</v>
      </c>
      <c r="F11" s="29">
        <v>31</v>
      </c>
      <c r="G11" s="29">
        <v>18</v>
      </c>
      <c r="H11" s="28">
        <v>20050301</v>
      </c>
      <c r="I11" s="28">
        <v>20060315</v>
      </c>
      <c r="J11" s="28">
        <v>58744</v>
      </c>
      <c r="K11" s="28" t="s">
        <v>20</v>
      </c>
      <c r="L11" s="28">
        <v>213548</v>
      </c>
      <c r="M11" s="28" t="s">
        <v>20</v>
      </c>
      <c r="N11" s="28">
        <v>50</v>
      </c>
      <c r="O11" s="28" t="s">
        <v>21</v>
      </c>
      <c r="P11" s="28">
        <v>0</v>
      </c>
      <c r="Q11" s="28" t="s">
        <v>20</v>
      </c>
      <c r="R11" s="28" t="s">
        <v>30</v>
      </c>
      <c r="S11" s="28" t="s">
        <v>21</v>
      </c>
      <c r="T11" s="28" t="s">
        <v>31</v>
      </c>
      <c r="U11" s="28">
        <v>50</v>
      </c>
      <c r="V11" s="28">
        <v>79</v>
      </c>
      <c r="W11" s="28">
        <v>0</v>
      </c>
      <c r="X11" s="28">
        <v>1</v>
      </c>
      <c r="Y11" s="28" t="s">
        <v>24</v>
      </c>
      <c r="Z11" s="28">
        <v>20050301</v>
      </c>
      <c r="AA11" s="28">
        <v>20060314</v>
      </c>
      <c r="AB11" s="28">
        <v>20060315</v>
      </c>
      <c r="AC11" s="29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5"/>
  <sheetViews>
    <sheetView tabSelected="1" workbookViewId="0">
      <pane ySplit="3" topLeftCell="A4" activePane="bottomLeft" state="frozen"/>
      <selection pane="bottomLeft" activeCell="A5" sqref="A5"/>
    </sheetView>
  </sheetViews>
  <sheetFormatPr baseColWidth="10" defaultRowHeight="15" x14ac:dyDescent="0.25"/>
  <cols>
    <col min="1" max="1" width="13.28515625" style="2" bestFit="1" customWidth="1"/>
    <col min="2" max="2" width="20" style="2" bestFit="1" customWidth="1"/>
    <col min="3" max="3" width="13.28515625" style="2" bestFit="1" customWidth="1"/>
    <col min="4" max="4" width="26.7109375" bestFit="1" customWidth="1"/>
    <col min="5" max="5" width="16.140625" bestFit="1" customWidth="1"/>
    <col min="6" max="6" width="17.85546875" bestFit="1" customWidth="1"/>
    <col min="7" max="7" width="16.140625" bestFit="1" customWidth="1"/>
    <col min="8" max="8" width="17.85546875" bestFit="1" customWidth="1"/>
    <col min="9" max="9" width="16.140625" bestFit="1" customWidth="1"/>
    <col min="10" max="10" width="17.85546875" bestFit="1" customWidth="1"/>
    <col min="11" max="11" width="16.140625" bestFit="1" customWidth="1"/>
    <col min="12" max="12" width="17.85546875" bestFit="1" customWidth="1"/>
    <col min="13" max="13" width="16.140625" bestFit="1" customWidth="1"/>
    <col min="14" max="14" width="17.85546875" bestFit="1" customWidth="1"/>
  </cols>
  <sheetData>
    <row r="1" spans="1:14" ht="15.75" customHeight="1" thickBot="1" x14ac:dyDescent="0.3">
      <c r="A1" s="19" t="s">
        <v>54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30"/>
    </row>
    <row r="2" spans="1:14" ht="15.75" customHeight="1" thickBot="1" x14ac:dyDescent="0.3">
      <c r="A2" s="14" t="s">
        <v>55</v>
      </c>
      <c r="B2" s="14" t="s">
        <v>56</v>
      </c>
      <c r="C2" s="14" t="s">
        <v>17</v>
      </c>
      <c r="D2" s="14" t="s">
        <v>57</v>
      </c>
      <c r="E2" s="16" t="s">
        <v>58</v>
      </c>
      <c r="F2" s="17"/>
      <c r="G2" s="16" t="s">
        <v>59</v>
      </c>
      <c r="H2" s="17"/>
      <c r="I2" s="16" t="s">
        <v>60</v>
      </c>
      <c r="J2" s="17"/>
      <c r="K2" s="16" t="s">
        <v>62</v>
      </c>
      <c r="L2" s="17"/>
      <c r="M2" s="16" t="s">
        <v>61</v>
      </c>
      <c r="N2" s="17"/>
    </row>
    <row r="3" spans="1:14" ht="15.75" thickBot="1" x14ac:dyDescent="0.3">
      <c r="A3" s="15" t="s">
        <v>16</v>
      </c>
      <c r="B3" s="15" t="s">
        <v>16</v>
      </c>
      <c r="C3" s="15" t="s">
        <v>16</v>
      </c>
      <c r="D3" s="15" t="s">
        <v>18</v>
      </c>
      <c r="E3" s="13" t="s">
        <v>14</v>
      </c>
      <c r="F3" s="13" t="s">
        <v>15</v>
      </c>
      <c r="G3" s="13" t="s">
        <v>14</v>
      </c>
      <c r="H3" s="13" t="s">
        <v>15</v>
      </c>
      <c r="I3" s="13" t="s">
        <v>14</v>
      </c>
      <c r="J3" s="13" t="s">
        <v>15</v>
      </c>
      <c r="K3" s="13" t="s">
        <v>14</v>
      </c>
      <c r="L3" s="13" t="s">
        <v>15</v>
      </c>
      <c r="M3" s="13" t="s">
        <v>14</v>
      </c>
      <c r="N3" s="13" t="s">
        <v>15</v>
      </c>
    </row>
    <row r="4" spans="1:14" x14ac:dyDescent="0.25">
      <c r="A4" s="2">
        <f>IF(ISNA(VLOOKUP(OBJET_N!B2,'OBJET_N-1'!$B:$B,1,0)),OBJET_N!B2,OBJET_N!B2)</f>
        <v>1</v>
      </c>
      <c r="B4" s="2" t="str">
        <f>IF(ISNA(VLOOKUP(OBJET_N!C2,'OBJET_N-1'!$C:$C,1,0)),OBJET_N!C2,OBJET_N!C2)</f>
        <v>Interventions sur site</v>
      </c>
      <c r="C4" s="2">
        <f>IF(ISNA(VLOOKUP(OBJET_N!D2,'OBJET_N-1'!$D:$D,1,0)),OBJET_N!D2,OBJET_N!D2)</f>
        <v>1</v>
      </c>
      <c r="D4" t="str">
        <f>IF(ISERROR(VLOOKUP(OBJET_N!B2,'OBJET_N-1'!$B:$B,1,0)),"NOUVEL OBJET","OBJET Existant en Année N-1")</f>
        <v>OBJET Existant en Année N-1</v>
      </c>
      <c r="E4">
        <f>IF($D4&lt;&gt;"NOUVEL OBJET",VLOOKUP(OBJET_N!B2,'OBJET_N-1'!$A:$AC,10,0)/100,"Sans Objet")</f>
        <v>11518.59</v>
      </c>
      <c r="F4">
        <f>IFERROR(IF(AND($D4&lt;&gt;"NOUVEL OBJET",VLOOKUP(OBJET_N!B2,'OBJET_N-1'!B:B,1,0)),ABS((OBJET_N!J2/100)-Comparatif!E4),"Sans Objet"),"Sans Objet")</f>
        <v>4096.7199999999993</v>
      </c>
      <c r="G4">
        <f>IF($D4&lt;&gt;"NOUVEL OBJET",VLOOKUP(OBJET_N!B2,'OBJET_N-1'!$A:$AC,12,0)/100,"Sans Objet")</f>
        <v>256.49</v>
      </c>
      <c r="H4">
        <f>IFERROR(IF(AND($D4&lt;&gt;"NOUVEL OBJET",VLOOKUP(OBJET_N!B2,'OBJET_N-1'!B:B,1,0)),ABS((OBJET_N!L2/100)-Comparatif!G4),"Sans Objet"),"Sans Objet")</f>
        <v>0</v>
      </c>
      <c r="I4">
        <f>IF($D4&lt;&gt;"NOUVEL OBJET",VLOOKUP(OBJET_N!B2,'OBJET_N-1'!$A:$AC,16,0)/100,"Sans Objet")</f>
        <v>0.48</v>
      </c>
      <c r="J4">
        <f>IFERROR(IF(AND($D4&lt;&gt;"NOUVEL OBJET",VLOOKUP(OBJET_N!B2,'OBJET_N-1'!B:B,1,0)),ABS((OBJET_N!P2/100)-Comparatif!I4),"Sans Objet"),"Sans Objet")</f>
        <v>0.48</v>
      </c>
      <c r="K4">
        <f>IF($D4&lt;&gt;"NOUVEL OBJET",VLOOKUP(OBJET_N!B2,'OBJET_N-1'!$A:$AC,6,0),"Sans Objet")</f>
        <v>67</v>
      </c>
      <c r="L4">
        <f>IFERROR(IF(AND($D4&lt;&gt;"NOUVEL OBJET",VLOOKUP(OBJET_N!B2,'OBJET_N-1'!B:B,1,0)),ABS((OBJET_N!F2)-Comparatif!K4),"Sans Objet"),"Sans Objet")</f>
        <v>0</v>
      </c>
      <c r="M4">
        <f>IF($D4&lt;&gt;"NOUVEL OBJET",VLOOKUP(OBJET_N!B2,'OBJET_N-1'!$A:$AC,7,0),"Sans Objet")</f>
        <v>4</v>
      </c>
      <c r="N4">
        <f>IFERROR(IF(AND($D4&lt;&gt;"NOUVEL OBJET",VLOOKUP(OBJET_N!B2,'OBJET_N-1'!B:B,1,0)),ABS((OBJET_N!G2)-Comparatif!M4),"Sans Objet"),"Sans Objet")</f>
        <v>0</v>
      </c>
    </row>
    <row r="5" spans="1:14" x14ac:dyDescent="0.25">
      <c r="A5" s="28">
        <f>IF(ISNA(VLOOKUP(OBJET_N!B3,'OBJET_N-1'!$B:$B,1,0)),OBJET_N!B3,OBJET_N!B3)</f>
        <v>1</v>
      </c>
      <c r="B5" s="28" t="str">
        <f>IF(ISNA(VLOOKUP(OBJET_N!C3,'OBJET_N-1'!$C:$C,1,0)),OBJET_N!C3,OBJET_N!C3)</f>
        <v>Interventions sur site</v>
      </c>
      <c r="C5" s="28">
        <f>IF(ISNA(VLOOKUP(OBJET_N!D3,'OBJET_N-1'!$D:$D,1,0)),OBJET_N!D3,OBJET_N!D3)</f>
        <v>2</v>
      </c>
      <c r="D5" s="28" t="str">
        <f>IF(ISERROR(VLOOKUP(OBJET_N!B3,'OBJET_N-1'!$B:$B,1,0)),"NOUVEL OBJET","OBJET Existant en Année N-1")</f>
        <v>OBJET Existant en Année N-1</v>
      </c>
      <c r="E5" s="28">
        <f>IF($D5&lt;&gt;"NOUVEL OBJET",VLOOKUP(OBJET_N!B3,'OBJET_N-1'!$A:$AC,10,0)/100,"Sans Objet")</f>
        <v>11518.59</v>
      </c>
      <c r="F5" s="28">
        <f>IFERROR(IF(AND($D5&lt;&gt;"NOUVEL OBJET",VLOOKUP(OBJET_N!B3,'OBJET_N-1'!B:B,1,0)),ABS((OBJET_N!J3/100)-Comparatif!E5),"Sans Objet"),"Sans Objet")</f>
        <v>10003.06</v>
      </c>
      <c r="G5" s="28">
        <f>IF($D5&lt;&gt;"NOUVEL OBJET",VLOOKUP(OBJET_N!B3,'OBJET_N-1'!$A:$AC,12,0)/100,"Sans Objet")</f>
        <v>256.49</v>
      </c>
      <c r="H5" s="28">
        <f>IFERROR(IF(AND($D5&lt;&gt;"NOUVEL OBJET",VLOOKUP(OBJET_N!B3,'OBJET_N-1'!B:B,1,0)),ABS((OBJET_N!L3/100)-Comparatif!G5),"Sans Objet"),"Sans Objet")</f>
        <v>197.48000000000002</v>
      </c>
      <c r="I5" s="28">
        <f>IF($D5&lt;&gt;"NOUVEL OBJET",VLOOKUP(OBJET_N!B3,'OBJET_N-1'!$A:$AC,16,0)/100,"Sans Objet")</f>
        <v>0.48</v>
      </c>
      <c r="J5" s="28">
        <f>IFERROR(IF(AND($D5&lt;&gt;"NOUVEL OBJET",VLOOKUP(OBJET_N!B3,'OBJET_N-1'!B:B,1,0)),ABS((OBJET_N!P3/100)-Comparatif!I5),"Sans Objet"),"Sans Objet")</f>
        <v>0.48</v>
      </c>
      <c r="K5" s="28">
        <f>IF($D5&lt;&gt;"NOUVEL OBJET",VLOOKUP(OBJET_N!B3,'OBJET_N-1'!$A:$AC,6,0),"Sans Objet")</f>
        <v>67</v>
      </c>
      <c r="L5" s="28">
        <f>IFERROR(IF(AND($D5&lt;&gt;"NOUVEL OBJET",VLOOKUP(OBJET_N!B3,'OBJET_N-1'!B:B,1,0)),ABS((OBJET_N!F3)-Comparatif!K5),"Sans Objet"),"Sans Objet")</f>
        <v>25</v>
      </c>
      <c r="M5" s="28">
        <f>IF($D5&lt;&gt;"NOUVEL OBJET",VLOOKUP(OBJET_N!B3,'OBJET_N-1'!$A:$AC,7,0),"Sans Objet")</f>
        <v>4</v>
      </c>
      <c r="N5" s="28">
        <f>IFERROR(IF(AND($D5&lt;&gt;"NOUVEL OBJET",VLOOKUP(OBJET_N!B3,'OBJET_N-1'!B:B,1,0)),ABS((OBJET_N!G3)-Comparatif!M5),"Sans Objet"),"Sans Objet")</f>
        <v>0</v>
      </c>
    </row>
    <row r="6" spans="1:14" x14ac:dyDescent="0.25">
      <c r="A6" s="28">
        <f>IF(ISNA(VLOOKUP(OBJET_N!B4,'OBJET_N-1'!$B:$B,1,0)),OBJET_N!B4,OBJET_N!B4)</f>
        <v>2</v>
      </c>
      <c r="B6" s="28" t="str">
        <f>IF(ISNA(VLOOKUP(OBJET_N!C4,'OBJET_N-1'!$C:$C,1,0)),OBJET_N!C4,OBJET_N!C4)</f>
        <v>intervention à distance</v>
      </c>
      <c r="C6" s="28">
        <f>IF(ISNA(VLOOKUP(OBJET_N!D4,'OBJET_N-1'!$D:$D,1,0)),OBJET_N!D4,OBJET_N!D4)</f>
        <v>1</v>
      </c>
      <c r="D6" s="28" t="str">
        <f>IF(ISERROR(VLOOKUP(OBJET_N!B4,'OBJET_N-1'!$B:$B,1,0)),"NOUVEL OBJET","OBJET Existant en Année N-1")</f>
        <v>OBJET Existant en Année N-1</v>
      </c>
      <c r="E6" s="28">
        <f>IF($D6&lt;&gt;"NOUVEL OBJET",VLOOKUP(OBJET_N!B4,'OBJET_N-1'!$A:$AC,10,0)/100,"Sans Objet")</f>
        <v>4030.47</v>
      </c>
      <c r="F6" s="28">
        <f>IFERROR(IF(AND($D6&lt;&gt;"NOUVEL OBJET",VLOOKUP(OBJET_N!B4,'OBJET_N-1'!B:B,1,0)),ABS((OBJET_N!J4/100)-Comparatif!E6),"Sans Objet"),"Sans Objet")</f>
        <v>2445.3199999999997</v>
      </c>
      <c r="G6" s="28">
        <f>IF($D6&lt;&gt;"NOUVEL OBJET",VLOOKUP(OBJET_N!B4,'OBJET_N-1'!$A:$AC,12,0)/100,"Sans Objet")</f>
        <v>453.97</v>
      </c>
      <c r="H6" s="28">
        <f>IFERROR(IF(AND($D6&lt;&gt;"NOUVEL OBJET",VLOOKUP(OBJET_N!B4,'OBJET_N-1'!B:B,1,0)),ABS((OBJET_N!L4/100)-Comparatif!G6),"Sans Objet"),"Sans Objet")</f>
        <v>133.47000000000003</v>
      </c>
      <c r="I6" s="28">
        <f>IF($D6&lt;&gt;"NOUVEL OBJET",VLOOKUP(OBJET_N!B4,'OBJET_N-1'!$A:$AC,16,0)/100,"Sans Objet")</f>
        <v>0.56000000000000005</v>
      </c>
      <c r="J6" s="28">
        <f>IFERROR(IF(AND($D6&lt;&gt;"NOUVEL OBJET",VLOOKUP(OBJET_N!B4,'OBJET_N-1'!B:B,1,0)),ABS((OBJET_N!P4/100)-Comparatif!I6),"Sans Objet"),"Sans Objet")</f>
        <v>0.56000000000000005</v>
      </c>
      <c r="K6" s="28">
        <f>IF($D6&lt;&gt;"NOUVEL OBJET",VLOOKUP(OBJET_N!B4,'OBJET_N-1'!$A:$AC,6,0),"Sans Objet")</f>
        <v>42</v>
      </c>
      <c r="L6" s="28">
        <f>IFERROR(IF(AND($D6&lt;&gt;"NOUVEL OBJET",VLOOKUP(OBJET_N!B4,'OBJET_N-1'!B:B,1,0)),ABS((OBJET_N!F4)-Comparatif!K6),"Sans Objet"),"Sans Objet")</f>
        <v>2</v>
      </c>
      <c r="M6" s="28">
        <f>IF($D6&lt;&gt;"NOUVEL OBJET",VLOOKUP(OBJET_N!B4,'OBJET_N-1'!$A:$AC,7,0),"Sans Objet")</f>
        <v>4</v>
      </c>
      <c r="N6" s="28">
        <f>IFERROR(IF(AND($D6&lt;&gt;"NOUVEL OBJET",VLOOKUP(OBJET_N!B4,'OBJET_N-1'!B:B,1,0)),ABS((OBJET_N!G4)-Comparatif!M6),"Sans Objet"),"Sans Objet")</f>
        <v>0</v>
      </c>
    </row>
    <row r="7" spans="1:14" x14ac:dyDescent="0.25">
      <c r="A7" s="28">
        <f>IF(ISNA(VLOOKUP(OBJET_N!B5,'OBJET_N-1'!$B:$B,1,0)),OBJET_N!B5,OBJET_N!B5)</f>
        <v>2</v>
      </c>
      <c r="B7" s="28" t="str">
        <f>IF(ISNA(VLOOKUP(OBJET_N!C5,'OBJET_N-1'!$C:$C,1,0)),OBJET_N!C5,OBJET_N!C5)</f>
        <v>intervention à distance</v>
      </c>
      <c r="C7" s="28">
        <f>IF(ISNA(VLOOKUP(OBJET_N!D5,'OBJET_N-1'!$D:$D,1,0)),OBJET_N!D5,OBJET_N!D5)</f>
        <v>2</v>
      </c>
      <c r="D7" s="28" t="str">
        <f>IF(ISERROR(VLOOKUP(OBJET_N!B5,'OBJET_N-1'!$B:$B,1,0)),"NOUVEL OBJET","OBJET Existant en Année N-1")</f>
        <v>OBJET Existant en Année N-1</v>
      </c>
      <c r="E7" s="28">
        <f>IF($D7&lt;&gt;"NOUVEL OBJET",VLOOKUP(OBJET_N!B5,'OBJET_N-1'!$A:$AC,10,0)/100,"Sans Objet")</f>
        <v>4030.47</v>
      </c>
      <c r="F7" s="28">
        <f>IFERROR(IF(AND($D7&lt;&gt;"NOUVEL OBJET",VLOOKUP(OBJET_N!B5,'OBJET_N-1'!B:B,1,0)),ABS((OBJET_N!J5/100)-Comparatif!E7),"Sans Objet"),"Sans Objet")</f>
        <v>11385.17</v>
      </c>
      <c r="G7" s="28">
        <f>IF($D7&lt;&gt;"NOUVEL OBJET",VLOOKUP(OBJET_N!B5,'OBJET_N-1'!$A:$AC,12,0)/100,"Sans Objet")</f>
        <v>453.97</v>
      </c>
      <c r="H7" s="28">
        <f>IFERROR(IF(AND($D7&lt;&gt;"NOUVEL OBJET",VLOOKUP(OBJET_N!B5,'OBJET_N-1'!B:B,1,0)),ABS((OBJET_N!L5/100)-Comparatif!G7),"Sans Objet"),"Sans Objet")</f>
        <v>5.2399999999999523</v>
      </c>
      <c r="I7" s="28">
        <f>IF($D7&lt;&gt;"NOUVEL OBJET",VLOOKUP(OBJET_N!B5,'OBJET_N-1'!$A:$AC,16,0)/100,"Sans Objet")</f>
        <v>0.56000000000000005</v>
      </c>
      <c r="J7" s="28">
        <f>IFERROR(IF(AND($D7&lt;&gt;"NOUVEL OBJET",VLOOKUP(OBJET_N!B5,'OBJET_N-1'!B:B,1,0)),ABS((OBJET_N!P5/100)-Comparatif!I7),"Sans Objet"),"Sans Objet")</f>
        <v>0.56000000000000005</v>
      </c>
      <c r="K7" s="28">
        <f>IF($D7&lt;&gt;"NOUVEL OBJET",VLOOKUP(OBJET_N!B5,'OBJET_N-1'!$A:$AC,6,0),"Sans Objet")</f>
        <v>42</v>
      </c>
      <c r="L7" s="28">
        <f>IFERROR(IF(AND($D7&lt;&gt;"NOUVEL OBJET",VLOOKUP(OBJET_N!B5,'OBJET_N-1'!B:B,1,0)),ABS((OBJET_N!F5)-Comparatif!K7),"Sans Objet"),"Sans Objet")</f>
        <v>23</v>
      </c>
      <c r="M7" s="28">
        <f>IF($D7&lt;&gt;"NOUVEL OBJET",VLOOKUP(OBJET_N!B5,'OBJET_N-1'!$A:$AC,7,0),"Sans Objet")</f>
        <v>4</v>
      </c>
      <c r="N7" s="28">
        <f>IFERROR(IF(AND($D7&lt;&gt;"NOUVEL OBJET",VLOOKUP(OBJET_N!B5,'OBJET_N-1'!B:B,1,0)),ABS((OBJET_N!G5)-Comparatif!M7),"Sans Objet"),"Sans Objet")</f>
        <v>0</v>
      </c>
    </row>
    <row r="8" spans="1:14" x14ac:dyDescent="0.25">
      <c r="A8" s="28">
        <f>IF(ISNA(VLOOKUP(OBJET_N!B6,'OBJET_N-1'!$B:$B,1,0)),OBJET_N!B6,OBJET_N!B6)</f>
        <v>3</v>
      </c>
      <c r="B8" s="28" t="str">
        <f>IF(ISNA(VLOOKUP(OBJET_N!C6,'OBJET_N-1'!$C:$C,1,0)),OBJET_N!C6,OBJET_N!C6)</f>
        <v>Maintenance Forum</v>
      </c>
      <c r="C8" s="28">
        <f>IF(ISNA(VLOOKUP(OBJET_N!D6,'OBJET_N-1'!$D:$D,1,0)),OBJET_N!D6,OBJET_N!D6)</f>
        <v>1</v>
      </c>
      <c r="D8" s="28" t="str">
        <f>IF(ISERROR(VLOOKUP(OBJET_N!B6,'OBJET_N-1'!$B:$B,1,0)),"NOUVEL OBJET","OBJET Existant en Année N-1")</f>
        <v>OBJET Existant en Année N-1</v>
      </c>
      <c r="E8" s="28">
        <f>IF($D8&lt;&gt;"NOUVEL OBJET",VLOOKUP(OBJET_N!B6,'OBJET_N-1'!$A:$AC,10,0)/100,"Sans Objet")</f>
        <v>8879.86</v>
      </c>
      <c r="F8" s="28">
        <f>IFERROR(IF(AND($D8&lt;&gt;"NOUVEL OBJET",VLOOKUP(OBJET_N!B6,'OBJET_N-1'!B:B,1,0)),ABS((OBJET_N!J6/100)-Comparatif!E8),"Sans Objet"),"Sans Objet")</f>
        <v>6744.380000000001</v>
      </c>
      <c r="G8" s="28">
        <f>IF($D8&lt;&gt;"NOUVEL OBJET",VLOOKUP(OBJET_N!B6,'OBJET_N-1'!$A:$AC,12,0)/100,"Sans Objet")</f>
        <v>587.44000000000005</v>
      </c>
      <c r="H8" s="28">
        <f>IFERROR(IF(AND($D8&lt;&gt;"NOUVEL OBJET",VLOOKUP(OBJET_N!B6,'OBJET_N-1'!B:B,1,0)),ABS((OBJET_N!L6/100)-Comparatif!G8),"Sans Objet"),"Sans Objet")</f>
        <v>238.20000000000005</v>
      </c>
      <c r="I8" s="28">
        <f>IF($D8&lt;&gt;"NOUVEL OBJET",VLOOKUP(OBJET_N!B6,'OBJET_N-1'!$A:$AC,16,0)/100,"Sans Objet")</f>
        <v>0.25</v>
      </c>
      <c r="J8" s="28">
        <f>IFERROR(IF(AND($D8&lt;&gt;"NOUVEL OBJET",VLOOKUP(OBJET_N!B6,'OBJET_N-1'!B:B,1,0)),ABS((OBJET_N!P6/100)-Comparatif!I8),"Sans Objet"),"Sans Objet")</f>
        <v>0.25</v>
      </c>
      <c r="K8" s="28">
        <f>IF($D8&lt;&gt;"NOUVEL OBJET",VLOOKUP(OBJET_N!B6,'OBJET_N-1'!$A:$AC,6,0),"Sans Objet")</f>
        <v>40</v>
      </c>
      <c r="L8" s="28">
        <f>IFERROR(IF(AND($D8&lt;&gt;"NOUVEL OBJET",VLOOKUP(OBJET_N!B6,'OBJET_N-1'!B:B,1,0)),ABS((OBJET_N!F6)-Comparatif!K8),"Sans Objet"),"Sans Objet")</f>
        <v>4</v>
      </c>
      <c r="M8" s="28">
        <f>IF($D8&lt;&gt;"NOUVEL OBJET",VLOOKUP(OBJET_N!B6,'OBJET_N-1'!$A:$AC,7,0),"Sans Objet")</f>
        <v>4</v>
      </c>
      <c r="N8" s="28">
        <f>IFERROR(IF(AND($D8&lt;&gt;"NOUVEL OBJET",VLOOKUP(OBJET_N!B6,'OBJET_N-1'!B:B,1,0)),ABS((OBJET_N!G6)-Comparatif!M8),"Sans Objet"),"Sans Objet")</f>
        <v>1</v>
      </c>
    </row>
    <row r="9" spans="1:14" x14ac:dyDescent="0.25">
      <c r="A9" s="28">
        <f>IF(ISNA(VLOOKUP(OBJET_N!B7,'OBJET_N-1'!$B:$B,1,0)),OBJET_N!B7,OBJET_N!B7)</f>
        <v>3</v>
      </c>
      <c r="B9" s="28" t="str">
        <f>IF(ISNA(VLOOKUP(OBJET_N!C7,'OBJET_N-1'!$C:$C,1,0)),OBJET_N!C7,OBJET_N!C7)</f>
        <v>Maintenance Forum</v>
      </c>
      <c r="C9" s="28">
        <f>IF(ISNA(VLOOKUP(OBJET_N!D7,'OBJET_N-1'!$D:$D,1,0)),OBJET_N!D7,OBJET_N!D7)</f>
        <v>2</v>
      </c>
      <c r="D9" s="28" t="str">
        <f>IF(ISERROR(VLOOKUP(OBJET_N!B7,'OBJET_N-1'!$B:$B,1,0)),"NOUVEL OBJET","OBJET Existant en Année N-1")</f>
        <v>OBJET Existant en Année N-1</v>
      </c>
      <c r="E9" s="28">
        <f>IF($D9&lt;&gt;"NOUVEL OBJET",VLOOKUP(OBJET_N!B7,'OBJET_N-1'!$A:$AC,10,0)/100,"Sans Objet")</f>
        <v>8879.86</v>
      </c>
      <c r="F9" s="28">
        <f>IFERROR(IF(AND($D9&lt;&gt;"NOUVEL OBJET",VLOOKUP(OBJET_N!B7,'OBJET_N-1'!B:B,1,0)),ABS((OBJET_N!J7/100)-Comparatif!E9),"Sans Objet"),"Sans Objet")</f>
        <v>7296.3200000000006</v>
      </c>
      <c r="G9" s="28">
        <f>IF($D9&lt;&gt;"NOUVEL OBJET",VLOOKUP(OBJET_N!B7,'OBJET_N-1'!$A:$AC,12,0)/100,"Sans Objet")</f>
        <v>587.44000000000005</v>
      </c>
      <c r="H9" s="28">
        <f>IFERROR(IF(AND($D9&lt;&gt;"NOUVEL OBJET",VLOOKUP(OBJET_N!B7,'OBJET_N-1'!B:B,1,0)),ABS((OBJET_N!L7/100)-Comparatif!G9),"Sans Objet"),"Sans Objet")</f>
        <v>1002.27</v>
      </c>
      <c r="I9" s="28">
        <f>IF($D9&lt;&gt;"NOUVEL OBJET",VLOOKUP(OBJET_N!B7,'OBJET_N-1'!$A:$AC,16,0)/100,"Sans Objet")</f>
        <v>0.25</v>
      </c>
      <c r="J9" s="28">
        <f>IFERROR(IF(AND($D9&lt;&gt;"NOUVEL OBJET",VLOOKUP(OBJET_N!B7,'OBJET_N-1'!B:B,1,0)),ABS((OBJET_N!P7/100)-Comparatif!I9),"Sans Objet"),"Sans Objet")</f>
        <v>0.25</v>
      </c>
      <c r="K9" s="28">
        <f>IF($D9&lt;&gt;"NOUVEL OBJET",VLOOKUP(OBJET_N!B7,'OBJET_N-1'!$A:$AC,6,0),"Sans Objet")</f>
        <v>40</v>
      </c>
      <c r="L9" s="28">
        <f>IFERROR(IF(AND($D9&lt;&gt;"NOUVEL OBJET",VLOOKUP(OBJET_N!B7,'OBJET_N-1'!B:B,1,0)),ABS((OBJET_N!F7)-Comparatif!K9),"Sans Objet"),"Sans Objet")</f>
        <v>4</v>
      </c>
      <c r="M9" s="28">
        <f>IF($D9&lt;&gt;"NOUVEL OBJET",VLOOKUP(OBJET_N!B7,'OBJET_N-1'!$A:$AC,7,0),"Sans Objet")</f>
        <v>4</v>
      </c>
      <c r="N9" s="28">
        <f>IFERROR(IF(AND($D9&lt;&gt;"NOUVEL OBJET",VLOOKUP(OBJET_N!B7,'OBJET_N-1'!B:B,1,0)),ABS((OBJET_N!G7)-Comparatif!M9),"Sans Objet"),"Sans Objet")</f>
        <v>4</v>
      </c>
    </row>
    <row r="10" spans="1:14" x14ac:dyDescent="0.25">
      <c r="A10" s="28">
        <f>IF(ISNA(VLOOKUP(OBJET_N!B8,'OBJET_N-1'!$B:$B,1,0)),OBJET_N!B8,OBJET_N!B8)</f>
        <v>4</v>
      </c>
      <c r="B10" s="28" t="str">
        <f>IF(ISNA(VLOOKUP(OBJET_N!C8,'OBJET_N-1'!$C:$C,1,0)),OBJET_N!C8,OBJET_N!C8)</f>
        <v>Mise à jour site web</v>
      </c>
      <c r="C10" s="28">
        <f>IF(ISNA(VLOOKUP(OBJET_N!D8,'OBJET_N-1'!$D:$D,1,0)),OBJET_N!D8,OBJET_N!D8)</f>
        <v>1</v>
      </c>
      <c r="D10" s="28" t="str">
        <f>IF(ISERROR(VLOOKUP(OBJET_N!B8,'OBJET_N-1'!$B:$B,1,0)),"NOUVEL OBJET","OBJET Existant en Année N-1")</f>
        <v>OBJET Existant en Année N-1</v>
      </c>
      <c r="E10" s="28">
        <f>IF($D10&lt;&gt;"NOUVEL OBJET",VLOOKUP(OBJET_N!B8,'OBJET_N-1'!$A:$AC,10,0)/100,"Sans Objet")</f>
        <v>3156.44</v>
      </c>
      <c r="F10" s="28">
        <f>IFERROR(IF(AND($D10&lt;&gt;"NOUVEL OBJET",VLOOKUP(OBJET_N!B8,'OBJET_N-1'!B:B,1,0)),ABS((OBJET_N!J8/100)-Comparatif!E10),"Sans Objet"),"Sans Objet")</f>
        <v>12007.1</v>
      </c>
      <c r="G10" s="28">
        <f>IF($D10&lt;&gt;"NOUVEL OBJET",VLOOKUP(OBJET_N!B8,'OBJET_N-1'!$A:$AC,12,0)/100,"Sans Objet")</f>
        <v>459.21</v>
      </c>
      <c r="H10" s="28">
        <f>IFERROR(IF(AND($D10&lt;&gt;"NOUVEL OBJET",VLOOKUP(OBJET_N!B8,'OBJET_N-1'!B:B,1,0)),ABS((OBJET_N!L8/100)-Comparatif!G10),"Sans Objet"),"Sans Objet")</f>
        <v>99.489999999999952</v>
      </c>
      <c r="I10" s="28">
        <f>IF($D10&lt;&gt;"NOUVEL OBJET",VLOOKUP(OBJET_N!B8,'OBJET_N-1'!$A:$AC,16,0)/100,"Sans Objet")</f>
        <v>0.64</v>
      </c>
      <c r="J10" s="28">
        <f>IFERROR(IF(AND($D10&lt;&gt;"NOUVEL OBJET",VLOOKUP(OBJET_N!B8,'OBJET_N-1'!B:B,1,0)),ABS((OBJET_N!P8/100)-Comparatif!I10),"Sans Objet"),"Sans Objet")</f>
        <v>0.64</v>
      </c>
      <c r="K10" s="28">
        <f>IF($D10&lt;&gt;"NOUVEL OBJET",VLOOKUP(OBJET_N!B8,'OBJET_N-1'!$A:$AC,6,0),"Sans Objet")</f>
        <v>19</v>
      </c>
      <c r="L10" s="28">
        <f>IFERROR(IF(AND($D10&lt;&gt;"NOUVEL OBJET",VLOOKUP(OBJET_N!B8,'OBJET_N-1'!B:B,1,0)),ABS((OBJET_N!F8)-Comparatif!K10),"Sans Objet"),"Sans Objet")</f>
        <v>14</v>
      </c>
      <c r="M10" s="28">
        <f>IF($D10&lt;&gt;"NOUVEL OBJET",VLOOKUP(OBJET_N!B8,'OBJET_N-1'!$A:$AC,7,0),"Sans Objet")</f>
        <v>4</v>
      </c>
      <c r="N10" s="28">
        <f>IFERROR(IF(AND($D10&lt;&gt;"NOUVEL OBJET",VLOOKUP(OBJET_N!B8,'OBJET_N-1'!B:B,1,0)),ABS((OBJET_N!G8)-Comparatif!M10),"Sans Objet"),"Sans Objet")</f>
        <v>21</v>
      </c>
    </row>
    <row r="11" spans="1:14" x14ac:dyDescent="0.25">
      <c r="A11" s="28">
        <f>IF(ISNA(VLOOKUP(OBJET_N!B9,'OBJET_N-1'!$B:$B,1,0)),OBJET_N!B9,OBJET_N!B9)</f>
        <v>4</v>
      </c>
      <c r="B11" s="28" t="str">
        <f>IF(ISNA(VLOOKUP(OBJET_N!C9,'OBJET_N-1'!$C:$C,1,0)),OBJET_N!C9,OBJET_N!C9)</f>
        <v>Mise à jour site web</v>
      </c>
      <c r="C11" s="28">
        <f>IF(ISNA(VLOOKUP(OBJET_N!D9,'OBJET_N-1'!$D:$D,1,0)),OBJET_N!D9,OBJET_N!D9)</f>
        <v>2</v>
      </c>
      <c r="D11" s="28" t="str">
        <f>IF(ISERROR(VLOOKUP(OBJET_N!B9,'OBJET_N-1'!$B:$B,1,0)),"NOUVEL OBJET","OBJET Existant en Année N-1")</f>
        <v>OBJET Existant en Année N-1</v>
      </c>
      <c r="E11" s="28">
        <f>IF($D11&lt;&gt;"NOUVEL OBJET",VLOOKUP(OBJET_N!B9,'OBJET_N-1'!$A:$AC,10,0)/100,"Sans Objet")</f>
        <v>3156.44</v>
      </c>
      <c r="F11" s="28">
        <f>IFERROR(IF(AND($D11&lt;&gt;"NOUVEL OBJET",VLOOKUP(OBJET_N!B9,'OBJET_N-1'!B:B,1,0)),ABS((OBJET_N!J9/100)-Comparatif!E11),"Sans Objet"),"Sans Objet")</f>
        <v>2760.14</v>
      </c>
      <c r="G11" s="28">
        <f>IF($D11&lt;&gt;"NOUVEL OBJET",VLOOKUP(OBJET_N!B9,'OBJET_N-1'!$A:$AC,12,0)/100,"Sans Objet")</f>
        <v>459.21</v>
      </c>
      <c r="H11" s="28">
        <f>IFERROR(IF(AND($D11&lt;&gt;"NOUVEL OBJET",VLOOKUP(OBJET_N!B9,'OBJET_N-1'!B:B,1,0)),ABS((OBJET_N!L9/100)-Comparatif!G11),"Sans Objet"),"Sans Objet")</f>
        <v>15238.210000000001</v>
      </c>
      <c r="I11" s="28">
        <f>IF($D11&lt;&gt;"NOUVEL OBJET",VLOOKUP(OBJET_N!B9,'OBJET_N-1'!$A:$AC,16,0)/100,"Sans Objet")</f>
        <v>0.64</v>
      </c>
      <c r="J11" s="28">
        <f>IFERROR(IF(AND($D11&lt;&gt;"NOUVEL OBJET",VLOOKUP(OBJET_N!B9,'OBJET_N-1'!B:B,1,0)),ABS((OBJET_N!P9/100)-Comparatif!I11),"Sans Objet"),"Sans Objet")</f>
        <v>0.64</v>
      </c>
      <c r="K11" s="28">
        <f>IF($D11&lt;&gt;"NOUVEL OBJET",VLOOKUP(OBJET_N!B9,'OBJET_N-1'!$A:$AC,6,0),"Sans Objet")</f>
        <v>19</v>
      </c>
      <c r="L11" s="28">
        <f>IFERROR(IF(AND($D11&lt;&gt;"NOUVEL OBJET",VLOOKUP(OBJET_N!B9,'OBJET_N-1'!B:B,1,0)),ABS((OBJET_N!F9)-Comparatif!K11),"Sans Objet"),"Sans Objet")</f>
        <v>9</v>
      </c>
      <c r="M11" s="28">
        <f>IF($D11&lt;&gt;"NOUVEL OBJET",VLOOKUP(OBJET_N!B9,'OBJET_N-1'!$A:$AC,7,0),"Sans Objet")</f>
        <v>4</v>
      </c>
      <c r="N11" s="28">
        <f>IFERROR(IF(AND($D11&lt;&gt;"NOUVEL OBJET",VLOOKUP(OBJET_N!B9,'OBJET_N-1'!B:B,1,0)),ABS((OBJET_N!G9)-Comparatif!M11),"Sans Objet"),"Sans Objet")</f>
        <v>10</v>
      </c>
    </row>
    <row r="12" spans="1:14" x14ac:dyDescent="0.25">
      <c r="A12" s="28">
        <f>IF(ISNA(VLOOKUP(OBJET_N!B10,'OBJET_N-1'!$B:$B,1,0)),OBJET_N!B10,OBJET_N!B10)</f>
        <v>5</v>
      </c>
      <c r="B12" s="28" t="str">
        <f>IF(ISNA(VLOOKUP(OBJET_N!C10,'OBJET_N-1'!$C:$C,1,0)),OBJET_N!C10,OBJET_N!C10)</f>
        <v>Mise à jour forum</v>
      </c>
      <c r="C12" s="28">
        <f>IF(ISNA(VLOOKUP(OBJET_N!D10,'OBJET_N-1'!$D:$D,1,0)),OBJET_N!D10,OBJET_N!D10)</f>
        <v>1</v>
      </c>
      <c r="D12" s="28" t="str">
        <f>IF(ISERROR(VLOOKUP(OBJET_N!B10,'OBJET_N-1'!$B:$B,1,0)),"NOUVEL OBJET","OBJET Existant en Année N-1")</f>
        <v>NOUVEL OBJET</v>
      </c>
      <c r="E12" s="28" t="str">
        <f>IF($D12&lt;&gt;"NOUVEL OBJET",VLOOKUP(OBJET_N!B10,'OBJET_N-1'!$A:$AC,10,0)/100,"Sans Objet")</f>
        <v>Sans Objet</v>
      </c>
      <c r="F12" s="28" t="str">
        <f>IFERROR(IF(AND($D12&lt;&gt;"NOUVEL OBJET",VLOOKUP(OBJET_N!B10,'OBJET_N-1'!B:B,1,0)),ABS((OBJET_N!J10/100)-Comparatif!E12),"Sans Objet"),"Sans Objet")</f>
        <v>Sans Objet</v>
      </c>
      <c r="G12" s="28" t="str">
        <f>IF($D12&lt;&gt;"NOUVEL OBJET",VLOOKUP(OBJET_N!B10,'OBJET_N-1'!$A:$AC,12,0)/100,"Sans Objet")</f>
        <v>Sans Objet</v>
      </c>
      <c r="H12" s="28" t="str">
        <f>IFERROR(IF(AND($D12&lt;&gt;"NOUVEL OBJET",VLOOKUP(OBJET_N!B10,'OBJET_N-1'!B:B,1,0)),ABS((OBJET_N!L10/100)-Comparatif!G12),"Sans Objet"),"Sans Objet")</f>
        <v>Sans Objet</v>
      </c>
      <c r="I12" s="28" t="str">
        <f>IF($D12&lt;&gt;"NOUVEL OBJET",VLOOKUP(OBJET_N!B10,'OBJET_N-1'!$A:$AC,16,0)/100,"Sans Objet")</f>
        <v>Sans Objet</v>
      </c>
      <c r="J12" s="28" t="str">
        <f>IFERROR(IF(AND($D12&lt;&gt;"NOUVEL OBJET",VLOOKUP(OBJET_N!B10,'OBJET_N-1'!B:B,1,0)),ABS((OBJET_N!P10/100)-Comparatif!I12),"Sans Objet"),"Sans Objet")</f>
        <v>Sans Objet</v>
      </c>
      <c r="K12" s="28" t="str">
        <f>IF($D12&lt;&gt;"NOUVEL OBJET",VLOOKUP(OBJET_N!B10,'OBJET_N-1'!$A:$AC,6,0),"Sans Objet")</f>
        <v>Sans Objet</v>
      </c>
      <c r="L12" s="28" t="str">
        <f>IFERROR(IF(AND($D12&lt;&gt;"NOUVEL OBJET",VLOOKUP(OBJET_N!B10,'OBJET_N-1'!B:B,1,0)),ABS((OBJET_N!F10)-Comparatif!K12),"Sans Objet"),"Sans Objet")</f>
        <v>Sans Objet</v>
      </c>
      <c r="M12" s="28" t="str">
        <f>IF($D12&lt;&gt;"NOUVEL OBJET",VLOOKUP(OBJET_N!B10,'OBJET_N-1'!$A:$AC,7,0),"Sans Objet")</f>
        <v>Sans Objet</v>
      </c>
      <c r="N12" s="28" t="str">
        <f>IFERROR(IF(AND($D12&lt;&gt;"NOUVEL OBJET",VLOOKUP(OBJET_N!B10,'OBJET_N-1'!B:B,1,0)),ABS((OBJET_N!G10)-Comparatif!M12),"Sans Objet"),"Sans Objet")</f>
        <v>Sans Objet</v>
      </c>
    </row>
    <row r="13" spans="1:14" x14ac:dyDescent="0.25">
      <c r="A13" s="28">
        <f>IF(ISNA(VLOOKUP(OBJET_N!B11,'OBJET_N-1'!$B:$B,1,0)),OBJET_N!B11,OBJET_N!B11)</f>
        <v>5</v>
      </c>
      <c r="B13" s="28" t="str">
        <f>IF(ISNA(VLOOKUP(OBJET_N!C11,'OBJET_N-1'!$C:$C,1,0)),OBJET_N!C11,OBJET_N!C11)</f>
        <v>Mise à jour forum</v>
      </c>
      <c r="C13" s="28">
        <f>IF(ISNA(VLOOKUP(OBJET_N!D11,'OBJET_N-1'!$D:$D,1,0)),OBJET_N!D11,OBJET_N!D11)</f>
        <v>2</v>
      </c>
      <c r="D13" s="28" t="str">
        <f>IF(ISERROR(VLOOKUP(OBJET_N!B11,'OBJET_N-1'!$B:$B,1,0)),"NOUVEL OBJET","OBJET Existant en Année N-1")</f>
        <v>NOUVEL OBJET</v>
      </c>
      <c r="E13" s="28" t="str">
        <f>IF($D13&lt;&gt;"NOUVEL OBJET",VLOOKUP(OBJET_N!B11,'OBJET_N-1'!$A:$AC,10,0)/100,"Sans Objet")</f>
        <v>Sans Objet</v>
      </c>
      <c r="F13" s="28" t="str">
        <f>IFERROR(IF(AND($D13&lt;&gt;"NOUVEL OBJET",VLOOKUP(OBJET_N!B11,'OBJET_N-1'!B:B,1,0)),ABS((OBJET_N!J11/100)-Comparatif!E13),"Sans Objet"),"Sans Objet")</f>
        <v>Sans Objet</v>
      </c>
      <c r="G13" s="28" t="str">
        <f>IF($D13&lt;&gt;"NOUVEL OBJET",VLOOKUP(OBJET_N!B11,'OBJET_N-1'!$A:$AC,12,0)/100,"Sans Objet")</f>
        <v>Sans Objet</v>
      </c>
      <c r="H13" s="28" t="str">
        <f>IFERROR(IF(AND($D13&lt;&gt;"NOUVEL OBJET",VLOOKUP(OBJET_N!B11,'OBJET_N-1'!B:B,1,0)),ABS((OBJET_N!L11/100)-Comparatif!G13),"Sans Objet"),"Sans Objet")</f>
        <v>Sans Objet</v>
      </c>
      <c r="I13" s="28" t="str">
        <f>IF($D13&lt;&gt;"NOUVEL OBJET",VLOOKUP(OBJET_N!B11,'OBJET_N-1'!$A:$AC,16,0)/100,"Sans Objet")</f>
        <v>Sans Objet</v>
      </c>
      <c r="J13" s="28" t="str">
        <f>IFERROR(IF(AND($D13&lt;&gt;"NOUVEL OBJET",VLOOKUP(OBJET_N!B11,'OBJET_N-1'!B:B,1,0)),ABS((OBJET_N!P11/100)-Comparatif!I13),"Sans Objet"),"Sans Objet")</f>
        <v>Sans Objet</v>
      </c>
      <c r="K13" s="28" t="str">
        <f>IF($D13&lt;&gt;"NOUVEL OBJET",VLOOKUP(OBJET_N!B11,'OBJET_N-1'!$A:$AC,6,0),"Sans Objet")</f>
        <v>Sans Objet</v>
      </c>
      <c r="L13" s="28" t="str">
        <f>IFERROR(IF(AND($D13&lt;&gt;"NOUVEL OBJET",VLOOKUP(OBJET_N!B11,'OBJET_N-1'!B:B,1,0)),ABS((OBJET_N!F11)-Comparatif!K13),"Sans Objet"),"Sans Objet")</f>
        <v>Sans Objet</v>
      </c>
      <c r="M13" s="28" t="str">
        <f>IF($D13&lt;&gt;"NOUVEL OBJET",VLOOKUP(OBJET_N!B11,'OBJET_N-1'!$A:$AC,7,0),"Sans Objet")</f>
        <v>Sans Objet</v>
      </c>
      <c r="N13" s="28" t="str">
        <f>IFERROR(IF(AND($D13&lt;&gt;"NOUVEL OBJET",VLOOKUP(OBJET_N!B11,'OBJET_N-1'!B:B,1,0)),ABS((OBJET_N!G11)-Comparatif!M13),"Sans Objet"),"Sans Objet")</f>
        <v>Sans Objet</v>
      </c>
    </row>
    <row r="14" spans="1:14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</row>
    <row r="15" spans="1:14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</row>
  </sheetData>
  <autoFilter ref="A3:N3"/>
  <mergeCells count="6">
    <mergeCell ref="A1:N1"/>
    <mergeCell ref="M2:N2"/>
    <mergeCell ref="E2:F2"/>
    <mergeCell ref="G2:H2"/>
    <mergeCell ref="I2:J2"/>
    <mergeCell ref="K2:L2"/>
  </mergeCells>
  <conditionalFormatting sqref="A4:D1048576">
    <cfRule type="containsText" dxfId="5" priority="7" operator="containsText" text="Nouveau GHS">
      <formula>NOT(ISERROR(SEARCH("Nouveau GHS",A4)))</formula>
    </cfRule>
  </conditionalFormatting>
  <conditionalFormatting sqref="F4:F1048576">
    <cfRule type="cellIs" dxfId="4" priority="6" operator="greaterThan">
      <formula>50</formula>
    </cfRule>
  </conditionalFormatting>
  <conditionalFormatting sqref="H4:H1048576 J4:J1048576">
    <cfRule type="cellIs" dxfId="3" priority="5" operator="greaterThan">
      <formula>10</formula>
    </cfRule>
  </conditionalFormatting>
  <conditionalFormatting sqref="L4:L1048576">
    <cfRule type="cellIs" dxfId="2" priority="3" operator="greaterThan">
      <formula>5</formula>
    </cfRule>
  </conditionalFormatting>
  <conditionalFormatting sqref="N4:N1048576">
    <cfRule type="cellIs" dxfId="1" priority="2" operator="greaterThan">
      <formula>2</formula>
    </cfRule>
  </conditionalFormatting>
  <conditionalFormatting sqref="E4:N1048576">
    <cfRule type="containsText" dxfId="0" priority="1" operator="containsText" text="Sans Objet">
      <formula>NOT(ISERROR(SEARCH("Sans Objet",E4)))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OBJET_N-1</vt:lpstr>
      <vt:lpstr>OBJET_N</vt:lpstr>
      <vt:lpstr>Comparatif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2023-11-03T12:35:52Z</dcterms:modified>
</cp:coreProperties>
</file>