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besancon\Desktop\"/>
    </mc:Choice>
  </mc:AlternateContent>
  <bookViews>
    <workbookView xWindow="0" yWindow="0" windowWidth="28800" windowHeight="12300"/>
  </bookViews>
  <sheets>
    <sheet name="Marchés" sheetId="1" r:id="rId1"/>
  </sheets>
  <externalReferences>
    <externalReference r:id="rId2"/>
  </externalReferences>
  <definedNames>
    <definedName name="_xlnm._FilterDatabase" localSheetId="0" hidden="1">Marchés!$A$3:$AK$150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44" i="1" l="1"/>
  <c r="AD144" i="1"/>
  <c r="M144" i="1"/>
  <c r="J144" i="1"/>
  <c r="I144" i="1"/>
  <c r="AE143" i="1"/>
  <c r="AD143" i="1"/>
  <c r="M143" i="1"/>
  <c r="J143" i="1"/>
  <c r="I143" i="1"/>
  <c r="AE142" i="1"/>
  <c r="AD142" i="1"/>
  <c r="M142" i="1"/>
  <c r="J142" i="1"/>
  <c r="I142" i="1"/>
  <c r="AE139" i="1"/>
  <c r="AD139" i="1"/>
  <c r="M139" i="1"/>
  <c r="J139" i="1"/>
  <c r="I139" i="1"/>
  <c r="AE138" i="1"/>
  <c r="AD138" i="1"/>
  <c r="M138" i="1"/>
  <c r="J138" i="1"/>
  <c r="I138" i="1"/>
  <c r="AE137" i="1"/>
  <c r="AD137" i="1"/>
  <c r="M137" i="1"/>
  <c r="J137" i="1"/>
  <c r="I137" i="1"/>
  <c r="AE136" i="1"/>
  <c r="AD136" i="1"/>
  <c r="M136" i="1"/>
  <c r="J136" i="1"/>
  <c r="I136" i="1"/>
  <c r="AE135" i="1"/>
  <c r="AD135" i="1"/>
  <c r="M135" i="1"/>
  <c r="J135" i="1"/>
  <c r="I135" i="1"/>
  <c r="AE134" i="1"/>
  <c r="AD134" i="1"/>
  <c r="M134" i="1"/>
  <c r="J134" i="1"/>
  <c r="I134" i="1"/>
  <c r="AE133" i="1"/>
  <c r="AD133" i="1"/>
  <c r="M133" i="1"/>
  <c r="J133" i="1"/>
  <c r="I133" i="1"/>
  <c r="M132" i="1"/>
  <c r="J132" i="1"/>
  <c r="I132" i="1"/>
  <c r="J129" i="1"/>
  <c r="H129" i="1"/>
  <c r="I129" i="1" s="1"/>
  <c r="AE128" i="1"/>
  <c r="M128" i="1"/>
  <c r="J128" i="1"/>
  <c r="I128" i="1"/>
  <c r="M125" i="1"/>
  <c r="J125" i="1"/>
  <c r="I125" i="1"/>
  <c r="M122" i="1"/>
  <c r="J122" i="1"/>
  <c r="I122" i="1"/>
  <c r="M121" i="1"/>
  <c r="J121" i="1"/>
  <c r="I121" i="1"/>
  <c r="M120" i="1"/>
  <c r="J120" i="1"/>
  <c r="I120" i="1"/>
  <c r="M119" i="1"/>
  <c r="J119" i="1"/>
  <c r="I119" i="1"/>
  <c r="M118" i="1"/>
  <c r="J118" i="1"/>
  <c r="I118" i="1"/>
  <c r="M117" i="1"/>
  <c r="J117" i="1"/>
  <c r="I117" i="1"/>
  <c r="M116" i="1"/>
  <c r="J116" i="1"/>
  <c r="I116" i="1"/>
  <c r="M109" i="1"/>
  <c r="J109" i="1"/>
  <c r="I109" i="1"/>
  <c r="M108" i="1"/>
  <c r="J108" i="1"/>
  <c r="I108" i="1"/>
  <c r="M107" i="1"/>
  <c r="J107" i="1"/>
  <c r="I107" i="1"/>
  <c r="M105" i="1"/>
  <c r="J105" i="1"/>
  <c r="I105" i="1"/>
  <c r="M103" i="1"/>
  <c r="J103" i="1"/>
  <c r="I103" i="1"/>
  <c r="F102" i="1"/>
  <c r="F101" i="1"/>
  <c r="I101" i="1" s="1"/>
  <c r="AE100" i="1"/>
  <c r="AD100" i="1"/>
  <c r="M100" i="1"/>
  <c r="J100" i="1"/>
  <c r="I100" i="1"/>
  <c r="AE99" i="1"/>
  <c r="AD99" i="1"/>
  <c r="M99" i="1"/>
  <c r="J99" i="1"/>
  <c r="I99" i="1"/>
  <c r="AE98" i="1"/>
  <c r="AD98" i="1"/>
  <c r="M98" i="1"/>
  <c r="J98" i="1"/>
  <c r="I98" i="1"/>
  <c r="AD97" i="1"/>
  <c r="AE96" i="1"/>
  <c r="AD96" i="1"/>
  <c r="M96" i="1"/>
  <c r="J96" i="1"/>
  <c r="I96" i="1"/>
  <c r="AE95" i="1"/>
  <c r="AD95" i="1"/>
  <c r="M95" i="1"/>
  <c r="J95" i="1"/>
  <c r="I95" i="1"/>
  <c r="AE94" i="1"/>
  <c r="AD94" i="1"/>
  <c r="M94" i="1"/>
  <c r="J94" i="1"/>
  <c r="I94" i="1"/>
  <c r="M92" i="1"/>
  <c r="J92" i="1"/>
  <c r="I92" i="1"/>
  <c r="M91" i="1"/>
  <c r="J91" i="1"/>
  <c r="I91" i="1"/>
  <c r="H90" i="1"/>
  <c r="M89" i="1" s="1"/>
  <c r="F90" i="1"/>
  <c r="I89" i="1"/>
  <c r="F89" i="1"/>
  <c r="M87" i="1"/>
  <c r="J87" i="1"/>
  <c r="I87" i="1"/>
  <c r="H84" i="1"/>
  <c r="M84" i="1" s="1"/>
  <c r="M83" i="1"/>
  <c r="J83" i="1"/>
  <c r="I83" i="1"/>
  <c r="M82" i="1"/>
  <c r="J82" i="1"/>
  <c r="I82" i="1"/>
  <c r="M81" i="1"/>
  <c r="J81" i="1"/>
  <c r="I81" i="1"/>
  <c r="M80" i="1"/>
  <c r="J80" i="1"/>
  <c r="I80" i="1"/>
  <c r="M79" i="1"/>
  <c r="J79" i="1"/>
  <c r="I79" i="1"/>
  <c r="M78" i="1"/>
  <c r="J78" i="1"/>
  <c r="I78" i="1"/>
  <c r="M75" i="1"/>
  <c r="J75" i="1"/>
  <c r="I75" i="1"/>
  <c r="M71" i="1"/>
  <c r="J71" i="1"/>
  <c r="I71" i="1"/>
  <c r="AE70" i="1"/>
  <c r="AD70" i="1"/>
  <c r="M70" i="1"/>
  <c r="J70" i="1"/>
  <c r="I70" i="1"/>
  <c r="AE69" i="1"/>
  <c r="AD69" i="1"/>
  <c r="M69" i="1"/>
  <c r="J69" i="1"/>
  <c r="I69" i="1"/>
  <c r="AE67" i="1"/>
  <c r="AD67" i="1"/>
  <c r="M67" i="1"/>
  <c r="J67" i="1"/>
  <c r="I67" i="1"/>
  <c r="AE65" i="1"/>
  <c r="AD65" i="1"/>
  <c r="M65" i="1"/>
  <c r="J65" i="1"/>
  <c r="I65" i="1"/>
  <c r="AE64" i="1"/>
  <c r="M64" i="1"/>
  <c r="J64" i="1"/>
  <c r="AD64" i="1" s="1"/>
  <c r="I64" i="1"/>
  <c r="AE59" i="1"/>
  <c r="AD59" i="1"/>
  <c r="M59" i="1"/>
  <c r="J59" i="1"/>
  <c r="I59" i="1"/>
  <c r="AE54" i="1"/>
  <c r="AD54" i="1"/>
  <c r="M54" i="1"/>
  <c r="J54" i="1"/>
  <c r="I54" i="1"/>
  <c r="M49" i="1"/>
  <c r="J49" i="1"/>
  <c r="I49" i="1"/>
  <c r="M44" i="1"/>
  <c r="J44" i="1"/>
  <c r="I44" i="1"/>
  <c r="M39" i="1"/>
  <c r="J39" i="1"/>
  <c r="I39" i="1"/>
  <c r="M34" i="1"/>
  <c r="J34" i="1"/>
  <c r="I34" i="1"/>
  <c r="M29" i="1"/>
  <c r="J29" i="1"/>
  <c r="I29" i="1"/>
  <c r="M24" i="1"/>
  <c r="J24" i="1"/>
  <c r="I24" i="1"/>
  <c r="H19" i="1"/>
  <c r="M19" i="1" s="1"/>
  <c r="M14" i="1"/>
  <c r="J14" i="1"/>
  <c r="I14" i="1"/>
  <c r="M9" i="1"/>
  <c r="J9" i="1"/>
  <c r="I9" i="1"/>
  <c r="AE4" i="1"/>
  <c r="AD4" i="1"/>
  <c r="M4" i="1"/>
  <c r="J4" i="1"/>
  <c r="I4" i="1"/>
  <c r="J89" i="1" l="1"/>
  <c r="J101" i="1"/>
  <c r="M129" i="1"/>
  <c r="M101" i="1"/>
  <c r="I19" i="1"/>
  <c r="J19" i="1"/>
  <c r="I84" i="1"/>
  <c r="J84" i="1"/>
</calcChain>
</file>

<file path=xl/sharedStrings.xml><?xml version="1.0" encoding="utf-8"?>
<sst xmlns="http://schemas.openxmlformats.org/spreadsheetml/2006/main" count="568" uniqueCount="205">
  <si>
    <t>N° de marché</t>
  </si>
  <si>
    <t>Opération</t>
  </si>
  <si>
    <t>Libelle Marché complet</t>
  </si>
  <si>
    <t>Type marché</t>
  </si>
  <si>
    <t>Date signature marché</t>
  </si>
  <si>
    <t>Montant du marché initial HT</t>
  </si>
  <si>
    <t>AVENANTS</t>
  </si>
  <si>
    <t>Montant total actualisé HT</t>
  </si>
  <si>
    <t>SOUS-TRAITANTS</t>
  </si>
  <si>
    <t>Date valeur marché</t>
  </si>
  <si>
    <t>ORDRE DE SERVICE</t>
  </si>
  <si>
    <t>Avances</t>
  </si>
  <si>
    <t>Pénalités</t>
  </si>
  <si>
    <t>Date PV de réception</t>
  </si>
  <si>
    <t>LEVEE DE RESERVES</t>
  </si>
  <si>
    <t>RETENUE DE GARANTIE / CAUTION</t>
  </si>
  <si>
    <t>SOLDE</t>
  </si>
  <si>
    <t>Commentaire</t>
  </si>
  <si>
    <t>N°</t>
  </si>
  <si>
    <t>Montant HT</t>
  </si>
  <si>
    <t>Variation</t>
  </si>
  <si>
    <t>Sous-traitant</t>
  </si>
  <si>
    <t>%</t>
  </si>
  <si>
    <t>Date signature</t>
  </si>
  <si>
    <t>Date début travaux</t>
  </si>
  <si>
    <t xml:space="preserve">Estim nbr mois </t>
  </si>
  <si>
    <t>Recept prev</t>
  </si>
  <si>
    <t>Réserves</t>
  </si>
  <si>
    <t>Délai</t>
  </si>
  <si>
    <t>Date limite</t>
  </si>
  <si>
    <t>Levée ?</t>
  </si>
  <si>
    <t>NC</t>
  </si>
  <si>
    <t>RG</t>
  </si>
  <si>
    <t>Caution</t>
  </si>
  <si>
    <t>5% HT</t>
  </si>
  <si>
    <t>Traitée ?</t>
  </si>
  <si>
    <t>Oui</t>
  </si>
  <si>
    <t>120026</t>
  </si>
  <si>
    <t>SISTERON RHI</t>
  </si>
  <si>
    <t>RHI SISTERON CONFORT. D' ORNANO GO/MACONNERIE</t>
  </si>
  <si>
    <t>Travaux</t>
  </si>
  <si>
    <t>ALPES FACADES  COUDERC</t>
  </si>
  <si>
    <t>X</t>
  </si>
  <si>
    <t>Non</t>
  </si>
  <si>
    <t>Services</t>
  </si>
  <si>
    <t>150058</t>
  </si>
  <si>
    <t>LES VIGNES DE MUSCAT</t>
  </si>
  <si>
    <t>VIGNES DE MUSCAT VOLX CONV. CONTROLE SOCOTEC</t>
  </si>
  <si>
    <t>160005</t>
  </si>
  <si>
    <t>VIGNES DE MUSCAT VOLX MA ITRISE OEUVRE VRD</t>
  </si>
  <si>
    <t>170004</t>
  </si>
  <si>
    <t>VOLX VIGNES DE MUSCAT CONTRAT MAITRISE OEUVRE</t>
  </si>
  <si>
    <t>170008</t>
  </si>
  <si>
    <t>CADET MILLION</t>
  </si>
  <si>
    <t>MANOSQUE CADET MILLON CONTRAT MOE</t>
  </si>
  <si>
    <t>170009</t>
  </si>
  <si>
    <t>MANOSQUE CADET MILLON CONTRAT SPS</t>
  </si>
  <si>
    <t>170013</t>
  </si>
  <si>
    <t>CADET MILLON MANOSQUE LOGTS CONVENTION CONTROLE</t>
  </si>
  <si>
    <t>170016</t>
  </si>
  <si>
    <t>NOTRE DAME DU ROC</t>
  </si>
  <si>
    <t>GENDARMERIE CASTELLANE CONV.CONTROLE TECHNIQUE</t>
  </si>
  <si>
    <t>170021</t>
  </si>
  <si>
    <t>GENDARMERIE CASTELLANE CONTRAT SPS</t>
  </si>
  <si>
    <t>REV</t>
  </si>
  <si>
    <t>170023</t>
  </si>
  <si>
    <t>GENDARMERIE CASTELLANE CONTRAT MOE</t>
  </si>
  <si>
    <t>170053</t>
  </si>
  <si>
    <t>LA TOUR DU GUET (LIAUD)</t>
  </si>
  <si>
    <t>TOUR DE GUET VOLONNE MENUISERIES EXT</t>
  </si>
  <si>
    <t>180016</t>
  </si>
  <si>
    <t>VIGNES DE MUSCAT VOLX VR D/TERRASSEMENTS</t>
  </si>
  <si>
    <t>BS VOIRIE</t>
  </si>
  <si>
    <t>CEGELEC INFRA SUD EST</t>
  </si>
  <si>
    <t>JARDIVER TECHNIC</t>
  </si>
  <si>
    <t>ZIGZAG SIGNALISATION</t>
  </si>
  <si>
    <t>180038</t>
  </si>
  <si>
    <t>VIGNES DE MUSCAT VOLX GROS-OEUVRE</t>
  </si>
  <si>
    <t>180042</t>
  </si>
  <si>
    <t>VIGNES DE MUSCAT VOLX REVETEMENTS DE SOL</t>
  </si>
  <si>
    <t>180044</t>
  </si>
  <si>
    <t>VIGNES DE MUSCAT VOLX SERRURERIE</t>
  </si>
  <si>
    <t>180045</t>
  </si>
  <si>
    <t>VIGNES DE MUSCAT VOLX FACADES</t>
  </si>
  <si>
    <t>DMG</t>
  </si>
  <si>
    <t>180047</t>
  </si>
  <si>
    <t>VIGNES DE MUSCAT VOLX ELECTRICITE</t>
  </si>
  <si>
    <t>190018</t>
  </si>
  <si>
    <t>MOD CASTELLANE</t>
  </si>
  <si>
    <t>MOD SS-PREFECTURE CASTELLANE MAITRISE OEUVRE</t>
  </si>
  <si>
    <t>190024</t>
  </si>
  <si>
    <t>BASSES SIEYES</t>
  </si>
  <si>
    <t>AMENAGEMENT FONCIER BASSES SIEYES MOE GIACOMONI</t>
  </si>
  <si>
    <t>190028</t>
  </si>
  <si>
    <t>REPORT RC2019 MENUISERIES</t>
  </si>
  <si>
    <t>TRX GE MENUISERIES/OCCULTATIONS SEE MOE</t>
  </si>
  <si>
    <t>190030</t>
  </si>
  <si>
    <t>TRX GE MENUISERIES/OCCUL MOE</t>
  </si>
  <si>
    <t>190031</t>
  </si>
  <si>
    <t>LES ANDRONES</t>
  </si>
  <si>
    <t>MOD MAILLLARD/CLARES CONTROLE TECHNIQUE APAVE</t>
  </si>
  <si>
    <t>190032</t>
  </si>
  <si>
    <t>MAILLARD/CLARES SISTERON  CONTROLE TECH. APAVE</t>
  </si>
  <si>
    <t>190033</t>
  </si>
  <si>
    <t>MOD MAILLLARD/CLARES CONTRAT SPS SOCOTEC</t>
  </si>
  <si>
    <t>190034</t>
  </si>
  <si>
    <t>MAILLARD/CLARES SISTERON  CONTRAT SPS SOCOTEC</t>
  </si>
  <si>
    <t>190036</t>
  </si>
  <si>
    <t>LE CASSOIR</t>
  </si>
  <si>
    <t>PLACE ITARD ORAISON CONTRAT MOE BROCCOLI</t>
  </si>
  <si>
    <t>190037</t>
  </si>
  <si>
    <t>MOD MAILLLARD/CLARES CONTRAT MAITRISE OEUVRE</t>
  </si>
  <si>
    <t>190038</t>
  </si>
  <si>
    <t>MAILLARD/CLARES SISTERON  CONTRAT MOE DARAGON</t>
  </si>
  <si>
    <t>Transfert</t>
  </si>
  <si>
    <t>190042</t>
  </si>
  <si>
    <t>PIGEONNIER/BARBEJAS</t>
  </si>
  <si>
    <t>REHA PIGEONNIER/BARBEJAS  CONTROLE TECHNIQUE</t>
  </si>
  <si>
    <t>190045</t>
  </si>
  <si>
    <t>REHA PIGEONNIER/BARBEJAS  MAITRISE D'OEUVRE</t>
  </si>
  <si>
    <t>Saisie IKOS fausse suite modif A régulariser</t>
  </si>
  <si>
    <t>200009</t>
  </si>
  <si>
    <t>MALIJAI LE GRAND PRE</t>
  </si>
  <si>
    <t>REHA MALIJAI GRD PRE VRD /AMENAGEMENTS EXT.</t>
  </si>
  <si>
    <t>200010</t>
  </si>
  <si>
    <t>REHA MALIJAI GRD PRE ECHAFAUDAGES</t>
  </si>
  <si>
    <t>200011</t>
  </si>
  <si>
    <t>REHA MALIJAI GRD PRE CHARPENTE/COUVERTURE</t>
  </si>
  <si>
    <t>PSE</t>
  </si>
  <si>
    <t>REHA MALIJAI GRD PRE PEINTURE</t>
  </si>
  <si>
    <t>200018</t>
  </si>
  <si>
    <t>REHA MALIJAI GRD PRE REVETEMENTS SOLS</t>
  </si>
  <si>
    <t>200022</t>
  </si>
  <si>
    <t>REHA MALIJAI GRD PRE SERRURERIE</t>
  </si>
  <si>
    <t>200036</t>
  </si>
  <si>
    <t>STE TULLE ST JOSEPH 1 ET 2</t>
  </si>
  <si>
    <t>REHA STE TULLE ST JOSEPH  1 ET 2 MAITRISE OEUVRE</t>
  </si>
  <si>
    <t>200039</t>
  </si>
  <si>
    <t>REHA PIGEONNIER/BARBEJAS  REPERAGE AMIANTE</t>
  </si>
  <si>
    <t>200049</t>
  </si>
  <si>
    <t>LES CLUBIERES</t>
  </si>
  <si>
    <t>HAUTS DE CLUBIERES CH.AR NOUX MAITRISE OEUVRE</t>
  </si>
  <si>
    <t>200050</t>
  </si>
  <si>
    <t>REHA PIGEONNIER/BARBEJAS  MISSION SPS</t>
  </si>
  <si>
    <t>200051</t>
  </si>
  <si>
    <t>MISE EN SECURITE ELECTRIQUE</t>
  </si>
  <si>
    <t>MISE EN SECU ELECTRIQUE2 020 MAITRISE OEUVRE</t>
  </si>
  <si>
    <t>200058</t>
  </si>
  <si>
    <t>PSLA LA COLETTE</t>
  </si>
  <si>
    <t>LA COLETTE A MANOSQUE CONTRAT MOE VGH COMPANY</t>
  </si>
  <si>
    <t>200059</t>
  </si>
  <si>
    <t>HAUTS DE CLUBIERES CH.AR NOUX CONTROLE TECHNIQUE</t>
  </si>
  <si>
    <t>200060</t>
  </si>
  <si>
    <t>HAUTS DE CLUBIERES CH.AR NOUX CONTRAT SPS</t>
  </si>
  <si>
    <t>RC 2021 TOITURES</t>
  </si>
  <si>
    <t>REFECT. TOITURES SECURIT E INCENDIE MOE SCEC</t>
  </si>
  <si>
    <t>210011</t>
  </si>
  <si>
    <t>MISE EN SECURITE ELEC./C HAUFF. MOE SEE</t>
  </si>
  <si>
    <t>210014</t>
  </si>
  <si>
    <t>RC 2021 MENUISERIES</t>
  </si>
  <si>
    <t>REMPL. MENUISERIES EXT./ OCCULT. 2021 EMS MOE</t>
  </si>
  <si>
    <t>210015</t>
  </si>
  <si>
    <t>210017</t>
  </si>
  <si>
    <t>ILOT DU MARCHE</t>
  </si>
  <si>
    <t>RIEZ ILOT MARCHE CONTRAT  MOE BROCCOLI</t>
  </si>
  <si>
    <t>210018</t>
  </si>
  <si>
    <t>RHI RIEZ ILOT DU MARCHE CONTRAT MOE BROCCOLI</t>
  </si>
  <si>
    <t>MOD</t>
  </si>
  <si>
    <t>210019</t>
  </si>
  <si>
    <t>MISE EN SECURITE INSTALL . ELEC/CHAUFF. CAPARROS</t>
  </si>
  <si>
    <t>?</t>
  </si>
  <si>
    <t xml:space="preserve">Montant RG à vérif ? </t>
  </si>
  <si>
    <t>210020</t>
  </si>
  <si>
    <t>MISE EN SECURITE INSTALL . ELEC/CHAUFF. AMPERIS</t>
  </si>
  <si>
    <t>210021</t>
  </si>
  <si>
    <t>GROS ENTRETIEN</t>
  </si>
  <si>
    <t>TRX GROS ENTRETIEN PROGRAMMES THEVENET MOE</t>
  </si>
  <si>
    <t>210026</t>
  </si>
  <si>
    <t>REHA ST JOSEPH 1/2 STE TULLE LOT 1 E.E.A.</t>
  </si>
  <si>
    <t>210031</t>
  </si>
  <si>
    <t>REHA ST JOSEPH 1/2 STE TULLE LOT 6 E.E.A.</t>
  </si>
  <si>
    <t>210032</t>
  </si>
  <si>
    <t>REHAB LE VIOU</t>
  </si>
  <si>
    <t>REHA LE VIOU FORCAL. DESAMIANTAGE TTB</t>
  </si>
  <si>
    <t>TTB AMIANTE</t>
  </si>
  <si>
    <t>210033</t>
  </si>
  <si>
    <t>REHA LE VIOU FORCAL. AMENAGEMENTS EXT. BS VOIRIE</t>
  </si>
  <si>
    <t>210034</t>
  </si>
  <si>
    <t>REHA LE VIOU FORCAL.  ECHAFAUDAGE PROV. ECHAFAU.</t>
  </si>
  <si>
    <t>210035</t>
  </si>
  <si>
    <t>REHA LE VIOU FORCAL. CHARPENTE/COUV. CS CONSTRUCT.</t>
  </si>
  <si>
    <t>210036</t>
  </si>
  <si>
    <t>REHA LE VIOU FORCAL. I.T .E. DELAGARDE</t>
  </si>
  <si>
    <t>ADEL FACADE</t>
  </si>
  <si>
    <t>Caution
Pénalités 
Déductions diverses</t>
  </si>
  <si>
    <t>BTP PRO FACADE</t>
  </si>
  <si>
    <t>JAOUANI HATEM</t>
  </si>
  <si>
    <t>210037</t>
  </si>
  <si>
    <t>REHA LE VIOU FORCAL. MENUISERIES EXT/INT APM</t>
  </si>
  <si>
    <t>210038</t>
  </si>
  <si>
    <t>REHA LE VIOU FORCAL. SERRURERIE SERR.ORAISONNAISE</t>
  </si>
  <si>
    <t>210039</t>
  </si>
  <si>
    <t>REHA LE VIOU FORCAL.  CELLULES SANIT. ROUSSELET</t>
  </si>
  <si>
    <t>ALPES NETTOYAGE ENTRETIE</t>
  </si>
  <si>
    <t>MANOSQUE DEMENAGEMENTS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</si>
</sst>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theme="0" tint="-4.9989318521683403E-2"/>
        <bgColor theme="4"/>
      </patternFill>
    </fill>
    <fill>
      <patternFill patternType="solid">
        <fgColor theme="2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07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10" fontId="2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4" fontId="5" fillId="2" borderId="4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14" fontId="4" fillId="2" borderId="6" xfId="0" applyNumberFormat="1" applyFont="1" applyFill="1" applyBorder="1" applyAlignment="1">
      <alignment horizontal="center" vertical="center" wrapText="1"/>
    </xf>
    <xf numFmtId="14" fontId="4" fillId="2" borderId="8" xfId="0" applyNumberFormat="1" applyFont="1" applyFill="1" applyBorder="1" applyAlignment="1">
      <alignment horizontal="center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14" fontId="1" fillId="2" borderId="14" xfId="0" applyNumberFormat="1" applyFont="1" applyFill="1" applyBorder="1" applyAlignment="1">
      <alignment horizontal="center" vertical="center" wrapText="1"/>
    </xf>
    <xf numFmtId="164" fontId="1" fillId="2" borderId="14" xfId="0" applyNumberFormat="1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164" fontId="2" fillId="3" borderId="15" xfId="0" applyNumberFormat="1" applyFont="1" applyFill="1" applyBorder="1" applyAlignment="1">
      <alignment horizontal="center" vertical="center" wrapText="1"/>
    </xf>
    <xf numFmtId="10" fontId="2" fillId="3" borderId="16" xfId="0" applyNumberFormat="1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164" fontId="2" fillId="4" borderId="15" xfId="0" applyNumberFormat="1" applyFont="1" applyFill="1" applyBorder="1" applyAlignment="1">
      <alignment horizontal="center" vertical="center" wrapText="1"/>
    </xf>
    <xf numFmtId="10" fontId="2" fillId="4" borderId="19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14" fontId="7" fillId="5" borderId="12" xfId="0" applyNumberFormat="1" applyFont="1" applyFill="1" applyBorder="1" applyAlignment="1">
      <alignment horizontal="center" vertical="center" wrapText="1"/>
    </xf>
    <xf numFmtId="14" fontId="7" fillId="5" borderId="14" xfId="0" applyNumberFormat="1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164" fontId="5" fillId="2" borderId="14" xfId="0" applyNumberFormat="1" applyFont="1" applyFill="1" applyBorder="1" applyAlignment="1">
      <alignment horizontal="center" vertical="center" wrapText="1"/>
    </xf>
    <xf numFmtId="164" fontId="5" fillId="2" borderId="13" xfId="0" applyNumberFormat="1" applyFont="1" applyFill="1" applyBorder="1" applyAlignment="1">
      <alignment horizontal="center" vertical="center" wrapText="1"/>
    </xf>
    <xf numFmtId="14" fontId="5" fillId="2" borderId="14" xfId="0" applyNumberFormat="1" applyFont="1" applyFill="1" applyBorder="1" applyAlignment="1">
      <alignment horizontal="center" vertical="center" wrapText="1"/>
    </xf>
    <xf numFmtId="14" fontId="2" fillId="5" borderId="13" xfId="0" applyNumberFormat="1" applyFont="1" applyFill="1" applyBorder="1" applyAlignment="1">
      <alignment horizontal="center" vertical="center" wrapText="1"/>
    </xf>
    <xf numFmtId="14" fontId="2" fillId="5" borderId="14" xfId="0" applyNumberFormat="1" applyFont="1" applyFill="1" applyBorder="1" applyAlignment="1">
      <alignment horizontal="center" vertical="center" wrapText="1"/>
    </xf>
    <xf numFmtId="164" fontId="2" fillId="5" borderId="14" xfId="0" applyNumberFormat="1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>
      <alignment horizontal="center" vertical="center" wrapText="1"/>
    </xf>
    <xf numFmtId="164" fontId="1" fillId="2" borderId="2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left" vertical="center"/>
    </xf>
    <xf numFmtId="0" fontId="0" fillId="6" borderId="1" xfId="0" applyFont="1" applyFill="1" applyBorder="1" applyAlignment="1">
      <alignment horizontal="center" vertical="center"/>
    </xf>
    <xf numFmtId="14" fontId="0" fillId="6" borderId="1" xfId="0" applyNumberFormat="1" applyFont="1" applyFill="1" applyBorder="1" applyAlignment="1">
      <alignment horizontal="center" vertical="center"/>
    </xf>
    <xf numFmtId="164" fontId="0" fillId="6" borderId="1" xfId="0" applyNumberFormat="1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164" fontId="0" fillId="6" borderId="4" xfId="0" applyNumberFormat="1" applyFont="1" applyFill="1" applyBorder="1" applyAlignment="1">
      <alignment vertical="center"/>
    </xf>
    <xf numFmtId="10" fontId="2" fillId="6" borderId="2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0" fillId="7" borderId="3" xfId="0" applyFont="1" applyFill="1" applyBorder="1" applyAlignment="1">
      <alignment vertical="center"/>
    </xf>
    <xf numFmtId="164" fontId="0" fillId="6" borderId="22" xfId="0" applyNumberFormat="1" applyFont="1" applyFill="1" applyBorder="1" applyAlignment="1">
      <alignment vertical="center"/>
    </xf>
    <xf numFmtId="10" fontId="2" fillId="6" borderId="9" xfId="0" applyNumberFormat="1" applyFont="1" applyFill="1" applyBorder="1" applyAlignment="1">
      <alignment horizontal="center" vertical="center"/>
    </xf>
    <xf numFmtId="14" fontId="0" fillId="6" borderId="23" xfId="0" applyNumberFormat="1" applyFont="1" applyFill="1" applyBorder="1" applyAlignment="1">
      <alignment horizontal="center" vertical="center"/>
    </xf>
    <xf numFmtId="14" fontId="0" fillId="6" borderId="23" xfId="0" applyNumberFormat="1" applyFont="1" applyFill="1" applyBorder="1" applyAlignment="1">
      <alignment horizontal="center" vertical="center"/>
    </xf>
    <xf numFmtId="164" fontId="0" fillId="6" borderId="1" xfId="0" applyNumberFormat="1" applyFont="1" applyFill="1" applyBorder="1" applyAlignment="1">
      <alignment horizontal="center" vertical="center"/>
    </xf>
    <xf numFmtId="14" fontId="0" fillId="6" borderId="1" xfId="0" applyNumberFormat="1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/>
    </xf>
    <xf numFmtId="164" fontId="0" fillId="6" borderId="24" xfId="0" applyNumberFormat="1" applyFont="1" applyFill="1" applyBorder="1" applyAlignment="1">
      <alignment horizontal="center" vertical="center"/>
    </xf>
    <xf numFmtId="0" fontId="0" fillId="7" borderId="10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left" vertical="center"/>
    </xf>
    <xf numFmtId="0" fontId="0" fillId="6" borderId="10" xfId="0" applyFont="1" applyFill="1" applyBorder="1" applyAlignment="1">
      <alignment horizontal="center" vertical="center"/>
    </xf>
    <xf numFmtId="14" fontId="0" fillId="6" borderId="10" xfId="0" applyNumberFormat="1" applyFont="1" applyFill="1" applyBorder="1" applyAlignment="1">
      <alignment horizontal="center" vertical="center"/>
    </xf>
    <xf numFmtId="164" fontId="0" fillId="6" borderId="10" xfId="0" applyNumberFormat="1" applyFont="1" applyFill="1" applyBorder="1" applyAlignment="1">
      <alignment horizontal="center" vertical="center"/>
    </xf>
    <xf numFmtId="0" fontId="0" fillId="7" borderId="25" xfId="0" applyFont="1" applyFill="1" applyBorder="1" applyAlignment="1">
      <alignment horizontal="center" vertical="center"/>
    </xf>
    <xf numFmtId="164" fontId="0" fillId="7" borderId="15" xfId="0" applyNumberFormat="1" applyFont="1" applyFill="1" applyBorder="1" applyAlignment="1">
      <alignment vertical="center"/>
    </xf>
    <xf numFmtId="10" fontId="2" fillId="6" borderId="26" xfId="0" applyNumberFormat="1" applyFont="1" applyFill="1" applyBorder="1" applyAlignment="1">
      <alignment horizontal="center" vertical="center"/>
    </xf>
    <xf numFmtId="10" fontId="2" fillId="6" borderId="10" xfId="0" applyNumberFormat="1" applyFont="1" applyFill="1" applyBorder="1" applyAlignment="1">
      <alignment horizontal="center" vertical="center"/>
    </xf>
    <xf numFmtId="0" fontId="0" fillId="7" borderId="18" xfId="0" applyFont="1" applyFill="1" applyBorder="1" applyAlignment="1">
      <alignment vertical="center"/>
    </xf>
    <xf numFmtId="164" fontId="0" fillId="7" borderId="27" xfId="0" applyNumberFormat="1" applyFont="1" applyFill="1" applyBorder="1" applyAlignment="1">
      <alignment vertical="center"/>
    </xf>
    <xf numFmtId="10" fontId="2" fillId="6" borderId="20" xfId="0" applyNumberFormat="1" applyFont="1" applyFill="1" applyBorder="1" applyAlignment="1">
      <alignment horizontal="center" vertical="center"/>
    </xf>
    <xf numFmtId="14" fontId="0" fillId="6" borderId="28" xfId="0" applyNumberFormat="1" applyFont="1" applyFill="1" applyBorder="1" applyAlignment="1">
      <alignment horizontal="center" vertical="center"/>
    </xf>
    <xf numFmtId="14" fontId="0" fillId="6" borderId="28" xfId="0" applyNumberFormat="1" applyFont="1" applyFill="1" applyBorder="1" applyAlignment="1">
      <alignment horizontal="center" vertical="center"/>
    </xf>
    <xf numFmtId="164" fontId="0" fillId="6" borderId="10" xfId="0" applyNumberFormat="1" applyFont="1" applyFill="1" applyBorder="1" applyAlignment="1">
      <alignment horizontal="center" vertical="center"/>
    </xf>
    <xf numFmtId="14" fontId="0" fillId="6" borderId="10" xfId="0" applyNumberFormat="1" applyFont="1" applyFill="1" applyBorder="1" applyAlignment="1">
      <alignment horizontal="center" vertical="center"/>
    </xf>
    <xf numFmtId="14" fontId="2" fillId="6" borderId="10" xfId="0" applyNumberFormat="1" applyFont="1" applyFill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  <xf numFmtId="164" fontId="0" fillId="6" borderId="29" xfId="0" applyNumberFormat="1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6" borderId="25" xfId="0" applyFont="1" applyFill="1" applyBorder="1" applyAlignment="1">
      <alignment horizontal="center" vertical="center"/>
    </xf>
    <xf numFmtId="164" fontId="0" fillId="6" borderId="15" xfId="0" applyNumberFormat="1" applyFont="1" applyFill="1" applyBorder="1" applyAlignment="1">
      <alignment vertical="center"/>
    </xf>
    <xf numFmtId="0" fontId="0" fillId="6" borderId="18" xfId="0" applyFont="1" applyFill="1" applyBorder="1" applyAlignment="1">
      <alignment vertical="center"/>
    </xf>
    <xf numFmtId="164" fontId="0" fillId="6" borderId="27" xfId="0" applyNumberFormat="1" applyFont="1" applyFill="1" applyBorder="1" applyAlignment="1">
      <alignment vertical="center"/>
    </xf>
    <xf numFmtId="0" fontId="0" fillId="6" borderId="17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left" vertical="center"/>
    </xf>
    <xf numFmtId="0" fontId="0" fillId="6" borderId="17" xfId="0" applyFont="1" applyFill="1" applyBorder="1" applyAlignment="1">
      <alignment horizontal="center" vertical="center"/>
    </xf>
    <xf numFmtId="14" fontId="0" fillId="6" borderId="17" xfId="0" applyNumberFormat="1" applyFont="1" applyFill="1" applyBorder="1" applyAlignment="1">
      <alignment horizontal="center" vertical="center"/>
    </xf>
    <xf numFmtId="164" fontId="0" fillId="6" borderId="17" xfId="0" applyNumberFormat="1" applyFont="1" applyFill="1" applyBorder="1" applyAlignment="1">
      <alignment horizontal="center" vertical="center"/>
    </xf>
    <xf numFmtId="0" fontId="0" fillId="6" borderId="30" xfId="0" applyFont="1" applyFill="1" applyBorder="1" applyAlignment="1">
      <alignment horizontal="center" vertical="center"/>
    </xf>
    <xf numFmtId="164" fontId="0" fillId="6" borderId="31" xfId="0" applyNumberFormat="1" applyFont="1" applyFill="1" applyBorder="1" applyAlignment="1">
      <alignment vertical="center"/>
    </xf>
    <xf numFmtId="10" fontId="2" fillId="6" borderId="32" xfId="0" applyNumberFormat="1" applyFont="1" applyFill="1" applyBorder="1" applyAlignment="1">
      <alignment horizontal="center" vertical="center"/>
    </xf>
    <xf numFmtId="10" fontId="2" fillId="6" borderId="17" xfId="0" applyNumberFormat="1" applyFont="1" applyFill="1" applyBorder="1" applyAlignment="1">
      <alignment horizontal="center" vertical="center"/>
    </xf>
    <xf numFmtId="0" fontId="0" fillId="6" borderId="33" xfId="0" applyFont="1" applyFill="1" applyBorder="1" applyAlignment="1">
      <alignment vertical="center"/>
    </xf>
    <xf numFmtId="10" fontId="2" fillId="6" borderId="34" xfId="0" applyNumberFormat="1" applyFont="1" applyFill="1" applyBorder="1" applyAlignment="1">
      <alignment horizontal="center" vertical="center"/>
    </xf>
    <xf numFmtId="14" fontId="0" fillId="6" borderId="35" xfId="0" applyNumberFormat="1" applyFont="1" applyFill="1" applyBorder="1" applyAlignment="1">
      <alignment horizontal="center" vertical="center"/>
    </xf>
    <xf numFmtId="14" fontId="0" fillId="6" borderId="35" xfId="0" applyNumberFormat="1" applyFont="1" applyFill="1" applyBorder="1" applyAlignment="1">
      <alignment horizontal="center" vertical="center"/>
    </xf>
    <xf numFmtId="164" fontId="0" fillId="6" borderId="17" xfId="0" applyNumberFormat="1" applyFont="1" applyFill="1" applyBorder="1" applyAlignment="1">
      <alignment horizontal="center" vertical="center"/>
    </xf>
    <xf numFmtId="14" fontId="0" fillId="6" borderId="17" xfId="0" applyNumberFormat="1" applyFont="1" applyFill="1" applyBorder="1" applyAlignment="1">
      <alignment horizontal="center" vertical="center"/>
    </xf>
    <xf numFmtId="14" fontId="2" fillId="6" borderId="17" xfId="0" applyNumberFormat="1" applyFont="1" applyFill="1" applyBorder="1" applyAlignment="1">
      <alignment horizontal="center" vertical="center"/>
    </xf>
    <xf numFmtId="164" fontId="2" fillId="6" borderId="17" xfId="0" applyNumberFormat="1" applyFont="1" applyFill="1" applyBorder="1" applyAlignment="1">
      <alignment horizontal="center" vertical="center"/>
    </xf>
    <xf numFmtId="164" fontId="0" fillId="6" borderId="36" xfId="0" applyNumberFormat="1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14" fontId="0" fillId="8" borderId="1" xfId="0" applyNumberFormat="1" applyFont="1" applyFill="1" applyBorder="1" applyAlignment="1">
      <alignment horizontal="center" vertical="center"/>
    </xf>
    <xf numFmtId="164" fontId="0" fillId="8" borderId="1" xfId="0" applyNumberFormat="1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164" fontId="0" fillId="8" borderId="4" xfId="0" applyNumberFormat="1" applyFont="1" applyFill="1" applyBorder="1" applyAlignment="1">
      <alignment vertical="center"/>
    </xf>
    <xf numFmtId="10" fontId="2" fillId="8" borderId="21" xfId="0" applyNumberFormat="1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/>
    </xf>
    <xf numFmtId="0" fontId="0" fillId="8" borderId="3" xfId="0" applyFont="1" applyFill="1" applyBorder="1" applyAlignment="1">
      <alignment vertical="center"/>
    </xf>
    <xf numFmtId="10" fontId="2" fillId="8" borderId="9" xfId="0" applyNumberFormat="1" applyFont="1" applyFill="1" applyBorder="1" applyAlignment="1">
      <alignment horizontal="center" vertical="center"/>
    </xf>
    <xf numFmtId="14" fontId="0" fillId="8" borderId="23" xfId="0" applyNumberFormat="1" applyFont="1" applyFill="1" applyBorder="1" applyAlignment="1">
      <alignment horizontal="center" vertical="center"/>
    </xf>
    <xf numFmtId="14" fontId="0" fillId="8" borderId="23" xfId="0" applyNumberFormat="1" applyFont="1" applyFill="1" applyBorder="1" applyAlignment="1">
      <alignment horizontal="center" vertical="center"/>
    </xf>
    <xf numFmtId="164" fontId="0" fillId="8" borderId="1" xfId="0" applyNumberFormat="1" applyFont="1" applyFill="1" applyBorder="1" applyAlignment="1">
      <alignment horizontal="center" vertical="center"/>
    </xf>
    <xf numFmtId="14" fontId="0" fillId="8" borderId="1" xfId="0" applyNumberFormat="1" applyFont="1" applyFill="1" applyBorder="1" applyAlignment="1">
      <alignment horizontal="center" vertical="center"/>
    </xf>
    <xf numFmtId="14" fontId="2" fillId="8" borderId="1" xfId="0" applyNumberFormat="1" applyFont="1" applyFill="1" applyBorder="1" applyAlignment="1">
      <alignment horizontal="center" vertical="center"/>
    </xf>
    <xf numFmtId="0" fontId="0" fillId="9" borderId="10" xfId="0" applyFont="1" applyFill="1" applyBorder="1" applyAlignment="1">
      <alignment horizontal="center" vertical="center"/>
    </xf>
    <xf numFmtId="0" fontId="0" fillId="8" borderId="10" xfId="0" applyFont="1" applyFill="1" applyBorder="1" applyAlignment="1">
      <alignment horizontal="center" vertical="center"/>
    </xf>
    <xf numFmtId="14" fontId="0" fillId="8" borderId="10" xfId="0" applyNumberFormat="1" applyFont="1" applyFill="1" applyBorder="1" applyAlignment="1">
      <alignment horizontal="center" vertical="center"/>
    </xf>
    <xf numFmtId="164" fontId="0" fillId="8" borderId="10" xfId="0" applyNumberFormat="1" applyFont="1" applyFill="1" applyBorder="1" applyAlignment="1">
      <alignment horizontal="center" vertical="center"/>
    </xf>
    <xf numFmtId="0" fontId="0" fillId="9" borderId="25" xfId="0" applyFont="1" applyFill="1" applyBorder="1" applyAlignment="1">
      <alignment horizontal="center" vertical="center"/>
    </xf>
    <xf numFmtId="164" fontId="0" fillId="9" borderId="15" xfId="0" applyNumberFormat="1" applyFont="1" applyFill="1" applyBorder="1" applyAlignment="1">
      <alignment vertical="center"/>
    </xf>
    <xf numFmtId="10" fontId="2" fillId="8" borderId="26" xfId="0" applyNumberFormat="1" applyFont="1" applyFill="1" applyBorder="1" applyAlignment="1">
      <alignment horizontal="center" vertical="center"/>
    </xf>
    <xf numFmtId="10" fontId="2" fillId="8" borderId="10" xfId="0" applyNumberFormat="1" applyFont="1" applyFill="1" applyBorder="1" applyAlignment="1">
      <alignment horizontal="center" vertical="center"/>
    </xf>
    <xf numFmtId="0" fontId="0" fillId="9" borderId="18" xfId="0" applyFont="1" applyFill="1" applyBorder="1" applyAlignment="1">
      <alignment vertical="center"/>
    </xf>
    <xf numFmtId="10" fontId="2" fillId="8" borderId="20" xfId="0" applyNumberFormat="1" applyFont="1" applyFill="1" applyBorder="1" applyAlignment="1">
      <alignment horizontal="center" vertical="center"/>
    </xf>
    <xf numFmtId="14" fontId="0" fillId="8" borderId="28" xfId="0" applyNumberFormat="1" applyFont="1" applyFill="1" applyBorder="1" applyAlignment="1">
      <alignment horizontal="center" vertical="center"/>
    </xf>
    <xf numFmtId="14" fontId="0" fillId="8" borderId="28" xfId="0" applyNumberFormat="1" applyFont="1" applyFill="1" applyBorder="1" applyAlignment="1">
      <alignment horizontal="center" vertical="center"/>
    </xf>
    <xf numFmtId="164" fontId="0" fillId="8" borderId="10" xfId="0" applyNumberFormat="1" applyFont="1" applyFill="1" applyBorder="1" applyAlignment="1">
      <alignment horizontal="center" vertical="center"/>
    </xf>
    <xf numFmtId="14" fontId="0" fillId="8" borderId="10" xfId="0" applyNumberFormat="1" applyFont="1" applyFill="1" applyBorder="1" applyAlignment="1">
      <alignment horizontal="center" vertical="center"/>
    </xf>
    <xf numFmtId="14" fontId="2" fillId="8" borderId="10" xfId="0" applyNumberFormat="1" applyFont="1" applyFill="1" applyBorder="1" applyAlignment="1">
      <alignment horizontal="center" vertical="center"/>
    </xf>
    <xf numFmtId="164" fontId="2" fillId="8" borderId="10" xfId="0" applyNumberFormat="1" applyFont="1" applyFill="1" applyBorder="1" applyAlignment="1">
      <alignment horizontal="center" vertical="center"/>
    </xf>
    <xf numFmtId="0" fontId="0" fillId="8" borderId="10" xfId="0" applyFont="1" applyFill="1" applyBorder="1" applyAlignment="1">
      <alignment horizontal="center" vertical="center"/>
    </xf>
    <xf numFmtId="0" fontId="0" fillId="8" borderId="25" xfId="0" applyFont="1" applyFill="1" applyBorder="1" applyAlignment="1">
      <alignment horizontal="center" vertical="center"/>
    </xf>
    <xf numFmtId="164" fontId="0" fillId="8" borderId="15" xfId="0" applyNumberFormat="1" applyFont="1" applyFill="1" applyBorder="1" applyAlignment="1">
      <alignment vertical="center"/>
    </xf>
    <xf numFmtId="0" fontId="0" fillId="8" borderId="18" xfId="0" applyFont="1" applyFill="1" applyBorder="1" applyAlignment="1">
      <alignment vertical="center"/>
    </xf>
    <xf numFmtId="0" fontId="0" fillId="8" borderId="17" xfId="0" applyFont="1" applyFill="1" applyBorder="1" applyAlignment="1">
      <alignment horizontal="center" vertical="center"/>
    </xf>
    <xf numFmtId="0" fontId="0" fillId="8" borderId="17" xfId="0" applyFont="1" applyFill="1" applyBorder="1" applyAlignment="1">
      <alignment horizontal="center" vertical="center"/>
    </xf>
    <xf numFmtId="14" fontId="0" fillId="8" borderId="17" xfId="0" applyNumberFormat="1" applyFont="1" applyFill="1" applyBorder="1" applyAlignment="1">
      <alignment horizontal="center" vertical="center"/>
    </xf>
    <xf numFmtId="164" fontId="0" fillId="8" borderId="17" xfId="0" applyNumberFormat="1" applyFont="1" applyFill="1" applyBorder="1" applyAlignment="1">
      <alignment horizontal="center" vertical="center"/>
    </xf>
    <xf numFmtId="0" fontId="0" fillId="8" borderId="30" xfId="0" applyFont="1" applyFill="1" applyBorder="1" applyAlignment="1">
      <alignment horizontal="center" vertical="center"/>
    </xf>
    <xf numFmtId="164" fontId="0" fillId="8" borderId="31" xfId="0" applyNumberFormat="1" applyFont="1" applyFill="1" applyBorder="1" applyAlignment="1">
      <alignment vertical="center"/>
    </xf>
    <xf numFmtId="10" fontId="2" fillId="8" borderId="32" xfId="0" applyNumberFormat="1" applyFont="1" applyFill="1" applyBorder="1" applyAlignment="1">
      <alignment horizontal="center" vertical="center"/>
    </xf>
    <xf numFmtId="10" fontId="2" fillId="8" borderId="17" xfId="0" applyNumberFormat="1" applyFont="1" applyFill="1" applyBorder="1" applyAlignment="1">
      <alignment horizontal="center" vertical="center"/>
    </xf>
    <xf numFmtId="0" fontId="0" fillId="8" borderId="33" xfId="0" applyFont="1" applyFill="1" applyBorder="1" applyAlignment="1">
      <alignment vertical="center"/>
    </xf>
    <xf numFmtId="10" fontId="2" fillId="8" borderId="34" xfId="0" applyNumberFormat="1" applyFont="1" applyFill="1" applyBorder="1" applyAlignment="1">
      <alignment horizontal="center" vertical="center"/>
    </xf>
    <xf numFmtId="14" fontId="0" fillId="8" borderId="35" xfId="0" applyNumberFormat="1" applyFont="1" applyFill="1" applyBorder="1" applyAlignment="1">
      <alignment horizontal="center" vertical="center"/>
    </xf>
    <xf numFmtId="14" fontId="0" fillId="8" borderId="35" xfId="0" applyNumberFormat="1" applyFont="1" applyFill="1" applyBorder="1" applyAlignment="1">
      <alignment horizontal="center" vertical="center"/>
    </xf>
    <xf numFmtId="164" fontId="0" fillId="8" borderId="17" xfId="0" applyNumberFormat="1" applyFont="1" applyFill="1" applyBorder="1" applyAlignment="1">
      <alignment horizontal="center" vertical="center"/>
    </xf>
    <xf numFmtId="14" fontId="0" fillId="8" borderId="17" xfId="0" applyNumberFormat="1" applyFont="1" applyFill="1" applyBorder="1" applyAlignment="1">
      <alignment horizontal="center" vertical="center"/>
    </xf>
    <xf numFmtId="14" fontId="2" fillId="8" borderId="17" xfId="0" applyNumberFormat="1" applyFont="1" applyFill="1" applyBorder="1" applyAlignment="1">
      <alignment horizontal="center" vertical="center"/>
    </xf>
    <xf numFmtId="164" fontId="2" fillId="8" borderId="17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14" fontId="0" fillId="7" borderId="1" xfId="0" applyNumberFormat="1" applyFont="1" applyFill="1" applyBorder="1" applyAlignment="1">
      <alignment horizontal="center" vertical="center"/>
    </xf>
    <xf numFmtId="164" fontId="0" fillId="7" borderId="1" xfId="0" applyNumberFormat="1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164" fontId="0" fillId="7" borderId="4" xfId="0" applyNumberFormat="1" applyFont="1" applyFill="1" applyBorder="1" applyAlignment="1">
      <alignment horizontal="right" vertical="center"/>
    </xf>
    <xf numFmtId="164" fontId="0" fillId="7" borderId="4" xfId="0" applyNumberFormat="1" applyFont="1" applyFill="1" applyBorder="1" applyAlignment="1">
      <alignment vertical="center"/>
    </xf>
    <xf numFmtId="14" fontId="0" fillId="7" borderId="23" xfId="0" applyNumberFormat="1" applyFont="1" applyFill="1" applyBorder="1" applyAlignment="1">
      <alignment horizontal="center" vertical="center"/>
    </xf>
    <xf numFmtId="14" fontId="0" fillId="7" borderId="23" xfId="0" applyNumberFormat="1" applyFont="1" applyFill="1" applyBorder="1" applyAlignment="1">
      <alignment horizontal="center" vertical="center"/>
    </xf>
    <xf numFmtId="164" fontId="0" fillId="7" borderId="1" xfId="0" applyNumberFormat="1" applyFont="1" applyFill="1" applyBorder="1" applyAlignment="1">
      <alignment horizontal="center" vertical="center"/>
    </xf>
    <xf numFmtId="14" fontId="0" fillId="7" borderId="1" xfId="0" applyNumberFormat="1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/>
    </xf>
    <xf numFmtId="0" fontId="0" fillId="7" borderId="10" xfId="0" applyFont="1" applyFill="1" applyBorder="1" applyAlignment="1">
      <alignment horizontal="center" vertical="center"/>
    </xf>
    <xf numFmtId="14" fontId="0" fillId="7" borderId="10" xfId="0" applyNumberFormat="1" applyFont="1" applyFill="1" applyBorder="1" applyAlignment="1">
      <alignment horizontal="center" vertical="center"/>
    </xf>
    <xf numFmtId="164" fontId="0" fillId="7" borderId="10" xfId="0" applyNumberFormat="1" applyFont="1" applyFill="1" applyBorder="1" applyAlignment="1">
      <alignment horizontal="center" vertical="center"/>
    </xf>
    <xf numFmtId="14" fontId="0" fillId="7" borderId="28" xfId="0" applyNumberFormat="1" applyFont="1" applyFill="1" applyBorder="1" applyAlignment="1">
      <alignment horizontal="center" vertical="center"/>
    </xf>
    <xf numFmtId="14" fontId="0" fillId="7" borderId="28" xfId="0" applyNumberFormat="1" applyFont="1" applyFill="1" applyBorder="1" applyAlignment="1">
      <alignment horizontal="center" vertical="center"/>
    </xf>
    <xf numFmtId="164" fontId="0" fillId="7" borderId="10" xfId="0" applyNumberFormat="1" applyFont="1" applyFill="1" applyBorder="1" applyAlignment="1">
      <alignment horizontal="center" vertical="center"/>
    </xf>
    <xf numFmtId="14" fontId="0" fillId="7" borderId="10" xfId="0" applyNumberFormat="1" applyFont="1" applyFill="1" applyBorder="1" applyAlignment="1">
      <alignment horizontal="center" vertical="center"/>
    </xf>
    <xf numFmtId="14" fontId="2" fillId="7" borderId="10" xfId="0" applyNumberFormat="1" applyFont="1" applyFill="1" applyBorder="1" applyAlignment="1">
      <alignment horizontal="center" vertical="center"/>
    </xf>
    <xf numFmtId="164" fontId="2" fillId="7" borderId="10" xfId="0" applyNumberFormat="1" applyFont="1" applyFill="1" applyBorder="1" applyAlignment="1">
      <alignment horizontal="center" vertical="center"/>
    </xf>
    <xf numFmtId="0" fontId="0" fillId="7" borderId="17" xfId="0" applyFont="1" applyFill="1" applyBorder="1" applyAlignment="1">
      <alignment horizontal="center" vertical="center"/>
    </xf>
    <xf numFmtId="0" fontId="0" fillId="7" borderId="17" xfId="0" applyFont="1" applyFill="1" applyBorder="1" applyAlignment="1">
      <alignment horizontal="center" vertical="center"/>
    </xf>
    <xf numFmtId="14" fontId="0" fillId="7" borderId="17" xfId="0" applyNumberFormat="1" applyFont="1" applyFill="1" applyBorder="1" applyAlignment="1">
      <alignment horizontal="center" vertical="center"/>
    </xf>
    <xf numFmtId="164" fontId="0" fillId="7" borderId="17" xfId="0" applyNumberFormat="1" applyFont="1" applyFill="1" applyBorder="1" applyAlignment="1">
      <alignment horizontal="center" vertical="center"/>
    </xf>
    <xf numFmtId="0" fontId="0" fillId="7" borderId="30" xfId="0" applyFont="1" applyFill="1" applyBorder="1" applyAlignment="1">
      <alignment horizontal="center" vertical="center"/>
    </xf>
    <xf numFmtId="164" fontId="0" fillId="7" borderId="31" xfId="0" applyNumberFormat="1" applyFont="1" applyFill="1" applyBorder="1" applyAlignment="1">
      <alignment vertical="center"/>
    </xf>
    <xf numFmtId="0" fontId="0" fillId="7" borderId="33" xfId="0" applyFont="1" applyFill="1" applyBorder="1" applyAlignment="1">
      <alignment vertical="center"/>
    </xf>
    <xf numFmtId="14" fontId="0" fillId="7" borderId="35" xfId="0" applyNumberFormat="1" applyFont="1" applyFill="1" applyBorder="1" applyAlignment="1">
      <alignment horizontal="center" vertical="center"/>
    </xf>
    <xf numFmtId="14" fontId="0" fillId="7" borderId="35" xfId="0" applyNumberFormat="1" applyFont="1" applyFill="1" applyBorder="1" applyAlignment="1">
      <alignment horizontal="center" vertical="center"/>
    </xf>
    <xf numFmtId="164" fontId="0" fillId="7" borderId="17" xfId="0" applyNumberFormat="1" applyFont="1" applyFill="1" applyBorder="1" applyAlignment="1">
      <alignment horizontal="center" vertical="center"/>
    </xf>
    <xf numFmtId="14" fontId="0" fillId="7" borderId="17" xfId="0" applyNumberFormat="1" applyFont="1" applyFill="1" applyBorder="1" applyAlignment="1">
      <alignment horizontal="center" vertical="center"/>
    </xf>
    <xf numFmtId="14" fontId="2" fillId="7" borderId="17" xfId="0" applyNumberFormat="1" applyFont="1" applyFill="1" applyBorder="1" applyAlignment="1">
      <alignment horizontal="center" vertical="center"/>
    </xf>
    <xf numFmtId="164" fontId="2" fillId="7" borderId="17" xfId="0" applyNumberFormat="1" applyFont="1" applyFill="1" applyBorder="1" applyAlignment="1">
      <alignment horizontal="center" vertical="center"/>
    </xf>
    <xf numFmtId="0" fontId="0" fillId="8" borderId="37" xfId="0" applyFont="1" applyFill="1" applyBorder="1" applyAlignment="1">
      <alignment horizontal="center" vertical="center"/>
    </xf>
    <xf numFmtId="164" fontId="0" fillId="9" borderId="14" xfId="0" applyNumberFormat="1" applyFont="1" applyFill="1" applyBorder="1" applyAlignment="1">
      <alignment vertical="center"/>
    </xf>
    <xf numFmtId="0" fontId="0" fillId="8" borderId="12" xfId="0" applyFont="1" applyFill="1" applyBorder="1" applyAlignment="1">
      <alignment vertical="center"/>
    </xf>
    <xf numFmtId="164" fontId="0" fillId="8" borderId="14" xfId="0" applyNumberFormat="1" applyFont="1" applyFill="1" applyBorder="1" applyAlignment="1">
      <alignment vertical="center"/>
    </xf>
    <xf numFmtId="164" fontId="0" fillId="8" borderId="38" xfId="0" applyNumberFormat="1" applyFont="1" applyFill="1" applyBorder="1" applyAlignment="1">
      <alignment horizontal="center" vertical="center"/>
    </xf>
    <xf numFmtId="164" fontId="0" fillId="9" borderId="39" xfId="0" applyNumberFormat="1" applyFont="1" applyFill="1" applyBorder="1" applyAlignment="1">
      <alignment horizontal="center" vertical="center"/>
    </xf>
    <xf numFmtId="164" fontId="0" fillId="9" borderId="10" xfId="0" applyNumberFormat="1" applyFont="1" applyFill="1" applyBorder="1" applyAlignment="1">
      <alignment horizontal="center" vertical="center"/>
    </xf>
    <xf numFmtId="164" fontId="0" fillId="6" borderId="38" xfId="0" applyNumberFormat="1" applyFont="1" applyFill="1" applyBorder="1" applyAlignment="1">
      <alignment horizontal="center" vertical="center"/>
    </xf>
    <xf numFmtId="164" fontId="0" fillId="7" borderId="39" xfId="0" applyNumberFormat="1" applyFont="1" applyFill="1" applyBorder="1" applyAlignment="1">
      <alignment vertical="center"/>
    </xf>
    <xf numFmtId="164" fontId="0" fillId="6" borderId="36" xfId="0" applyNumberFormat="1" applyFont="1" applyFill="1" applyBorder="1" applyAlignment="1">
      <alignment vertical="center"/>
    </xf>
    <xf numFmtId="0" fontId="0" fillId="9" borderId="10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14" fontId="0" fillId="9" borderId="10" xfId="0" applyNumberFormat="1" applyFont="1" applyFill="1" applyBorder="1" applyAlignment="1">
      <alignment horizontal="center" vertical="center"/>
    </xf>
    <xf numFmtId="0" fontId="0" fillId="9" borderId="37" xfId="0" applyFont="1" applyFill="1" applyBorder="1" applyAlignment="1">
      <alignment horizontal="center" vertical="center"/>
    </xf>
    <xf numFmtId="0" fontId="0" fillId="9" borderId="12" xfId="0" applyFont="1" applyFill="1" applyBorder="1" applyAlignment="1">
      <alignment vertical="center"/>
    </xf>
    <xf numFmtId="14" fontId="0" fillId="9" borderId="28" xfId="0" applyNumberFormat="1" applyFont="1" applyFill="1" applyBorder="1" applyAlignment="1">
      <alignment horizontal="center" vertical="center"/>
    </xf>
    <xf numFmtId="14" fontId="0" fillId="9" borderId="28" xfId="0" applyNumberFormat="1" applyFont="1" applyFill="1" applyBorder="1" applyAlignment="1">
      <alignment horizontal="center" vertical="center"/>
    </xf>
    <xf numFmtId="164" fontId="0" fillId="9" borderId="10" xfId="0" applyNumberFormat="1" applyFont="1" applyFill="1" applyBorder="1" applyAlignment="1">
      <alignment horizontal="center" vertical="center"/>
    </xf>
    <xf numFmtId="14" fontId="0" fillId="9" borderId="10" xfId="0" applyNumberFormat="1" applyFont="1" applyFill="1" applyBorder="1" applyAlignment="1">
      <alignment horizontal="center" vertical="center"/>
    </xf>
    <xf numFmtId="14" fontId="2" fillId="9" borderId="1" xfId="0" applyNumberFormat="1" applyFont="1" applyFill="1" applyBorder="1" applyAlignment="1">
      <alignment horizontal="center" vertical="center"/>
    </xf>
    <xf numFmtId="164" fontId="2" fillId="9" borderId="10" xfId="0" applyNumberFormat="1" applyFont="1" applyFill="1" applyBorder="1" applyAlignment="1">
      <alignment horizontal="center" vertical="center"/>
    </xf>
    <xf numFmtId="14" fontId="2" fillId="9" borderId="10" xfId="0" applyNumberFormat="1" applyFont="1" applyFill="1" applyBorder="1" applyAlignment="1">
      <alignment horizontal="center" vertical="center"/>
    </xf>
    <xf numFmtId="0" fontId="0" fillId="9" borderId="17" xfId="0" applyFont="1" applyFill="1" applyBorder="1" applyAlignment="1">
      <alignment horizontal="center" vertical="center"/>
    </xf>
    <xf numFmtId="14" fontId="2" fillId="9" borderId="17" xfId="0" applyNumberFormat="1" applyFont="1" applyFill="1" applyBorder="1" applyAlignment="1">
      <alignment horizontal="center" vertical="center"/>
    </xf>
    <xf numFmtId="164" fontId="0" fillId="8" borderId="39" xfId="0" applyNumberFormat="1" applyFont="1" applyFill="1" applyBorder="1" applyAlignment="1">
      <alignment vertical="center"/>
    </xf>
    <xf numFmtId="164" fontId="0" fillId="9" borderId="39" xfId="0" applyNumberFormat="1" applyFont="1" applyFill="1" applyBorder="1" applyAlignment="1">
      <alignment vertical="center"/>
    </xf>
    <xf numFmtId="0" fontId="0" fillId="6" borderId="3" xfId="0" applyFont="1" applyFill="1" applyBorder="1" applyAlignment="1">
      <alignment vertical="center"/>
    </xf>
    <xf numFmtId="0" fontId="0" fillId="9" borderId="1" xfId="0" applyFont="1" applyFill="1" applyBorder="1" applyAlignment="1">
      <alignment horizontal="center" vertical="center"/>
    </xf>
    <xf numFmtId="14" fontId="0" fillId="9" borderId="1" xfId="0" applyNumberFormat="1" applyFont="1" applyFill="1" applyBorder="1" applyAlignment="1">
      <alignment horizontal="center" vertical="center"/>
    </xf>
    <xf numFmtId="164" fontId="0" fillId="9" borderId="1" xfId="0" applyNumberFormat="1" applyFont="1" applyFill="1" applyBorder="1" applyAlignment="1">
      <alignment horizontal="center" vertical="center"/>
    </xf>
    <xf numFmtId="0" fontId="0" fillId="9" borderId="2" xfId="0" applyFont="1" applyFill="1" applyBorder="1" applyAlignment="1">
      <alignment horizontal="center" vertical="center"/>
    </xf>
    <xf numFmtId="164" fontId="0" fillId="9" borderId="4" xfId="0" applyNumberFormat="1" applyFont="1" applyFill="1" applyBorder="1" applyAlignment="1">
      <alignment vertical="center"/>
    </xf>
    <xf numFmtId="0" fontId="0" fillId="9" borderId="3" xfId="0" applyFont="1" applyFill="1" applyBorder="1" applyAlignment="1">
      <alignment vertical="center"/>
    </xf>
    <xf numFmtId="14" fontId="0" fillId="9" borderId="1" xfId="0" applyNumberFormat="1" applyFont="1" applyFill="1" applyBorder="1" applyAlignment="1">
      <alignment horizontal="center" vertical="center"/>
    </xf>
    <xf numFmtId="164" fontId="0" fillId="9" borderId="1" xfId="0" applyNumberFormat="1" applyFont="1" applyFill="1" applyBorder="1" applyAlignment="1">
      <alignment horizontal="center" vertical="center"/>
    </xf>
    <xf numFmtId="164" fontId="2" fillId="9" borderId="1" xfId="0" applyNumberFormat="1" applyFont="1" applyFill="1" applyBorder="1" applyAlignment="1">
      <alignment horizontal="center" vertical="center"/>
    </xf>
    <xf numFmtId="0" fontId="0" fillId="9" borderId="17" xfId="0" applyFont="1" applyFill="1" applyBorder="1" applyAlignment="1">
      <alignment horizontal="center" vertical="center"/>
    </xf>
    <xf numFmtId="14" fontId="0" fillId="9" borderId="17" xfId="0" applyNumberFormat="1" applyFont="1" applyFill="1" applyBorder="1" applyAlignment="1">
      <alignment horizontal="center" vertical="center"/>
    </xf>
    <xf numFmtId="164" fontId="0" fillId="9" borderId="17" xfId="0" applyNumberFormat="1" applyFont="1" applyFill="1" applyBorder="1" applyAlignment="1">
      <alignment horizontal="center" vertical="center"/>
    </xf>
    <xf numFmtId="0" fontId="0" fillId="9" borderId="30" xfId="0" applyFont="1" applyFill="1" applyBorder="1" applyAlignment="1">
      <alignment horizontal="center" vertical="center"/>
    </xf>
    <xf numFmtId="164" fontId="0" fillId="9" borderId="31" xfId="0" applyNumberFormat="1" applyFont="1" applyFill="1" applyBorder="1" applyAlignment="1">
      <alignment vertical="center"/>
    </xf>
    <xf numFmtId="0" fontId="0" fillId="9" borderId="33" xfId="0" applyFont="1" applyFill="1" applyBorder="1" applyAlignment="1">
      <alignment vertical="center"/>
    </xf>
    <xf numFmtId="14" fontId="0" fillId="9" borderId="17" xfId="0" applyNumberFormat="1" applyFont="1" applyFill="1" applyBorder="1" applyAlignment="1">
      <alignment horizontal="center" vertical="center"/>
    </xf>
    <xf numFmtId="164" fontId="0" fillId="9" borderId="17" xfId="0" applyNumberFormat="1" applyFont="1" applyFill="1" applyBorder="1" applyAlignment="1">
      <alignment horizontal="center" vertical="center"/>
    </xf>
    <xf numFmtId="164" fontId="2" fillId="9" borderId="17" xfId="0" applyNumberFormat="1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left" vertical="center"/>
    </xf>
    <xf numFmtId="164" fontId="0" fillId="6" borderId="10" xfId="0" applyNumberFormat="1" applyFont="1" applyFill="1" applyBorder="1" applyAlignment="1">
      <alignment vertical="center"/>
    </xf>
    <xf numFmtId="0" fontId="0" fillId="6" borderId="37" xfId="0" applyFont="1" applyFill="1" applyBorder="1" applyAlignment="1">
      <alignment horizontal="center" vertical="center"/>
    </xf>
    <xf numFmtId="164" fontId="0" fillId="6" borderId="14" xfId="0" applyNumberFormat="1" applyFont="1" applyFill="1" applyBorder="1" applyAlignment="1">
      <alignment vertical="center"/>
    </xf>
    <xf numFmtId="10" fontId="2" fillId="6" borderId="26" xfId="0" applyNumberFormat="1" applyFont="1" applyFill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  <xf numFmtId="0" fontId="0" fillId="6" borderId="12" xfId="0" applyFont="1" applyFill="1" applyBorder="1" applyAlignment="1">
      <alignment vertical="center"/>
    </xf>
    <xf numFmtId="10" fontId="2" fillId="6" borderId="20" xfId="0" applyNumberFormat="1" applyFont="1" applyFill="1" applyBorder="1" applyAlignment="1">
      <alignment horizontal="center" vertical="center"/>
    </xf>
    <xf numFmtId="14" fontId="0" fillId="6" borderId="10" xfId="0" applyNumberFormat="1" applyFont="1" applyFill="1" applyBorder="1" applyAlignment="1">
      <alignment vertical="center"/>
    </xf>
    <xf numFmtId="14" fontId="2" fillId="6" borderId="10" xfId="0" applyNumberFormat="1" applyFont="1" applyFill="1" applyBorder="1" applyAlignment="1">
      <alignment horizontal="center" vertical="center"/>
    </xf>
    <xf numFmtId="0" fontId="0" fillId="8" borderId="10" xfId="0" applyFont="1" applyFill="1" applyBorder="1" applyAlignment="1">
      <alignment horizontal="left" vertical="center"/>
    </xf>
    <xf numFmtId="164" fontId="0" fillId="8" borderId="10" xfId="0" applyNumberFormat="1" applyFont="1" applyFill="1" applyBorder="1" applyAlignment="1">
      <alignment vertical="center"/>
    </xf>
    <xf numFmtId="10" fontId="2" fillId="8" borderId="26" xfId="0" applyNumberFormat="1" applyFont="1" applyFill="1" applyBorder="1" applyAlignment="1">
      <alignment horizontal="center" vertical="center"/>
    </xf>
    <xf numFmtId="164" fontId="2" fillId="8" borderId="10" xfId="0" applyNumberFormat="1" applyFont="1" applyFill="1" applyBorder="1" applyAlignment="1">
      <alignment horizontal="center" vertical="center"/>
    </xf>
    <xf numFmtId="10" fontId="2" fillId="8" borderId="20" xfId="0" applyNumberFormat="1" applyFont="1" applyFill="1" applyBorder="1" applyAlignment="1">
      <alignment vertical="center"/>
    </xf>
    <xf numFmtId="14" fontId="0" fillId="8" borderId="10" xfId="0" applyNumberFormat="1" applyFont="1" applyFill="1" applyBorder="1" applyAlignment="1">
      <alignment vertical="center"/>
    </xf>
    <xf numFmtId="14" fontId="2" fillId="8" borderId="10" xfId="0" applyNumberFormat="1" applyFont="1" applyFill="1" applyBorder="1" applyAlignment="1">
      <alignment horizontal="center" vertical="center"/>
    </xf>
    <xf numFmtId="0" fontId="0" fillId="7" borderId="40" xfId="0" applyFont="1" applyFill="1" applyBorder="1" applyAlignment="1">
      <alignment horizontal="center" vertical="center"/>
    </xf>
    <xf numFmtId="0" fontId="0" fillId="7" borderId="40" xfId="0" applyFont="1" applyFill="1" applyBorder="1" applyAlignment="1">
      <alignment horizontal="left" vertical="center"/>
    </xf>
    <xf numFmtId="14" fontId="0" fillId="7" borderId="40" xfId="0" applyNumberFormat="1" applyFont="1" applyFill="1" applyBorder="1" applyAlignment="1">
      <alignment horizontal="center" vertical="center"/>
    </xf>
    <xf numFmtId="164" fontId="0" fillId="7" borderId="40" xfId="0" applyNumberFormat="1" applyFont="1" applyFill="1" applyBorder="1" applyAlignment="1">
      <alignment vertical="center"/>
    </xf>
    <xf numFmtId="0" fontId="0" fillId="7" borderId="41" xfId="0" applyFont="1" applyFill="1" applyBorder="1" applyAlignment="1">
      <alignment horizontal="center" vertical="center"/>
    </xf>
    <xf numFmtId="164" fontId="0" fillId="7" borderId="42" xfId="0" applyNumberFormat="1" applyFont="1" applyFill="1" applyBorder="1" applyAlignment="1">
      <alignment vertical="center"/>
    </xf>
    <xf numFmtId="10" fontId="2" fillId="6" borderId="43" xfId="0" applyNumberFormat="1" applyFont="1" applyFill="1" applyBorder="1" applyAlignment="1">
      <alignment horizontal="center" vertical="center"/>
    </xf>
    <xf numFmtId="164" fontId="2" fillId="6" borderId="40" xfId="0" applyNumberFormat="1" applyFont="1" applyFill="1" applyBorder="1" applyAlignment="1">
      <alignment horizontal="center" vertical="center"/>
    </xf>
    <xf numFmtId="0" fontId="0" fillId="7" borderId="44" xfId="0" applyFont="1" applyFill="1" applyBorder="1" applyAlignment="1">
      <alignment vertical="center"/>
    </xf>
    <xf numFmtId="10" fontId="2" fillId="6" borderId="45" xfId="0" applyNumberFormat="1" applyFont="1" applyFill="1" applyBorder="1" applyAlignment="1">
      <alignment vertical="center"/>
    </xf>
    <xf numFmtId="14" fontId="0" fillId="7" borderId="46" xfId="0" applyNumberFormat="1" applyFont="1" applyFill="1" applyBorder="1" applyAlignment="1">
      <alignment horizontal="center" vertical="center"/>
    </xf>
    <xf numFmtId="14" fontId="0" fillId="7" borderId="40" xfId="0" applyNumberFormat="1" applyFont="1" applyFill="1" applyBorder="1" applyAlignment="1">
      <alignment vertical="center"/>
    </xf>
    <xf numFmtId="14" fontId="2" fillId="7" borderId="40" xfId="0" applyNumberFormat="1" applyFont="1" applyFill="1" applyBorder="1" applyAlignment="1">
      <alignment horizontal="center" vertical="center"/>
    </xf>
    <xf numFmtId="164" fontId="2" fillId="7" borderId="40" xfId="0" applyNumberFormat="1" applyFont="1" applyFill="1" applyBorder="1" applyAlignment="1">
      <alignment horizontal="center" vertical="center"/>
    </xf>
    <xf numFmtId="164" fontId="0" fillId="6" borderId="40" xfId="0" applyNumberFormat="1" applyFont="1" applyFill="1" applyBorder="1" applyAlignment="1">
      <alignment horizontal="center" vertical="center"/>
    </xf>
    <xf numFmtId="14" fontId="0" fillId="6" borderId="40" xfId="0" applyNumberFormat="1" applyFont="1" applyFill="1" applyBorder="1" applyAlignment="1">
      <alignment vertical="center"/>
    </xf>
    <xf numFmtId="164" fontId="0" fillId="9" borderId="1" xfId="0" applyNumberFormat="1" applyFont="1" applyFill="1" applyBorder="1" applyAlignment="1">
      <alignment vertical="center"/>
    </xf>
    <xf numFmtId="10" fontId="2" fillId="9" borderId="21" xfId="0" applyNumberFormat="1" applyFont="1" applyFill="1" applyBorder="1" applyAlignment="1">
      <alignment horizontal="center" vertical="center"/>
    </xf>
    <xf numFmtId="10" fontId="2" fillId="9" borderId="9" xfId="0" applyNumberFormat="1" applyFont="1" applyFill="1" applyBorder="1" applyAlignment="1">
      <alignment horizontal="center" vertical="center"/>
    </xf>
    <xf numFmtId="10" fontId="2" fillId="9" borderId="26" xfId="0" applyNumberFormat="1" applyFont="1" applyFill="1" applyBorder="1" applyAlignment="1">
      <alignment horizontal="center" vertical="center"/>
    </xf>
    <xf numFmtId="10" fontId="2" fillId="9" borderId="10" xfId="0" applyNumberFormat="1" applyFont="1" applyFill="1" applyBorder="1" applyAlignment="1">
      <alignment horizontal="center" vertical="center"/>
    </xf>
    <xf numFmtId="10" fontId="2" fillId="9" borderId="20" xfId="0" applyNumberFormat="1" applyFont="1" applyFill="1" applyBorder="1" applyAlignment="1">
      <alignment horizontal="center" vertical="center"/>
    </xf>
    <xf numFmtId="164" fontId="0" fillId="8" borderId="36" xfId="0" applyNumberFormat="1" applyFont="1" applyFill="1" applyBorder="1" applyAlignment="1">
      <alignment vertical="center"/>
    </xf>
    <xf numFmtId="10" fontId="2" fillId="9" borderId="32" xfId="0" applyNumberFormat="1" applyFont="1" applyFill="1" applyBorder="1" applyAlignment="1">
      <alignment horizontal="center" vertical="center"/>
    </xf>
    <xf numFmtId="10" fontId="2" fillId="9" borderId="17" xfId="0" applyNumberFormat="1" applyFont="1" applyFill="1" applyBorder="1" applyAlignment="1">
      <alignment horizontal="center" vertical="center"/>
    </xf>
    <xf numFmtId="10" fontId="2" fillId="9" borderId="34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left" vertical="center"/>
    </xf>
    <xf numFmtId="164" fontId="0" fillId="7" borderId="1" xfId="0" applyNumberFormat="1" applyFont="1" applyFill="1" applyBorder="1" applyAlignment="1">
      <alignment vertical="center"/>
    </xf>
    <xf numFmtId="10" fontId="2" fillId="7" borderId="21" xfId="0" applyNumberFormat="1" applyFont="1" applyFill="1" applyBorder="1" applyAlignment="1">
      <alignment horizontal="center" vertical="center"/>
    </xf>
    <xf numFmtId="10" fontId="2" fillId="7" borderId="9" xfId="0" applyNumberFormat="1" applyFont="1" applyFill="1" applyBorder="1" applyAlignment="1">
      <alignment horizontal="center" vertical="center"/>
    </xf>
    <xf numFmtId="164" fontId="0" fillId="6" borderId="39" xfId="0" applyNumberFormat="1" applyFont="1" applyFill="1" applyBorder="1" applyAlignment="1">
      <alignment vertical="center"/>
    </xf>
    <xf numFmtId="10" fontId="2" fillId="7" borderId="26" xfId="0" applyNumberFormat="1" applyFont="1" applyFill="1" applyBorder="1" applyAlignment="1">
      <alignment horizontal="center" vertical="center"/>
    </xf>
    <xf numFmtId="10" fontId="2" fillId="7" borderId="10" xfId="0" applyNumberFormat="1" applyFont="1" applyFill="1" applyBorder="1" applyAlignment="1">
      <alignment horizontal="center" vertical="center"/>
    </xf>
    <xf numFmtId="10" fontId="2" fillId="7" borderId="20" xfId="0" applyNumberFormat="1" applyFont="1" applyFill="1" applyBorder="1" applyAlignment="1">
      <alignment horizontal="center" vertical="center"/>
    </xf>
    <xf numFmtId="10" fontId="2" fillId="7" borderId="17" xfId="0" applyNumberFormat="1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left" vertical="center"/>
    </xf>
    <xf numFmtId="164" fontId="0" fillId="8" borderId="1" xfId="0" applyNumberFormat="1" applyFont="1" applyFill="1" applyBorder="1" applyAlignment="1">
      <alignment vertical="center"/>
    </xf>
    <xf numFmtId="10" fontId="2" fillId="8" borderId="21" xfId="0" applyNumberFormat="1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/>
    </xf>
    <xf numFmtId="10" fontId="2" fillId="8" borderId="9" xfId="0" applyNumberFormat="1" applyFont="1" applyFill="1" applyBorder="1" applyAlignment="1">
      <alignment vertical="center"/>
    </xf>
    <xf numFmtId="14" fontId="0" fillId="8" borderId="1" xfId="0" applyNumberFormat="1" applyFont="1" applyFill="1" applyBorder="1" applyAlignment="1">
      <alignment vertical="center"/>
    </xf>
    <xf numFmtId="14" fontId="2" fillId="8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/>
    </xf>
    <xf numFmtId="14" fontId="0" fillId="0" borderId="10" xfId="0" applyNumberFormat="1" applyFont="1" applyBorder="1" applyAlignment="1">
      <alignment horizontal="center" vertical="center"/>
    </xf>
    <xf numFmtId="164" fontId="0" fillId="0" borderId="10" xfId="0" applyNumberFormat="1" applyFont="1" applyBorder="1" applyAlignment="1">
      <alignment vertical="center"/>
    </xf>
    <xf numFmtId="0" fontId="0" fillId="0" borderId="37" xfId="0" applyFont="1" applyBorder="1" applyAlignment="1">
      <alignment horizontal="center" vertical="center"/>
    </xf>
    <xf numFmtId="164" fontId="0" fillId="0" borderId="14" xfId="0" applyNumberFormat="1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0" fontId="2" fillId="6" borderId="20" xfId="0" applyNumberFormat="1" applyFont="1" applyFill="1" applyBorder="1" applyAlignment="1">
      <alignment vertical="center"/>
    </xf>
    <xf numFmtId="14" fontId="0" fillId="0" borderId="28" xfId="0" applyNumberFormat="1" applyFont="1" applyBorder="1" applyAlignment="1">
      <alignment horizontal="center" vertical="center"/>
    </xf>
    <xf numFmtId="14" fontId="0" fillId="0" borderId="10" xfId="0" applyNumberFormat="1" applyFont="1" applyBorder="1" applyAlignment="1">
      <alignment vertical="center"/>
    </xf>
    <xf numFmtId="14" fontId="2" fillId="0" borderId="10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0" fillId="6" borderId="40" xfId="0" applyFont="1" applyFill="1" applyBorder="1" applyAlignment="1">
      <alignment horizontal="center" vertical="center"/>
    </xf>
    <xf numFmtId="0" fontId="0" fillId="6" borderId="40" xfId="0" applyFont="1" applyFill="1" applyBorder="1" applyAlignment="1">
      <alignment horizontal="left" vertical="center"/>
    </xf>
    <xf numFmtId="14" fontId="0" fillId="6" borderId="40" xfId="0" applyNumberFormat="1" applyFont="1" applyFill="1" applyBorder="1" applyAlignment="1">
      <alignment horizontal="center" vertical="center"/>
    </xf>
    <xf numFmtId="164" fontId="0" fillId="6" borderId="40" xfId="0" applyNumberFormat="1" applyFont="1" applyFill="1" applyBorder="1" applyAlignment="1">
      <alignment vertical="center"/>
    </xf>
    <xf numFmtId="0" fontId="0" fillId="6" borderId="41" xfId="0" applyFont="1" applyFill="1" applyBorder="1" applyAlignment="1">
      <alignment horizontal="center" vertical="center"/>
    </xf>
    <xf numFmtId="164" fontId="0" fillId="6" borderId="42" xfId="0" applyNumberFormat="1" applyFont="1" applyFill="1" applyBorder="1" applyAlignment="1">
      <alignment vertical="center"/>
    </xf>
    <xf numFmtId="0" fontId="0" fillId="6" borderId="44" xfId="0" applyFont="1" applyFill="1" applyBorder="1" applyAlignment="1">
      <alignment vertical="center"/>
    </xf>
    <xf numFmtId="14" fontId="0" fillId="6" borderId="46" xfId="0" applyNumberFormat="1" applyFont="1" applyFill="1" applyBorder="1" applyAlignment="1">
      <alignment horizontal="center" vertical="center"/>
    </xf>
    <xf numFmtId="14" fontId="2" fillId="6" borderId="40" xfId="0" applyNumberFormat="1" applyFont="1" applyFill="1" applyBorder="1" applyAlignment="1">
      <alignment horizontal="center" vertical="center"/>
    </xf>
    <xf numFmtId="0" fontId="0" fillId="8" borderId="17" xfId="0" applyFont="1" applyFill="1" applyBorder="1" applyAlignment="1">
      <alignment horizontal="left" vertical="center"/>
    </xf>
    <xf numFmtId="164" fontId="0" fillId="8" borderId="17" xfId="0" applyNumberFormat="1" applyFont="1" applyFill="1" applyBorder="1" applyAlignment="1">
      <alignment vertical="center"/>
    </xf>
    <xf numFmtId="0" fontId="0" fillId="8" borderId="11" xfId="0" applyFont="1" applyFill="1" applyBorder="1" applyAlignment="1">
      <alignment horizontal="center" vertical="center"/>
    </xf>
    <xf numFmtId="164" fontId="0" fillId="8" borderId="13" xfId="0" applyNumberFormat="1" applyFont="1" applyFill="1" applyBorder="1" applyAlignment="1">
      <alignment vertical="center"/>
    </xf>
    <xf numFmtId="10" fontId="2" fillId="8" borderId="32" xfId="0" applyNumberFormat="1" applyFont="1" applyFill="1" applyBorder="1" applyAlignment="1">
      <alignment horizontal="center" vertical="center"/>
    </xf>
    <xf numFmtId="0" fontId="0" fillId="8" borderId="47" xfId="0" applyFont="1" applyFill="1" applyBorder="1" applyAlignment="1">
      <alignment vertical="center"/>
    </xf>
    <xf numFmtId="10" fontId="2" fillId="8" borderId="34" xfId="0" applyNumberFormat="1" applyFont="1" applyFill="1" applyBorder="1" applyAlignment="1">
      <alignment vertical="center"/>
    </xf>
    <xf numFmtId="14" fontId="0" fillId="8" borderId="17" xfId="0" applyNumberFormat="1" applyFont="1" applyFill="1" applyBorder="1" applyAlignment="1">
      <alignment vertical="center"/>
    </xf>
    <xf numFmtId="14" fontId="2" fillId="8" borderId="17" xfId="0" applyNumberFormat="1" applyFont="1" applyFill="1" applyBorder="1" applyAlignment="1">
      <alignment horizontal="center" vertical="center"/>
    </xf>
    <xf numFmtId="164" fontId="2" fillId="8" borderId="17" xfId="0" applyNumberFormat="1" applyFont="1" applyFill="1" applyBorder="1" applyAlignment="1">
      <alignment horizontal="center" vertical="center"/>
    </xf>
    <xf numFmtId="10" fontId="2" fillId="7" borderId="32" xfId="0" applyNumberFormat="1" applyFont="1" applyFill="1" applyBorder="1" applyAlignment="1">
      <alignment horizontal="center" vertical="center"/>
    </xf>
    <xf numFmtId="10" fontId="2" fillId="7" borderId="34" xfId="0" applyNumberFormat="1" applyFont="1" applyFill="1" applyBorder="1" applyAlignment="1">
      <alignment horizontal="center" vertical="center"/>
    </xf>
    <xf numFmtId="0" fontId="0" fillId="9" borderId="10" xfId="0" applyFont="1" applyFill="1" applyBorder="1" applyAlignment="1">
      <alignment horizontal="left" vertical="center"/>
    </xf>
    <xf numFmtId="164" fontId="0" fillId="9" borderId="10" xfId="0" applyNumberFormat="1" applyFont="1" applyFill="1" applyBorder="1" applyAlignment="1">
      <alignment vertical="center"/>
    </xf>
    <xf numFmtId="10" fontId="2" fillId="7" borderId="43" xfId="0" applyNumberFormat="1" applyFont="1" applyFill="1" applyBorder="1" applyAlignment="1">
      <alignment horizontal="center" vertical="center"/>
    </xf>
    <xf numFmtId="10" fontId="2" fillId="7" borderId="45" xfId="0" applyNumberFormat="1" applyFont="1" applyFill="1" applyBorder="1" applyAlignment="1">
      <alignment vertical="center"/>
    </xf>
    <xf numFmtId="164" fontId="0" fillId="9" borderId="10" xfId="0" applyNumberFormat="1" applyFont="1" applyFill="1" applyBorder="1" applyAlignment="1">
      <alignment horizontal="left" vertical="center" wrapText="1"/>
    </xf>
    <xf numFmtId="164" fontId="0" fillId="9" borderId="10" xfId="0" applyNumberFormat="1" applyFont="1" applyFill="1" applyBorder="1" applyAlignment="1">
      <alignment horizontal="left" vertical="center" wrapText="1"/>
    </xf>
    <xf numFmtId="14" fontId="0" fillId="9" borderId="38" xfId="0" applyNumberFormat="1" applyFont="1" applyFill="1" applyBorder="1" applyAlignment="1">
      <alignment horizontal="center" vertical="center"/>
    </xf>
    <xf numFmtId="164" fontId="0" fillId="9" borderId="38" xfId="0" applyNumberFormat="1" applyFont="1" applyFill="1" applyBorder="1" applyAlignment="1">
      <alignment horizontal="left" vertical="center" wrapText="1"/>
    </xf>
    <xf numFmtId="164" fontId="0" fillId="9" borderId="38" xfId="0" applyNumberFormat="1" applyFont="1" applyFill="1" applyBorder="1" applyAlignment="1">
      <alignment horizontal="left" vertical="center" wrapText="1"/>
    </xf>
    <xf numFmtId="14" fontId="0" fillId="6" borderId="39" xfId="0" applyNumberFormat="1" applyFont="1" applyFill="1" applyBorder="1" applyAlignment="1">
      <alignment vertical="center"/>
    </xf>
    <xf numFmtId="14" fontId="0" fillId="6" borderId="39" xfId="0" applyNumberFormat="1" applyFont="1" applyFill="1" applyBorder="1" applyAlignment="1">
      <alignment horizontal="center" vertical="center"/>
    </xf>
    <xf numFmtId="164" fontId="0" fillId="6" borderId="29" xfId="0" applyNumberFormat="1" applyFont="1" applyFill="1" applyBorder="1" applyAlignment="1">
      <alignment vertical="center"/>
    </xf>
    <xf numFmtId="14" fontId="0" fillId="8" borderId="39" xfId="0" applyNumberFormat="1" applyFont="1" applyFill="1" applyBorder="1" applyAlignment="1">
      <alignment vertical="center"/>
    </xf>
    <xf numFmtId="14" fontId="0" fillId="8" borderId="39" xfId="0" applyNumberFormat="1" applyFont="1" applyFill="1" applyBorder="1" applyAlignment="1">
      <alignment horizontal="center" vertical="center"/>
    </xf>
    <xf numFmtId="164" fontId="0" fillId="8" borderId="29" xfId="0" applyNumberFormat="1" applyFont="1" applyFill="1" applyBorder="1" applyAlignment="1">
      <alignment vertical="center"/>
    </xf>
    <xf numFmtId="14" fontId="2" fillId="7" borderId="1" xfId="0" applyNumberFormat="1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/>
    </xf>
    <xf numFmtId="164" fontId="0" fillId="6" borderId="1" xfId="0" applyNumberFormat="1" applyFont="1" applyFill="1" applyBorder="1" applyAlignment="1">
      <alignment vertical="center"/>
    </xf>
    <xf numFmtId="14" fontId="0" fillId="8" borderId="39" xfId="0" applyNumberFormat="1" applyFont="1" applyFill="1" applyBorder="1" applyAlignment="1">
      <alignment horizontal="center" vertical="center"/>
    </xf>
    <xf numFmtId="14" fontId="0" fillId="0" borderId="39" xfId="0" applyNumberFormat="1" applyFont="1" applyBorder="1" applyAlignment="1">
      <alignment horizontal="center" vertical="center"/>
    </xf>
    <xf numFmtId="164" fontId="0" fillId="0" borderId="39" xfId="0" applyNumberFormat="1" applyFont="1" applyBorder="1" applyAlignment="1">
      <alignment vertical="center"/>
    </xf>
    <xf numFmtId="164" fontId="0" fillId="0" borderId="29" xfId="0" applyNumberFormat="1" applyFont="1" applyBorder="1" applyAlignment="1">
      <alignment vertical="center"/>
    </xf>
    <xf numFmtId="14" fontId="2" fillId="7" borderId="17" xfId="0" applyNumberFormat="1" applyFont="1" applyFill="1" applyBorder="1" applyAlignment="1">
      <alignment horizontal="center" vertical="center"/>
    </xf>
    <xf numFmtId="164" fontId="2" fillId="6" borderId="36" xfId="0" applyNumberFormat="1" applyFont="1" applyFill="1" applyBorder="1" applyAlignment="1">
      <alignment horizontal="center" vertical="center"/>
    </xf>
    <xf numFmtId="164" fontId="0" fillId="7" borderId="36" xfId="0" applyNumberFormat="1" applyFont="1" applyFill="1" applyBorder="1" applyAlignment="1">
      <alignment vertical="center"/>
    </xf>
    <xf numFmtId="164" fontId="2" fillId="8" borderId="40" xfId="0" applyNumberFormat="1" applyFont="1" applyFill="1" applyBorder="1" applyAlignment="1">
      <alignment horizontal="center" vertical="center"/>
    </xf>
    <xf numFmtId="14" fontId="0" fillId="9" borderId="10" xfId="0" applyNumberFormat="1" applyFont="1" applyFill="1" applyBorder="1" applyAlignment="1">
      <alignment vertical="center"/>
    </xf>
    <xf numFmtId="14" fontId="2" fillId="9" borderId="10" xfId="0" applyNumberFormat="1" applyFont="1" applyFill="1" applyBorder="1" applyAlignment="1">
      <alignment horizontal="center" vertical="center"/>
    </xf>
    <xf numFmtId="164" fontId="2" fillId="9" borderId="10" xfId="0" applyNumberFormat="1" applyFont="1" applyFill="1" applyBorder="1" applyAlignment="1">
      <alignment horizontal="center" vertical="center"/>
    </xf>
    <xf numFmtId="164" fontId="0" fillId="7" borderId="40" xfId="0" applyNumberFormat="1" applyFont="1" applyFill="1" applyBorder="1" applyAlignment="1">
      <alignment horizontal="center" vertical="center"/>
    </xf>
    <xf numFmtId="164" fontId="0" fillId="8" borderId="10" xfId="0" applyNumberFormat="1" applyFont="1" applyFill="1" applyBorder="1" applyAlignment="1">
      <alignment horizontal="left" vertical="center"/>
    </xf>
    <xf numFmtId="164" fontId="0" fillId="8" borderId="10" xfId="0" applyNumberFormat="1" applyFont="1" applyFill="1" applyBorder="1" applyAlignment="1">
      <alignment horizontal="left" vertical="center"/>
    </xf>
    <xf numFmtId="14" fontId="0" fillId="9" borderId="1" xfId="0" applyNumberFormat="1" applyFont="1" applyFill="1" applyBorder="1" applyAlignment="1">
      <alignment vertical="center"/>
    </xf>
    <xf numFmtId="10" fontId="2" fillId="6" borderId="21" xfId="0" applyNumberFormat="1" applyFont="1" applyFill="1" applyBorder="1" applyAlignment="1">
      <alignment horizontal="center" vertical="center"/>
    </xf>
    <xf numFmtId="10" fontId="2" fillId="6" borderId="9" xfId="0" applyNumberFormat="1" applyFont="1" applyFill="1" applyBorder="1" applyAlignment="1">
      <alignment vertical="center"/>
    </xf>
    <xf numFmtId="14" fontId="0" fillId="7" borderId="1" xfId="0" applyNumberFormat="1" applyFont="1" applyFill="1" applyBorder="1" applyAlignment="1">
      <alignment vertical="center"/>
    </xf>
    <xf numFmtId="10" fontId="2" fillId="9" borderId="7" xfId="0" applyNumberFormat="1" applyFont="1" applyFill="1" applyBorder="1" applyAlignment="1">
      <alignment horizontal="center" vertical="center"/>
    </xf>
    <xf numFmtId="14" fontId="2" fillId="9" borderId="1" xfId="0" applyNumberFormat="1" applyFont="1" applyFill="1" applyBorder="1" applyAlignment="1">
      <alignment horizontal="center" vertical="center"/>
    </xf>
    <xf numFmtId="164" fontId="0" fillId="9" borderId="1" xfId="0" applyNumberFormat="1" applyFont="1" applyFill="1" applyBorder="1" applyAlignment="1">
      <alignment horizontal="left" vertical="center" wrapText="1"/>
    </xf>
    <xf numFmtId="164" fontId="0" fillId="9" borderId="1" xfId="0" applyNumberFormat="1" applyFont="1" applyFill="1" applyBorder="1" applyAlignment="1">
      <alignment horizontal="left" vertical="center" wrapText="1"/>
    </xf>
    <xf numFmtId="10" fontId="2" fillId="9" borderId="0" xfId="0" applyNumberFormat="1" applyFont="1" applyFill="1" applyBorder="1" applyAlignment="1">
      <alignment horizontal="center" vertical="center"/>
    </xf>
    <xf numFmtId="164" fontId="0" fillId="9" borderId="10" xfId="0" applyNumberFormat="1" applyFont="1" applyFill="1" applyBorder="1" applyAlignment="1">
      <alignment horizontal="left" vertical="center"/>
    </xf>
    <xf numFmtId="164" fontId="0" fillId="9" borderId="10" xfId="0" applyNumberFormat="1" applyFont="1" applyFill="1" applyBorder="1" applyAlignment="1">
      <alignment horizontal="left" vertical="center"/>
    </xf>
    <xf numFmtId="10" fontId="2" fillId="9" borderId="48" xfId="0" applyNumberFormat="1" applyFont="1" applyFill="1" applyBorder="1" applyAlignment="1">
      <alignment horizontal="center" vertical="center"/>
    </xf>
    <xf numFmtId="14" fontId="2" fillId="9" borderId="17" xfId="0" applyNumberFormat="1" applyFont="1" applyFill="1" applyBorder="1" applyAlignment="1">
      <alignment horizontal="center" vertical="center"/>
    </xf>
    <xf numFmtId="164" fontId="0" fillId="9" borderId="17" xfId="0" applyNumberFormat="1" applyFont="1" applyFill="1" applyBorder="1" applyAlignment="1">
      <alignment horizontal="left" vertical="center"/>
    </xf>
    <xf numFmtId="164" fontId="0" fillId="9" borderId="17" xfId="0" applyNumberFormat="1" applyFont="1" applyFill="1" applyBorder="1" applyAlignment="1">
      <alignment horizontal="left" vertical="center"/>
    </xf>
    <xf numFmtId="0" fontId="0" fillId="9" borderId="40" xfId="0" applyFont="1" applyFill="1" applyBorder="1" applyAlignment="1">
      <alignment horizontal="center" vertical="center"/>
    </xf>
    <xf numFmtId="0" fontId="0" fillId="9" borderId="40" xfId="0" applyFont="1" applyFill="1" applyBorder="1" applyAlignment="1">
      <alignment horizontal="left" vertical="center"/>
    </xf>
    <xf numFmtId="14" fontId="0" fillId="9" borderId="40" xfId="0" applyNumberFormat="1" applyFont="1" applyFill="1" applyBorder="1" applyAlignment="1">
      <alignment horizontal="center" vertical="center"/>
    </xf>
    <xf numFmtId="164" fontId="0" fillId="8" borderId="40" xfId="0" applyNumberFormat="1" applyFont="1" applyFill="1" applyBorder="1" applyAlignment="1">
      <alignment vertical="center"/>
    </xf>
    <xf numFmtId="0" fontId="0" fillId="9" borderId="41" xfId="0" applyFont="1" applyFill="1" applyBorder="1" applyAlignment="1">
      <alignment horizontal="center" vertical="center"/>
    </xf>
    <xf numFmtId="164" fontId="0" fillId="9" borderId="42" xfId="0" applyNumberFormat="1" applyFont="1" applyFill="1" applyBorder="1" applyAlignment="1">
      <alignment vertical="center"/>
    </xf>
    <xf numFmtId="10" fontId="2" fillId="8" borderId="43" xfId="0" applyNumberFormat="1" applyFont="1" applyFill="1" applyBorder="1" applyAlignment="1">
      <alignment horizontal="center" vertical="center"/>
    </xf>
    <xf numFmtId="0" fontId="0" fillId="9" borderId="44" xfId="0" applyFont="1" applyFill="1" applyBorder="1" applyAlignment="1">
      <alignment vertical="center"/>
    </xf>
    <xf numFmtId="10" fontId="2" fillId="8" borderId="45" xfId="0" applyNumberFormat="1" applyFont="1" applyFill="1" applyBorder="1" applyAlignment="1">
      <alignment vertical="center"/>
    </xf>
    <xf numFmtId="14" fontId="0" fillId="9" borderId="46" xfId="0" applyNumberFormat="1" applyFont="1" applyFill="1" applyBorder="1" applyAlignment="1">
      <alignment horizontal="center" vertical="center"/>
    </xf>
    <xf numFmtId="14" fontId="0" fillId="9" borderId="40" xfId="0" applyNumberFormat="1" applyFont="1" applyFill="1" applyBorder="1" applyAlignment="1">
      <alignment vertical="center"/>
    </xf>
    <xf numFmtId="164" fontId="0" fillId="9" borderId="40" xfId="0" applyNumberFormat="1" applyFont="1" applyFill="1" applyBorder="1" applyAlignment="1">
      <alignment vertical="center"/>
    </xf>
    <xf numFmtId="14" fontId="2" fillId="9" borderId="40" xfId="0" applyNumberFormat="1" applyFont="1" applyFill="1" applyBorder="1" applyAlignment="1">
      <alignment horizontal="center" vertical="center"/>
    </xf>
    <xf numFmtId="164" fontId="2" fillId="9" borderId="40" xfId="0" applyNumberFormat="1" applyFont="1" applyFill="1" applyBorder="1" applyAlignment="1">
      <alignment horizontal="center" vertical="center"/>
    </xf>
    <xf numFmtId="14" fontId="2" fillId="7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ill>
        <patternFill patternType="lightUp">
          <fgColor auto="1"/>
          <bgColor theme="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 patternType="solid">
          <bgColor rgb="FFCCFFCC"/>
        </patternFill>
      </fill>
    </dxf>
    <dxf>
      <font>
        <color rgb="FFFF0000"/>
      </font>
      <fill>
        <patternFill patternType="solid">
          <bgColor rgb="FFFFCCC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22678</xdr:rowOff>
        </xdr:from>
        <xdr:to>
          <xdr:col>0</xdr:col>
          <xdr:colOff>997856</xdr:colOff>
          <xdr:row>0</xdr:row>
          <xdr:rowOff>544285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besancon/Documents/Classeu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Données"/>
      <sheetName val="Marchés"/>
      <sheetName val="Feuil1"/>
      <sheetName val="BDC"/>
      <sheetName val="Contrats"/>
    </sheetNames>
    <definedNames>
      <definedName name="MasquerLigneACondition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150"/>
  <sheetViews>
    <sheetView tabSelected="1" zoomScale="84" zoomScaleNormal="84" workbookViewId="0">
      <pane xSplit="1" ySplit="3" topLeftCell="N7" activePane="bottomRight" state="frozen"/>
      <selection pane="topRight" activeCell="B1" sqref="B1"/>
      <selection pane="bottomLeft" activeCell="A3" sqref="A3"/>
      <selection pane="bottomRight" activeCell="B153" sqref="B153"/>
    </sheetView>
  </sheetViews>
  <sheetFormatPr baseColWidth="10" defaultRowHeight="15" x14ac:dyDescent="0.25"/>
  <cols>
    <col min="1" max="1" width="15" style="1" customWidth="1"/>
    <col min="2" max="2" width="39.28515625" style="1" customWidth="1"/>
    <col min="3" max="3" width="57.85546875" style="2" customWidth="1"/>
    <col min="4" max="4" width="13.85546875" style="3" customWidth="1"/>
    <col min="5" max="5" width="23" style="4" customWidth="1"/>
    <col min="6" max="6" width="28.85546875" style="5" customWidth="1"/>
    <col min="7" max="7" width="27.42578125" style="6" customWidth="1"/>
    <col min="8" max="8" width="14.5703125" style="5" customWidth="1"/>
    <col min="9" max="9" width="11.28515625" style="7" customWidth="1"/>
    <col min="10" max="10" width="17" style="7" customWidth="1"/>
    <col min="11" max="11" width="28.85546875" style="8" bestFit="1" customWidth="1"/>
    <col min="12" max="12" width="17.28515625" style="5" customWidth="1"/>
    <col min="13" max="13" width="9.42578125" style="9" customWidth="1"/>
    <col min="14" max="14" width="20.28515625" style="4" customWidth="1"/>
    <col min="15" max="15" width="8.42578125" style="4" customWidth="1"/>
    <col min="16" max="16" width="14.7109375" style="10" customWidth="1"/>
    <col min="17" max="17" width="12.85546875" style="10" customWidth="1"/>
    <col min="18" max="18" width="10.7109375" style="3" customWidth="1"/>
    <col min="19" max="19" width="12.140625" style="10" customWidth="1"/>
    <col min="20" max="20" width="13" style="5" customWidth="1"/>
    <col min="21" max="21" width="14.42578125" style="5" customWidth="1"/>
    <col min="22" max="22" width="15.28515625" style="4" customWidth="1"/>
    <col min="23" max="23" width="14.85546875" style="4" customWidth="1"/>
    <col min="24" max="24" width="12.5703125" style="4" customWidth="1"/>
    <col min="25" max="26" width="14.85546875" style="4" customWidth="1"/>
    <col min="27" max="27" width="8.7109375" style="11" customWidth="1"/>
    <col min="28" max="29" width="8.7109375" style="12" customWidth="1"/>
    <col min="30" max="30" width="25.140625" style="5" customWidth="1"/>
    <col min="31" max="31" width="12.28515625" style="10" customWidth="1"/>
    <col min="32" max="32" width="16" style="4" customWidth="1"/>
    <col min="33" max="33" width="10.7109375" style="5" customWidth="1"/>
    <col min="34" max="34" width="32.28515625" style="5" customWidth="1"/>
    <col min="35" max="16384" width="11.42578125" style="8"/>
  </cols>
  <sheetData>
    <row r="1" spans="1:36" ht="44.25" customHeight="1" thickBot="1" x14ac:dyDescent="0.3"/>
    <row r="2" spans="1:36" s="32" customFormat="1" ht="37.5" customHeight="1" x14ac:dyDescent="0.25">
      <c r="A2" s="13" t="s">
        <v>0</v>
      </c>
      <c r="B2" s="14" t="s">
        <v>1</v>
      </c>
      <c r="C2" s="15" t="s">
        <v>2</v>
      </c>
      <c r="D2" s="16" t="s">
        <v>3</v>
      </c>
      <c r="E2" s="17" t="s">
        <v>4</v>
      </c>
      <c r="F2" s="18" t="s">
        <v>5</v>
      </c>
      <c r="G2" s="19" t="s">
        <v>6</v>
      </c>
      <c r="H2" s="20"/>
      <c r="I2" s="20"/>
      <c r="J2" s="13" t="s">
        <v>7</v>
      </c>
      <c r="K2" s="21" t="s">
        <v>8</v>
      </c>
      <c r="L2" s="21"/>
      <c r="M2" s="22"/>
      <c r="N2" s="23" t="s">
        <v>9</v>
      </c>
      <c r="O2" s="24" t="s">
        <v>10</v>
      </c>
      <c r="P2" s="25"/>
      <c r="Q2" s="25"/>
      <c r="R2" s="25"/>
      <c r="S2" s="26"/>
      <c r="T2" s="27" t="s">
        <v>11</v>
      </c>
      <c r="U2" s="27" t="s">
        <v>12</v>
      </c>
      <c r="V2" s="23" t="s">
        <v>13</v>
      </c>
      <c r="W2" s="24" t="s">
        <v>14</v>
      </c>
      <c r="X2" s="25"/>
      <c r="Y2" s="25"/>
      <c r="Z2" s="26"/>
      <c r="AA2" s="28" t="s">
        <v>15</v>
      </c>
      <c r="AB2" s="29"/>
      <c r="AC2" s="29"/>
      <c r="AD2" s="29"/>
      <c r="AE2" s="29"/>
      <c r="AF2" s="30"/>
      <c r="AG2" s="18" t="s">
        <v>16</v>
      </c>
      <c r="AH2" s="31" t="s">
        <v>17</v>
      </c>
      <c r="AJ2" s="33"/>
    </row>
    <row r="3" spans="1:36" s="59" customFormat="1" ht="34.5" customHeight="1" thickBot="1" x14ac:dyDescent="0.3">
      <c r="A3" s="34"/>
      <c r="B3" s="35"/>
      <c r="C3" s="36"/>
      <c r="D3" s="37"/>
      <c r="E3" s="38"/>
      <c r="F3" s="39"/>
      <c r="G3" s="40" t="s">
        <v>18</v>
      </c>
      <c r="H3" s="41" t="s">
        <v>19</v>
      </c>
      <c r="I3" s="42" t="s">
        <v>20</v>
      </c>
      <c r="J3" s="43"/>
      <c r="K3" s="44" t="s">
        <v>21</v>
      </c>
      <c r="L3" s="45" t="s">
        <v>19</v>
      </c>
      <c r="M3" s="46" t="s">
        <v>22</v>
      </c>
      <c r="N3" s="47"/>
      <c r="O3" s="48" t="s">
        <v>18</v>
      </c>
      <c r="P3" s="49" t="s">
        <v>23</v>
      </c>
      <c r="Q3" s="49" t="s">
        <v>24</v>
      </c>
      <c r="R3" s="50" t="s">
        <v>25</v>
      </c>
      <c r="S3" s="49" t="s">
        <v>26</v>
      </c>
      <c r="T3" s="51"/>
      <c r="U3" s="52"/>
      <c r="V3" s="53"/>
      <c r="W3" s="54" t="s">
        <v>27</v>
      </c>
      <c r="X3" s="54" t="s">
        <v>28</v>
      </c>
      <c r="Y3" s="54" t="s">
        <v>29</v>
      </c>
      <c r="Z3" s="54" t="s">
        <v>30</v>
      </c>
      <c r="AA3" s="55" t="s">
        <v>31</v>
      </c>
      <c r="AB3" s="56" t="s">
        <v>32</v>
      </c>
      <c r="AC3" s="56" t="s">
        <v>33</v>
      </c>
      <c r="AD3" s="56" t="s">
        <v>34</v>
      </c>
      <c r="AE3" s="55" t="s">
        <v>29</v>
      </c>
      <c r="AF3" s="55" t="s">
        <v>35</v>
      </c>
      <c r="AG3" s="57"/>
      <c r="AH3" s="58"/>
      <c r="AJ3" s="60" t="s">
        <v>36</v>
      </c>
    </row>
    <row r="4" spans="1:36" x14ac:dyDescent="0.25">
      <c r="A4" s="61" t="s">
        <v>37</v>
      </c>
      <c r="B4" s="61" t="s">
        <v>38</v>
      </c>
      <c r="C4" s="62" t="s">
        <v>39</v>
      </c>
      <c r="D4" s="63" t="s">
        <v>40</v>
      </c>
      <c r="E4" s="64">
        <v>41058</v>
      </c>
      <c r="F4" s="65">
        <v>512966.07</v>
      </c>
      <c r="G4" s="66">
        <v>1</v>
      </c>
      <c r="H4" s="67">
        <v>9198.15</v>
      </c>
      <c r="I4" s="68">
        <f>SUM(H4:H8)/F4</f>
        <v>2.727394815801365E-2</v>
      </c>
      <c r="J4" s="69">
        <f>SUM(H4:H8,F4)</f>
        <v>526956.68000000005</v>
      </c>
      <c r="K4" s="70" t="s">
        <v>41</v>
      </c>
      <c r="L4" s="71">
        <v>100884.4</v>
      </c>
      <c r="M4" s="72">
        <f>SUM(L4:L8)/SUM(F4+H4:H8)</f>
        <v>0.19320435245448259</v>
      </c>
      <c r="N4" s="73">
        <v>40969</v>
      </c>
      <c r="O4" s="74"/>
      <c r="P4" s="64">
        <v>41212</v>
      </c>
      <c r="Q4" s="64"/>
      <c r="R4" s="63">
        <v>0</v>
      </c>
      <c r="S4" s="64"/>
      <c r="T4" s="65"/>
      <c r="U4" s="75"/>
      <c r="V4" s="64">
        <v>41779</v>
      </c>
      <c r="W4" s="76"/>
      <c r="X4" s="76"/>
      <c r="Y4" s="76"/>
      <c r="Z4" s="76"/>
      <c r="AA4" s="77"/>
      <c r="AB4" s="69" t="s">
        <v>42</v>
      </c>
      <c r="AC4" s="69"/>
      <c r="AD4" s="65">
        <f>SUM(F4,H4:H8)*5%</f>
        <v>26347.834000000003</v>
      </c>
      <c r="AE4" s="64">
        <f>DATE(YEAR(V4)+1,MONTH(V4),DAY(V4))</f>
        <v>42144</v>
      </c>
      <c r="AF4" s="64"/>
      <c r="AG4" s="65"/>
      <c r="AH4" s="78"/>
      <c r="AJ4" s="6" t="s">
        <v>43</v>
      </c>
    </row>
    <row r="5" spans="1:36" x14ac:dyDescent="0.25">
      <c r="A5" s="79" t="s">
        <v>37</v>
      </c>
      <c r="B5" s="79" t="s">
        <v>38</v>
      </c>
      <c r="C5" s="80"/>
      <c r="D5" s="81"/>
      <c r="E5" s="82"/>
      <c r="F5" s="83"/>
      <c r="G5" s="84">
        <v>2</v>
      </c>
      <c r="H5" s="85">
        <v>247.27</v>
      </c>
      <c r="I5" s="86"/>
      <c r="J5" s="87"/>
      <c r="K5" s="88"/>
      <c r="L5" s="89"/>
      <c r="M5" s="90"/>
      <c r="N5" s="91"/>
      <c r="O5" s="92"/>
      <c r="P5" s="82"/>
      <c r="Q5" s="82"/>
      <c r="R5" s="81"/>
      <c r="S5" s="82"/>
      <c r="T5" s="83"/>
      <c r="U5" s="93"/>
      <c r="V5" s="82"/>
      <c r="W5" s="94"/>
      <c r="X5" s="94"/>
      <c r="Y5" s="94"/>
      <c r="Z5" s="94"/>
      <c r="AA5" s="95"/>
      <c r="AB5" s="96"/>
      <c r="AC5" s="96"/>
      <c r="AD5" s="83"/>
      <c r="AE5" s="82"/>
      <c r="AF5" s="82"/>
      <c r="AG5" s="83"/>
      <c r="AH5" s="97"/>
    </row>
    <row r="6" spans="1:36" x14ac:dyDescent="0.25">
      <c r="A6" s="98" t="s">
        <v>37</v>
      </c>
      <c r="B6" s="98" t="s">
        <v>38</v>
      </c>
      <c r="C6" s="80"/>
      <c r="D6" s="81"/>
      <c r="E6" s="82"/>
      <c r="F6" s="83"/>
      <c r="G6" s="99">
        <v>3</v>
      </c>
      <c r="H6" s="100">
        <v>4545.1899999999996</v>
      </c>
      <c r="I6" s="86"/>
      <c r="J6" s="87"/>
      <c r="K6" s="101"/>
      <c r="L6" s="102"/>
      <c r="M6" s="90"/>
      <c r="N6" s="91"/>
      <c r="O6" s="92"/>
      <c r="P6" s="82"/>
      <c r="Q6" s="82"/>
      <c r="R6" s="81"/>
      <c r="S6" s="82"/>
      <c r="T6" s="83"/>
      <c r="U6" s="93"/>
      <c r="V6" s="82"/>
      <c r="W6" s="94"/>
      <c r="X6" s="94"/>
      <c r="Y6" s="94"/>
      <c r="Z6" s="94"/>
      <c r="AA6" s="95"/>
      <c r="AB6" s="96"/>
      <c r="AC6" s="96"/>
      <c r="AD6" s="83"/>
      <c r="AE6" s="82"/>
      <c r="AF6" s="82"/>
      <c r="AG6" s="83"/>
      <c r="AH6" s="97"/>
      <c r="AJ6" s="8" t="s">
        <v>40</v>
      </c>
    </row>
    <row r="7" spans="1:36" x14ac:dyDescent="0.25">
      <c r="A7" s="79" t="s">
        <v>37</v>
      </c>
      <c r="B7" s="79" t="s">
        <v>38</v>
      </c>
      <c r="C7" s="80"/>
      <c r="D7" s="81"/>
      <c r="E7" s="82"/>
      <c r="F7" s="83"/>
      <c r="G7" s="84">
        <v>4</v>
      </c>
      <c r="H7" s="85"/>
      <c r="I7" s="86"/>
      <c r="J7" s="87"/>
      <c r="K7" s="88"/>
      <c r="L7" s="89"/>
      <c r="M7" s="90"/>
      <c r="N7" s="91"/>
      <c r="O7" s="92"/>
      <c r="P7" s="82"/>
      <c r="Q7" s="82"/>
      <c r="R7" s="81"/>
      <c r="S7" s="82"/>
      <c r="T7" s="83"/>
      <c r="U7" s="93"/>
      <c r="V7" s="82"/>
      <c r="W7" s="94"/>
      <c r="X7" s="94"/>
      <c r="Y7" s="94"/>
      <c r="Z7" s="94"/>
      <c r="AA7" s="95"/>
      <c r="AB7" s="96"/>
      <c r="AC7" s="96"/>
      <c r="AD7" s="83"/>
      <c r="AE7" s="82"/>
      <c r="AF7" s="82"/>
      <c r="AG7" s="83"/>
      <c r="AH7" s="97"/>
      <c r="AJ7" s="8" t="s">
        <v>44</v>
      </c>
    </row>
    <row r="8" spans="1:36" ht="15.75" thickBot="1" x14ac:dyDescent="0.3">
      <c r="A8" s="103" t="s">
        <v>37</v>
      </c>
      <c r="B8" s="103" t="s">
        <v>38</v>
      </c>
      <c r="C8" s="104"/>
      <c r="D8" s="105"/>
      <c r="E8" s="106"/>
      <c r="F8" s="107"/>
      <c r="G8" s="108">
        <v>5</v>
      </c>
      <c r="H8" s="109"/>
      <c r="I8" s="110"/>
      <c r="J8" s="111"/>
      <c r="K8" s="112"/>
      <c r="L8" s="109"/>
      <c r="M8" s="113"/>
      <c r="N8" s="114"/>
      <c r="O8" s="115"/>
      <c r="P8" s="106"/>
      <c r="Q8" s="106"/>
      <c r="R8" s="105"/>
      <c r="S8" s="106"/>
      <c r="T8" s="107"/>
      <c r="U8" s="116"/>
      <c r="V8" s="106"/>
      <c r="W8" s="117"/>
      <c r="X8" s="117"/>
      <c r="Y8" s="117"/>
      <c r="Z8" s="117"/>
      <c r="AA8" s="118"/>
      <c r="AB8" s="119"/>
      <c r="AC8" s="119"/>
      <c r="AD8" s="107"/>
      <c r="AE8" s="106"/>
      <c r="AF8" s="106"/>
      <c r="AG8" s="107"/>
      <c r="AH8" s="120"/>
    </row>
    <row r="9" spans="1:36" x14ac:dyDescent="0.25">
      <c r="A9" s="121" t="s">
        <v>45</v>
      </c>
      <c r="B9" s="121" t="s">
        <v>46</v>
      </c>
      <c r="C9" s="122" t="s">
        <v>47</v>
      </c>
      <c r="D9" s="122" t="s">
        <v>44</v>
      </c>
      <c r="E9" s="123">
        <v>42332</v>
      </c>
      <c r="F9" s="124">
        <v>10010</v>
      </c>
      <c r="G9" s="125">
        <v>1</v>
      </c>
      <c r="H9" s="126">
        <v>700</v>
      </c>
      <c r="I9" s="127">
        <f>SUM(H9:H13)/F9</f>
        <v>0.21578421578421578</v>
      </c>
      <c r="J9" s="128">
        <f t="shared" ref="J9" si="0">SUM(H9:H13,F9)</f>
        <v>12170</v>
      </c>
      <c r="K9" s="129"/>
      <c r="L9" s="126"/>
      <c r="M9" s="130">
        <f>SUM(L9:L13)/SUM(F9+H9:H13)</f>
        <v>0</v>
      </c>
      <c r="N9" s="131">
        <v>42309</v>
      </c>
      <c r="O9" s="132"/>
      <c r="P9" s="123">
        <v>42340</v>
      </c>
      <c r="Q9" s="123"/>
      <c r="R9" s="122">
        <v>0</v>
      </c>
      <c r="S9" s="123"/>
      <c r="T9" s="124"/>
      <c r="U9" s="133"/>
      <c r="V9" s="123">
        <v>44734</v>
      </c>
      <c r="W9" s="134"/>
      <c r="X9" s="134"/>
      <c r="Y9" s="134"/>
      <c r="Z9" s="134"/>
      <c r="AA9" s="135" t="s">
        <v>42</v>
      </c>
      <c r="AB9" s="128"/>
      <c r="AC9" s="128"/>
      <c r="AD9" s="124"/>
      <c r="AE9" s="123"/>
      <c r="AF9" s="123"/>
      <c r="AG9" s="133"/>
      <c r="AH9" s="124"/>
    </row>
    <row r="10" spans="1:36" x14ac:dyDescent="0.25">
      <c r="A10" s="136" t="s">
        <v>45</v>
      </c>
      <c r="B10" s="136" t="s">
        <v>46</v>
      </c>
      <c r="C10" s="137"/>
      <c r="D10" s="137"/>
      <c r="E10" s="138"/>
      <c r="F10" s="139"/>
      <c r="G10" s="140">
        <v>2</v>
      </c>
      <c r="H10" s="141">
        <v>1460</v>
      </c>
      <c r="I10" s="142"/>
      <c r="J10" s="143"/>
      <c r="K10" s="144"/>
      <c r="L10" s="141"/>
      <c r="M10" s="145"/>
      <c r="N10" s="146"/>
      <c r="O10" s="147"/>
      <c r="P10" s="138"/>
      <c r="Q10" s="138"/>
      <c r="R10" s="137"/>
      <c r="S10" s="138"/>
      <c r="T10" s="139"/>
      <c r="U10" s="148"/>
      <c r="V10" s="138"/>
      <c r="W10" s="149"/>
      <c r="X10" s="149"/>
      <c r="Y10" s="149"/>
      <c r="Z10" s="149"/>
      <c r="AA10" s="150"/>
      <c r="AB10" s="151"/>
      <c r="AC10" s="151"/>
      <c r="AD10" s="139"/>
      <c r="AE10" s="138"/>
      <c r="AF10" s="138"/>
      <c r="AG10" s="148"/>
      <c r="AH10" s="139"/>
    </row>
    <row r="11" spans="1:36" x14ac:dyDescent="0.25">
      <c r="A11" s="152" t="s">
        <v>45</v>
      </c>
      <c r="B11" s="152" t="s">
        <v>46</v>
      </c>
      <c r="C11" s="137"/>
      <c r="D11" s="137"/>
      <c r="E11" s="138"/>
      <c r="F11" s="139"/>
      <c r="G11" s="153">
        <v>3</v>
      </c>
      <c r="H11" s="154"/>
      <c r="I11" s="142"/>
      <c r="J11" s="143"/>
      <c r="K11" s="155"/>
      <c r="L11" s="154"/>
      <c r="M11" s="145"/>
      <c r="N11" s="146"/>
      <c r="O11" s="147"/>
      <c r="P11" s="138"/>
      <c r="Q11" s="138"/>
      <c r="R11" s="137"/>
      <c r="S11" s="138"/>
      <c r="T11" s="139"/>
      <c r="U11" s="148"/>
      <c r="V11" s="138"/>
      <c r="W11" s="149"/>
      <c r="X11" s="149"/>
      <c r="Y11" s="149"/>
      <c r="Z11" s="149"/>
      <c r="AA11" s="150"/>
      <c r="AB11" s="151"/>
      <c r="AC11" s="151"/>
      <c r="AD11" s="139"/>
      <c r="AE11" s="138"/>
      <c r="AF11" s="138"/>
      <c r="AG11" s="148"/>
      <c r="AH11" s="139"/>
    </row>
    <row r="12" spans="1:36" x14ac:dyDescent="0.25">
      <c r="A12" s="136" t="s">
        <v>45</v>
      </c>
      <c r="B12" s="136" t="s">
        <v>46</v>
      </c>
      <c r="C12" s="137"/>
      <c r="D12" s="137"/>
      <c r="E12" s="138"/>
      <c r="F12" s="139"/>
      <c r="G12" s="140">
        <v>4</v>
      </c>
      <c r="H12" s="141"/>
      <c r="I12" s="142"/>
      <c r="J12" s="143"/>
      <c r="K12" s="144"/>
      <c r="L12" s="141"/>
      <c r="M12" s="145"/>
      <c r="N12" s="146"/>
      <c r="O12" s="147"/>
      <c r="P12" s="138"/>
      <c r="Q12" s="138"/>
      <c r="R12" s="137"/>
      <c r="S12" s="138"/>
      <c r="T12" s="139"/>
      <c r="U12" s="148"/>
      <c r="V12" s="138"/>
      <c r="W12" s="149"/>
      <c r="X12" s="149"/>
      <c r="Y12" s="149"/>
      <c r="Z12" s="149"/>
      <c r="AA12" s="150"/>
      <c r="AB12" s="151"/>
      <c r="AC12" s="151"/>
      <c r="AD12" s="139"/>
      <c r="AE12" s="138"/>
      <c r="AF12" s="138"/>
      <c r="AG12" s="148"/>
      <c r="AH12" s="139"/>
    </row>
    <row r="13" spans="1:36" ht="15.75" thickBot="1" x14ac:dyDescent="0.3">
      <c r="A13" s="156" t="s">
        <v>45</v>
      </c>
      <c r="B13" s="156" t="s">
        <v>46</v>
      </c>
      <c r="C13" s="157"/>
      <c r="D13" s="157"/>
      <c r="E13" s="158"/>
      <c r="F13" s="159"/>
      <c r="G13" s="160">
        <v>5</v>
      </c>
      <c r="H13" s="161"/>
      <c r="I13" s="162"/>
      <c r="J13" s="163"/>
      <c r="K13" s="164"/>
      <c r="L13" s="161"/>
      <c r="M13" s="165"/>
      <c r="N13" s="166"/>
      <c r="O13" s="167"/>
      <c r="P13" s="158"/>
      <c r="Q13" s="158"/>
      <c r="R13" s="157"/>
      <c r="S13" s="158"/>
      <c r="T13" s="159"/>
      <c r="U13" s="168"/>
      <c r="V13" s="158"/>
      <c r="W13" s="169"/>
      <c r="X13" s="169"/>
      <c r="Y13" s="169"/>
      <c r="Z13" s="169"/>
      <c r="AA13" s="170"/>
      <c r="AB13" s="171"/>
      <c r="AC13" s="171"/>
      <c r="AD13" s="159"/>
      <c r="AE13" s="158"/>
      <c r="AF13" s="158"/>
      <c r="AG13" s="168"/>
      <c r="AH13" s="159"/>
    </row>
    <row r="14" spans="1:36" x14ac:dyDescent="0.25">
      <c r="A14" s="172" t="s">
        <v>48</v>
      </c>
      <c r="B14" s="172" t="s">
        <v>46</v>
      </c>
      <c r="C14" s="173" t="s">
        <v>49</v>
      </c>
      <c r="D14" s="173" t="s">
        <v>44</v>
      </c>
      <c r="E14" s="174">
        <v>42362</v>
      </c>
      <c r="F14" s="175">
        <v>16000</v>
      </c>
      <c r="G14" s="176">
        <v>1</v>
      </c>
      <c r="H14" s="177">
        <v>3600</v>
      </c>
      <c r="I14" s="68">
        <f>SUM(H14:H18)/F14</f>
        <v>0.25578937499999999</v>
      </c>
      <c r="J14" s="69">
        <f t="shared" ref="J14" si="1">SUM(H14:H18,F14)</f>
        <v>20092.63</v>
      </c>
      <c r="K14" s="70"/>
      <c r="L14" s="178"/>
      <c r="M14" s="72">
        <f>SUM(L14:L18)/SUM(F14+H14:H18)</f>
        <v>0</v>
      </c>
      <c r="N14" s="179">
        <v>42309</v>
      </c>
      <c r="O14" s="180"/>
      <c r="P14" s="174">
        <v>42381</v>
      </c>
      <c r="Q14" s="174"/>
      <c r="R14" s="173">
        <v>0</v>
      </c>
      <c r="S14" s="174"/>
      <c r="T14" s="175"/>
      <c r="U14" s="181"/>
      <c r="V14" s="174"/>
      <c r="W14" s="182"/>
      <c r="X14" s="182"/>
      <c r="Y14" s="182"/>
      <c r="Z14" s="182"/>
      <c r="AA14" s="183" t="s">
        <v>42</v>
      </c>
      <c r="AB14" s="184"/>
      <c r="AC14" s="184"/>
      <c r="AD14" s="65"/>
      <c r="AE14" s="64"/>
      <c r="AF14" s="174"/>
      <c r="AG14" s="181"/>
      <c r="AH14" s="175"/>
    </row>
    <row r="15" spans="1:36" x14ac:dyDescent="0.25">
      <c r="A15" s="79" t="s">
        <v>48</v>
      </c>
      <c r="B15" s="79" t="s">
        <v>46</v>
      </c>
      <c r="C15" s="185"/>
      <c r="D15" s="185"/>
      <c r="E15" s="186"/>
      <c r="F15" s="187"/>
      <c r="G15" s="99">
        <v>2</v>
      </c>
      <c r="H15" s="89">
        <v>492.63</v>
      </c>
      <c r="I15" s="86"/>
      <c r="J15" s="87"/>
      <c r="K15" s="101"/>
      <c r="L15" s="100"/>
      <c r="M15" s="90"/>
      <c r="N15" s="188"/>
      <c r="O15" s="189"/>
      <c r="P15" s="186"/>
      <c r="Q15" s="186"/>
      <c r="R15" s="185"/>
      <c r="S15" s="186"/>
      <c r="T15" s="187"/>
      <c r="U15" s="190"/>
      <c r="V15" s="186"/>
      <c r="W15" s="191"/>
      <c r="X15" s="191"/>
      <c r="Y15" s="191"/>
      <c r="Z15" s="191"/>
      <c r="AA15" s="192"/>
      <c r="AB15" s="193"/>
      <c r="AC15" s="193"/>
      <c r="AD15" s="83"/>
      <c r="AE15" s="82"/>
      <c r="AF15" s="186"/>
      <c r="AG15" s="190"/>
      <c r="AH15" s="187"/>
    </row>
    <row r="16" spans="1:36" x14ac:dyDescent="0.25">
      <c r="A16" s="79" t="s">
        <v>48</v>
      </c>
      <c r="B16" s="79" t="s">
        <v>46</v>
      </c>
      <c r="C16" s="185"/>
      <c r="D16" s="185"/>
      <c r="E16" s="186"/>
      <c r="F16" s="187"/>
      <c r="G16" s="84">
        <v>3</v>
      </c>
      <c r="H16" s="85"/>
      <c r="I16" s="86"/>
      <c r="J16" s="87"/>
      <c r="K16" s="88"/>
      <c r="L16" s="85"/>
      <c r="M16" s="90"/>
      <c r="N16" s="188"/>
      <c r="O16" s="189"/>
      <c r="P16" s="186"/>
      <c r="Q16" s="186"/>
      <c r="R16" s="185"/>
      <c r="S16" s="186"/>
      <c r="T16" s="187"/>
      <c r="U16" s="190"/>
      <c r="V16" s="186"/>
      <c r="W16" s="191"/>
      <c r="X16" s="191"/>
      <c r="Y16" s="191"/>
      <c r="Z16" s="191"/>
      <c r="AA16" s="192"/>
      <c r="AB16" s="193"/>
      <c r="AC16" s="193"/>
      <c r="AD16" s="83"/>
      <c r="AE16" s="82"/>
      <c r="AF16" s="186"/>
      <c r="AG16" s="190"/>
      <c r="AH16" s="187"/>
    </row>
    <row r="17" spans="1:34" x14ac:dyDescent="0.25">
      <c r="A17" s="79" t="s">
        <v>48</v>
      </c>
      <c r="B17" s="79" t="s">
        <v>46</v>
      </c>
      <c r="C17" s="185"/>
      <c r="D17" s="185"/>
      <c r="E17" s="186"/>
      <c r="F17" s="187"/>
      <c r="G17" s="99">
        <v>4</v>
      </c>
      <c r="H17" s="100"/>
      <c r="I17" s="86"/>
      <c r="J17" s="87"/>
      <c r="K17" s="101"/>
      <c r="L17" s="100"/>
      <c r="M17" s="90"/>
      <c r="N17" s="188"/>
      <c r="O17" s="189"/>
      <c r="P17" s="186">
        <v>44727</v>
      </c>
      <c r="Q17" s="186"/>
      <c r="R17" s="185"/>
      <c r="S17" s="186"/>
      <c r="T17" s="187"/>
      <c r="U17" s="190"/>
      <c r="V17" s="186"/>
      <c r="W17" s="191"/>
      <c r="X17" s="191"/>
      <c r="Y17" s="191"/>
      <c r="Z17" s="191"/>
      <c r="AA17" s="192"/>
      <c r="AB17" s="193"/>
      <c r="AC17" s="193"/>
      <c r="AD17" s="83"/>
      <c r="AE17" s="82"/>
      <c r="AF17" s="186"/>
      <c r="AG17" s="190"/>
      <c r="AH17" s="187"/>
    </row>
    <row r="18" spans="1:34" ht="15.75" thickBot="1" x14ac:dyDescent="0.3">
      <c r="A18" s="194" t="s">
        <v>48</v>
      </c>
      <c r="B18" s="194" t="s">
        <v>46</v>
      </c>
      <c r="C18" s="195"/>
      <c r="D18" s="195"/>
      <c r="E18" s="196"/>
      <c r="F18" s="197"/>
      <c r="G18" s="198">
        <v>5</v>
      </c>
      <c r="H18" s="199"/>
      <c r="I18" s="110"/>
      <c r="J18" s="111"/>
      <c r="K18" s="200"/>
      <c r="L18" s="199"/>
      <c r="M18" s="113"/>
      <c r="N18" s="201"/>
      <c r="O18" s="202"/>
      <c r="P18" s="196"/>
      <c r="Q18" s="196"/>
      <c r="R18" s="195"/>
      <c r="S18" s="196"/>
      <c r="T18" s="197"/>
      <c r="U18" s="203"/>
      <c r="V18" s="196"/>
      <c r="W18" s="204"/>
      <c r="X18" s="204"/>
      <c r="Y18" s="204"/>
      <c r="Z18" s="204"/>
      <c r="AA18" s="205"/>
      <c r="AB18" s="206"/>
      <c r="AC18" s="206"/>
      <c r="AD18" s="107"/>
      <c r="AE18" s="106"/>
      <c r="AF18" s="196"/>
      <c r="AG18" s="203"/>
      <c r="AH18" s="197"/>
    </row>
    <row r="19" spans="1:34" x14ac:dyDescent="0.25">
      <c r="A19" s="152" t="s">
        <v>50</v>
      </c>
      <c r="B19" s="152" t="s">
        <v>46</v>
      </c>
      <c r="C19" s="137" t="s">
        <v>51</v>
      </c>
      <c r="D19" s="122" t="s">
        <v>44</v>
      </c>
      <c r="E19" s="138">
        <v>42717</v>
      </c>
      <c r="F19" s="139">
        <v>64290.81</v>
      </c>
      <c r="G19" s="207">
        <v>1</v>
      </c>
      <c r="H19" s="208">
        <f>8277.03+5169.97</f>
        <v>13447</v>
      </c>
      <c r="I19" s="142">
        <f>SUM(H19:H23)/SUM(F19:F23)</f>
        <v>0.15295266544117647</v>
      </c>
      <c r="J19" s="128">
        <f>SUM(H19:H23,F19:F23)</f>
        <v>120423.6</v>
      </c>
      <c r="K19" s="209"/>
      <c r="L19" s="210"/>
      <c r="M19" s="145">
        <f>SUM(L19:L23)/SUM(F19:F23+H19:H23)</f>
        <v>0</v>
      </c>
      <c r="N19" s="146">
        <v>42705</v>
      </c>
      <c r="O19" s="147"/>
      <c r="P19" s="138">
        <v>42751</v>
      </c>
      <c r="Q19" s="138"/>
      <c r="R19" s="137">
        <v>0</v>
      </c>
      <c r="S19" s="138"/>
      <c r="T19" s="139"/>
      <c r="U19" s="148"/>
      <c r="V19" s="138"/>
      <c r="W19" s="149"/>
      <c r="X19" s="149"/>
      <c r="Y19" s="149"/>
      <c r="Z19" s="149"/>
      <c r="AA19" s="135" t="s">
        <v>42</v>
      </c>
      <c r="AB19" s="151"/>
      <c r="AC19" s="151"/>
      <c r="AD19" s="139"/>
      <c r="AE19" s="138"/>
      <c r="AF19" s="138"/>
      <c r="AG19" s="148"/>
      <c r="AH19" s="139"/>
    </row>
    <row r="20" spans="1:34" x14ac:dyDescent="0.25">
      <c r="A20" s="136" t="s">
        <v>50</v>
      </c>
      <c r="B20" s="136" t="s">
        <v>46</v>
      </c>
      <c r="C20" s="137"/>
      <c r="D20" s="137"/>
      <c r="E20" s="138"/>
      <c r="F20" s="139"/>
      <c r="G20" s="140">
        <v>2</v>
      </c>
      <c r="H20" s="154">
        <v>2528.6</v>
      </c>
      <c r="I20" s="142"/>
      <c r="J20" s="143"/>
      <c r="K20" s="144"/>
      <c r="L20" s="141"/>
      <c r="M20" s="145"/>
      <c r="N20" s="146"/>
      <c r="O20" s="147"/>
      <c r="P20" s="138"/>
      <c r="Q20" s="138"/>
      <c r="R20" s="137"/>
      <c r="S20" s="138"/>
      <c r="T20" s="139"/>
      <c r="U20" s="148"/>
      <c r="V20" s="138"/>
      <c r="W20" s="149"/>
      <c r="X20" s="149"/>
      <c r="Y20" s="149"/>
      <c r="Z20" s="149"/>
      <c r="AA20" s="150"/>
      <c r="AB20" s="151"/>
      <c r="AC20" s="151"/>
      <c r="AD20" s="139"/>
      <c r="AE20" s="138"/>
      <c r="AF20" s="138"/>
      <c r="AG20" s="148"/>
      <c r="AH20" s="139"/>
    </row>
    <row r="21" spans="1:34" x14ac:dyDescent="0.25">
      <c r="A21" s="152" t="s">
        <v>50</v>
      </c>
      <c r="B21" s="152" t="s">
        <v>46</v>
      </c>
      <c r="C21" s="137"/>
      <c r="D21" s="137"/>
      <c r="E21" s="138"/>
      <c r="F21" s="211"/>
      <c r="G21" s="153">
        <v>3</v>
      </c>
      <c r="H21" s="154"/>
      <c r="I21" s="142"/>
      <c r="J21" s="143"/>
      <c r="K21" s="155"/>
      <c r="L21" s="154"/>
      <c r="M21" s="145"/>
      <c r="N21" s="146"/>
      <c r="O21" s="147"/>
      <c r="P21" s="138"/>
      <c r="Q21" s="138"/>
      <c r="R21" s="137"/>
      <c r="S21" s="138"/>
      <c r="T21" s="139"/>
      <c r="U21" s="148"/>
      <c r="V21" s="138"/>
      <c r="W21" s="149"/>
      <c r="X21" s="149"/>
      <c r="Y21" s="149"/>
      <c r="Z21" s="149"/>
      <c r="AA21" s="150"/>
      <c r="AB21" s="151"/>
      <c r="AC21" s="151"/>
      <c r="AD21" s="139"/>
      <c r="AE21" s="138"/>
      <c r="AF21" s="138"/>
      <c r="AG21" s="148"/>
      <c r="AH21" s="139"/>
    </row>
    <row r="22" spans="1:34" x14ac:dyDescent="0.25">
      <c r="A22" s="136" t="s">
        <v>50</v>
      </c>
      <c r="B22" s="136" t="s">
        <v>46</v>
      </c>
      <c r="C22" s="137"/>
      <c r="D22" s="137"/>
      <c r="E22" s="138"/>
      <c r="F22" s="212">
        <v>40157.19</v>
      </c>
      <c r="G22" s="140">
        <v>4</v>
      </c>
      <c r="H22" s="141"/>
      <c r="I22" s="142"/>
      <c r="J22" s="143"/>
      <c r="K22" s="144"/>
      <c r="L22" s="141"/>
      <c r="M22" s="145"/>
      <c r="N22" s="146"/>
      <c r="O22" s="147"/>
      <c r="P22" s="138"/>
      <c r="Q22" s="138"/>
      <c r="R22" s="137"/>
      <c r="S22" s="138"/>
      <c r="T22" s="139"/>
      <c r="U22" s="148"/>
      <c r="V22" s="138"/>
      <c r="W22" s="149"/>
      <c r="X22" s="149"/>
      <c r="Y22" s="149"/>
      <c r="Z22" s="149"/>
      <c r="AA22" s="150"/>
      <c r="AB22" s="151"/>
      <c r="AC22" s="151"/>
      <c r="AD22" s="139"/>
      <c r="AE22" s="138"/>
      <c r="AF22" s="138"/>
      <c r="AG22" s="148"/>
      <c r="AH22" s="139"/>
    </row>
    <row r="23" spans="1:34" ht="15.75" thickBot="1" x14ac:dyDescent="0.3">
      <c r="A23" s="152" t="s">
        <v>50</v>
      </c>
      <c r="B23" s="152" t="s">
        <v>46</v>
      </c>
      <c r="C23" s="137"/>
      <c r="D23" s="157"/>
      <c r="E23" s="138"/>
      <c r="F23" s="213"/>
      <c r="G23" s="153">
        <v>5</v>
      </c>
      <c r="H23" s="154"/>
      <c r="I23" s="142"/>
      <c r="J23" s="163"/>
      <c r="K23" s="155"/>
      <c r="L23" s="154"/>
      <c r="M23" s="145"/>
      <c r="N23" s="146"/>
      <c r="O23" s="147"/>
      <c r="P23" s="138"/>
      <c r="Q23" s="138"/>
      <c r="R23" s="137"/>
      <c r="S23" s="138"/>
      <c r="T23" s="139"/>
      <c r="U23" s="148"/>
      <c r="V23" s="138"/>
      <c r="W23" s="149"/>
      <c r="X23" s="149"/>
      <c r="Y23" s="149"/>
      <c r="Z23" s="149"/>
      <c r="AA23" s="170"/>
      <c r="AB23" s="151"/>
      <c r="AC23" s="151"/>
      <c r="AD23" s="139"/>
      <c r="AE23" s="138"/>
      <c r="AF23" s="138"/>
      <c r="AG23" s="148"/>
      <c r="AH23" s="139"/>
    </row>
    <row r="24" spans="1:34" x14ac:dyDescent="0.25">
      <c r="A24" s="172" t="s">
        <v>52</v>
      </c>
      <c r="B24" s="172" t="s">
        <v>53</v>
      </c>
      <c r="C24" s="173" t="s">
        <v>54</v>
      </c>
      <c r="D24" s="173" t="s">
        <v>44</v>
      </c>
      <c r="E24" s="174">
        <v>42717</v>
      </c>
      <c r="F24" s="65">
        <v>52542.97</v>
      </c>
      <c r="G24" s="176">
        <v>1</v>
      </c>
      <c r="H24" s="178"/>
      <c r="I24" s="68">
        <f>SUM(H24:H28)/SUM(F24:F28)</f>
        <v>0</v>
      </c>
      <c r="J24" s="69">
        <f>SUM(H24:H28,F24:F28)</f>
        <v>120217</v>
      </c>
      <c r="K24" s="70"/>
      <c r="L24" s="178"/>
      <c r="M24" s="72">
        <f>SUM(L24:L28)/SUM(F24:F28+H24:H28)</f>
        <v>0</v>
      </c>
      <c r="N24" s="179">
        <v>42705</v>
      </c>
      <c r="O24" s="180"/>
      <c r="P24" s="64">
        <v>42752</v>
      </c>
      <c r="Q24" s="174"/>
      <c r="R24" s="173">
        <v>0</v>
      </c>
      <c r="S24" s="174"/>
      <c r="T24" s="175"/>
      <c r="U24" s="181"/>
      <c r="V24" s="174"/>
      <c r="W24" s="182"/>
      <c r="X24" s="182"/>
      <c r="Y24" s="182"/>
      <c r="Z24" s="182"/>
      <c r="AA24" s="183" t="s">
        <v>42</v>
      </c>
      <c r="AB24" s="184"/>
      <c r="AC24" s="184"/>
      <c r="AD24" s="65"/>
      <c r="AE24" s="64"/>
      <c r="AF24" s="174"/>
      <c r="AG24" s="181"/>
      <c r="AH24" s="175"/>
    </row>
    <row r="25" spans="1:34" x14ac:dyDescent="0.25">
      <c r="A25" s="98" t="s">
        <v>52</v>
      </c>
      <c r="B25" s="98" t="s">
        <v>53</v>
      </c>
      <c r="C25" s="185"/>
      <c r="D25" s="185"/>
      <c r="E25" s="186"/>
      <c r="F25" s="214"/>
      <c r="G25" s="99">
        <v>2</v>
      </c>
      <c r="H25" s="100"/>
      <c r="I25" s="86"/>
      <c r="J25" s="87"/>
      <c r="K25" s="101"/>
      <c r="L25" s="100"/>
      <c r="M25" s="90"/>
      <c r="N25" s="188"/>
      <c r="O25" s="189"/>
      <c r="P25" s="82"/>
      <c r="Q25" s="186"/>
      <c r="R25" s="185"/>
      <c r="S25" s="186"/>
      <c r="T25" s="187"/>
      <c r="U25" s="190"/>
      <c r="V25" s="186"/>
      <c r="W25" s="191"/>
      <c r="X25" s="191"/>
      <c r="Y25" s="191"/>
      <c r="Z25" s="191"/>
      <c r="AA25" s="192"/>
      <c r="AB25" s="193"/>
      <c r="AC25" s="193"/>
      <c r="AD25" s="83"/>
      <c r="AE25" s="82"/>
      <c r="AF25" s="186"/>
      <c r="AG25" s="190"/>
      <c r="AH25" s="187"/>
    </row>
    <row r="26" spans="1:34" x14ac:dyDescent="0.25">
      <c r="A26" s="79" t="s">
        <v>52</v>
      </c>
      <c r="B26" s="79" t="s">
        <v>53</v>
      </c>
      <c r="C26" s="185"/>
      <c r="D26" s="185"/>
      <c r="E26" s="186"/>
      <c r="F26" s="215">
        <v>16877.57</v>
      </c>
      <c r="G26" s="84">
        <v>3</v>
      </c>
      <c r="H26" s="85"/>
      <c r="I26" s="86"/>
      <c r="J26" s="87"/>
      <c r="K26" s="88"/>
      <c r="L26" s="85"/>
      <c r="M26" s="90"/>
      <c r="N26" s="188"/>
      <c r="O26" s="189"/>
      <c r="P26" s="82"/>
      <c r="Q26" s="186"/>
      <c r="R26" s="185"/>
      <c r="S26" s="186"/>
      <c r="T26" s="187"/>
      <c r="U26" s="190"/>
      <c r="V26" s="186"/>
      <c r="W26" s="191"/>
      <c r="X26" s="191"/>
      <c r="Y26" s="191"/>
      <c r="Z26" s="191"/>
      <c r="AA26" s="192"/>
      <c r="AB26" s="193"/>
      <c r="AC26" s="193"/>
      <c r="AD26" s="83"/>
      <c r="AE26" s="82"/>
      <c r="AF26" s="186"/>
      <c r="AG26" s="190"/>
      <c r="AH26" s="187"/>
    </row>
    <row r="27" spans="1:34" x14ac:dyDescent="0.25">
      <c r="A27" s="98" t="s">
        <v>52</v>
      </c>
      <c r="B27" s="98" t="s">
        <v>53</v>
      </c>
      <c r="C27" s="185"/>
      <c r="D27" s="185"/>
      <c r="E27" s="186"/>
      <c r="F27" s="215">
        <v>45936.81</v>
      </c>
      <c r="G27" s="99">
        <v>4</v>
      </c>
      <c r="H27" s="100"/>
      <c r="I27" s="86"/>
      <c r="J27" s="87"/>
      <c r="K27" s="101"/>
      <c r="L27" s="100"/>
      <c r="M27" s="90"/>
      <c r="N27" s="188"/>
      <c r="O27" s="189"/>
      <c r="P27" s="82"/>
      <c r="Q27" s="186"/>
      <c r="R27" s="185"/>
      <c r="S27" s="186"/>
      <c r="T27" s="187"/>
      <c r="U27" s="190"/>
      <c r="V27" s="186"/>
      <c r="W27" s="191"/>
      <c r="X27" s="191"/>
      <c r="Y27" s="191"/>
      <c r="Z27" s="191"/>
      <c r="AA27" s="192"/>
      <c r="AB27" s="193"/>
      <c r="AC27" s="193"/>
      <c r="AD27" s="83"/>
      <c r="AE27" s="82"/>
      <c r="AF27" s="186"/>
      <c r="AG27" s="190"/>
      <c r="AH27" s="187"/>
    </row>
    <row r="28" spans="1:34" ht="15.75" thickBot="1" x14ac:dyDescent="0.3">
      <c r="A28" s="194" t="s">
        <v>52</v>
      </c>
      <c r="B28" s="194" t="s">
        <v>53</v>
      </c>
      <c r="C28" s="195"/>
      <c r="D28" s="195"/>
      <c r="E28" s="196"/>
      <c r="F28" s="216">
        <v>4859.6499999999996</v>
      </c>
      <c r="G28" s="198">
        <v>5</v>
      </c>
      <c r="H28" s="199"/>
      <c r="I28" s="110"/>
      <c r="J28" s="111"/>
      <c r="K28" s="200"/>
      <c r="L28" s="199"/>
      <c r="M28" s="113"/>
      <c r="N28" s="201"/>
      <c r="O28" s="202"/>
      <c r="P28" s="106"/>
      <c r="Q28" s="196"/>
      <c r="R28" s="195"/>
      <c r="S28" s="196"/>
      <c r="T28" s="197"/>
      <c r="U28" s="203"/>
      <c r="V28" s="196"/>
      <c r="W28" s="204"/>
      <c r="X28" s="204"/>
      <c r="Y28" s="204"/>
      <c r="Z28" s="204"/>
      <c r="AA28" s="205"/>
      <c r="AB28" s="206"/>
      <c r="AC28" s="206"/>
      <c r="AD28" s="107"/>
      <c r="AE28" s="106"/>
      <c r="AF28" s="196"/>
      <c r="AG28" s="203"/>
      <c r="AH28" s="197"/>
    </row>
    <row r="29" spans="1:34" x14ac:dyDescent="0.25">
      <c r="A29" s="136" t="s">
        <v>55</v>
      </c>
      <c r="B29" s="136" t="s">
        <v>53</v>
      </c>
      <c r="C29" s="217" t="s">
        <v>56</v>
      </c>
      <c r="D29" s="218" t="s">
        <v>44</v>
      </c>
      <c r="E29" s="219">
        <v>42769</v>
      </c>
      <c r="F29" s="213">
        <v>4900</v>
      </c>
      <c r="G29" s="220">
        <v>1</v>
      </c>
      <c r="H29" s="208"/>
      <c r="I29" s="142">
        <f>SUM(H29:H33)/SUM(F29:F33)</f>
        <v>0</v>
      </c>
      <c r="J29" s="128">
        <f t="shared" ref="J29" si="2">SUM(H29:H33,F29)</f>
        <v>4900</v>
      </c>
      <c r="K29" s="221"/>
      <c r="L29" s="208"/>
      <c r="M29" s="145">
        <f>SUM(L29:L33)/SUM(F29:F33+H29:H33)</f>
        <v>0</v>
      </c>
      <c r="N29" s="222">
        <v>42767</v>
      </c>
      <c r="O29" s="223"/>
      <c r="P29" s="138">
        <v>42780</v>
      </c>
      <c r="Q29" s="219"/>
      <c r="R29" s="217">
        <v>0</v>
      </c>
      <c r="S29" s="219"/>
      <c r="T29" s="213"/>
      <c r="U29" s="224"/>
      <c r="V29" s="219"/>
      <c r="W29" s="225"/>
      <c r="X29" s="225"/>
      <c r="Y29" s="225"/>
      <c r="Z29" s="225"/>
      <c r="AA29" s="226" t="s">
        <v>42</v>
      </c>
      <c r="AB29" s="227"/>
      <c r="AC29" s="227"/>
      <c r="AD29" s="139"/>
      <c r="AE29" s="138"/>
      <c r="AF29" s="219"/>
      <c r="AG29" s="224"/>
      <c r="AH29" s="213"/>
    </row>
    <row r="30" spans="1:34" x14ac:dyDescent="0.25">
      <c r="A30" s="136" t="s">
        <v>55</v>
      </c>
      <c r="B30" s="136" t="s">
        <v>53</v>
      </c>
      <c r="C30" s="217"/>
      <c r="D30" s="217"/>
      <c r="E30" s="219"/>
      <c r="F30" s="213"/>
      <c r="G30" s="140">
        <v>2</v>
      </c>
      <c r="H30" s="141"/>
      <c r="I30" s="142"/>
      <c r="J30" s="143"/>
      <c r="K30" s="144"/>
      <c r="L30" s="141"/>
      <c r="M30" s="145"/>
      <c r="N30" s="222"/>
      <c r="O30" s="223"/>
      <c r="P30" s="138"/>
      <c r="Q30" s="219"/>
      <c r="R30" s="217"/>
      <c r="S30" s="219"/>
      <c r="T30" s="213"/>
      <c r="U30" s="224"/>
      <c r="V30" s="219"/>
      <c r="W30" s="225"/>
      <c r="X30" s="225"/>
      <c r="Y30" s="225"/>
      <c r="Z30" s="225"/>
      <c r="AA30" s="228"/>
      <c r="AB30" s="227"/>
      <c r="AC30" s="227"/>
      <c r="AD30" s="139"/>
      <c r="AE30" s="138"/>
      <c r="AF30" s="219"/>
      <c r="AG30" s="224"/>
      <c r="AH30" s="213"/>
    </row>
    <row r="31" spans="1:34" x14ac:dyDescent="0.25">
      <c r="A31" s="136" t="s">
        <v>55</v>
      </c>
      <c r="B31" s="136" t="s">
        <v>53</v>
      </c>
      <c r="C31" s="217"/>
      <c r="D31" s="217"/>
      <c r="E31" s="219"/>
      <c r="F31" s="213"/>
      <c r="G31" s="140">
        <v>3</v>
      </c>
      <c r="H31" s="141"/>
      <c r="I31" s="142"/>
      <c r="J31" s="143"/>
      <c r="K31" s="144"/>
      <c r="L31" s="141"/>
      <c r="M31" s="145"/>
      <c r="N31" s="222"/>
      <c r="O31" s="223"/>
      <c r="P31" s="138"/>
      <c r="Q31" s="219"/>
      <c r="R31" s="217"/>
      <c r="S31" s="219"/>
      <c r="T31" s="213"/>
      <c r="U31" s="224"/>
      <c r="V31" s="219"/>
      <c r="W31" s="225"/>
      <c r="X31" s="225"/>
      <c r="Y31" s="225"/>
      <c r="Z31" s="225"/>
      <c r="AA31" s="228"/>
      <c r="AB31" s="227"/>
      <c r="AC31" s="227"/>
      <c r="AD31" s="139"/>
      <c r="AE31" s="138"/>
      <c r="AF31" s="219"/>
      <c r="AG31" s="224"/>
      <c r="AH31" s="213"/>
    </row>
    <row r="32" spans="1:34" x14ac:dyDescent="0.25">
      <c r="A32" s="136" t="s">
        <v>55</v>
      </c>
      <c r="B32" s="136" t="s">
        <v>53</v>
      </c>
      <c r="C32" s="217"/>
      <c r="D32" s="217"/>
      <c r="E32" s="219"/>
      <c r="F32" s="213"/>
      <c r="G32" s="140">
        <v>4</v>
      </c>
      <c r="H32" s="141"/>
      <c r="I32" s="142"/>
      <c r="J32" s="143"/>
      <c r="K32" s="144"/>
      <c r="L32" s="141"/>
      <c r="M32" s="145"/>
      <c r="N32" s="222"/>
      <c r="O32" s="223"/>
      <c r="P32" s="138"/>
      <c r="Q32" s="219"/>
      <c r="R32" s="217"/>
      <c r="S32" s="219"/>
      <c r="T32" s="213"/>
      <c r="U32" s="224"/>
      <c r="V32" s="219"/>
      <c r="W32" s="225"/>
      <c r="X32" s="225"/>
      <c r="Y32" s="225"/>
      <c r="Z32" s="225"/>
      <c r="AA32" s="228"/>
      <c r="AB32" s="227"/>
      <c r="AC32" s="227"/>
      <c r="AD32" s="139"/>
      <c r="AE32" s="138"/>
      <c r="AF32" s="219"/>
      <c r="AG32" s="224"/>
      <c r="AH32" s="213"/>
    </row>
    <row r="33" spans="1:34" ht="15.75" thickBot="1" x14ac:dyDescent="0.3">
      <c r="A33" s="152" t="s">
        <v>55</v>
      </c>
      <c r="B33" s="152" t="s">
        <v>53</v>
      </c>
      <c r="C33" s="217"/>
      <c r="D33" s="229"/>
      <c r="E33" s="219"/>
      <c r="F33" s="213"/>
      <c r="G33" s="153">
        <v>5</v>
      </c>
      <c r="H33" s="154"/>
      <c r="I33" s="142"/>
      <c r="J33" s="163"/>
      <c r="K33" s="155"/>
      <c r="L33" s="154"/>
      <c r="M33" s="145"/>
      <c r="N33" s="222"/>
      <c r="O33" s="223"/>
      <c r="P33" s="138"/>
      <c r="Q33" s="219"/>
      <c r="R33" s="217"/>
      <c r="S33" s="219"/>
      <c r="T33" s="213"/>
      <c r="U33" s="224"/>
      <c r="V33" s="219"/>
      <c r="W33" s="225"/>
      <c r="X33" s="225"/>
      <c r="Y33" s="225"/>
      <c r="Z33" s="225"/>
      <c r="AA33" s="230"/>
      <c r="AB33" s="227"/>
      <c r="AC33" s="227"/>
      <c r="AD33" s="139"/>
      <c r="AE33" s="138"/>
      <c r="AF33" s="219"/>
      <c r="AG33" s="224"/>
      <c r="AH33" s="213"/>
    </row>
    <row r="34" spans="1:34" x14ac:dyDescent="0.25">
      <c r="A34" s="172" t="s">
        <v>57</v>
      </c>
      <c r="B34" s="172" t="s">
        <v>53</v>
      </c>
      <c r="C34" s="173" t="s">
        <v>58</v>
      </c>
      <c r="D34" s="173" t="s">
        <v>44</v>
      </c>
      <c r="E34" s="174">
        <v>42748</v>
      </c>
      <c r="F34" s="175">
        <v>9770</v>
      </c>
      <c r="G34" s="176">
        <v>1</v>
      </c>
      <c r="H34" s="178"/>
      <c r="I34" s="68">
        <f>SUM(H34:H38)/SUM(F34:F38)</f>
        <v>0</v>
      </c>
      <c r="J34" s="69">
        <f t="shared" ref="J34" si="3">SUM(H34:H38,F34)</f>
        <v>9770</v>
      </c>
      <c r="K34" s="70"/>
      <c r="L34" s="178"/>
      <c r="M34" s="72">
        <f>SUM(L34:L38)/SUM(F34:F38+H34:H38)</f>
        <v>0</v>
      </c>
      <c r="N34" s="179">
        <v>42736</v>
      </c>
      <c r="O34" s="180"/>
      <c r="P34" s="64">
        <v>42859</v>
      </c>
      <c r="Q34" s="174"/>
      <c r="R34" s="173">
        <v>0</v>
      </c>
      <c r="S34" s="174"/>
      <c r="T34" s="175"/>
      <c r="U34" s="181"/>
      <c r="V34" s="174"/>
      <c r="W34" s="182"/>
      <c r="X34" s="182"/>
      <c r="Y34" s="182"/>
      <c r="Z34" s="182"/>
      <c r="AA34" s="183" t="s">
        <v>42</v>
      </c>
      <c r="AB34" s="184"/>
      <c r="AC34" s="184"/>
      <c r="AD34" s="65"/>
      <c r="AE34" s="64"/>
      <c r="AF34" s="174"/>
      <c r="AG34" s="181"/>
      <c r="AH34" s="175"/>
    </row>
    <row r="35" spans="1:34" x14ac:dyDescent="0.25">
      <c r="A35" s="98" t="s">
        <v>57</v>
      </c>
      <c r="B35" s="98" t="s">
        <v>53</v>
      </c>
      <c r="C35" s="185"/>
      <c r="D35" s="185"/>
      <c r="E35" s="186"/>
      <c r="F35" s="187"/>
      <c r="G35" s="99">
        <v>2</v>
      </c>
      <c r="H35" s="100"/>
      <c r="I35" s="86"/>
      <c r="J35" s="87"/>
      <c r="K35" s="101"/>
      <c r="L35" s="100"/>
      <c r="M35" s="90"/>
      <c r="N35" s="188"/>
      <c r="O35" s="189"/>
      <c r="P35" s="82"/>
      <c r="Q35" s="186"/>
      <c r="R35" s="185"/>
      <c r="S35" s="186"/>
      <c r="T35" s="187"/>
      <c r="U35" s="190"/>
      <c r="V35" s="186"/>
      <c r="W35" s="191"/>
      <c r="X35" s="191"/>
      <c r="Y35" s="191"/>
      <c r="Z35" s="191"/>
      <c r="AA35" s="192"/>
      <c r="AB35" s="193"/>
      <c r="AC35" s="193"/>
      <c r="AD35" s="83"/>
      <c r="AE35" s="82"/>
      <c r="AF35" s="186"/>
      <c r="AG35" s="190"/>
      <c r="AH35" s="187"/>
    </row>
    <row r="36" spans="1:34" x14ac:dyDescent="0.25">
      <c r="A36" s="79" t="s">
        <v>57</v>
      </c>
      <c r="B36" s="79" t="s">
        <v>53</v>
      </c>
      <c r="C36" s="185"/>
      <c r="D36" s="185"/>
      <c r="E36" s="186"/>
      <c r="F36" s="187"/>
      <c r="G36" s="84">
        <v>3</v>
      </c>
      <c r="H36" s="85"/>
      <c r="I36" s="86"/>
      <c r="J36" s="87"/>
      <c r="K36" s="88"/>
      <c r="L36" s="85"/>
      <c r="M36" s="90"/>
      <c r="N36" s="188"/>
      <c r="O36" s="189"/>
      <c r="P36" s="82"/>
      <c r="Q36" s="186"/>
      <c r="R36" s="185"/>
      <c r="S36" s="186"/>
      <c r="T36" s="187"/>
      <c r="U36" s="190"/>
      <c r="V36" s="186"/>
      <c r="W36" s="191"/>
      <c r="X36" s="191"/>
      <c r="Y36" s="191"/>
      <c r="Z36" s="191"/>
      <c r="AA36" s="192"/>
      <c r="AB36" s="193"/>
      <c r="AC36" s="193"/>
      <c r="AD36" s="83"/>
      <c r="AE36" s="82"/>
      <c r="AF36" s="186"/>
      <c r="AG36" s="190"/>
      <c r="AH36" s="187"/>
    </row>
    <row r="37" spans="1:34" x14ac:dyDescent="0.25">
      <c r="A37" s="98" t="s">
        <v>57</v>
      </c>
      <c r="B37" s="98" t="s">
        <v>53</v>
      </c>
      <c r="C37" s="185"/>
      <c r="D37" s="185"/>
      <c r="E37" s="186"/>
      <c r="F37" s="187"/>
      <c r="G37" s="99">
        <v>4</v>
      </c>
      <c r="H37" s="100"/>
      <c r="I37" s="86"/>
      <c r="J37" s="87"/>
      <c r="K37" s="101"/>
      <c r="L37" s="100"/>
      <c r="M37" s="90"/>
      <c r="N37" s="188"/>
      <c r="O37" s="189"/>
      <c r="P37" s="82">
        <v>42816</v>
      </c>
      <c r="Q37" s="186"/>
      <c r="R37" s="185"/>
      <c r="S37" s="186"/>
      <c r="T37" s="187"/>
      <c r="U37" s="190"/>
      <c r="V37" s="186"/>
      <c r="W37" s="191"/>
      <c r="X37" s="191"/>
      <c r="Y37" s="191"/>
      <c r="Z37" s="191"/>
      <c r="AA37" s="192"/>
      <c r="AB37" s="193"/>
      <c r="AC37" s="193"/>
      <c r="AD37" s="83"/>
      <c r="AE37" s="82"/>
      <c r="AF37" s="186"/>
      <c r="AG37" s="190"/>
      <c r="AH37" s="187"/>
    </row>
    <row r="38" spans="1:34" ht="15.75" thickBot="1" x14ac:dyDescent="0.3">
      <c r="A38" s="194" t="s">
        <v>57</v>
      </c>
      <c r="B38" s="194" t="s">
        <v>53</v>
      </c>
      <c r="C38" s="195"/>
      <c r="D38" s="195"/>
      <c r="E38" s="196"/>
      <c r="F38" s="197"/>
      <c r="G38" s="198">
        <v>5</v>
      </c>
      <c r="H38" s="199"/>
      <c r="I38" s="110"/>
      <c r="J38" s="111"/>
      <c r="K38" s="200"/>
      <c r="L38" s="199"/>
      <c r="M38" s="113"/>
      <c r="N38" s="201"/>
      <c r="O38" s="202"/>
      <c r="P38" s="106"/>
      <c r="Q38" s="196"/>
      <c r="R38" s="195"/>
      <c r="S38" s="196"/>
      <c r="T38" s="197"/>
      <c r="U38" s="203"/>
      <c r="V38" s="196"/>
      <c r="W38" s="204"/>
      <c r="X38" s="204"/>
      <c r="Y38" s="204"/>
      <c r="Z38" s="204"/>
      <c r="AA38" s="205"/>
      <c r="AB38" s="206"/>
      <c r="AC38" s="206"/>
      <c r="AD38" s="107"/>
      <c r="AE38" s="106"/>
      <c r="AF38" s="196"/>
      <c r="AG38" s="203"/>
      <c r="AH38" s="197"/>
    </row>
    <row r="39" spans="1:34" x14ac:dyDescent="0.25">
      <c r="A39" s="136" t="s">
        <v>59</v>
      </c>
      <c r="B39" s="136" t="s">
        <v>60</v>
      </c>
      <c r="C39" s="217" t="s">
        <v>61</v>
      </c>
      <c r="D39" s="218" t="s">
        <v>44</v>
      </c>
      <c r="E39" s="219">
        <v>42845</v>
      </c>
      <c r="F39" s="139">
        <v>2700</v>
      </c>
      <c r="G39" s="220">
        <v>1</v>
      </c>
      <c r="H39" s="208">
        <v>1349</v>
      </c>
      <c r="I39" s="142">
        <f>SUM(H39:H43)/SUM(F39:F43)</f>
        <v>0.49962962962962965</v>
      </c>
      <c r="J39" s="128">
        <f t="shared" ref="J39" si="4">SUM(H39:H43,F39)</f>
        <v>4049</v>
      </c>
      <c r="K39" s="221"/>
      <c r="L39" s="208"/>
      <c r="M39" s="145">
        <f>SUM(L39:L43)/SUM(F39:F43+H39:H43)</f>
        <v>0</v>
      </c>
      <c r="N39" s="222">
        <v>42826</v>
      </c>
      <c r="O39" s="223"/>
      <c r="P39" s="138">
        <v>42922</v>
      </c>
      <c r="Q39" s="219"/>
      <c r="R39" s="217">
        <v>0</v>
      </c>
      <c r="S39" s="219"/>
      <c r="T39" s="213"/>
      <c r="U39" s="224"/>
      <c r="V39" s="219"/>
      <c r="W39" s="225"/>
      <c r="X39" s="225"/>
      <c r="Y39" s="225"/>
      <c r="Z39" s="225"/>
      <c r="AA39" s="226" t="s">
        <v>42</v>
      </c>
      <c r="AB39" s="227"/>
      <c r="AC39" s="227"/>
      <c r="AD39" s="139"/>
      <c r="AE39" s="138"/>
      <c r="AF39" s="219"/>
      <c r="AG39" s="224"/>
      <c r="AH39" s="213"/>
    </row>
    <row r="40" spans="1:34" x14ac:dyDescent="0.25">
      <c r="A40" s="152" t="s">
        <v>59</v>
      </c>
      <c r="B40" s="152" t="s">
        <v>60</v>
      </c>
      <c r="C40" s="217"/>
      <c r="D40" s="217"/>
      <c r="E40" s="219"/>
      <c r="F40" s="139"/>
      <c r="G40" s="153">
        <v>2</v>
      </c>
      <c r="H40" s="154"/>
      <c r="I40" s="142"/>
      <c r="J40" s="143"/>
      <c r="K40" s="155"/>
      <c r="L40" s="154"/>
      <c r="M40" s="145"/>
      <c r="N40" s="222"/>
      <c r="O40" s="223"/>
      <c r="P40" s="138"/>
      <c r="Q40" s="219"/>
      <c r="R40" s="217"/>
      <c r="S40" s="219"/>
      <c r="T40" s="213"/>
      <c r="U40" s="224"/>
      <c r="V40" s="219"/>
      <c r="W40" s="225"/>
      <c r="X40" s="225"/>
      <c r="Y40" s="225"/>
      <c r="Z40" s="225"/>
      <c r="AA40" s="228"/>
      <c r="AB40" s="227"/>
      <c r="AC40" s="227"/>
      <c r="AD40" s="139"/>
      <c r="AE40" s="138"/>
      <c r="AF40" s="219"/>
      <c r="AG40" s="224"/>
      <c r="AH40" s="213"/>
    </row>
    <row r="41" spans="1:34" x14ac:dyDescent="0.25">
      <c r="A41" s="152" t="s">
        <v>59</v>
      </c>
      <c r="B41" s="152" t="s">
        <v>60</v>
      </c>
      <c r="C41" s="217"/>
      <c r="D41" s="217"/>
      <c r="E41" s="219"/>
      <c r="F41" s="139"/>
      <c r="G41" s="153">
        <v>3</v>
      </c>
      <c r="H41" s="154"/>
      <c r="I41" s="142"/>
      <c r="J41" s="143"/>
      <c r="K41" s="155"/>
      <c r="L41" s="154"/>
      <c r="M41" s="145"/>
      <c r="N41" s="222"/>
      <c r="O41" s="223"/>
      <c r="P41" s="138"/>
      <c r="Q41" s="219"/>
      <c r="R41" s="217"/>
      <c r="S41" s="219"/>
      <c r="T41" s="213"/>
      <c r="U41" s="224"/>
      <c r="V41" s="219"/>
      <c r="W41" s="225"/>
      <c r="X41" s="225"/>
      <c r="Y41" s="225"/>
      <c r="Z41" s="225"/>
      <c r="AA41" s="228"/>
      <c r="AB41" s="227"/>
      <c r="AC41" s="227"/>
      <c r="AD41" s="139"/>
      <c r="AE41" s="138"/>
      <c r="AF41" s="219"/>
      <c r="AG41" s="224"/>
      <c r="AH41" s="213"/>
    </row>
    <row r="42" spans="1:34" x14ac:dyDescent="0.25">
      <c r="A42" s="152" t="s">
        <v>59</v>
      </c>
      <c r="B42" s="152" t="s">
        <v>60</v>
      </c>
      <c r="C42" s="217"/>
      <c r="D42" s="217"/>
      <c r="E42" s="219"/>
      <c r="F42" s="139"/>
      <c r="G42" s="153">
        <v>4</v>
      </c>
      <c r="H42" s="154"/>
      <c r="I42" s="142"/>
      <c r="J42" s="143"/>
      <c r="K42" s="155"/>
      <c r="L42" s="154"/>
      <c r="M42" s="145"/>
      <c r="N42" s="222"/>
      <c r="O42" s="223"/>
      <c r="P42" s="138"/>
      <c r="Q42" s="219"/>
      <c r="R42" s="217"/>
      <c r="S42" s="219"/>
      <c r="T42" s="213"/>
      <c r="U42" s="224"/>
      <c r="V42" s="219"/>
      <c r="W42" s="225"/>
      <c r="X42" s="225"/>
      <c r="Y42" s="225"/>
      <c r="Z42" s="225"/>
      <c r="AA42" s="228"/>
      <c r="AB42" s="227"/>
      <c r="AC42" s="227"/>
      <c r="AD42" s="139"/>
      <c r="AE42" s="138"/>
      <c r="AF42" s="219"/>
      <c r="AG42" s="224"/>
      <c r="AH42" s="213"/>
    </row>
    <row r="43" spans="1:34" ht="15.75" thickBot="1" x14ac:dyDescent="0.3">
      <c r="A43" s="152" t="s">
        <v>59</v>
      </c>
      <c r="B43" s="152" t="s">
        <v>60</v>
      </c>
      <c r="C43" s="217"/>
      <c r="D43" s="229"/>
      <c r="E43" s="219"/>
      <c r="F43" s="139"/>
      <c r="G43" s="153">
        <v>5</v>
      </c>
      <c r="H43" s="154"/>
      <c r="I43" s="142"/>
      <c r="J43" s="163"/>
      <c r="K43" s="155"/>
      <c r="L43" s="154"/>
      <c r="M43" s="145"/>
      <c r="N43" s="222"/>
      <c r="O43" s="223"/>
      <c r="P43" s="138"/>
      <c r="Q43" s="219"/>
      <c r="R43" s="217"/>
      <c r="S43" s="219"/>
      <c r="T43" s="213"/>
      <c r="U43" s="224"/>
      <c r="V43" s="219"/>
      <c r="W43" s="225"/>
      <c r="X43" s="225"/>
      <c r="Y43" s="225"/>
      <c r="Z43" s="225"/>
      <c r="AA43" s="230"/>
      <c r="AB43" s="227"/>
      <c r="AC43" s="227"/>
      <c r="AD43" s="139"/>
      <c r="AE43" s="138"/>
      <c r="AF43" s="219"/>
      <c r="AG43" s="224"/>
      <c r="AH43" s="213"/>
    </row>
    <row r="44" spans="1:34" x14ac:dyDescent="0.25">
      <c r="A44" s="172" t="s">
        <v>62</v>
      </c>
      <c r="B44" s="172" t="s">
        <v>60</v>
      </c>
      <c r="C44" s="173" t="s">
        <v>63</v>
      </c>
      <c r="D44" s="173" t="s">
        <v>44</v>
      </c>
      <c r="E44" s="174">
        <v>42845</v>
      </c>
      <c r="F44" s="65">
        <v>3720</v>
      </c>
      <c r="G44" s="176">
        <v>1</v>
      </c>
      <c r="H44" s="178">
        <v>1640</v>
      </c>
      <c r="I44" s="68">
        <f>SUM(H44:H48)/SUM(F44:F48)</f>
        <v>0.56622043010752676</v>
      </c>
      <c r="J44" s="69">
        <f>SUM(H44:H48,F44)</f>
        <v>5826.34</v>
      </c>
      <c r="K44" s="70"/>
      <c r="L44" s="178"/>
      <c r="M44" s="72">
        <f>SUM(L44:L48)/SUM(F44:F48+H44:H48)</f>
        <v>0</v>
      </c>
      <c r="N44" s="179">
        <v>42826</v>
      </c>
      <c r="O44" s="180"/>
      <c r="P44" s="174">
        <v>42845</v>
      </c>
      <c r="Q44" s="174"/>
      <c r="R44" s="173">
        <v>0</v>
      </c>
      <c r="S44" s="174"/>
      <c r="T44" s="175"/>
      <c r="U44" s="181"/>
      <c r="V44" s="174"/>
      <c r="W44" s="182"/>
      <c r="X44" s="182"/>
      <c r="Y44" s="182"/>
      <c r="Z44" s="182"/>
      <c r="AA44" s="183" t="s">
        <v>42</v>
      </c>
      <c r="AB44" s="184"/>
      <c r="AC44" s="184"/>
      <c r="AD44" s="65"/>
      <c r="AE44" s="64"/>
      <c r="AF44" s="174"/>
      <c r="AG44" s="181"/>
      <c r="AH44" s="175"/>
    </row>
    <row r="45" spans="1:34" x14ac:dyDescent="0.25">
      <c r="A45" s="98" t="s">
        <v>62</v>
      </c>
      <c r="B45" s="98" t="s">
        <v>60</v>
      </c>
      <c r="C45" s="185"/>
      <c r="D45" s="185"/>
      <c r="E45" s="186"/>
      <c r="F45" s="83"/>
      <c r="G45" s="99" t="s">
        <v>64</v>
      </c>
      <c r="H45" s="100">
        <v>327.12</v>
      </c>
      <c r="I45" s="86"/>
      <c r="J45" s="87"/>
      <c r="K45" s="101"/>
      <c r="L45" s="100"/>
      <c r="M45" s="90"/>
      <c r="N45" s="188"/>
      <c r="O45" s="189"/>
      <c r="P45" s="186"/>
      <c r="Q45" s="186"/>
      <c r="R45" s="185"/>
      <c r="S45" s="186"/>
      <c r="T45" s="187"/>
      <c r="U45" s="190"/>
      <c r="V45" s="186"/>
      <c r="W45" s="191"/>
      <c r="X45" s="191"/>
      <c r="Y45" s="191"/>
      <c r="Z45" s="191"/>
      <c r="AA45" s="192"/>
      <c r="AB45" s="193"/>
      <c r="AC45" s="193"/>
      <c r="AD45" s="83"/>
      <c r="AE45" s="82"/>
      <c r="AF45" s="186"/>
      <c r="AG45" s="190"/>
      <c r="AH45" s="187"/>
    </row>
    <row r="46" spans="1:34" x14ac:dyDescent="0.25">
      <c r="A46" s="79" t="s">
        <v>62</v>
      </c>
      <c r="B46" s="79" t="s">
        <v>60</v>
      </c>
      <c r="C46" s="185"/>
      <c r="D46" s="185"/>
      <c r="E46" s="186"/>
      <c r="F46" s="83"/>
      <c r="G46" s="84" t="s">
        <v>64</v>
      </c>
      <c r="H46" s="85">
        <v>38.99</v>
      </c>
      <c r="I46" s="86"/>
      <c r="J46" s="87"/>
      <c r="K46" s="88"/>
      <c r="L46" s="85"/>
      <c r="M46" s="90"/>
      <c r="N46" s="188"/>
      <c r="O46" s="189"/>
      <c r="P46" s="186"/>
      <c r="Q46" s="186"/>
      <c r="R46" s="185"/>
      <c r="S46" s="186"/>
      <c r="T46" s="187"/>
      <c r="U46" s="190"/>
      <c r="V46" s="186"/>
      <c r="W46" s="191"/>
      <c r="X46" s="191"/>
      <c r="Y46" s="191"/>
      <c r="Z46" s="191"/>
      <c r="AA46" s="192"/>
      <c r="AB46" s="193"/>
      <c r="AC46" s="193"/>
      <c r="AD46" s="83"/>
      <c r="AE46" s="82"/>
      <c r="AF46" s="186"/>
      <c r="AG46" s="190"/>
      <c r="AH46" s="187"/>
    </row>
    <row r="47" spans="1:34" x14ac:dyDescent="0.25">
      <c r="A47" s="98" t="s">
        <v>62</v>
      </c>
      <c r="B47" s="98" t="s">
        <v>60</v>
      </c>
      <c r="C47" s="185"/>
      <c r="D47" s="185"/>
      <c r="E47" s="186"/>
      <c r="F47" s="83"/>
      <c r="G47" s="99" t="s">
        <v>64</v>
      </c>
      <c r="H47" s="100">
        <v>100.23</v>
      </c>
      <c r="I47" s="86"/>
      <c r="J47" s="87"/>
      <c r="K47" s="101"/>
      <c r="L47" s="100"/>
      <c r="M47" s="90"/>
      <c r="N47" s="188"/>
      <c r="O47" s="189"/>
      <c r="P47" s="186"/>
      <c r="Q47" s="186"/>
      <c r="R47" s="185"/>
      <c r="S47" s="186"/>
      <c r="T47" s="187"/>
      <c r="U47" s="190"/>
      <c r="V47" s="186"/>
      <c r="W47" s="191"/>
      <c r="X47" s="191"/>
      <c r="Y47" s="191"/>
      <c r="Z47" s="191"/>
      <c r="AA47" s="192"/>
      <c r="AB47" s="193"/>
      <c r="AC47" s="193"/>
      <c r="AD47" s="83"/>
      <c r="AE47" s="82"/>
      <c r="AF47" s="186"/>
      <c r="AG47" s="190"/>
      <c r="AH47" s="187"/>
    </row>
    <row r="48" spans="1:34" ht="15.75" thickBot="1" x14ac:dyDescent="0.3">
      <c r="A48" s="194" t="s">
        <v>62</v>
      </c>
      <c r="B48" s="194" t="s">
        <v>60</v>
      </c>
      <c r="C48" s="195"/>
      <c r="D48" s="195"/>
      <c r="E48" s="196"/>
      <c r="F48" s="107"/>
      <c r="G48" s="198"/>
      <c r="H48" s="199"/>
      <c r="I48" s="110"/>
      <c r="J48" s="111"/>
      <c r="K48" s="200"/>
      <c r="L48" s="199"/>
      <c r="M48" s="113"/>
      <c r="N48" s="201"/>
      <c r="O48" s="202"/>
      <c r="P48" s="196"/>
      <c r="Q48" s="196"/>
      <c r="R48" s="195"/>
      <c r="S48" s="196"/>
      <c r="T48" s="197"/>
      <c r="U48" s="203"/>
      <c r="V48" s="196"/>
      <c r="W48" s="204"/>
      <c r="X48" s="204"/>
      <c r="Y48" s="204"/>
      <c r="Z48" s="204"/>
      <c r="AA48" s="205"/>
      <c r="AB48" s="206"/>
      <c r="AC48" s="206"/>
      <c r="AD48" s="107"/>
      <c r="AE48" s="106"/>
      <c r="AF48" s="196"/>
      <c r="AG48" s="203"/>
      <c r="AH48" s="197"/>
    </row>
    <row r="49" spans="1:34" x14ac:dyDescent="0.25">
      <c r="A49" s="152" t="s">
        <v>65</v>
      </c>
      <c r="B49" s="152" t="s">
        <v>60</v>
      </c>
      <c r="C49" s="137" t="s">
        <v>66</v>
      </c>
      <c r="D49" s="122" t="s">
        <v>44</v>
      </c>
      <c r="E49" s="138">
        <v>42923</v>
      </c>
      <c r="F49" s="139">
        <v>14945</v>
      </c>
      <c r="G49" s="207">
        <v>1</v>
      </c>
      <c r="H49" s="208">
        <v>39288</v>
      </c>
      <c r="I49" s="142">
        <f>SUM(H49:H53)/SUM(F49:F53)</f>
        <v>0.96105675146771041</v>
      </c>
      <c r="J49" s="128">
        <f>SUM(H49:H53,F49:F53)</f>
        <v>80168</v>
      </c>
      <c r="K49" s="209"/>
      <c r="L49" s="210"/>
      <c r="M49" s="145">
        <f>SUM(L49:L53)/SUM(F49:F53+H49:H53)</f>
        <v>0</v>
      </c>
      <c r="N49" s="146">
        <v>42826</v>
      </c>
      <c r="O49" s="147"/>
      <c r="P49" s="138">
        <v>42947</v>
      </c>
      <c r="Q49" s="138"/>
      <c r="R49" s="137">
        <v>0</v>
      </c>
      <c r="S49" s="138"/>
      <c r="T49" s="139"/>
      <c r="U49" s="148"/>
      <c r="V49" s="138"/>
      <c r="W49" s="149"/>
      <c r="X49" s="149"/>
      <c r="Y49" s="149"/>
      <c r="Z49" s="149"/>
      <c r="AA49" s="135" t="s">
        <v>42</v>
      </c>
      <c r="AB49" s="151"/>
      <c r="AC49" s="151"/>
      <c r="AD49" s="139"/>
      <c r="AE49" s="138"/>
      <c r="AF49" s="138"/>
      <c r="AG49" s="148"/>
      <c r="AH49" s="139"/>
    </row>
    <row r="50" spans="1:34" x14ac:dyDescent="0.25">
      <c r="A50" s="136" t="s">
        <v>65</v>
      </c>
      <c r="B50" s="136" t="s">
        <v>60</v>
      </c>
      <c r="C50" s="137"/>
      <c r="D50" s="137"/>
      <c r="E50" s="138"/>
      <c r="F50" s="211"/>
      <c r="G50" s="140">
        <v>2</v>
      </c>
      <c r="H50" s="141"/>
      <c r="I50" s="142"/>
      <c r="J50" s="143"/>
      <c r="K50" s="144"/>
      <c r="L50" s="141"/>
      <c r="M50" s="145"/>
      <c r="N50" s="146"/>
      <c r="O50" s="147"/>
      <c r="P50" s="138"/>
      <c r="Q50" s="138"/>
      <c r="R50" s="137"/>
      <c r="S50" s="138"/>
      <c r="T50" s="139"/>
      <c r="U50" s="148"/>
      <c r="V50" s="138"/>
      <c r="W50" s="149"/>
      <c r="X50" s="149"/>
      <c r="Y50" s="149"/>
      <c r="Z50" s="149"/>
      <c r="AA50" s="150"/>
      <c r="AB50" s="151"/>
      <c r="AC50" s="151"/>
      <c r="AD50" s="139"/>
      <c r="AE50" s="138"/>
      <c r="AF50" s="138"/>
      <c r="AG50" s="148"/>
      <c r="AH50" s="139"/>
    </row>
    <row r="51" spans="1:34" x14ac:dyDescent="0.25">
      <c r="A51" s="152" t="s">
        <v>65</v>
      </c>
      <c r="B51" s="152" t="s">
        <v>60</v>
      </c>
      <c r="C51" s="137"/>
      <c r="D51" s="137"/>
      <c r="E51" s="138"/>
      <c r="F51" s="231">
        <v>1750</v>
      </c>
      <c r="G51" s="153">
        <v>3</v>
      </c>
      <c r="H51" s="154"/>
      <c r="I51" s="142"/>
      <c r="J51" s="143"/>
      <c r="K51" s="155"/>
      <c r="L51" s="154"/>
      <c r="M51" s="145"/>
      <c r="N51" s="146"/>
      <c r="O51" s="147"/>
      <c r="P51" s="138"/>
      <c r="Q51" s="138"/>
      <c r="R51" s="137"/>
      <c r="S51" s="138"/>
      <c r="T51" s="139"/>
      <c r="U51" s="148"/>
      <c r="V51" s="138"/>
      <c r="W51" s="149"/>
      <c r="X51" s="149"/>
      <c r="Y51" s="149"/>
      <c r="Z51" s="149"/>
      <c r="AA51" s="150"/>
      <c r="AB51" s="151"/>
      <c r="AC51" s="151"/>
      <c r="AD51" s="139"/>
      <c r="AE51" s="138"/>
      <c r="AF51" s="138"/>
      <c r="AG51" s="148"/>
      <c r="AH51" s="139"/>
    </row>
    <row r="52" spans="1:34" x14ac:dyDescent="0.25">
      <c r="A52" s="136" t="s">
        <v>65</v>
      </c>
      <c r="B52" s="136" t="s">
        <v>60</v>
      </c>
      <c r="C52" s="137"/>
      <c r="D52" s="137"/>
      <c r="E52" s="138"/>
      <c r="F52" s="232">
        <v>9240</v>
      </c>
      <c r="G52" s="140">
        <v>4</v>
      </c>
      <c r="H52" s="141"/>
      <c r="I52" s="142"/>
      <c r="J52" s="143"/>
      <c r="K52" s="144"/>
      <c r="L52" s="141"/>
      <c r="M52" s="145"/>
      <c r="N52" s="146"/>
      <c r="O52" s="147"/>
      <c r="P52" s="138"/>
      <c r="Q52" s="138"/>
      <c r="R52" s="137"/>
      <c r="S52" s="138"/>
      <c r="T52" s="139"/>
      <c r="U52" s="148"/>
      <c r="V52" s="138"/>
      <c r="W52" s="149"/>
      <c r="X52" s="149"/>
      <c r="Y52" s="149"/>
      <c r="Z52" s="149"/>
      <c r="AA52" s="150"/>
      <c r="AB52" s="151"/>
      <c r="AC52" s="151"/>
      <c r="AD52" s="139"/>
      <c r="AE52" s="138"/>
      <c r="AF52" s="138"/>
      <c r="AG52" s="148"/>
      <c r="AH52" s="139"/>
    </row>
    <row r="53" spans="1:34" ht="15.75" thickBot="1" x14ac:dyDescent="0.3">
      <c r="A53" s="152" t="s">
        <v>65</v>
      </c>
      <c r="B53" s="152" t="s">
        <v>60</v>
      </c>
      <c r="C53" s="137"/>
      <c r="D53" s="157"/>
      <c r="E53" s="138"/>
      <c r="F53" s="231">
        <v>14945</v>
      </c>
      <c r="G53" s="153">
        <v>5</v>
      </c>
      <c r="H53" s="154"/>
      <c r="I53" s="142"/>
      <c r="J53" s="163"/>
      <c r="K53" s="155"/>
      <c r="L53" s="154"/>
      <c r="M53" s="145"/>
      <c r="N53" s="146"/>
      <c r="O53" s="147"/>
      <c r="P53" s="138"/>
      <c r="Q53" s="138"/>
      <c r="R53" s="137"/>
      <c r="S53" s="138"/>
      <c r="T53" s="139"/>
      <c r="U53" s="148"/>
      <c r="V53" s="138"/>
      <c r="W53" s="149"/>
      <c r="X53" s="149"/>
      <c r="Y53" s="149"/>
      <c r="Z53" s="149"/>
      <c r="AA53" s="170"/>
      <c r="AB53" s="151"/>
      <c r="AC53" s="151"/>
      <c r="AD53" s="139"/>
      <c r="AE53" s="138"/>
      <c r="AF53" s="138"/>
      <c r="AG53" s="148"/>
      <c r="AH53" s="139"/>
    </row>
    <row r="54" spans="1:34" x14ac:dyDescent="0.25">
      <c r="A54" s="61" t="s">
        <v>67</v>
      </c>
      <c r="B54" s="61" t="s">
        <v>68</v>
      </c>
      <c r="C54" s="63" t="s">
        <v>69</v>
      </c>
      <c r="D54" s="63" t="s">
        <v>40</v>
      </c>
      <c r="E54" s="64">
        <v>43053</v>
      </c>
      <c r="F54" s="175">
        <v>83878</v>
      </c>
      <c r="G54" s="66">
        <v>1</v>
      </c>
      <c r="H54" s="67">
        <v>1095</v>
      </c>
      <c r="I54" s="68">
        <f>SUM(H54:H58)/SUM(F54:F58)</f>
        <v>3.8806361620448745E-2</v>
      </c>
      <c r="J54" s="69">
        <f>SUM(H54:H58,F54:F58)</f>
        <v>87133</v>
      </c>
      <c r="K54" s="233"/>
      <c r="L54" s="67"/>
      <c r="M54" s="72">
        <f>SUM(L54:L58)/SUM(F54:F58+H54:H58)</f>
        <v>0</v>
      </c>
      <c r="N54" s="73">
        <v>42887</v>
      </c>
      <c r="O54" s="74"/>
      <c r="P54" s="64">
        <v>43066</v>
      </c>
      <c r="Q54" s="64"/>
      <c r="R54" s="63">
        <v>0</v>
      </c>
      <c r="S54" s="64"/>
      <c r="T54" s="65"/>
      <c r="U54" s="75"/>
      <c r="V54" s="174">
        <v>43717</v>
      </c>
      <c r="W54" s="182"/>
      <c r="X54" s="182"/>
      <c r="Y54" s="182"/>
      <c r="Z54" s="182"/>
      <c r="AA54" s="183"/>
      <c r="AB54" s="69" t="s">
        <v>42</v>
      </c>
      <c r="AC54" s="69"/>
      <c r="AD54" s="65">
        <f>SUM(F54,H54:H58)*5%</f>
        <v>4356.6500000000005</v>
      </c>
      <c r="AE54" s="64">
        <f>DATE(YEAR(V54)+1,MONTH(V54),DAY(V54))</f>
        <v>44083</v>
      </c>
      <c r="AF54" s="64"/>
      <c r="AG54" s="75"/>
      <c r="AH54" s="65"/>
    </row>
    <row r="55" spans="1:34" x14ac:dyDescent="0.25">
      <c r="A55" s="98" t="s">
        <v>67</v>
      </c>
      <c r="B55" s="98" t="s">
        <v>68</v>
      </c>
      <c r="C55" s="81"/>
      <c r="D55" s="81"/>
      <c r="E55" s="82"/>
      <c r="F55" s="187"/>
      <c r="G55" s="84">
        <v>2</v>
      </c>
      <c r="H55" s="100">
        <v>2160</v>
      </c>
      <c r="I55" s="86"/>
      <c r="J55" s="87"/>
      <c r="K55" s="88"/>
      <c r="L55" s="85"/>
      <c r="M55" s="90"/>
      <c r="N55" s="91"/>
      <c r="O55" s="92"/>
      <c r="P55" s="82"/>
      <c r="Q55" s="82"/>
      <c r="R55" s="81"/>
      <c r="S55" s="82"/>
      <c r="T55" s="83"/>
      <c r="U55" s="93"/>
      <c r="V55" s="186"/>
      <c r="W55" s="191"/>
      <c r="X55" s="191"/>
      <c r="Y55" s="191"/>
      <c r="Z55" s="191"/>
      <c r="AA55" s="192"/>
      <c r="AB55" s="96"/>
      <c r="AC55" s="96"/>
      <c r="AD55" s="83"/>
      <c r="AE55" s="82"/>
      <c r="AF55" s="82"/>
      <c r="AG55" s="93"/>
      <c r="AH55" s="83"/>
    </row>
    <row r="56" spans="1:34" x14ac:dyDescent="0.25">
      <c r="A56" s="98" t="s">
        <v>67</v>
      </c>
      <c r="B56" s="98" t="s">
        <v>68</v>
      </c>
      <c r="C56" s="81"/>
      <c r="D56" s="81"/>
      <c r="E56" s="82"/>
      <c r="F56" s="187"/>
      <c r="G56" s="99">
        <v>3</v>
      </c>
      <c r="H56" s="100"/>
      <c r="I56" s="86"/>
      <c r="J56" s="87"/>
      <c r="K56" s="101"/>
      <c r="L56" s="100"/>
      <c r="M56" s="90"/>
      <c r="N56" s="91"/>
      <c r="O56" s="92"/>
      <c r="P56" s="82"/>
      <c r="Q56" s="82"/>
      <c r="R56" s="81"/>
      <c r="S56" s="82"/>
      <c r="T56" s="83"/>
      <c r="U56" s="93"/>
      <c r="V56" s="186"/>
      <c r="W56" s="191"/>
      <c r="X56" s="191"/>
      <c r="Y56" s="191"/>
      <c r="Z56" s="191"/>
      <c r="AA56" s="192"/>
      <c r="AB56" s="96"/>
      <c r="AC56" s="96"/>
      <c r="AD56" s="83"/>
      <c r="AE56" s="82"/>
      <c r="AF56" s="82"/>
      <c r="AG56" s="93"/>
      <c r="AH56" s="83"/>
    </row>
    <row r="57" spans="1:34" x14ac:dyDescent="0.25">
      <c r="A57" s="98" t="s">
        <v>67</v>
      </c>
      <c r="B57" s="98" t="s">
        <v>68</v>
      </c>
      <c r="C57" s="81"/>
      <c r="D57" s="81"/>
      <c r="E57" s="82"/>
      <c r="F57" s="187"/>
      <c r="G57" s="84">
        <v>4</v>
      </c>
      <c r="H57" s="85"/>
      <c r="I57" s="86"/>
      <c r="J57" s="87"/>
      <c r="K57" s="88"/>
      <c r="L57" s="85"/>
      <c r="M57" s="90"/>
      <c r="N57" s="91"/>
      <c r="O57" s="92"/>
      <c r="P57" s="82"/>
      <c r="Q57" s="82"/>
      <c r="R57" s="81"/>
      <c r="S57" s="82"/>
      <c r="T57" s="83"/>
      <c r="U57" s="93"/>
      <c r="V57" s="186"/>
      <c r="W57" s="191"/>
      <c r="X57" s="191"/>
      <c r="Y57" s="191"/>
      <c r="Z57" s="191"/>
      <c r="AA57" s="192"/>
      <c r="AB57" s="96"/>
      <c r="AC57" s="96"/>
      <c r="AD57" s="83"/>
      <c r="AE57" s="82"/>
      <c r="AF57" s="82"/>
      <c r="AG57" s="93"/>
      <c r="AH57" s="83"/>
    </row>
    <row r="58" spans="1:34" ht="15.75" thickBot="1" x14ac:dyDescent="0.3">
      <c r="A58" s="103" t="s">
        <v>67</v>
      </c>
      <c r="B58" s="103" t="s">
        <v>68</v>
      </c>
      <c r="C58" s="105"/>
      <c r="D58" s="105"/>
      <c r="E58" s="106"/>
      <c r="F58" s="197"/>
      <c r="G58" s="108">
        <v>5</v>
      </c>
      <c r="H58" s="109"/>
      <c r="I58" s="110"/>
      <c r="J58" s="111"/>
      <c r="K58" s="112"/>
      <c r="L58" s="109"/>
      <c r="M58" s="113"/>
      <c r="N58" s="114"/>
      <c r="O58" s="115"/>
      <c r="P58" s="106"/>
      <c r="Q58" s="106"/>
      <c r="R58" s="105"/>
      <c r="S58" s="106"/>
      <c r="T58" s="107"/>
      <c r="U58" s="116"/>
      <c r="V58" s="196"/>
      <c r="W58" s="204"/>
      <c r="X58" s="204"/>
      <c r="Y58" s="204"/>
      <c r="Z58" s="204"/>
      <c r="AA58" s="205"/>
      <c r="AB58" s="119"/>
      <c r="AC58" s="119"/>
      <c r="AD58" s="107"/>
      <c r="AE58" s="106"/>
      <c r="AF58" s="106"/>
      <c r="AG58" s="116"/>
      <c r="AH58" s="107"/>
    </row>
    <row r="59" spans="1:34" x14ac:dyDescent="0.25">
      <c r="A59" s="234" t="s">
        <v>70</v>
      </c>
      <c r="B59" s="234" t="s">
        <v>46</v>
      </c>
      <c r="C59" s="218" t="s">
        <v>71</v>
      </c>
      <c r="D59" s="218" t="s">
        <v>40</v>
      </c>
      <c r="E59" s="235">
        <v>43137</v>
      </c>
      <c r="F59" s="236">
        <v>248158.38</v>
      </c>
      <c r="G59" s="237">
        <v>1</v>
      </c>
      <c r="H59" s="238">
        <v>75659.62</v>
      </c>
      <c r="I59" s="127">
        <f>SUM(H59:H63)/SUM(F59:F63)</f>
        <v>0.36735076204156392</v>
      </c>
      <c r="J59" s="128">
        <f t="shared" ref="J59" si="5">SUM(H59:H63,F59:F63)</f>
        <v>339319.55</v>
      </c>
      <c r="K59" s="239" t="s">
        <v>72</v>
      </c>
      <c r="L59" s="238">
        <v>63055.21</v>
      </c>
      <c r="M59" s="130">
        <f>SUM(L59:L63)/SUM(F59:F63+H59:H63)</f>
        <v>0.39816304220271875</v>
      </c>
      <c r="N59" s="235">
        <v>43101</v>
      </c>
      <c r="O59" s="240"/>
      <c r="P59" s="235">
        <v>43353</v>
      </c>
      <c r="Q59" s="235"/>
      <c r="R59" s="218">
        <v>0</v>
      </c>
      <c r="S59" s="235"/>
      <c r="T59" s="236"/>
      <c r="U59" s="241"/>
      <c r="V59" s="235">
        <v>44734</v>
      </c>
      <c r="W59" s="240"/>
      <c r="X59" s="240"/>
      <c r="Y59" s="240"/>
      <c r="Z59" s="240"/>
      <c r="AA59" s="226"/>
      <c r="AB59" s="242"/>
      <c r="AC59" s="242" t="s">
        <v>42</v>
      </c>
      <c r="AD59" s="124">
        <f>SUM(F59,H59:H63)*5%</f>
        <v>16965.977500000001</v>
      </c>
      <c r="AE59" s="123">
        <f>DATE(YEAR(V59)+1,MONTH(V59),DAY(V59))</f>
        <v>45099</v>
      </c>
      <c r="AF59" s="235"/>
      <c r="AG59" s="241"/>
      <c r="AH59" s="236"/>
    </row>
    <row r="60" spans="1:34" x14ac:dyDescent="0.25">
      <c r="A60" s="152" t="s">
        <v>70</v>
      </c>
      <c r="B60" s="152" t="s">
        <v>46</v>
      </c>
      <c r="C60" s="217"/>
      <c r="D60" s="217"/>
      <c r="E60" s="219"/>
      <c r="F60" s="213"/>
      <c r="G60" s="153">
        <v>2</v>
      </c>
      <c r="H60" s="154">
        <v>15501.55</v>
      </c>
      <c r="I60" s="142"/>
      <c r="J60" s="143"/>
      <c r="K60" s="155" t="s">
        <v>73</v>
      </c>
      <c r="L60" s="154">
        <v>28750</v>
      </c>
      <c r="M60" s="145"/>
      <c r="N60" s="219"/>
      <c r="O60" s="225"/>
      <c r="P60" s="219"/>
      <c r="Q60" s="219"/>
      <c r="R60" s="217"/>
      <c r="S60" s="219"/>
      <c r="T60" s="213"/>
      <c r="U60" s="224"/>
      <c r="V60" s="219"/>
      <c r="W60" s="225"/>
      <c r="X60" s="225"/>
      <c r="Y60" s="225"/>
      <c r="Z60" s="225"/>
      <c r="AA60" s="228"/>
      <c r="AB60" s="227"/>
      <c r="AC60" s="227"/>
      <c r="AD60" s="139"/>
      <c r="AE60" s="138"/>
      <c r="AF60" s="219"/>
      <c r="AG60" s="224"/>
      <c r="AH60" s="213"/>
    </row>
    <row r="61" spans="1:34" x14ac:dyDescent="0.25">
      <c r="A61" s="136" t="s">
        <v>70</v>
      </c>
      <c r="B61" s="136" t="s">
        <v>46</v>
      </c>
      <c r="C61" s="217"/>
      <c r="D61" s="217"/>
      <c r="E61" s="219"/>
      <c r="F61" s="213"/>
      <c r="G61" s="140">
        <v>3</v>
      </c>
      <c r="H61" s="141"/>
      <c r="I61" s="142"/>
      <c r="J61" s="143"/>
      <c r="K61" s="144" t="s">
        <v>74</v>
      </c>
      <c r="L61" s="141">
        <v>32126.95</v>
      </c>
      <c r="M61" s="145"/>
      <c r="N61" s="219"/>
      <c r="O61" s="225"/>
      <c r="P61" s="219"/>
      <c r="Q61" s="219"/>
      <c r="R61" s="217"/>
      <c r="S61" s="219"/>
      <c r="T61" s="213"/>
      <c r="U61" s="224"/>
      <c r="V61" s="219"/>
      <c r="W61" s="225"/>
      <c r="X61" s="225"/>
      <c r="Y61" s="225"/>
      <c r="Z61" s="225"/>
      <c r="AA61" s="228"/>
      <c r="AB61" s="227"/>
      <c r="AC61" s="227"/>
      <c r="AD61" s="139"/>
      <c r="AE61" s="138"/>
      <c r="AF61" s="219"/>
      <c r="AG61" s="224"/>
      <c r="AH61" s="213"/>
    </row>
    <row r="62" spans="1:34" x14ac:dyDescent="0.25">
      <c r="A62" s="152" t="s">
        <v>70</v>
      </c>
      <c r="B62" s="152" t="s">
        <v>46</v>
      </c>
      <c r="C62" s="217"/>
      <c r="D62" s="217"/>
      <c r="E62" s="219"/>
      <c r="F62" s="213"/>
      <c r="G62" s="153">
        <v>4</v>
      </c>
      <c r="H62" s="154"/>
      <c r="I62" s="142"/>
      <c r="J62" s="143"/>
      <c r="K62" s="155" t="s">
        <v>75</v>
      </c>
      <c r="L62" s="154">
        <v>5000.2</v>
      </c>
      <c r="M62" s="145"/>
      <c r="N62" s="219"/>
      <c r="O62" s="225"/>
      <c r="P62" s="219"/>
      <c r="Q62" s="219"/>
      <c r="R62" s="217"/>
      <c r="S62" s="219"/>
      <c r="T62" s="213"/>
      <c r="U62" s="224"/>
      <c r="V62" s="219"/>
      <c r="W62" s="225"/>
      <c r="X62" s="225"/>
      <c r="Y62" s="225"/>
      <c r="Z62" s="225"/>
      <c r="AA62" s="228"/>
      <c r="AB62" s="227"/>
      <c r="AC62" s="227"/>
      <c r="AD62" s="139"/>
      <c r="AE62" s="138"/>
      <c r="AF62" s="219"/>
      <c r="AG62" s="224"/>
      <c r="AH62" s="213"/>
    </row>
    <row r="63" spans="1:34" ht="15.75" thickBot="1" x14ac:dyDescent="0.3">
      <c r="A63" s="243" t="s">
        <v>70</v>
      </c>
      <c r="B63" s="243" t="s">
        <v>46</v>
      </c>
      <c r="C63" s="229"/>
      <c r="D63" s="229"/>
      <c r="E63" s="244"/>
      <c r="F63" s="245"/>
      <c r="G63" s="246">
        <v>5</v>
      </c>
      <c r="H63" s="247"/>
      <c r="I63" s="162"/>
      <c r="J63" s="163"/>
      <c r="K63" s="248"/>
      <c r="L63" s="247"/>
      <c r="M63" s="165"/>
      <c r="N63" s="244"/>
      <c r="O63" s="249"/>
      <c r="P63" s="244"/>
      <c r="Q63" s="244"/>
      <c r="R63" s="229"/>
      <c r="S63" s="244"/>
      <c r="T63" s="245"/>
      <c r="U63" s="250"/>
      <c r="V63" s="244"/>
      <c r="W63" s="249"/>
      <c r="X63" s="249"/>
      <c r="Y63" s="249"/>
      <c r="Z63" s="249"/>
      <c r="AA63" s="230"/>
      <c r="AB63" s="251"/>
      <c r="AC63" s="251"/>
      <c r="AD63" s="159"/>
      <c r="AE63" s="158"/>
      <c r="AF63" s="244"/>
      <c r="AG63" s="250"/>
      <c r="AH63" s="245"/>
    </row>
    <row r="64" spans="1:34" ht="21.75" customHeight="1" thickBot="1" x14ac:dyDescent="0.3">
      <c r="A64" s="98" t="s">
        <v>76</v>
      </c>
      <c r="B64" s="98" t="s">
        <v>46</v>
      </c>
      <c r="C64" s="252" t="s">
        <v>77</v>
      </c>
      <c r="D64" s="98" t="s">
        <v>40</v>
      </c>
      <c r="E64" s="94">
        <v>43242</v>
      </c>
      <c r="F64" s="253">
        <v>518909.5</v>
      </c>
      <c r="G64" s="254">
        <v>1</v>
      </c>
      <c r="H64" s="255">
        <v>73594.990000000005</v>
      </c>
      <c r="I64" s="256">
        <f>H64/F64</f>
        <v>0.14182625294005988</v>
      </c>
      <c r="J64" s="257">
        <f>H64+F64</f>
        <v>592504.49</v>
      </c>
      <c r="K64" s="258"/>
      <c r="L64" s="255"/>
      <c r="M64" s="259">
        <f>L64/SUM(H64+F64)</f>
        <v>0</v>
      </c>
      <c r="N64" s="92">
        <v>43101</v>
      </c>
      <c r="O64" s="92"/>
      <c r="P64" s="94">
        <v>43353</v>
      </c>
      <c r="Q64" s="260"/>
      <c r="R64" s="98">
        <v>0</v>
      </c>
      <c r="S64" s="260"/>
      <c r="T64" s="93"/>
      <c r="U64" s="93"/>
      <c r="V64" s="94">
        <v>44734</v>
      </c>
      <c r="W64" s="94"/>
      <c r="X64" s="94"/>
      <c r="Y64" s="94"/>
      <c r="Z64" s="94"/>
      <c r="AA64" s="261"/>
      <c r="AB64" s="257"/>
      <c r="AC64" s="257" t="s">
        <v>42</v>
      </c>
      <c r="AD64" s="93">
        <f>J64*5%</f>
        <v>29625.2245</v>
      </c>
      <c r="AE64" s="260">
        <f>DATE(YEAR(V64)+1,MONTH(V64),DAY(V64))</f>
        <v>45099</v>
      </c>
      <c r="AF64" s="94"/>
      <c r="AG64" s="93"/>
      <c r="AH64" s="93"/>
    </row>
    <row r="65" spans="1:34" x14ac:dyDescent="0.25">
      <c r="A65" s="121" t="s">
        <v>78</v>
      </c>
      <c r="B65" s="121" t="s">
        <v>46</v>
      </c>
      <c r="C65" s="122" t="s">
        <v>79</v>
      </c>
      <c r="D65" s="122" t="s">
        <v>40</v>
      </c>
      <c r="E65" s="123">
        <v>43242</v>
      </c>
      <c r="F65" s="124">
        <v>99862.46</v>
      </c>
      <c r="G65" s="125">
        <v>1</v>
      </c>
      <c r="H65" s="126">
        <v>3739.22</v>
      </c>
      <c r="I65" s="127">
        <f>SUM(H65:H66)/F65</f>
        <v>5.0185625309050061E-2</v>
      </c>
      <c r="J65" s="128">
        <f>SUM(H65:H66,F65)</f>
        <v>104874.12000000001</v>
      </c>
      <c r="K65" s="129"/>
      <c r="L65" s="126"/>
      <c r="M65" s="130">
        <f>SUM(L65:L66)/SUM(F65+H65:H66)</f>
        <v>0</v>
      </c>
      <c r="N65" s="123">
        <v>43101</v>
      </c>
      <c r="O65" s="134"/>
      <c r="P65" s="123">
        <v>44109</v>
      </c>
      <c r="Q65" s="123"/>
      <c r="R65" s="122">
        <v>0</v>
      </c>
      <c r="S65" s="123"/>
      <c r="T65" s="124"/>
      <c r="U65" s="133"/>
      <c r="V65" s="123">
        <v>44734</v>
      </c>
      <c r="W65" s="134"/>
      <c r="X65" s="134"/>
      <c r="Y65" s="134"/>
      <c r="Z65" s="134"/>
      <c r="AA65" s="135"/>
      <c r="AB65" s="128" t="s">
        <v>42</v>
      </c>
      <c r="AC65" s="128"/>
      <c r="AD65" s="124">
        <f>SUM(F65,H65:H66)*5%</f>
        <v>5243.706000000001</v>
      </c>
      <c r="AE65" s="123">
        <f>DATE(YEAR(V65)+1,MONTH(V65),DAY(V65))</f>
        <v>45099</v>
      </c>
      <c r="AF65" s="123"/>
      <c r="AG65" s="133"/>
      <c r="AH65" s="124"/>
    </row>
    <row r="66" spans="1:34" ht="15.75" thickBot="1" x14ac:dyDescent="0.3">
      <c r="A66" s="243" t="s">
        <v>78</v>
      </c>
      <c r="B66" s="243" t="s">
        <v>46</v>
      </c>
      <c r="C66" s="157"/>
      <c r="D66" s="157"/>
      <c r="E66" s="158"/>
      <c r="F66" s="159"/>
      <c r="G66" s="246">
        <v>2</v>
      </c>
      <c r="H66" s="247">
        <v>1272.44</v>
      </c>
      <c r="I66" s="162"/>
      <c r="J66" s="163"/>
      <c r="K66" s="248"/>
      <c r="L66" s="247"/>
      <c r="M66" s="165"/>
      <c r="N66" s="158"/>
      <c r="O66" s="169"/>
      <c r="P66" s="158"/>
      <c r="Q66" s="158"/>
      <c r="R66" s="157"/>
      <c r="S66" s="158"/>
      <c r="T66" s="159"/>
      <c r="U66" s="168"/>
      <c r="V66" s="158"/>
      <c r="W66" s="169"/>
      <c r="X66" s="169"/>
      <c r="Y66" s="169"/>
      <c r="Z66" s="169"/>
      <c r="AA66" s="170"/>
      <c r="AB66" s="171"/>
      <c r="AC66" s="171"/>
      <c r="AD66" s="159"/>
      <c r="AE66" s="158"/>
      <c r="AF66" s="158"/>
      <c r="AG66" s="168"/>
      <c r="AH66" s="159"/>
    </row>
    <row r="67" spans="1:34" x14ac:dyDescent="0.25">
      <c r="A67" s="172" t="s">
        <v>80</v>
      </c>
      <c r="B67" s="172" t="s">
        <v>46</v>
      </c>
      <c r="C67" s="173" t="s">
        <v>81</v>
      </c>
      <c r="D67" s="173" t="s">
        <v>40</v>
      </c>
      <c r="E67" s="174">
        <v>43242</v>
      </c>
      <c r="F67" s="175">
        <v>96379</v>
      </c>
      <c r="G67" s="176">
        <v>1</v>
      </c>
      <c r="H67" s="178">
        <v>7710.32</v>
      </c>
      <c r="I67" s="68">
        <f>SUM(H67:H68)/F67</f>
        <v>4.1775905539588494E-2</v>
      </c>
      <c r="J67" s="69">
        <f>SUM(H67:H68,F67)</f>
        <v>100405.32</v>
      </c>
      <c r="K67" s="70"/>
      <c r="L67" s="178"/>
      <c r="M67" s="72">
        <f>SUM(L67:L68)/SUM(F67+H67:H68)</f>
        <v>0</v>
      </c>
      <c r="N67" s="174">
        <v>43160</v>
      </c>
      <c r="O67" s="182"/>
      <c r="P67" s="174">
        <v>44109</v>
      </c>
      <c r="Q67" s="174"/>
      <c r="R67" s="173">
        <v>0</v>
      </c>
      <c r="S67" s="174"/>
      <c r="T67" s="175"/>
      <c r="U67" s="181"/>
      <c r="V67" s="174">
        <v>44734</v>
      </c>
      <c r="W67" s="182"/>
      <c r="X67" s="182"/>
      <c r="Y67" s="182"/>
      <c r="Z67" s="182"/>
      <c r="AA67" s="183"/>
      <c r="AB67" s="184" t="s">
        <v>42</v>
      </c>
      <c r="AC67" s="184"/>
      <c r="AD67" s="65">
        <f>SUM(F67,H67:H68)*5%</f>
        <v>5020.2660000000005</v>
      </c>
      <c r="AE67" s="64">
        <f>DATE(YEAR(V67)+1,MONTH(V67),DAY(V67))</f>
        <v>45099</v>
      </c>
      <c r="AF67" s="174" t="s">
        <v>36</v>
      </c>
      <c r="AG67" s="181"/>
      <c r="AH67" s="175"/>
    </row>
    <row r="68" spans="1:34" ht="15.75" thickBot="1" x14ac:dyDescent="0.3">
      <c r="A68" s="103" t="s">
        <v>80</v>
      </c>
      <c r="B68" s="103" t="s">
        <v>46</v>
      </c>
      <c r="C68" s="195"/>
      <c r="D68" s="195"/>
      <c r="E68" s="196"/>
      <c r="F68" s="197"/>
      <c r="G68" s="108">
        <v>2</v>
      </c>
      <c r="H68" s="109">
        <v>-3684</v>
      </c>
      <c r="I68" s="110"/>
      <c r="J68" s="111"/>
      <c r="K68" s="112"/>
      <c r="L68" s="109"/>
      <c r="M68" s="113"/>
      <c r="N68" s="196"/>
      <c r="O68" s="204"/>
      <c r="P68" s="196"/>
      <c r="Q68" s="196"/>
      <c r="R68" s="195"/>
      <c r="S68" s="196"/>
      <c r="T68" s="197"/>
      <c r="U68" s="203"/>
      <c r="V68" s="196"/>
      <c r="W68" s="204"/>
      <c r="X68" s="204"/>
      <c r="Y68" s="204"/>
      <c r="Z68" s="204"/>
      <c r="AA68" s="205"/>
      <c r="AB68" s="206"/>
      <c r="AC68" s="206"/>
      <c r="AD68" s="107"/>
      <c r="AE68" s="106"/>
      <c r="AF68" s="196"/>
      <c r="AG68" s="203"/>
      <c r="AH68" s="197"/>
    </row>
    <row r="69" spans="1:34" ht="23.25" customHeight="1" thickBot="1" x14ac:dyDescent="0.3">
      <c r="A69" s="152" t="s">
        <v>82</v>
      </c>
      <c r="B69" s="152" t="s">
        <v>46</v>
      </c>
      <c r="C69" s="262" t="s">
        <v>83</v>
      </c>
      <c r="D69" s="152" t="s">
        <v>40</v>
      </c>
      <c r="E69" s="149">
        <v>43242</v>
      </c>
      <c r="F69" s="263">
        <v>51467.98</v>
      </c>
      <c r="G69" s="207">
        <v>1</v>
      </c>
      <c r="H69" s="210">
        <v>8090.44</v>
      </c>
      <c r="I69" s="264">
        <f>H69/F69</f>
        <v>0.15719365710486402</v>
      </c>
      <c r="J69" s="265">
        <f>H69+F69</f>
        <v>59558.420000000006</v>
      </c>
      <c r="K69" s="209" t="s">
        <v>84</v>
      </c>
      <c r="L69" s="210">
        <v>39000</v>
      </c>
      <c r="M69" s="266">
        <f>L69/(I69+F69)</f>
        <v>0.75775036996688372</v>
      </c>
      <c r="N69" s="147">
        <v>43101</v>
      </c>
      <c r="O69" s="147"/>
      <c r="P69" s="267">
        <v>44109</v>
      </c>
      <c r="Q69" s="267"/>
      <c r="R69" s="152">
        <v>0</v>
      </c>
      <c r="S69" s="267"/>
      <c r="T69" s="263"/>
      <c r="U69" s="263"/>
      <c r="V69" s="149">
        <v>44734</v>
      </c>
      <c r="W69" s="149"/>
      <c r="X69" s="149"/>
      <c r="Y69" s="149"/>
      <c r="Z69" s="149"/>
      <c r="AA69" s="268"/>
      <c r="AB69" s="265" t="s">
        <v>42</v>
      </c>
      <c r="AC69" s="265"/>
      <c r="AD69" s="148">
        <f>(F69+H69)*5%</f>
        <v>2977.9210000000003</v>
      </c>
      <c r="AE69" s="267">
        <f>DATE(YEAR(V69)+1,MONTH(V69),DAY(V69))</f>
        <v>45099</v>
      </c>
      <c r="AF69" s="149" t="s">
        <v>36</v>
      </c>
      <c r="AG69" s="263"/>
      <c r="AH69" s="263"/>
    </row>
    <row r="70" spans="1:34" ht="24" customHeight="1" thickBot="1" x14ac:dyDescent="0.3">
      <c r="A70" s="269" t="s">
        <v>85</v>
      </c>
      <c r="B70" s="269" t="s">
        <v>46</v>
      </c>
      <c r="C70" s="270" t="s">
        <v>86</v>
      </c>
      <c r="D70" s="269" t="s">
        <v>40</v>
      </c>
      <c r="E70" s="271">
        <v>43242</v>
      </c>
      <c r="F70" s="272">
        <v>90948</v>
      </c>
      <c r="G70" s="273">
        <v>1</v>
      </c>
      <c r="H70" s="274">
        <v>2455.6</v>
      </c>
      <c r="I70" s="275">
        <f>H70/F70</f>
        <v>2.7000043981176055E-2</v>
      </c>
      <c r="J70" s="276">
        <f>H70+F70</f>
        <v>93403.6</v>
      </c>
      <c r="K70" s="277"/>
      <c r="L70" s="274"/>
      <c r="M70" s="278">
        <f>L70/(I70+F70)</f>
        <v>0</v>
      </c>
      <c r="N70" s="279">
        <v>43101</v>
      </c>
      <c r="O70" s="279"/>
      <c r="P70" s="280">
        <v>44109</v>
      </c>
      <c r="Q70" s="280"/>
      <c r="R70" s="269">
        <v>0</v>
      </c>
      <c r="S70" s="280"/>
      <c r="T70" s="272"/>
      <c r="U70" s="272"/>
      <c r="V70" s="271">
        <v>44734</v>
      </c>
      <c r="W70" s="271"/>
      <c r="X70" s="271"/>
      <c r="Y70" s="271"/>
      <c r="Z70" s="271"/>
      <c r="AA70" s="281"/>
      <c r="AB70" s="282" t="s">
        <v>42</v>
      </c>
      <c r="AC70" s="282"/>
      <c r="AD70" s="283">
        <f>(F70+H70)*5%</f>
        <v>4670.18</v>
      </c>
      <c r="AE70" s="284">
        <f>DATE(YEAR(V70)+1,MONTH(V70),DAY(V70))</f>
        <v>45099</v>
      </c>
      <c r="AF70" s="271" t="s">
        <v>36</v>
      </c>
      <c r="AG70" s="272"/>
      <c r="AH70" s="272"/>
    </row>
    <row r="71" spans="1:34" x14ac:dyDescent="0.25">
      <c r="A71" s="234" t="s">
        <v>87</v>
      </c>
      <c r="B71" s="234" t="s">
        <v>88</v>
      </c>
      <c r="C71" s="218" t="s">
        <v>89</v>
      </c>
      <c r="D71" s="218" t="s">
        <v>44</v>
      </c>
      <c r="E71" s="235">
        <v>43193</v>
      </c>
      <c r="F71" s="285">
        <v>45773.53</v>
      </c>
      <c r="G71" s="237">
        <v>1</v>
      </c>
      <c r="H71" s="238"/>
      <c r="I71" s="286">
        <f>SUM(H71:H74)/SUM(F71:F74)</f>
        <v>0</v>
      </c>
      <c r="J71" s="242">
        <f>SUM(F71:F74,H71:H74)</f>
        <v>95817</v>
      </c>
      <c r="K71" s="239"/>
      <c r="L71" s="238"/>
      <c r="M71" s="287">
        <f>SUM(L71:L74)/SUM(F71:F74+H71:H74)</f>
        <v>0</v>
      </c>
      <c r="N71" s="235">
        <v>43101</v>
      </c>
      <c r="O71" s="240"/>
      <c r="P71" s="235">
        <v>43193</v>
      </c>
      <c r="Q71" s="235"/>
      <c r="R71" s="218">
        <v>0</v>
      </c>
      <c r="S71" s="235"/>
      <c r="T71" s="236"/>
      <c r="U71" s="241"/>
      <c r="V71" s="235"/>
      <c r="W71" s="240"/>
      <c r="X71" s="240"/>
      <c r="Y71" s="240"/>
      <c r="Z71" s="240"/>
      <c r="AA71" s="226" t="s">
        <v>42</v>
      </c>
      <c r="AB71" s="242"/>
      <c r="AC71" s="242"/>
      <c r="AD71" s="236"/>
      <c r="AE71" s="235"/>
      <c r="AF71" s="235"/>
      <c r="AG71" s="241"/>
      <c r="AH71" s="236"/>
    </row>
    <row r="72" spans="1:34" x14ac:dyDescent="0.25">
      <c r="A72" s="152" t="s">
        <v>87</v>
      </c>
      <c r="B72" s="152" t="s">
        <v>88</v>
      </c>
      <c r="C72" s="217"/>
      <c r="D72" s="217"/>
      <c r="E72" s="219"/>
      <c r="F72" s="231">
        <v>14107.32</v>
      </c>
      <c r="G72" s="153">
        <v>2</v>
      </c>
      <c r="H72" s="154"/>
      <c r="I72" s="288"/>
      <c r="J72" s="289"/>
      <c r="K72" s="155"/>
      <c r="L72" s="154"/>
      <c r="M72" s="290"/>
      <c r="N72" s="219"/>
      <c r="O72" s="225"/>
      <c r="P72" s="219"/>
      <c r="Q72" s="219"/>
      <c r="R72" s="217"/>
      <c r="S72" s="219"/>
      <c r="T72" s="213"/>
      <c r="U72" s="224"/>
      <c r="V72" s="219"/>
      <c r="W72" s="225"/>
      <c r="X72" s="225"/>
      <c r="Y72" s="225"/>
      <c r="Z72" s="225"/>
      <c r="AA72" s="228"/>
      <c r="AB72" s="227"/>
      <c r="AC72" s="227"/>
      <c r="AD72" s="213"/>
      <c r="AE72" s="219"/>
      <c r="AF72" s="219"/>
      <c r="AG72" s="224"/>
      <c r="AH72" s="213"/>
    </row>
    <row r="73" spans="1:34" x14ac:dyDescent="0.25">
      <c r="A73" s="136" t="s">
        <v>87</v>
      </c>
      <c r="B73" s="136" t="s">
        <v>88</v>
      </c>
      <c r="C73" s="217"/>
      <c r="D73" s="217"/>
      <c r="E73" s="219"/>
      <c r="F73" s="232">
        <v>14076.69</v>
      </c>
      <c r="G73" s="140">
        <v>3</v>
      </c>
      <c r="H73" s="141"/>
      <c r="I73" s="288"/>
      <c r="J73" s="289"/>
      <c r="K73" s="144"/>
      <c r="L73" s="141"/>
      <c r="M73" s="290"/>
      <c r="N73" s="219"/>
      <c r="O73" s="225"/>
      <c r="P73" s="219"/>
      <c r="Q73" s="219"/>
      <c r="R73" s="217"/>
      <c r="S73" s="219"/>
      <c r="T73" s="213"/>
      <c r="U73" s="224"/>
      <c r="V73" s="219"/>
      <c r="W73" s="225"/>
      <c r="X73" s="225"/>
      <c r="Y73" s="225"/>
      <c r="Z73" s="225"/>
      <c r="AA73" s="228"/>
      <c r="AB73" s="227"/>
      <c r="AC73" s="227"/>
      <c r="AD73" s="213"/>
      <c r="AE73" s="219"/>
      <c r="AF73" s="219"/>
      <c r="AG73" s="224"/>
      <c r="AH73" s="213"/>
    </row>
    <row r="74" spans="1:34" ht="15.75" thickBot="1" x14ac:dyDescent="0.3">
      <c r="A74" s="156" t="s">
        <v>87</v>
      </c>
      <c r="B74" s="156" t="s">
        <v>88</v>
      </c>
      <c r="C74" s="229"/>
      <c r="D74" s="229"/>
      <c r="E74" s="244"/>
      <c r="F74" s="291">
        <v>21859.46</v>
      </c>
      <c r="G74" s="160">
        <v>4</v>
      </c>
      <c r="H74" s="161"/>
      <c r="I74" s="292"/>
      <c r="J74" s="293"/>
      <c r="K74" s="164"/>
      <c r="L74" s="161"/>
      <c r="M74" s="294"/>
      <c r="N74" s="244"/>
      <c r="O74" s="249"/>
      <c r="P74" s="244"/>
      <c r="Q74" s="244"/>
      <c r="R74" s="229"/>
      <c r="S74" s="244"/>
      <c r="T74" s="245"/>
      <c r="U74" s="250"/>
      <c r="V74" s="244"/>
      <c r="W74" s="249"/>
      <c r="X74" s="249"/>
      <c r="Y74" s="249"/>
      <c r="Z74" s="249"/>
      <c r="AA74" s="230"/>
      <c r="AB74" s="251"/>
      <c r="AC74" s="251"/>
      <c r="AD74" s="245"/>
      <c r="AE74" s="244"/>
      <c r="AF74" s="244"/>
      <c r="AG74" s="250"/>
      <c r="AH74" s="245"/>
    </row>
    <row r="75" spans="1:34" x14ac:dyDescent="0.25">
      <c r="A75" s="172" t="s">
        <v>90</v>
      </c>
      <c r="B75" s="172" t="s">
        <v>91</v>
      </c>
      <c r="C75" s="173" t="s">
        <v>92</v>
      </c>
      <c r="D75" s="173" t="s">
        <v>44</v>
      </c>
      <c r="E75" s="174">
        <v>43634</v>
      </c>
      <c r="F75" s="296">
        <v>5733.5</v>
      </c>
      <c r="G75" s="176">
        <v>1</v>
      </c>
      <c r="H75" s="178"/>
      <c r="I75" s="297">
        <f>SUM(H75:H77)/SUM(F75:F77)</f>
        <v>0</v>
      </c>
      <c r="J75" s="184">
        <f>SUM(F75:F77,H75:H77)</f>
        <v>25900</v>
      </c>
      <c r="K75" s="70"/>
      <c r="L75" s="178"/>
      <c r="M75" s="298">
        <f>SUM(L75:L77)/SUM(F75:F77+H75:H77)</f>
        <v>0</v>
      </c>
      <c r="N75" s="174">
        <v>43617</v>
      </c>
      <c r="O75" s="182"/>
      <c r="P75" s="174">
        <v>43634</v>
      </c>
      <c r="Q75" s="174"/>
      <c r="R75" s="173">
        <v>0</v>
      </c>
      <c r="S75" s="174"/>
      <c r="T75" s="175"/>
      <c r="U75" s="181"/>
      <c r="V75" s="174"/>
      <c r="W75" s="182"/>
      <c r="X75" s="182"/>
      <c r="Y75" s="182"/>
      <c r="Z75" s="182"/>
      <c r="AA75" s="183" t="s">
        <v>42</v>
      </c>
      <c r="AB75" s="184"/>
      <c r="AC75" s="184"/>
      <c r="AD75" s="175"/>
      <c r="AE75" s="174"/>
      <c r="AF75" s="174"/>
      <c r="AG75" s="181"/>
      <c r="AH75" s="175"/>
    </row>
    <row r="76" spans="1:34" x14ac:dyDescent="0.25">
      <c r="A76" s="98" t="s">
        <v>90</v>
      </c>
      <c r="B76" s="98" t="s">
        <v>91</v>
      </c>
      <c r="C76" s="185"/>
      <c r="D76" s="185"/>
      <c r="E76" s="186"/>
      <c r="F76" s="299">
        <v>6807.5</v>
      </c>
      <c r="G76" s="99">
        <v>2</v>
      </c>
      <c r="H76" s="100"/>
      <c r="I76" s="300"/>
      <c r="J76" s="301"/>
      <c r="K76" s="101"/>
      <c r="L76" s="100"/>
      <c r="M76" s="302"/>
      <c r="N76" s="186"/>
      <c r="O76" s="191"/>
      <c r="P76" s="186"/>
      <c r="Q76" s="186"/>
      <c r="R76" s="185"/>
      <c r="S76" s="186"/>
      <c r="T76" s="187"/>
      <c r="U76" s="190"/>
      <c r="V76" s="186"/>
      <c r="W76" s="191"/>
      <c r="X76" s="191"/>
      <c r="Y76" s="191"/>
      <c r="Z76" s="191"/>
      <c r="AA76" s="192"/>
      <c r="AB76" s="193"/>
      <c r="AC76" s="193"/>
      <c r="AD76" s="187"/>
      <c r="AE76" s="186"/>
      <c r="AF76" s="186"/>
      <c r="AG76" s="190"/>
      <c r="AH76" s="187"/>
    </row>
    <row r="77" spans="1:34" ht="15.75" thickBot="1" x14ac:dyDescent="0.3">
      <c r="A77" s="79" t="s">
        <v>90</v>
      </c>
      <c r="B77" s="79" t="s">
        <v>91</v>
      </c>
      <c r="C77" s="185"/>
      <c r="D77" s="195"/>
      <c r="E77" s="186"/>
      <c r="F77" s="215">
        <v>13359</v>
      </c>
      <c r="G77" s="84">
        <v>3</v>
      </c>
      <c r="H77" s="85"/>
      <c r="I77" s="300"/>
      <c r="J77" s="303"/>
      <c r="K77" s="88"/>
      <c r="L77" s="85"/>
      <c r="M77" s="302"/>
      <c r="N77" s="186"/>
      <c r="O77" s="191"/>
      <c r="P77" s="186"/>
      <c r="Q77" s="186"/>
      <c r="R77" s="185"/>
      <c r="S77" s="186"/>
      <c r="T77" s="187"/>
      <c r="U77" s="190"/>
      <c r="V77" s="186"/>
      <c r="W77" s="191"/>
      <c r="X77" s="191"/>
      <c r="Y77" s="191"/>
      <c r="Z77" s="191"/>
      <c r="AA77" s="205"/>
      <c r="AB77" s="193"/>
      <c r="AC77" s="193"/>
      <c r="AD77" s="187"/>
      <c r="AE77" s="186"/>
      <c r="AF77" s="186"/>
      <c r="AG77" s="190"/>
      <c r="AH77" s="187"/>
    </row>
    <row r="78" spans="1:34" ht="15.75" thickBot="1" x14ac:dyDescent="0.3">
      <c r="A78" s="121" t="s">
        <v>93</v>
      </c>
      <c r="B78" s="121" t="s">
        <v>94</v>
      </c>
      <c r="C78" s="304" t="s">
        <v>95</v>
      </c>
      <c r="D78" s="121" t="s">
        <v>44</v>
      </c>
      <c r="E78" s="134">
        <v>43697</v>
      </c>
      <c r="F78" s="305">
        <v>12858</v>
      </c>
      <c r="G78" s="125">
        <v>1</v>
      </c>
      <c r="H78" s="126"/>
      <c r="I78" s="306">
        <f t="shared" ref="I78:I83" si="6">H78/F78</f>
        <v>0</v>
      </c>
      <c r="J78" s="307">
        <f>H78+F78</f>
        <v>12858</v>
      </c>
      <c r="K78" s="129"/>
      <c r="L78" s="126"/>
      <c r="M78" s="308">
        <f t="shared" ref="M78:M83" si="7">L78/(H78+F78)</f>
        <v>0</v>
      </c>
      <c r="N78" s="132">
        <v>43678</v>
      </c>
      <c r="O78" s="132"/>
      <c r="P78" s="309">
        <v>43749</v>
      </c>
      <c r="Q78" s="309"/>
      <c r="R78" s="121">
        <v>0</v>
      </c>
      <c r="S78" s="309"/>
      <c r="T78" s="305"/>
      <c r="U78" s="305"/>
      <c r="V78" s="134"/>
      <c r="W78" s="134"/>
      <c r="X78" s="134"/>
      <c r="Y78" s="134"/>
      <c r="Z78" s="134"/>
      <c r="AA78" s="310" t="s">
        <v>42</v>
      </c>
      <c r="AB78" s="307"/>
      <c r="AC78" s="307"/>
      <c r="AD78" s="305"/>
      <c r="AE78" s="309"/>
      <c r="AF78" s="134"/>
      <c r="AG78" s="305"/>
      <c r="AH78" s="305"/>
    </row>
    <row r="79" spans="1:34" ht="15.75" thickBot="1" x14ac:dyDescent="0.3">
      <c r="A79" s="269" t="s">
        <v>96</v>
      </c>
      <c r="B79" s="269" t="s">
        <v>94</v>
      </c>
      <c r="C79" s="270" t="s">
        <v>97</v>
      </c>
      <c r="D79" s="269" t="s">
        <v>44</v>
      </c>
      <c r="E79" s="271">
        <v>43697</v>
      </c>
      <c r="F79" s="272">
        <v>10482</v>
      </c>
      <c r="G79" s="273">
        <v>1</v>
      </c>
      <c r="H79" s="274"/>
      <c r="I79" s="275">
        <f t="shared" si="6"/>
        <v>0</v>
      </c>
      <c r="J79" s="311">
        <f t="shared" ref="J79:J82" si="8">H79+F79</f>
        <v>10482</v>
      </c>
      <c r="K79" s="277"/>
      <c r="L79" s="274"/>
      <c r="M79" s="278">
        <f t="shared" si="7"/>
        <v>0</v>
      </c>
      <c r="N79" s="279">
        <v>43678</v>
      </c>
      <c r="O79" s="279"/>
      <c r="P79" s="280">
        <v>43756</v>
      </c>
      <c r="Q79" s="280"/>
      <c r="R79" s="269">
        <v>0</v>
      </c>
      <c r="S79" s="280"/>
      <c r="T79" s="272"/>
      <c r="U79" s="272"/>
      <c r="V79" s="271"/>
      <c r="W79" s="271"/>
      <c r="X79" s="271"/>
      <c r="Y79" s="271"/>
      <c r="Z79" s="271"/>
      <c r="AA79" s="281" t="s">
        <v>42</v>
      </c>
      <c r="AB79" s="282"/>
      <c r="AC79" s="282"/>
      <c r="AD79" s="272"/>
      <c r="AE79" s="280"/>
      <c r="AF79" s="271"/>
      <c r="AG79" s="272"/>
      <c r="AH79" s="272"/>
    </row>
    <row r="80" spans="1:34" ht="15.75" thickBot="1" x14ac:dyDescent="0.3">
      <c r="A80" s="312" t="s">
        <v>98</v>
      </c>
      <c r="B80" s="312" t="s">
        <v>99</v>
      </c>
      <c r="C80" s="313" t="s">
        <v>100</v>
      </c>
      <c r="D80" s="312" t="s">
        <v>44</v>
      </c>
      <c r="E80" s="314">
        <v>43756</v>
      </c>
      <c r="F80" s="315">
        <v>2850</v>
      </c>
      <c r="G80" s="316">
        <v>1</v>
      </c>
      <c r="H80" s="317"/>
      <c r="I80" s="264">
        <f t="shared" si="6"/>
        <v>0</v>
      </c>
      <c r="J80" s="307">
        <f t="shared" si="8"/>
        <v>2850</v>
      </c>
      <c r="K80" s="318"/>
      <c r="L80" s="317"/>
      <c r="M80" s="319">
        <f t="shared" si="7"/>
        <v>0</v>
      </c>
      <c r="N80" s="320">
        <v>43709</v>
      </c>
      <c r="O80" s="320"/>
      <c r="P80" s="321">
        <v>43756</v>
      </c>
      <c r="Q80" s="321"/>
      <c r="R80" s="312">
        <v>0</v>
      </c>
      <c r="S80" s="321"/>
      <c r="T80" s="315"/>
      <c r="U80" s="315"/>
      <c r="V80" s="314"/>
      <c r="W80" s="314"/>
      <c r="X80" s="314"/>
      <c r="Y80" s="314"/>
      <c r="Z80" s="314"/>
      <c r="AA80" s="322" t="s">
        <v>42</v>
      </c>
      <c r="AB80" s="323"/>
      <c r="AC80" s="323"/>
      <c r="AD80" s="315"/>
      <c r="AE80" s="321"/>
      <c r="AF80" s="314"/>
      <c r="AG80" s="315"/>
      <c r="AH80" s="315"/>
    </row>
    <row r="81" spans="1:34" ht="15.75" thickBot="1" x14ac:dyDescent="0.3">
      <c r="A81" s="324" t="s">
        <v>101</v>
      </c>
      <c r="B81" s="324" t="s">
        <v>99</v>
      </c>
      <c r="C81" s="325" t="s">
        <v>102</v>
      </c>
      <c r="D81" s="324" t="s">
        <v>44</v>
      </c>
      <c r="E81" s="326">
        <v>43756</v>
      </c>
      <c r="F81" s="327">
        <v>3550</v>
      </c>
      <c r="G81" s="328">
        <v>1</v>
      </c>
      <c r="H81" s="329"/>
      <c r="I81" s="275">
        <f t="shared" si="6"/>
        <v>0</v>
      </c>
      <c r="J81" s="311">
        <f t="shared" si="8"/>
        <v>3550</v>
      </c>
      <c r="K81" s="330"/>
      <c r="L81" s="329"/>
      <c r="M81" s="278">
        <f t="shared" si="7"/>
        <v>0</v>
      </c>
      <c r="N81" s="331">
        <v>43709</v>
      </c>
      <c r="O81" s="331"/>
      <c r="P81" s="284">
        <v>43756</v>
      </c>
      <c r="Q81" s="284"/>
      <c r="R81" s="324">
        <v>0</v>
      </c>
      <c r="S81" s="284"/>
      <c r="T81" s="327"/>
      <c r="U81" s="327"/>
      <c r="V81" s="326"/>
      <c r="W81" s="326"/>
      <c r="X81" s="326"/>
      <c r="Y81" s="326"/>
      <c r="Z81" s="326"/>
      <c r="AA81" s="332" t="s">
        <v>42</v>
      </c>
      <c r="AB81" s="276"/>
      <c r="AC81" s="276"/>
      <c r="AD81" s="327"/>
      <c r="AE81" s="284"/>
      <c r="AF81" s="326"/>
      <c r="AG81" s="327"/>
      <c r="AH81" s="327"/>
    </row>
    <row r="82" spans="1:34" ht="15.75" thickBot="1" x14ac:dyDescent="0.3">
      <c r="A82" s="156" t="s">
        <v>103</v>
      </c>
      <c r="B82" s="156" t="s">
        <v>99</v>
      </c>
      <c r="C82" s="333" t="s">
        <v>104</v>
      </c>
      <c r="D82" s="156" t="s">
        <v>44</v>
      </c>
      <c r="E82" s="169">
        <v>43753</v>
      </c>
      <c r="F82" s="334">
        <v>2272.38</v>
      </c>
      <c r="G82" s="335">
        <v>1</v>
      </c>
      <c r="H82" s="336"/>
      <c r="I82" s="337">
        <f t="shared" si="6"/>
        <v>0</v>
      </c>
      <c r="J82" s="307">
        <f t="shared" si="8"/>
        <v>2272.38</v>
      </c>
      <c r="K82" s="338"/>
      <c r="L82" s="336"/>
      <c r="M82" s="339">
        <f t="shared" si="7"/>
        <v>0</v>
      </c>
      <c r="N82" s="167">
        <v>43709</v>
      </c>
      <c r="O82" s="167"/>
      <c r="P82" s="340">
        <v>43753</v>
      </c>
      <c r="Q82" s="340"/>
      <c r="R82" s="156">
        <v>0</v>
      </c>
      <c r="S82" s="340"/>
      <c r="T82" s="334"/>
      <c r="U82" s="334"/>
      <c r="V82" s="169"/>
      <c r="W82" s="169"/>
      <c r="X82" s="169"/>
      <c r="Y82" s="169"/>
      <c r="Z82" s="169"/>
      <c r="AA82" s="341" t="s">
        <v>42</v>
      </c>
      <c r="AB82" s="342"/>
      <c r="AC82" s="342"/>
      <c r="AD82" s="334"/>
      <c r="AE82" s="340"/>
      <c r="AF82" s="169"/>
      <c r="AG82" s="334"/>
      <c r="AH82" s="334"/>
    </row>
    <row r="83" spans="1:34" ht="15.75" thickBot="1" x14ac:dyDescent="0.3">
      <c r="A83" s="98" t="s">
        <v>105</v>
      </c>
      <c r="B83" s="98" t="s">
        <v>99</v>
      </c>
      <c r="C83" s="252" t="s">
        <v>106</v>
      </c>
      <c r="D83" s="98" t="s">
        <v>44</v>
      </c>
      <c r="E83" s="94">
        <v>43753</v>
      </c>
      <c r="F83" s="253">
        <v>1964.5</v>
      </c>
      <c r="G83" s="254">
        <v>1</v>
      </c>
      <c r="H83" s="255"/>
      <c r="I83" s="256">
        <f t="shared" si="6"/>
        <v>0</v>
      </c>
      <c r="J83" s="311">
        <f>H83+F83</f>
        <v>1964.5</v>
      </c>
      <c r="K83" s="258"/>
      <c r="L83" s="255"/>
      <c r="M83" s="319">
        <f t="shared" si="7"/>
        <v>0</v>
      </c>
      <c r="N83" s="92">
        <v>43709</v>
      </c>
      <c r="O83" s="92"/>
      <c r="P83" s="260">
        <v>43753</v>
      </c>
      <c r="Q83" s="260"/>
      <c r="R83" s="98">
        <v>0</v>
      </c>
      <c r="S83" s="260"/>
      <c r="T83" s="253"/>
      <c r="U83" s="253"/>
      <c r="V83" s="94"/>
      <c r="W83" s="94"/>
      <c r="X83" s="94"/>
      <c r="Y83" s="94"/>
      <c r="Z83" s="94"/>
      <c r="AA83" s="261" t="s">
        <v>42</v>
      </c>
      <c r="AB83" s="257"/>
      <c r="AC83" s="257"/>
      <c r="AD83" s="253"/>
      <c r="AE83" s="260"/>
      <c r="AF83" s="94"/>
      <c r="AG83" s="253"/>
      <c r="AH83" s="253"/>
    </row>
    <row r="84" spans="1:34" x14ac:dyDescent="0.25">
      <c r="A84" s="234" t="s">
        <v>107</v>
      </c>
      <c r="B84" s="234" t="s">
        <v>108</v>
      </c>
      <c r="C84" s="218" t="s">
        <v>109</v>
      </c>
      <c r="D84" s="218" t="s">
        <v>44</v>
      </c>
      <c r="E84" s="235">
        <v>43644</v>
      </c>
      <c r="F84" s="285">
        <v>64209.599999999999</v>
      </c>
      <c r="G84" s="237">
        <v>1</v>
      </c>
      <c r="H84" s="238">
        <f>5271.21+1095.84+1229.53+256+1183.42+246</f>
        <v>9282</v>
      </c>
      <c r="I84" s="286">
        <f>SUM(H84:H86)/SUM(F84:F86)</f>
        <v>9.9166666666666667E-2</v>
      </c>
      <c r="J84" s="242">
        <f>SUM(H84:H86,F84:F86)</f>
        <v>102882</v>
      </c>
      <c r="K84" s="239"/>
      <c r="L84" s="238"/>
      <c r="M84" s="287">
        <f>SUM(L84:L86)/SUM(F84:F86+H84:H86)</f>
        <v>0</v>
      </c>
      <c r="N84" s="235">
        <v>43586</v>
      </c>
      <c r="O84" s="240"/>
      <c r="P84" s="235">
        <v>43644</v>
      </c>
      <c r="Q84" s="235"/>
      <c r="R84" s="218">
        <v>0</v>
      </c>
      <c r="S84" s="235"/>
      <c r="T84" s="236"/>
      <c r="U84" s="241"/>
      <c r="V84" s="235"/>
      <c r="W84" s="240"/>
      <c r="X84" s="240"/>
      <c r="Y84" s="240"/>
      <c r="Z84" s="240"/>
      <c r="AA84" s="226" t="s">
        <v>42</v>
      </c>
      <c r="AB84" s="242"/>
      <c r="AC84" s="242"/>
      <c r="AD84" s="236"/>
      <c r="AE84" s="235"/>
      <c r="AF84" s="235"/>
      <c r="AG84" s="241"/>
      <c r="AH84" s="236"/>
    </row>
    <row r="85" spans="1:34" x14ac:dyDescent="0.25">
      <c r="A85" s="152" t="s">
        <v>107</v>
      </c>
      <c r="B85" s="152" t="s">
        <v>108</v>
      </c>
      <c r="C85" s="217"/>
      <c r="D85" s="217"/>
      <c r="E85" s="219"/>
      <c r="F85" s="231">
        <v>14976</v>
      </c>
      <c r="G85" s="153">
        <v>2</v>
      </c>
      <c r="H85" s="154"/>
      <c r="I85" s="288"/>
      <c r="J85" s="289"/>
      <c r="K85" s="155"/>
      <c r="L85" s="154"/>
      <c r="M85" s="290"/>
      <c r="N85" s="219"/>
      <c r="O85" s="225"/>
      <c r="P85" s="219"/>
      <c r="Q85" s="219"/>
      <c r="R85" s="217"/>
      <c r="S85" s="219"/>
      <c r="T85" s="213"/>
      <c r="U85" s="224"/>
      <c r="V85" s="219"/>
      <c r="W85" s="225"/>
      <c r="X85" s="225"/>
      <c r="Y85" s="225"/>
      <c r="Z85" s="225"/>
      <c r="AA85" s="228"/>
      <c r="AB85" s="227"/>
      <c r="AC85" s="227"/>
      <c r="AD85" s="213"/>
      <c r="AE85" s="219"/>
      <c r="AF85" s="219"/>
      <c r="AG85" s="224"/>
      <c r="AH85" s="213"/>
    </row>
    <row r="86" spans="1:34" ht="15.75" thickBot="1" x14ac:dyDescent="0.3">
      <c r="A86" s="136" t="s">
        <v>107</v>
      </c>
      <c r="B86" s="136" t="s">
        <v>108</v>
      </c>
      <c r="C86" s="217"/>
      <c r="D86" s="229"/>
      <c r="E86" s="219"/>
      <c r="F86" s="232">
        <v>14414.4</v>
      </c>
      <c r="G86" s="140">
        <v>3</v>
      </c>
      <c r="H86" s="141"/>
      <c r="I86" s="288"/>
      <c r="J86" s="293"/>
      <c r="K86" s="144"/>
      <c r="L86" s="141"/>
      <c r="M86" s="290"/>
      <c r="N86" s="219"/>
      <c r="O86" s="225"/>
      <c r="P86" s="219"/>
      <c r="Q86" s="219"/>
      <c r="R86" s="217"/>
      <c r="S86" s="219"/>
      <c r="T86" s="213"/>
      <c r="U86" s="224"/>
      <c r="V86" s="219"/>
      <c r="W86" s="225"/>
      <c r="X86" s="225"/>
      <c r="Y86" s="225"/>
      <c r="Z86" s="225"/>
      <c r="AA86" s="230"/>
      <c r="AB86" s="227"/>
      <c r="AC86" s="227"/>
      <c r="AD86" s="213"/>
      <c r="AE86" s="219"/>
      <c r="AF86" s="219"/>
      <c r="AG86" s="224"/>
      <c r="AH86" s="213"/>
    </row>
    <row r="87" spans="1:34" x14ac:dyDescent="0.25">
      <c r="A87" s="172" t="s">
        <v>110</v>
      </c>
      <c r="B87" s="172" t="s">
        <v>99</v>
      </c>
      <c r="C87" s="173" t="s">
        <v>111</v>
      </c>
      <c r="D87" s="173" t="s">
        <v>44</v>
      </c>
      <c r="E87" s="174">
        <v>43755</v>
      </c>
      <c r="F87" s="296">
        <v>19893.18</v>
      </c>
      <c r="G87" s="176">
        <v>1</v>
      </c>
      <c r="H87" s="178"/>
      <c r="I87" s="297">
        <f>SUM(H87:H88)/SUM(F87:F88)</f>
        <v>0</v>
      </c>
      <c r="J87" s="184">
        <f>SUM(H87:H88,F87:F88)</f>
        <v>42254</v>
      </c>
      <c r="K87" s="70"/>
      <c r="L87" s="178"/>
      <c r="M87" s="298">
        <f>SUM(L87:L88)/SUM(H87:H88+F87:F88)</f>
        <v>0</v>
      </c>
      <c r="N87" s="174">
        <v>43647</v>
      </c>
      <c r="O87" s="182"/>
      <c r="P87" s="174">
        <v>43755</v>
      </c>
      <c r="Q87" s="174"/>
      <c r="R87" s="173">
        <v>0</v>
      </c>
      <c r="S87" s="174"/>
      <c r="T87" s="175"/>
      <c r="U87" s="181"/>
      <c r="V87" s="174"/>
      <c r="W87" s="182"/>
      <c r="X87" s="182"/>
      <c r="Y87" s="182"/>
      <c r="Z87" s="182"/>
      <c r="AA87" s="183" t="s">
        <v>42</v>
      </c>
      <c r="AB87" s="184"/>
      <c r="AC87" s="184"/>
      <c r="AD87" s="175"/>
      <c r="AE87" s="174"/>
      <c r="AF87" s="174"/>
      <c r="AG87" s="181"/>
      <c r="AH87" s="175"/>
    </row>
    <row r="88" spans="1:34" ht="15.75" thickBot="1" x14ac:dyDescent="0.3">
      <c r="A88" s="103" t="s">
        <v>110</v>
      </c>
      <c r="B88" s="103" t="s">
        <v>99</v>
      </c>
      <c r="C88" s="195"/>
      <c r="D88" s="195"/>
      <c r="E88" s="196"/>
      <c r="F88" s="216">
        <v>22360.82</v>
      </c>
      <c r="G88" s="108">
        <v>2</v>
      </c>
      <c r="H88" s="109"/>
      <c r="I88" s="343"/>
      <c r="J88" s="303"/>
      <c r="K88" s="112"/>
      <c r="L88" s="109"/>
      <c r="M88" s="344"/>
      <c r="N88" s="196"/>
      <c r="O88" s="204"/>
      <c r="P88" s="196"/>
      <c r="Q88" s="196"/>
      <c r="R88" s="195"/>
      <c r="S88" s="196"/>
      <c r="T88" s="197"/>
      <c r="U88" s="203"/>
      <c r="V88" s="196"/>
      <c r="W88" s="204"/>
      <c r="X88" s="204"/>
      <c r="Y88" s="204"/>
      <c r="Z88" s="204"/>
      <c r="AA88" s="205"/>
      <c r="AB88" s="206"/>
      <c r="AC88" s="206"/>
      <c r="AD88" s="197"/>
      <c r="AE88" s="196"/>
      <c r="AF88" s="196"/>
      <c r="AG88" s="203"/>
      <c r="AH88" s="197"/>
    </row>
    <row r="89" spans="1:34" x14ac:dyDescent="0.25">
      <c r="A89" s="136" t="s">
        <v>112</v>
      </c>
      <c r="B89" s="136" t="s">
        <v>99</v>
      </c>
      <c r="C89" s="217" t="s">
        <v>113</v>
      </c>
      <c r="D89" s="218" t="s">
        <v>44</v>
      </c>
      <c r="E89" s="219">
        <v>43755</v>
      </c>
      <c r="F89" s="346">
        <f>8872.78+7605.22</f>
        <v>16478</v>
      </c>
      <c r="G89" s="220">
        <v>1</v>
      </c>
      <c r="H89" s="208" t="s">
        <v>114</v>
      </c>
      <c r="I89" s="288">
        <f>SUM(H89:H90)/SUM(F89:F90)</f>
        <v>0.33767857142857144</v>
      </c>
      <c r="J89" s="242">
        <f>SUM(H89:H90,F89:F90)</f>
        <v>46818.75</v>
      </c>
      <c r="K89" s="221"/>
      <c r="L89" s="208"/>
      <c r="M89" s="290">
        <f>SUM(L89:L90)/SUM(H90+F89:F90)</f>
        <v>0</v>
      </c>
      <c r="N89" s="219">
        <v>43647</v>
      </c>
      <c r="O89" s="225"/>
      <c r="P89" s="219">
        <v>43755</v>
      </c>
      <c r="Q89" s="219"/>
      <c r="R89" s="217">
        <v>0</v>
      </c>
      <c r="S89" s="219"/>
      <c r="T89" s="213"/>
      <c r="U89" s="224"/>
      <c r="V89" s="219"/>
      <c r="W89" s="225"/>
      <c r="X89" s="225"/>
      <c r="Y89" s="225"/>
      <c r="Z89" s="225"/>
      <c r="AA89" s="226" t="s">
        <v>42</v>
      </c>
      <c r="AB89" s="227"/>
      <c r="AC89" s="227"/>
      <c r="AD89" s="213"/>
      <c r="AE89" s="219"/>
      <c r="AF89" s="219"/>
      <c r="AG89" s="224"/>
      <c r="AH89" s="213"/>
    </row>
    <row r="90" spans="1:34" ht="15.75" thickBot="1" x14ac:dyDescent="0.3">
      <c r="A90" s="152" t="s">
        <v>112</v>
      </c>
      <c r="B90" s="152" t="s">
        <v>99</v>
      </c>
      <c r="C90" s="217"/>
      <c r="D90" s="229"/>
      <c r="E90" s="219"/>
      <c r="F90" s="231">
        <f>9973.39+8548.61</f>
        <v>18522</v>
      </c>
      <c r="G90" s="153">
        <v>2</v>
      </c>
      <c r="H90" s="154">
        <f>2954.51+2516.8+3427.62+2919.82</f>
        <v>11818.75</v>
      </c>
      <c r="I90" s="288"/>
      <c r="J90" s="293"/>
      <c r="K90" s="155"/>
      <c r="L90" s="154"/>
      <c r="M90" s="290"/>
      <c r="N90" s="219"/>
      <c r="O90" s="225"/>
      <c r="P90" s="219"/>
      <c r="Q90" s="219"/>
      <c r="R90" s="217"/>
      <c r="S90" s="219"/>
      <c r="T90" s="213"/>
      <c r="U90" s="224"/>
      <c r="V90" s="219"/>
      <c r="W90" s="225"/>
      <c r="X90" s="225"/>
      <c r="Y90" s="225"/>
      <c r="Z90" s="225"/>
      <c r="AA90" s="230"/>
      <c r="AB90" s="227"/>
      <c r="AC90" s="227"/>
      <c r="AD90" s="213"/>
      <c r="AE90" s="219"/>
      <c r="AF90" s="219"/>
      <c r="AG90" s="224"/>
      <c r="AH90" s="213"/>
    </row>
    <row r="91" spans="1:34" ht="15.75" thickBot="1" x14ac:dyDescent="0.3">
      <c r="A91" s="269" t="s">
        <v>115</v>
      </c>
      <c r="B91" s="269" t="s">
        <v>116</v>
      </c>
      <c r="C91" s="270" t="s">
        <v>117</v>
      </c>
      <c r="D91" s="269" t="s">
        <v>44</v>
      </c>
      <c r="E91" s="271">
        <v>43788</v>
      </c>
      <c r="F91" s="272">
        <v>24530</v>
      </c>
      <c r="G91" s="273">
        <v>1</v>
      </c>
      <c r="H91" s="274"/>
      <c r="I91" s="347">
        <f>H91/F91</f>
        <v>0</v>
      </c>
      <c r="J91" s="282">
        <f>H91+F91</f>
        <v>24530</v>
      </c>
      <c r="K91" s="277"/>
      <c r="L91" s="274"/>
      <c r="M91" s="348">
        <f>L91/(F91+H91)</f>
        <v>0</v>
      </c>
      <c r="N91" s="279">
        <v>43739</v>
      </c>
      <c r="O91" s="279"/>
      <c r="P91" s="280">
        <v>43788</v>
      </c>
      <c r="Q91" s="280"/>
      <c r="R91" s="269">
        <v>0</v>
      </c>
      <c r="S91" s="280"/>
      <c r="T91" s="272"/>
      <c r="U91" s="272"/>
      <c r="V91" s="271"/>
      <c r="W91" s="271"/>
      <c r="X91" s="271"/>
      <c r="Y91" s="271"/>
      <c r="Z91" s="271"/>
      <c r="AA91" s="281" t="s">
        <v>42</v>
      </c>
      <c r="AB91" s="282"/>
      <c r="AC91" s="282"/>
      <c r="AD91" s="272"/>
      <c r="AE91" s="280"/>
      <c r="AF91" s="271"/>
      <c r="AG91" s="272"/>
      <c r="AH91" s="272"/>
    </row>
    <row r="92" spans="1:34" x14ac:dyDescent="0.25">
      <c r="A92" s="136" t="s">
        <v>118</v>
      </c>
      <c r="B92" s="136" t="s">
        <v>116</v>
      </c>
      <c r="C92" s="217" t="s">
        <v>119</v>
      </c>
      <c r="D92" s="218" t="s">
        <v>44</v>
      </c>
      <c r="E92" s="219">
        <v>43755</v>
      </c>
      <c r="F92" s="213">
        <v>494942.38</v>
      </c>
      <c r="G92" s="220">
        <v>1</v>
      </c>
      <c r="H92" s="208"/>
      <c r="I92" s="288">
        <f>SUM(H92:H93)/F92</f>
        <v>0</v>
      </c>
      <c r="J92" s="242">
        <f>SUM(H92:H93,F92)</f>
        <v>494942.38</v>
      </c>
      <c r="K92" s="221"/>
      <c r="L92" s="208"/>
      <c r="M92" s="290">
        <f>SUM(L92:L93)/SUM(H92:H93+F92)</f>
        <v>0</v>
      </c>
      <c r="N92" s="219">
        <v>43739</v>
      </c>
      <c r="O92" s="225"/>
      <c r="P92" s="219"/>
      <c r="Q92" s="219"/>
      <c r="R92" s="217">
        <v>0</v>
      </c>
      <c r="S92" s="219"/>
      <c r="T92" s="213"/>
      <c r="U92" s="224"/>
      <c r="V92" s="138">
        <v>44895</v>
      </c>
      <c r="W92" s="149"/>
      <c r="X92" s="149"/>
      <c r="Y92" s="149"/>
      <c r="Z92" s="149"/>
      <c r="AA92" s="135" t="s">
        <v>42</v>
      </c>
      <c r="AB92" s="227"/>
      <c r="AC92" s="227"/>
      <c r="AD92" s="213"/>
      <c r="AE92" s="219"/>
      <c r="AF92" s="219"/>
      <c r="AG92" s="349"/>
      <c r="AH92" s="350" t="s">
        <v>120</v>
      </c>
    </row>
    <row r="93" spans="1:34" ht="15.75" thickBot="1" x14ac:dyDescent="0.3">
      <c r="A93" s="152" t="s">
        <v>118</v>
      </c>
      <c r="B93" s="152" t="s">
        <v>116</v>
      </c>
      <c r="C93" s="217"/>
      <c r="D93" s="229"/>
      <c r="E93" s="219"/>
      <c r="F93" s="213"/>
      <c r="G93" s="153">
        <v>2</v>
      </c>
      <c r="H93" s="154"/>
      <c r="I93" s="288"/>
      <c r="J93" s="293"/>
      <c r="K93" s="155"/>
      <c r="L93" s="154"/>
      <c r="M93" s="290"/>
      <c r="N93" s="219"/>
      <c r="O93" s="225"/>
      <c r="P93" s="219"/>
      <c r="Q93" s="219"/>
      <c r="R93" s="217"/>
      <c r="S93" s="219"/>
      <c r="T93" s="213"/>
      <c r="U93" s="224"/>
      <c r="V93" s="138"/>
      <c r="W93" s="149"/>
      <c r="X93" s="149"/>
      <c r="Y93" s="149"/>
      <c r="Z93" s="149"/>
      <c r="AA93" s="170"/>
      <c r="AB93" s="227"/>
      <c r="AC93" s="227"/>
      <c r="AD93" s="213"/>
      <c r="AE93" s="351"/>
      <c r="AF93" s="351"/>
      <c r="AG93" s="352"/>
      <c r="AH93" s="353"/>
    </row>
    <row r="94" spans="1:34" ht="15.75" thickBot="1" x14ac:dyDescent="0.3">
      <c r="A94" s="324" t="s">
        <v>121</v>
      </c>
      <c r="B94" s="324" t="s">
        <v>122</v>
      </c>
      <c r="C94" s="325" t="s">
        <v>123</v>
      </c>
      <c r="D94" s="324" t="s">
        <v>40</v>
      </c>
      <c r="E94" s="326">
        <v>43803</v>
      </c>
      <c r="F94" s="327">
        <v>62445.78</v>
      </c>
      <c r="G94" s="328">
        <v>1</v>
      </c>
      <c r="H94" s="329"/>
      <c r="I94" s="275">
        <f>H94/F94</f>
        <v>0</v>
      </c>
      <c r="J94" s="276">
        <f>H94+F94</f>
        <v>62445.78</v>
      </c>
      <c r="K94" s="330"/>
      <c r="L94" s="329"/>
      <c r="M94" s="278">
        <f>L94/(H94+F94)</f>
        <v>0</v>
      </c>
      <c r="N94" s="331">
        <v>43770</v>
      </c>
      <c r="O94" s="331"/>
      <c r="P94" s="284">
        <v>43885</v>
      </c>
      <c r="Q94" s="284"/>
      <c r="R94" s="324">
        <v>0</v>
      </c>
      <c r="S94" s="284"/>
      <c r="T94" s="327"/>
      <c r="U94" s="327"/>
      <c r="V94" s="326">
        <v>44517</v>
      </c>
      <c r="W94" s="326"/>
      <c r="X94" s="326"/>
      <c r="Y94" s="326"/>
      <c r="Z94" s="326"/>
      <c r="AA94" s="332"/>
      <c r="AB94" s="276"/>
      <c r="AC94" s="276" t="s">
        <v>42</v>
      </c>
      <c r="AD94" s="327">
        <f>SUM(F94,H94)*5%</f>
        <v>3122.2890000000002</v>
      </c>
      <c r="AE94" s="354">
        <f>DATE(YEAR(V94)+1,MONTH(V94),DAY(V94))</f>
        <v>44882</v>
      </c>
      <c r="AF94" s="355"/>
      <c r="AG94" s="299"/>
      <c r="AH94" s="356"/>
    </row>
    <row r="95" spans="1:34" ht="15.75" thickBot="1" x14ac:dyDescent="0.3">
      <c r="A95" s="152" t="s">
        <v>124</v>
      </c>
      <c r="B95" s="152" t="s">
        <v>122</v>
      </c>
      <c r="C95" s="262" t="s">
        <v>125</v>
      </c>
      <c r="D95" s="152" t="s">
        <v>40</v>
      </c>
      <c r="E95" s="149">
        <v>43803</v>
      </c>
      <c r="F95" s="263">
        <v>125824.7</v>
      </c>
      <c r="G95" s="207">
        <v>1</v>
      </c>
      <c r="H95" s="210"/>
      <c r="I95" s="264">
        <f>H95/F95</f>
        <v>0</v>
      </c>
      <c r="J95" s="265">
        <f>H95+F95</f>
        <v>125824.7</v>
      </c>
      <c r="K95" s="209"/>
      <c r="L95" s="210"/>
      <c r="M95" s="266">
        <f>L95/(H95+F95)</f>
        <v>0</v>
      </c>
      <c r="N95" s="147">
        <v>43770</v>
      </c>
      <c r="O95" s="147"/>
      <c r="P95" s="267">
        <v>43885</v>
      </c>
      <c r="Q95" s="267"/>
      <c r="R95" s="152">
        <v>0</v>
      </c>
      <c r="S95" s="267"/>
      <c r="T95" s="263"/>
      <c r="U95" s="263"/>
      <c r="V95" s="149">
        <v>44517</v>
      </c>
      <c r="W95" s="149"/>
      <c r="X95" s="149"/>
      <c r="Y95" s="149"/>
      <c r="Z95" s="149"/>
      <c r="AA95" s="268"/>
      <c r="AB95" s="265" t="s">
        <v>42</v>
      </c>
      <c r="AC95" s="265"/>
      <c r="AD95" s="263">
        <f>SUM(F95,H95)*5%</f>
        <v>6291.2350000000006</v>
      </c>
      <c r="AE95" s="357">
        <f>DATE(YEAR(V95)+1,MONTH(V95),DAY(V95))</f>
        <v>44882</v>
      </c>
      <c r="AF95" s="358" t="s">
        <v>36</v>
      </c>
      <c r="AG95" s="231"/>
      <c r="AH95" s="359"/>
    </row>
    <row r="96" spans="1:34" x14ac:dyDescent="0.25">
      <c r="A96" s="172" t="s">
        <v>126</v>
      </c>
      <c r="B96" s="172" t="s">
        <v>122</v>
      </c>
      <c r="C96" s="173" t="s">
        <v>127</v>
      </c>
      <c r="D96" s="173" t="s">
        <v>40</v>
      </c>
      <c r="E96" s="174">
        <v>43803</v>
      </c>
      <c r="F96" s="296">
        <v>206636.32</v>
      </c>
      <c r="G96" s="176" t="s">
        <v>128</v>
      </c>
      <c r="H96" s="178">
        <v>1944</v>
      </c>
      <c r="I96" s="297">
        <f>SUM(H96:H97)/SUM(F96:F97)</f>
        <v>1.3171913157543036E-2</v>
      </c>
      <c r="J96" s="184">
        <f>SUM(H96:H97,F96:F97)</f>
        <v>338567.18</v>
      </c>
      <c r="K96" s="70"/>
      <c r="L96" s="178"/>
      <c r="M96" s="298">
        <f>SUM(L96:L97)/SUM(H96:H97+F96:F97)</f>
        <v>0</v>
      </c>
      <c r="N96" s="174">
        <v>43770</v>
      </c>
      <c r="O96" s="182"/>
      <c r="P96" s="174">
        <v>43885</v>
      </c>
      <c r="Q96" s="174"/>
      <c r="R96" s="173">
        <v>0</v>
      </c>
      <c r="S96" s="174"/>
      <c r="T96" s="175"/>
      <c r="U96" s="181"/>
      <c r="V96" s="174">
        <v>44517</v>
      </c>
      <c r="W96" s="182"/>
      <c r="X96" s="182"/>
      <c r="Y96" s="182"/>
      <c r="Z96" s="182"/>
      <c r="AA96" s="360"/>
      <c r="AB96" s="361"/>
      <c r="AC96" s="361" t="s">
        <v>42</v>
      </c>
      <c r="AD96" s="362">
        <f>SUM(F96,H96)*5%</f>
        <v>10429.016000000001</v>
      </c>
      <c r="AE96" s="363">
        <f>DATE(YEAR(V96)+1,MONTH(V96),DAY(V96))</f>
        <v>44882</v>
      </c>
      <c r="AF96" s="364"/>
      <c r="AG96" s="365"/>
      <c r="AH96" s="366"/>
    </row>
    <row r="97" spans="1:34" ht="15.75" thickBot="1" x14ac:dyDescent="0.3">
      <c r="A97" s="103" t="s">
        <v>126</v>
      </c>
      <c r="B97" s="103" t="s">
        <v>122</v>
      </c>
      <c r="C97" s="195"/>
      <c r="D97" s="195"/>
      <c r="E97" s="196"/>
      <c r="F97" s="216">
        <v>127529.26</v>
      </c>
      <c r="G97" s="108">
        <v>1</v>
      </c>
      <c r="H97" s="109">
        <v>2457.6</v>
      </c>
      <c r="I97" s="343"/>
      <c r="J97" s="303"/>
      <c r="K97" s="112"/>
      <c r="L97" s="109"/>
      <c r="M97" s="344"/>
      <c r="N97" s="196"/>
      <c r="O97" s="204"/>
      <c r="P97" s="196"/>
      <c r="Q97" s="196"/>
      <c r="R97" s="195"/>
      <c r="S97" s="196"/>
      <c r="T97" s="197"/>
      <c r="U97" s="203"/>
      <c r="V97" s="196"/>
      <c r="W97" s="204"/>
      <c r="X97" s="204"/>
      <c r="Y97" s="204"/>
      <c r="Z97" s="204"/>
      <c r="AA97" s="367"/>
      <c r="AB97" s="368" t="s">
        <v>42</v>
      </c>
      <c r="AC97" s="368"/>
      <c r="AD97" s="216">
        <f>F97*5%</f>
        <v>6376.4629999999997</v>
      </c>
      <c r="AE97" s="158"/>
      <c r="AF97" s="355" t="s">
        <v>36</v>
      </c>
      <c r="AG97" s="299"/>
      <c r="AH97" s="299"/>
    </row>
    <row r="98" spans="1:34" ht="15.75" thickBot="1" x14ac:dyDescent="0.3">
      <c r="A98" s="152">
        <v>200014</v>
      </c>
      <c r="B98" s="152" t="s">
        <v>122</v>
      </c>
      <c r="C98" s="262" t="s">
        <v>129</v>
      </c>
      <c r="D98" s="152" t="s">
        <v>40</v>
      </c>
      <c r="E98" s="149">
        <v>43803</v>
      </c>
      <c r="F98" s="263">
        <v>33201</v>
      </c>
      <c r="G98" s="207">
        <v>1</v>
      </c>
      <c r="H98" s="210"/>
      <c r="I98" s="264">
        <f>H98/F98</f>
        <v>0</v>
      </c>
      <c r="J98" s="265">
        <f>H98+F98</f>
        <v>33201</v>
      </c>
      <c r="K98" s="209"/>
      <c r="L98" s="210"/>
      <c r="M98" s="266">
        <f>L98/(H98+F98)</f>
        <v>0</v>
      </c>
      <c r="N98" s="147">
        <v>43770</v>
      </c>
      <c r="O98" s="147"/>
      <c r="P98" s="267">
        <v>43885</v>
      </c>
      <c r="Q98" s="267"/>
      <c r="R98" s="152">
        <v>0</v>
      </c>
      <c r="S98" s="267"/>
      <c r="T98" s="263"/>
      <c r="U98" s="263"/>
      <c r="V98" s="149">
        <v>44517</v>
      </c>
      <c r="W98" s="149"/>
      <c r="X98" s="149"/>
      <c r="Y98" s="149"/>
      <c r="Z98" s="149"/>
      <c r="AA98" s="268"/>
      <c r="AB98" s="265" t="s">
        <v>42</v>
      </c>
      <c r="AC98" s="265"/>
      <c r="AD98" s="263">
        <f>F98*5%</f>
        <v>1660.0500000000002</v>
      </c>
      <c r="AE98" s="309">
        <f>DATE(YEAR(V98)+1,MONTH(V98),DAY(V98))</f>
        <v>44882</v>
      </c>
      <c r="AF98" s="134" t="s">
        <v>36</v>
      </c>
      <c r="AG98" s="305"/>
      <c r="AH98" s="305"/>
    </row>
    <row r="99" spans="1:34" ht="15.75" thickBot="1" x14ac:dyDescent="0.3">
      <c r="A99" s="269" t="s">
        <v>130</v>
      </c>
      <c r="B99" s="269" t="s">
        <v>122</v>
      </c>
      <c r="C99" s="270" t="s">
        <v>131</v>
      </c>
      <c r="D99" s="269" t="s">
        <v>40</v>
      </c>
      <c r="E99" s="271">
        <v>43803</v>
      </c>
      <c r="F99" s="272">
        <v>33689</v>
      </c>
      <c r="G99" s="273">
        <v>1</v>
      </c>
      <c r="H99" s="274"/>
      <c r="I99" s="275">
        <f>H99/F99</f>
        <v>0</v>
      </c>
      <c r="J99" s="276">
        <f>H99+F99</f>
        <v>33689</v>
      </c>
      <c r="K99" s="277"/>
      <c r="L99" s="274"/>
      <c r="M99" s="278">
        <f>L99/(H99+F99)</f>
        <v>0</v>
      </c>
      <c r="N99" s="279">
        <v>43770</v>
      </c>
      <c r="O99" s="279"/>
      <c r="P99" s="280">
        <v>43885</v>
      </c>
      <c r="Q99" s="280"/>
      <c r="R99" s="269">
        <v>0</v>
      </c>
      <c r="S99" s="280"/>
      <c r="T99" s="272"/>
      <c r="U99" s="272"/>
      <c r="V99" s="271">
        <v>44517</v>
      </c>
      <c r="W99" s="271"/>
      <c r="X99" s="271"/>
      <c r="Y99" s="271"/>
      <c r="Z99" s="271"/>
      <c r="AA99" s="281"/>
      <c r="AB99" s="282" t="s">
        <v>42</v>
      </c>
      <c r="AC99" s="282"/>
      <c r="AD99" s="327">
        <f>F99*5%</f>
        <v>1684.45</v>
      </c>
      <c r="AE99" s="284">
        <f>DATE(YEAR(V99)+1,MONTH(V99),DAY(V99))</f>
        <v>44882</v>
      </c>
      <c r="AF99" s="271" t="s">
        <v>36</v>
      </c>
      <c r="AG99" s="272"/>
      <c r="AH99" s="272"/>
    </row>
    <row r="100" spans="1:34" ht="15.75" thickBot="1" x14ac:dyDescent="0.3">
      <c r="A100" s="152" t="s">
        <v>132</v>
      </c>
      <c r="B100" s="152" t="s">
        <v>122</v>
      </c>
      <c r="C100" s="262" t="s">
        <v>133</v>
      </c>
      <c r="D100" s="152" t="s">
        <v>40</v>
      </c>
      <c r="E100" s="149">
        <v>43857</v>
      </c>
      <c r="F100" s="263">
        <v>353121</v>
      </c>
      <c r="G100" s="207">
        <v>1</v>
      </c>
      <c r="H100" s="210"/>
      <c r="I100" s="264">
        <f>H100/F100</f>
        <v>0</v>
      </c>
      <c r="J100" s="265">
        <f>H100+F100</f>
        <v>353121</v>
      </c>
      <c r="K100" s="209"/>
      <c r="L100" s="210"/>
      <c r="M100" s="266">
        <f>L100/(H100+F100)</f>
        <v>0</v>
      </c>
      <c r="N100" s="147">
        <v>43800</v>
      </c>
      <c r="O100" s="147"/>
      <c r="P100" s="267">
        <v>43885</v>
      </c>
      <c r="Q100" s="267"/>
      <c r="R100" s="152">
        <v>0</v>
      </c>
      <c r="S100" s="267"/>
      <c r="T100" s="263"/>
      <c r="U100" s="263"/>
      <c r="V100" s="149">
        <v>44517</v>
      </c>
      <c r="W100" s="149"/>
      <c r="X100" s="149"/>
      <c r="Y100" s="149"/>
      <c r="Z100" s="149"/>
      <c r="AA100" s="268"/>
      <c r="AB100" s="265" t="s">
        <v>42</v>
      </c>
      <c r="AC100" s="265"/>
      <c r="AD100" s="263">
        <f>F100*5%</f>
        <v>17656.05</v>
      </c>
      <c r="AE100" s="267">
        <f>DATE(YEAR(V100)+1,MONTH(V100),DAY(V100))</f>
        <v>44882</v>
      </c>
      <c r="AF100" s="149" t="s">
        <v>36</v>
      </c>
      <c r="AG100" s="263"/>
      <c r="AH100" s="263"/>
    </row>
    <row r="101" spans="1:34" x14ac:dyDescent="0.25">
      <c r="A101" s="172" t="s">
        <v>134</v>
      </c>
      <c r="B101" s="172" t="s">
        <v>135</v>
      </c>
      <c r="C101" s="173" t="s">
        <v>136</v>
      </c>
      <c r="D101" s="173" t="s">
        <v>44</v>
      </c>
      <c r="E101" s="174">
        <v>43899</v>
      </c>
      <c r="F101" s="296">
        <f>11383.4+4878.6+13939.1</f>
        <v>30201.1</v>
      </c>
      <c r="G101" s="176">
        <v>1</v>
      </c>
      <c r="H101" s="178"/>
      <c r="I101" s="297">
        <f>SUM(H101:H102)/SUM(F101:F102)</f>
        <v>0</v>
      </c>
      <c r="J101" s="184">
        <f>SUM(H101:H102,F101:F102)</f>
        <v>41053.599999999999</v>
      </c>
      <c r="K101" s="70"/>
      <c r="L101" s="178"/>
      <c r="M101" s="298">
        <f>SUM(L101:L102)/SUM(H101:H102+F101:F102)</f>
        <v>0</v>
      </c>
      <c r="N101" s="174">
        <v>43862</v>
      </c>
      <c r="O101" s="182"/>
      <c r="P101" s="174">
        <v>43899</v>
      </c>
      <c r="Q101" s="174"/>
      <c r="R101" s="173">
        <v>0</v>
      </c>
      <c r="S101" s="174"/>
      <c r="T101" s="175"/>
      <c r="U101" s="181"/>
      <c r="V101" s="174">
        <v>44629</v>
      </c>
      <c r="W101" s="182"/>
      <c r="X101" s="182"/>
      <c r="Y101" s="182"/>
      <c r="Z101" s="182"/>
      <c r="AA101" s="183" t="s">
        <v>42</v>
      </c>
      <c r="AB101" s="184"/>
      <c r="AC101" s="184"/>
      <c r="AD101" s="65"/>
      <c r="AE101" s="64"/>
      <c r="AF101" s="174"/>
      <c r="AG101" s="181"/>
      <c r="AH101" s="175"/>
    </row>
    <row r="102" spans="1:34" ht="15.75" thickBot="1" x14ac:dyDescent="0.3">
      <c r="A102" s="103" t="s">
        <v>134</v>
      </c>
      <c r="B102" s="103" t="s">
        <v>135</v>
      </c>
      <c r="C102" s="195"/>
      <c r="D102" s="195"/>
      <c r="E102" s="196"/>
      <c r="F102" s="216">
        <f>4878.6+5973.9</f>
        <v>10852.5</v>
      </c>
      <c r="G102" s="108">
        <v>2</v>
      </c>
      <c r="H102" s="109"/>
      <c r="I102" s="343"/>
      <c r="J102" s="303"/>
      <c r="K102" s="112"/>
      <c r="L102" s="109"/>
      <c r="M102" s="344"/>
      <c r="N102" s="196"/>
      <c r="O102" s="204"/>
      <c r="P102" s="196"/>
      <c r="Q102" s="196"/>
      <c r="R102" s="195"/>
      <c r="S102" s="196"/>
      <c r="T102" s="197"/>
      <c r="U102" s="203"/>
      <c r="V102" s="196"/>
      <c r="W102" s="204"/>
      <c r="X102" s="204"/>
      <c r="Y102" s="204"/>
      <c r="Z102" s="204"/>
      <c r="AA102" s="205"/>
      <c r="AB102" s="206"/>
      <c r="AC102" s="206"/>
      <c r="AD102" s="107"/>
      <c r="AE102" s="106"/>
      <c r="AF102" s="196"/>
      <c r="AG102" s="203"/>
      <c r="AH102" s="197"/>
    </row>
    <row r="103" spans="1:34" x14ac:dyDescent="0.25">
      <c r="A103" s="152" t="s">
        <v>137</v>
      </c>
      <c r="B103" s="152" t="s">
        <v>116</v>
      </c>
      <c r="C103" s="137" t="s">
        <v>138</v>
      </c>
      <c r="D103" s="122" t="s">
        <v>44</v>
      </c>
      <c r="E103" s="138">
        <v>43969</v>
      </c>
      <c r="F103" s="139">
        <v>40980</v>
      </c>
      <c r="G103" s="207">
        <v>1</v>
      </c>
      <c r="H103" s="210">
        <v>52600</v>
      </c>
      <c r="I103" s="288">
        <f>SUM(H103:H104)/SUM(F103:F104)</f>
        <v>2.0775988286969254</v>
      </c>
      <c r="J103" s="242">
        <f t="shared" ref="J103" si="9">SUM(H103:H104,F103:F104)</f>
        <v>126120</v>
      </c>
      <c r="K103" s="209"/>
      <c r="L103" s="210"/>
      <c r="M103" s="290">
        <f>SUM(L103:L104)/SUM(H103:H104+F103:F104)</f>
        <v>0</v>
      </c>
      <c r="N103" s="138">
        <v>43891</v>
      </c>
      <c r="O103" s="149"/>
      <c r="P103" s="138">
        <v>43969</v>
      </c>
      <c r="Q103" s="138"/>
      <c r="R103" s="137">
        <v>0</v>
      </c>
      <c r="S103" s="138"/>
      <c r="T103" s="139"/>
      <c r="U103" s="148"/>
      <c r="V103" s="138"/>
      <c r="W103" s="149"/>
      <c r="X103" s="149"/>
      <c r="Y103" s="149"/>
      <c r="Z103" s="149"/>
      <c r="AA103" s="135" t="s">
        <v>42</v>
      </c>
      <c r="AB103" s="151"/>
      <c r="AC103" s="151"/>
      <c r="AD103" s="139"/>
      <c r="AE103" s="138"/>
      <c r="AF103" s="138"/>
      <c r="AG103" s="148"/>
      <c r="AH103" s="139"/>
    </row>
    <row r="104" spans="1:34" ht="15.75" thickBot="1" x14ac:dyDescent="0.3">
      <c r="A104" s="136" t="s">
        <v>137</v>
      </c>
      <c r="B104" s="136" t="s">
        <v>116</v>
      </c>
      <c r="C104" s="137"/>
      <c r="D104" s="157"/>
      <c r="E104" s="138"/>
      <c r="F104" s="139"/>
      <c r="G104" s="140">
        <v>2</v>
      </c>
      <c r="H104" s="141">
        <v>32540</v>
      </c>
      <c r="I104" s="288"/>
      <c r="J104" s="293"/>
      <c r="K104" s="144"/>
      <c r="L104" s="141"/>
      <c r="M104" s="290"/>
      <c r="N104" s="138"/>
      <c r="O104" s="149"/>
      <c r="P104" s="138"/>
      <c r="Q104" s="138"/>
      <c r="R104" s="137"/>
      <c r="S104" s="138"/>
      <c r="T104" s="139"/>
      <c r="U104" s="148"/>
      <c r="V104" s="138"/>
      <c r="W104" s="149"/>
      <c r="X104" s="149"/>
      <c r="Y104" s="149"/>
      <c r="Z104" s="149"/>
      <c r="AA104" s="170"/>
      <c r="AB104" s="151"/>
      <c r="AC104" s="151"/>
      <c r="AD104" s="139"/>
      <c r="AE104" s="138"/>
      <c r="AF104" s="138"/>
      <c r="AG104" s="148"/>
      <c r="AH104" s="139"/>
    </row>
    <row r="105" spans="1:34" x14ac:dyDescent="0.25">
      <c r="A105" s="61" t="s">
        <v>139</v>
      </c>
      <c r="B105" s="61" t="s">
        <v>140</v>
      </c>
      <c r="C105" s="63" t="s">
        <v>141</v>
      </c>
      <c r="D105" s="63" t="s">
        <v>44</v>
      </c>
      <c r="E105" s="64">
        <v>44004</v>
      </c>
      <c r="F105" s="362">
        <v>11817.5</v>
      </c>
      <c r="G105" s="66">
        <v>1</v>
      </c>
      <c r="H105" s="67"/>
      <c r="I105" s="297">
        <f>SUM(H105:H106)/SUM(F105:F106)</f>
        <v>0</v>
      </c>
      <c r="J105" s="184">
        <f t="shared" ref="J105" si="10">SUM(H105:H106,F105:F106)</f>
        <v>31550</v>
      </c>
      <c r="K105" s="233"/>
      <c r="L105" s="67"/>
      <c r="M105" s="298">
        <f>SUM(L105:L106)/SUM(H105:H106+F105:F106)</f>
        <v>0</v>
      </c>
      <c r="N105" s="64">
        <v>43983</v>
      </c>
      <c r="O105" s="76"/>
      <c r="P105" s="64">
        <v>44006</v>
      </c>
      <c r="Q105" s="64"/>
      <c r="R105" s="63">
        <v>0</v>
      </c>
      <c r="S105" s="64"/>
      <c r="T105" s="65"/>
      <c r="U105" s="75"/>
      <c r="V105" s="64"/>
      <c r="W105" s="76"/>
      <c r="X105" s="76"/>
      <c r="Y105" s="76"/>
      <c r="Z105" s="76"/>
      <c r="AA105" s="77" t="s">
        <v>42</v>
      </c>
      <c r="AB105" s="69"/>
      <c r="AC105" s="69"/>
      <c r="AD105" s="65"/>
      <c r="AE105" s="64"/>
      <c r="AF105" s="64"/>
      <c r="AG105" s="75"/>
      <c r="AH105" s="65"/>
    </row>
    <row r="106" spans="1:34" ht="15.75" thickBot="1" x14ac:dyDescent="0.3">
      <c r="A106" s="194" t="s">
        <v>139</v>
      </c>
      <c r="B106" s="194" t="s">
        <v>140</v>
      </c>
      <c r="C106" s="105"/>
      <c r="D106" s="105"/>
      <c r="E106" s="106"/>
      <c r="F106" s="369">
        <v>19732.5</v>
      </c>
      <c r="G106" s="198">
        <v>2</v>
      </c>
      <c r="H106" s="199"/>
      <c r="I106" s="343"/>
      <c r="J106" s="303"/>
      <c r="K106" s="200"/>
      <c r="L106" s="199"/>
      <c r="M106" s="344"/>
      <c r="N106" s="106"/>
      <c r="O106" s="117"/>
      <c r="P106" s="106"/>
      <c r="Q106" s="106"/>
      <c r="R106" s="105"/>
      <c r="S106" s="106"/>
      <c r="T106" s="107"/>
      <c r="U106" s="116"/>
      <c r="V106" s="106"/>
      <c r="W106" s="117"/>
      <c r="X106" s="117"/>
      <c r="Y106" s="117"/>
      <c r="Z106" s="117"/>
      <c r="AA106" s="118"/>
      <c r="AB106" s="119"/>
      <c r="AC106" s="119"/>
      <c r="AD106" s="107"/>
      <c r="AE106" s="106"/>
      <c r="AF106" s="106"/>
      <c r="AG106" s="116"/>
      <c r="AH106" s="107"/>
    </row>
    <row r="107" spans="1:34" ht="15.75" thickBot="1" x14ac:dyDescent="0.3">
      <c r="A107" s="152" t="s">
        <v>142</v>
      </c>
      <c r="B107" s="152" t="s">
        <v>116</v>
      </c>
      <c r="C107" s="262" t="s">
        <v>143</v>
      </c>
      <c r="D107" s="152" t="s">
        <v>44</v>
      </c>
      <c r="E107" s="149">
        <v>44018</v>
      </c>
      <c r="F107" s="263">
        <v>39843</v>
      </c>
      <c r="G107" s="207">
        <v>1</v>
      </c>
      <c r="H107" s="210"/>
      <c r="I107" s="264">
        <f>H107/F107</f>
        <v>0</v>
      </c>
      <c r="J107" s="265">
        <f>H107+F107</f>
        <v>39843</v>
      </c>
      <c r="K107" s="209"/>
      <c r="L107" s="210"/>
      <c r="M107" s="266">
        <f>L107/(H107+F107)</f>
        <v>0</v>
      </c>
      <c r="N107" s="147">
        <v>43983</v>
      </c>
      <c r="O107" s="147"/>
      <c r="P107" s="267">
        <v>44018</v>
      </c>
      <c r="Q107" s="267"/>
      <c r="R107" s="152">
        <v>0</v>
      </c>
      <c r="S107" s="267"/>
      <c r="T107" s="263"/>
      <c r="U107" s="263"/>
      <c r="V107" s="149"/>
      <c r="W107" s="149"/>
      <c r="X107" s="149"/>
      <c r="Y107" s="149"/>
      <c r="Z107" s="149"/>
      <c r="AA107" s="268" t="s">
        <v>42</v>
      </c>
      <c r="AB107" s="265"/>
      <c r="AC107" s="265"/>
      <c r="AD107" s="263"/>
      <c r="AE107" s="267"/>
      <c r="AF107" s="149"/>
      <c r="AG107" s="263"/>
      <c r="AH107" s="263"/>
    </row>
    <row r="108" spans="1:34" ht="15.75" thickBot="1" x14ac:dyDescent="0.3">
      <c r="A108" s="269" t="s">
        <v>144</v>
      </c>
      <c r="B108" s="269" t="s">
        <v>145</v>
      </c>
      <c r="C108" s="270" t="s">
        <v>146</v>
      </c>
      <c r="D108" s="269" t="s">
        <v>44</v>
      </c>
      <c r="E108" s="271">
        <v>44040</v>
      </c>
      <c r="F108" s="272">
        <v>39600</v>
      </c>
      <c r="G108" s="273">
        <v>1</v>
      </c>
      <c r="H108" s="274"/>
      <c r="I108" s="275">
        <f>H108/F108</f>
        <v>0</v>
      </c>
      <c r="J108" s="276">
        <f>H108+F108</f>
        <v>39600</v>
      </c>
      <c r="K108" s="277"/>
      <c r="L108" s="274"/>
      <c r="M108" s="278">
        <f>L108/(H108+F108)</f>
        <v>0</v>
      </c>
      <c r="N108" s="279">
        <v>43983</v>
      </c>
      <c r="O108" s="279"/>
      <c r="P108" s="280">
        <v>44040</v>
      </c>
      <c r="Q108" s="280"/>
      <c r="R108" s="269">
        <v>0</v>
      </c>
      <c r="S108" s="280"/>
      <c r="T108" s="272"/>
      <c r="U108" s="272"/>
      <c r="V108" s="271"/>
      <c r="W108" s="271"/>
      <c r="X108" s="271"/>
      <c r="Y108" s="271"/>
      <c r="Z108" s="271"/>
      <c r="AA108" s="281" t="s">
        <v>42</v>
      </c>
      <c r="AB108" s="282"/>
      <c r="AC108" s="282"/>
      <c r="AD108" s="272"/>
      <c r="AE108" s="280"/>
      <c r="AF108" s="271"/>
      <c r="AG108" s="272"/>
      <c r="AH108" s="272"/>
    </row>
    <row r="109" spans="1:34" x14ac:dyDescent="0.25">
      <c r="A109" s="136" t="s">
        <v>147</v>
      </c>
      <c r="B109" s="136" t="s">
        <v>148</v>
      </c>
      <c r="C109" s="217" t="s">
        <v>149</v>
      </c>
      <c r="D109" s="218" t="s">
        <v>44</v>
      </c>
      <c r="E109" s="219">
        <v>44118</v>
      </c>
      <c r="F109" s="346">
        <v>78878.960000000006</v>
      </c>
      <c r="G109" s="220">
        <v>1</v>
      </c>
      <c r="H109" s="208"/>
      <c r="I109" s="288">
        <f>SUM(H109:H115)/SUM(F109:F115)</f>
        <v>0</v>
      </c>
      <c r="J109" s="242">
        <f>SUM(F109:F115,H109:H115)</f>
        <v>168346.23999999999</v>
      </c>
      <c r="K109" s="221"/>
      <c r="L109" s="208"/>
      <c r="M109" s="290">
        <f>SUM(L109:L115)/SUM(H109:H115+F109:F115)</f>
        <v>0</v>
      </c>
      <c r="N109" s="219">
        <v>44075</v>
      </c>
      <c r="O109" s="225"/>
      <c r="P109" s="219">
        <v>44118</v>
      </c>
      <c r="Q109" s="219"/>
      <c r="R109" s="217">
        <v>0</v>
      </c>
      <c r="S109" s="219"/>
      <c r="T109" s="213"/>
      <c r="U109" s="224"/>
      <c r="V109" s="219">
        <v>44385</v>
      </c>
      <c r="W109" s="225"/>
      <c r="X109" s="225"/>
      <c r="Y109" s="225"/>
      <c r="Z109" s="225"/>
      <c r="AA109" s="226" t="s">
        <v>42</v>
      </c>
      <c r="AB109" s="227"/>
      <c r="AC109" s="227"/>
      <c r="AD109" s="213"/>
      <c r="AE109" s="219"/>
      <c r="AF109" s="219"/>
      <c r="AG109" s="224"/>
      <c r="AH109" s="213"/>
    </row>
    <row r="110" spans="1:34" x14ac:dyDescent="0.25">
      <c r="A110" s="152" t="s">
        <v>147</v>
      </c>
      <c r="B110" s="152" t="s">
        <v>148</v>
      </c>
      <c r="C110" s="217"/>
      <c r="D110" s="217"/>
      <c r="E110" s="219"/>
      <c r="F110" s="231">
        <v>19813.36</v>
      </c>
      <c r="G110" s="153">
        <v>2</v>
      </c>
      <c r="H110" s="154"/>
      <c r="I110" s="288"/>
      <c r="J110" s="289"/>
      <c r="K110" s="155"/>
      <c r="L110" s="154"/>
      <c r="M110" s="290"/>
      <c r="N110" s="219"/>
      <c r="O110" s="225"/>
      <c r="P110" s="219"/>
      <c r="Q110" s="219"/>
      <c r="R110" s="217"/>
      <c r="S110" s="219"/>
      <c r="T110" s="213"/>
      <c r="U110" s="224"/>
      <c r="V110" s="219"/>
      <c r="W110" s="225"/>
      <c r="X110" s="225"/>
      <c r="Y110" s="225"/>
      <c r="Z110" s="225"/>
      <c r="AA110" s="228"/>
      <c r="AB110" s="227"/>
      <c r="AC110" s="227"/>
      <c r="AD110" s="213"/>
      <c r="AE110" s="219"/>
      <c r="AF110" s="219"/>
      <c r="AG110" s="224"/>
      <c r="AH110" s="213"/>
    </row>
    <row r="111" spans="1:34" x14ac:dyDescent="0.25">
      <c r="A111" s="136" t="s">
        <v>147</v>
      </c>
      <c r="B111" s="136" t="s">
        <v>148</v>
      </c>
      <c r="C111" s="217"/>
      <c r="D111" s="217"/>
      <c r="E111" s="219"/>
      <c r="F111" s="232">
        <v>11178.67</v>
      </c>
      <c r="G111" s="140">
        <v>3</v>
      </c>
      <c r="H111" s="141"/>
      <c r="I111" s="288"/>
      <c r="J111" s="289"/>
      <c r="K111" s="144"/>
      <c r="L111" s="141"/>
      <c r="M111" s="290"/>
      <c r="N111" s="219"/>
      <c r="O111" s="225"/>
      <c r="P111" s="219"/>
      <c r="Q111" s="219"/>
      <c r="R111" s="217"/>
      <c r="S111" s="219"/>
      <c r="T111" s="213"/>
      <c r="U111" s="224"/>
      <c r="V111" s="219"/>
      <c r="W111" s="225"/>
      <c r="X111" s="225"/>
      <c r="Y111" s="225"/>
      <c r="Z111" s="225"/>
      <c r="AA111" s="228"/>
      <c r="AB111" s="227"/>
      <c r="AC111" s="227"/>
      <c r="AD111" s="213"/>
      <c r="AE111" s="219"/>
      <c r="AF111" s="219"/>
      <c r="AG111" s="224"/>
      <c r="AH111" s="213"/>
    </row>
    <row r="112" spans="1:34" x14ac:dyDescent="0.25">
      <c r="A112" s="152" t="s">
        <v>147</v>
      </c>
      <c r="B112" s="152" t="s">
        <v>148</v>
      </c>
      <c r="C112" s="217"/>
      <c r="D112" s="217"/>
      <c r="E112" s="219"/>
      <c r="F112" s="231">
        <v>18454.48</v>
      </c>
      <c r="G112" s="153">
        <v>4</v>
      </c>
      <c r="H112" s="154"/>
      <c r="I112" s="288"/>
      <c r="J112" s="289"/>
      <c r="K112" s="155"/>
      <c r="L112" s="154"/>
      <c r="M112" s="290"/>
      <c r="N112" s="219"/>
      <c r="O112" s="225"/>
      <c r="P112" s="219"/>
      <c r="Q112" s="219"/>
      <c r="R112" s="217"/>
      <c r="S112" s="219"/>
      <c r="T112" s="213"/>
      <c r="U112" s="224"/>
      <c r="V112" s="219"/>
      <c r="W112" s="225"/>
      <c r="X112" s="225"/>
      <c r="Y112" s="225"/>
      <c r="Z112" s="225"/>
      <c r="AA112" s="228"/>
      <c r="AB112" s="227"/>
      <c r="AC112" s="227"/>
      <c r="AD112" s="213"/>
      <c r="AE112" s="219"/>
      <c r="AF112" s="219"/>
      <c r="AG112" s="224"/>
      <c r="AH112" s="213"/>
    </row>
    <row r="113" spans="1:34" x14ac:dyDescent="0.25">
      <c r="A113" s="136" t="s">
        <v>147</v>
      </c>
      <c r="B113" s="136" t="s">
        <v>148</v>
      </c>
      <c r="C113" s="217"/>
      <c r="D113" s="217"/>
      <c r="E113" s="219"/>
      <c r="F113" s="232">
        <v>17122.240000000002</v>
      </c>
      <c r="G113" s="140">
        <v>5</v>
      </c>
      <c r="H113" s="141"/>
      <c r="I113" s="288"/>
      <c r="J113" s="289"/>
      <c r="K113" s="144"/>
      <c r="L113" s="141"/>
      <c r="M113" s="290"/>
      <c r="N113" s="219"/>
      <c r="O113" s="225"/>
      <c r="P113" s="219"/>
      <c r="Q113" s="219"/>
      <c r="R113" s="217"/>
      <c r="S113" s="219"/>
      <c r="T113" s="213"/>
      <c r="U113" s="224"/>
      <c r="V113" s="219"/>
      <c r="W113" s="225"/>
      <c r="X113" s="225"/>
      <c r="Y113" s="225"/>
      <c r="Z113" s="225"/>
      <c r="AA113" s="228"/>
      <c r="AB113" s="227"/>
      <c r="AC113" s="227"/>
      <c r="AD113" s="213"/>
      <c r="AE113" s="219"/>
      <c r="AF113" s="219"/>
      <c r="AG113" s="224"/>
      <c r="AH113" s="213"/>
    </row>
    <row r="114" spans="1:34" x14ac:dyDescent="0.25">
      <c r="A114" s="152" t="s">
        <v>147</v>
      </c>
      <c r="B114" s="152" t="s">
        <v>148</v>
      </c>
      <c r="C114" s="217"/>
      <c r="D114" s="217"/>
      <c r="E114" s="219"/>
      <c r="F114" s="231">
        <v>5368.93</v>
      </c>
      <c r="G114" s="153">
        <v>6</v>
      </c>
      <c r="H114" s="154"/>
      <c r="I114" s="288"/>
      <c r="J114" s="289"/>
      <c r="K114" s="155"/>
      <c r="L114" s="154"/>
      <c r="M114" s="290"/>
      <c r="N114" s="219"/>
      <c r="O114" s="225"/>
      <c r="P114" s="219"/>
      <c r="Q114" s="219"/>
      <c r="R114" s="217"/>
      <c r="S114" s="219"/>
      <c r="T114" s="213"/>
      <c r="U114" s="224"/>
      <c r="V114" s="219"/>
      <c r="W114" s="225"/>
      <c r="X114" s="225"/>
      <c r="Y114" s="225"/>
      <c r="Z114" s="225"/>
      <c r="AA114" s="228"/>
      <c r="AB114" s="227"/>
      <c r="AC114" s="227"/>
      <c r="AD114" s="213"/>
      <c r="AE114" s="219"/>
      <c r="AF114" s="219"/>
      <c r="AG114" s="224"/>
      <c r="AH114" s="213"/>
    </row>
    <row r="115" spans="1:34" ht="15.75" thickBot="1" x14ac:dyDescent="0.3">
      <c r="A115" s="136" t="s">
        <v>147</v>
      </c>
      <c r="B115" s="136" t="s">
        <v>148</v>
      </c>
      <c r="C115" s="217"/>
      <c r="D115" s="229"/>
      <c r="E115" s="219"/>
      <c r="F115" s="232">
        <v>17529.599999999999</v>
      </c>
      <c r="G115" s="140">
        <v>7</v>
      </c>
      <c r="H115" s="141"/>
      <c r="I115" s="288"/>
      <c r="J115" s="293"/>
      <c r="K115" s="144"/>
      <c r="L115" s="141"/>
      <c r="M115" s="290"/>
      <c r="N115" s="219"/>
      <c r="O115" s="225"/>
      <c r="P115" s="219"/>
      <c r="Q115" s="219"/>
      <c r="R115" s="217"/>
      <c r="S115" s="219"/>
      <c r="T115" s="213"/>
      <c r="U115" s="224"/>
      <c r="V115" s="219"/>
      <c r="W115" s="225"/>
      <c r="X115" s="225"/>
      <c r="Y115" s="225"/>
      <c r="Z115" s="225"/>
      <c r="AA115" s="230"/>
      <c r="AB115" s="227"/>
      <c r="AC115" s="227"/>
      <c r="AD115" s="213"/>
      <c r="AE115" s="219"/>
      <c r="AF115" s="219"/>
      <c r="AG115" s="224"/>
      <c r="AH115" s="213"/>
    </row>
    <row r="116" spans="1:34" ht="15.75" thickBot="1" x14ac:dyDescent="0.3">
      <c r="A116" s="324" t="s">
        <v>150</v>
      </c>
      <c r="B116" s="324" t="s">
        <v>140</v>
      </c>
      <c r="C116" s="325" t="s">
        <v>151</v>
      </c>
      <c r="D116" s="324" t="s">
        <v>44</v>
      </c>
      <c r="E116" s="326">
        <v>44187</v>
      </c>
      <c r="F116" s="327">
        <v>3300</v>
      </c>
      <c r="G116" s="328">
        <v>1</v>
      </c>
      <c r="H116" s="329"/>
      <c r="I116" s="275">
        <f t="shared" ref="I116:I121" si="11">H116/F116</f>
        <v>0</v>
      </c>
      <c r="J116" s="276">
        <f>H116+F116</f>
        <v>3300</v>
      </c>
      <c r="K116" s="330"/>
      <c r="L116" s="329"/>
      <c r="M116" s="278">
        <f t="shared" ref="M116:M121" si="12">L116/(H116+F116)</f>
        <v>0</v>
      </c>
      <c r="N116" s="331">
        <v>44166</v>
      </c>
      <c r="O116" s="331"/>
      <c r="P116" s="284">
        <v>44187</v>
      </c>
      <c r="Q116" s="284"/>
      <c r="R116" s="324">
        <v>0</v>
      </c>
      <c r="S116" s="284"/>
      <c r="T116" s="327"/>
      <c r="U116" s="327"/>
      <c r="V116" s="326"/>
      <c r="W116" s="326"/>
      <c r="X116" s="326"/>
      <c r="Y116" s="326"/>
      <c r="Z116" s="326"/>
      <c r="AA116" s="332" t="s">
        <v>42</v>
      </c>
      <c r="AB116" s="276"/>
      <c r="AC116" s="276"/>
      <c r="AD116" s="327"/>
      <c r="AE116" s="284"/>
      <c r="AF116" s="326"/>
      <c r="AG116" s="327"/>
      <c r="AH116" s="327"/>
    </row>
    <row r="117" spans="1:34" ht="15.75" thickBot="1" x14ac:dyDescent="0.3">
      <c r="A117" s="136" t="s">
        <v>152</v>
      </c>
      <c r="B117" s="136" t="s">
        <v>140</v>
      </c>
      <c r="C117" s="345" t="s">
        <v>153</v>
      </c>
      <c r="D117" s="136" t="s">
        <v>44</v>
      </c>
      <c r="E117" s="225">
        <v>44187</v>
      </c>
      <c r="F117" s="346">
        <v>2580</v>
      </c>
      <c r="G117" s="220" t="s">
        <v>64</v>
      </c>
      <c r="H117" s="208">
        <v>42.91</v>
      </c>
      <c r="I117" s="264">
        <f t="shared" si="11"/>
        <v>1.6631782945736431E-2</v>
      </c>
      <c r="J117" s="370">
        <f t="shared" ref="J117:J121" si="13">H117+F117</f>
        <v>2622.91</v>
      </c>
      <c r="K117" s="221"/>
      <c r="L117" s="208"/>
      <c r="M117" s="266">
        <f t="shared" si="12"/>
        <v>0</v>
      </c>
      <c r="N117" s="223">
        <v>44166</v>
      </c>
      <c r="O117" s="223"/>
      <c r="P117" s="371">
        <v>44187</v>
      </c>
      <c r="Q117" s="371"/>
      <c r="R117" s="136">
        <v>0</v>
      </c>
      <c r="S117" s="371"/>
      <c r="T117" s="346"/>
      <c r="U117" s="346"/>
      <c r="V117" s="225"/>
      <c r="W117" s="225"/>
      <c r="X117" s="225"/>
      <c r="Y117" s="225"/>
      <c r="Z117" s="225"/>
      <c r="AA117" s="372" t="s">
        <v>42</v>
      </c>
      <c r="AB117" s="373"/>
      <c r="AC117" s="373"/>
      <c r="AD117" s="346"/>
      <c r="AE117" s="371"/>
      <c r="AF117" s="225"/>
      <c r="AG117" s="346"/>
      <c r="AH117" s="346"/>
    </row>
    <row r="118" spans="1:34" ht="15.75" thickBot="1" x14ac:dyDescent="0.3">
      <c r="A118" s="269">
        <v>210008</v>
      </c>
      <c r="B118" s="269" t="s">
        <v>154</v>
      </c>
      <c r="C118" s="270" t="s">
        <v>155</v>
      </c>
      <c r="D118" s="269" t="s">
        <v>44</v>
      </c>
      <c r="E118" s="271">
        <v>44256</v>
      </c>
      <c r="F118" s="272">
        <v>35050</v>
      </c>
      <c r="G118" s="273">
        <v>1</v>
      </c>
      <c r="H118" s="274"/>
      <c r="I118" s="275">
        <f t="shared" si="11"/>
        <v>0</v>
      </c>
      <c r="J118" s="276">
        <f t="shared" si="13"/>
        <v>35050</v>
      </c>
      <c r="K118" s="277"/>
      <c r="L118" s="274"/>
      <c r="M118" s="278">
        <f t="shared" si="12"/>
        <v>0</v>
      </c>
      <c r="N118" s="279">
        <v>44256</v>
      </c>
      <c r="O118" s="279"/>
      <c r="P118" s="280">
        <v>44256</v>
      </c>
      <c r="Q118" s="280"/>
      <c r="R118" s="269">
        <v>0</v>
      </c>
      <c r="S118" s="280"/>
      <c r="T118" s="272"/>
      <c r="U118" s="272"/>
      <c r="V118" s="271"/>
      <c r="W118" s="271"/>
      <c r="X118" s="271"/>
      <c r="Y118" s="271"/>
      <c r="Z118" s="271"/>
      <c r="AA118" s="281" t="s">
        <v>42</v>
      </c>
      <c r="AB118" s="282"/>
      <c r="AC118" s="282"/>
      <c r="AD118" s="272"/>
      <c r="AE118" s="280"/>
      <c r="AF118" s="271"/>
      <c r="AG118" s="272"/>
      <c r="AH118" s="272"/>
    </row>
    <row r="119" spans="1:34" ht="15.75" thickBot="1" x14ac:dyDescent="0.3">
      <c r="A119" s="136" t="s">
        <v>156</v>
      </c>
      <c r="B119" s="136" t="s">
        <v>145</v>
      </c>
      <c r="C119" s="345" t="s">
        <v>157</v>
      </c>
      <c r="D119" s="136" t="s">
        <v>44</v>
      </c>
      <c r="E119" s="225">
        <v>44263</v>
      </c>
      <c r="F119" s="346">
        <v>39600</v>
      </c>
      <c r="G119" s="220">
        <v>1</v>
      </c>
      <c r="H119" s="208"/>
      <c r="I119" s="264">
        <f t="shared" si="11"/>
        <v>0</v>
      </c>
      <c r="J119" s="370">
        <f t="shared" si="13"/>
        <v>39600</v>
      </c>
      <c r="K119" s="221"/>
      <c r="L119" s="208"/>
      <c r="M119" s="266">
        <f t="shared" si="12"/>
        <v>0</v>
      </c>
      <c r="N119" s="223">
        <v>44228</v>
      </c>
      <c r="O119" s="223"/>
      <c r="P119" s="371">
        <v>44263</v>
      </c>
      <c r="Q119" s="371"/>
      <c r="R119" s="136">
        <v>0</v>
      </c>
      <c r="S119" s="371"/>
      <c r="T119" s="346"/>
      <c r="U119" s="346"/>
      <c r="V119" s="225"/>
      <c r="W119" s="225"/>
      <c r="X119" s="225"/>
      <c r="Y119" s="225"/>
      <c r="Z119" s="225"/>
      <c r="AA119" s="372" t="s">
        <v>42</v>
      </c>
      <c r="AB119" s="373"/>
      <c r="AC119" s="373"/>
      <c r="AD119" s="346"/>
      <c r="AE119" s="371"/>
      <c r="AF119" s="225"/>
      <c r="AG119" s="346"/>
      <c r="AH119" s="346"/>
    </row>
    <row r="120" spans="1:34" ht="15.75" thickBot="1" x14ac:dyDescent="0.3">
      <c r="A120" s="269" t="s">
        <v>158</v>
      </c>
      <c r="B120" s="269" t="s">
        <v>159</v>
      </c>
      <c r="C120" s="270" t="s">
        <v>160</v>
      </c>
      <c r="D120" s="269" t="s">
        <v>44</v>
      </c>
      <c r="E120" s="271">
        <v>44284</v>
      </c>
      <c r="F120" s="272">
        <v>41384</v>
      </c>
      <c r="G120" s="273">
        <v>1</v>
      </c>
      <c r="H120" s="274"/>
      <c r="I120" s="275">
        <f t="shared" si="11"/>
        <v>0</v>
      </c>
      <c r="J120" s="276">
        <f t="shared" si="13"/>
        <v>41384</v>
      </c>
      <c r="K120" s="277"/>
      <c r="L120" s="274"/>
      <c r="M120" s="278">
        <f t="shared" si="12"/>
        <v>0</v>
      </c>
      <c r="N120" s="279">
        <v>44256</v>
      </c>
      <c r="O120" s="279"/>
      <c r="P120" s="280">
        <v>44284</v>
      </c>
      <c r="Q120" s="280"/>
      <c r="R120" s="269">
        <v>0</v>
      </c>
      <c r="S120" s="280"/>
      <c r="T120" s="272"/>
      <c r="U120" s="272"/>
      <c r="V120" s="271"/>
      <c r="W120" s="271"/>
      <c r="X120" s="271"/>
      <c r="Y120" s="271"/>
      <c r="Z120" s="271"/>
      <c r="AA120" s="281" t="s">
        <v>42</v>
      </c>
      <c r="AB120" s="282"/>
      <c r="AC120" s="282"/>
      <c r="AD120" s="272"/>
      <c r="AE120" s="280"/>
      <c r="AF120" s="271"/>
      <c r="AG120" s="272"/>
      <c r="AH120" s="272"/>
    </row>
    <row r="121" spans="1:34" ht="15.75" thickBot="1" x14ac:dyDescent="0.3">
      <c r="A121" s="152" t="s">
        <v>161</v>
      </c>
      <c r="B121" s="152" t="s">
        <v>159</v>
      </c>
      <c r="C121" s="262" t="s">
        <v>160</v>
      </c>
      <c r="D121" s="152" t="s">
        <v>44</v>
      </c>
      <c r="E121" s="149">
        <v>44284</v>
      </c>
      <c r="F121" s="263">
        <v>2297</v>
      </c>
      <c r="G121" s="207">
        <v>1</v>
      </c>
      <c r="H121" s="210"/>
      <c r="I121" s="264">
        <f t="shared" si="11"/>
        <v>0</v>
      </c>
      <c r="J121" s="370">
        <f t="shared" si="13"/>
        <v>2297</v>
      </c>
      <c r="K121" s="209"/>
      <c r="L121" s="210"/>
      <c r="M121" s="266">
        <f t="shared" si="12"/>
        <v>0</v>
      </c>
      <c r="N121" s="147">
        <v>44256</v>
      </c>
      <c r="O121" s="147"/>
      <c r="P121" s="267">
        <v>44322</v>
      </c>
      <c r="Q121" s="267"/>
      <c r="R121" s="152">
        <v>0</v>
      </c>
      <c r="S121" s="267"/>
      <c r="T121" s="263"/>
      <c r="U121" s="263"/>
      <c r="V121" s="149"/>
      <c r="W121" s="149"/>
      <c r="X121" s="149"/>
      <c r="Y121" s="149"/>
      <c r="Z121" s="149"/>
      <c r="AA121" s="268" t="s">
        <v>42</v>
      </c>
      <c r="AB121" s="265"/>
      <c r="AC121" s="265"/>
      <c r="AD121" s="263"/>
      <c r="AE121" s="267"/>
      <c r="AF121" s="149"/>
      <c r="AG121" s="263"/>
      <c r="AH121" s="263"/>
    </row>
    <row r="122" spans="1:34" x14ac:dyDescent="0.25">
      <c r="A122" s="172" t="s">
        <v>162</v>
      </c>
      <c r="B122" s="172" t="s">
        <v>163</v>
      </c>
      <c r="C122" s="173" t="s">
        <v>164</v>
      </c>
      <c r="D122" s="173" t="s">
        <v>44</v>
      </c>
      <c r="E122" s="174">
        <v>44299</v>
      </c>
      <c r="F122" s="296">
        <v>51408.54</v>
      </c>
      <c r="G122" s="176">
        <v>1</v>
      </c>
      <c r="H122" s="178"/>
      <c r="I122" s="297">
        <f>SUM(H122:H124)/SUM(F122:F124)</f>
        <v>0</v>
      </c>
      <c r="J122" s="184">
        <f>SUM(H122:H124,F122:F124)</f>
        <v>74700</v>
      </c>
      <c r="K122" s="70"/>
      <c r="L122" s="178"/>
      <c r="M122" s="298">
        <f>SUM(L122:L124)/SUM(H122:H124+F122:F124)</f>
        <v>0</v>
      </c>
      <c r="N122" s="174">
        <v>44256</v>
      </c>
      <c r="O122" s="182"/>
      <c r="P122" s="174">
        <v>44299</v>
      </c>
      <c r="Q122" s="174"/>
      <c r="R122" s="173">
        <v>0</v>
      </c>
      <c r="S122" s="174"/>
      <c r="T122" s="175"/>
      <c r="U122" s="181"/>
      <c r="V122" s="174"/>
      <c r="W122" s="182"/>
      <c r="X122" s="182"/>
      <c r="Y122" s="182"/>
      <c r="Z122" s="182"/>
      <c r="AA122" s="183" t="s">
        <v>42</v>
      </c>
      <c r="AB122" s="184"/>
      <c r="AC122" s="184"/>
      <c r="AD122" s="175"/>
      <c r="AE122" s="174"/>
      <c r="AF122" s="174"/>
      <c r="AG122" s="181"/>
      <c r="AH122" s="175"/>
    </row>
    <row r="123" spans="1:34" x14ac:dyDescent="0.25">
      <c r="A123" s="98" t="s">
        <v>162</v>
      </c>
      <c r="B123" s="98" t="s">
        <v>163</v>
      </c>
      <c r="C123" s="185"/>
      <c r="D123" s="185"/>
      <c r="E123" s="186"/>
      <c r="F123" s="299">
        <v>11952</v>
      </c>
      <c r="G123" s="99">
        <v>2</v>
      </c>
      <c r="H123" s="100"/>
      <c r="I123" s="300"/>
      <c r="J123" s="301"/>
      <c r="K123" s="101"/>
      <c r="L123" s="100"/>
      <c r="M123" s="302"/>
      <c r="N123" s="186"/>
      <c r="O123" s="191"/>
      <c r="P123" s="186"/>
      <c r="Q123" s="186"/>
      <c r="R123" s="185"/>
      <c r="S123" s="186"/>
      <c r="T123" s="187"/>
      <c r="U123" s="190"/>
      <c r="V123" s="186"/>
      <c r="W123" s="191"/>
      <c r="X123" s="191"/>
      <c r="Y123" s="191"/>
      <c r="Z123" s="191"/>
      <c r="AA123" s="192"/>
      <c r="AB123" s="193"/>
      <c r="AC123" s="193"/>
      <c r="AD123" s="187"/>
      <c r="AE123" s="186"/>
      <c r="AF123" s="186"/>
      <c r="AG123" s="190"/>
      <c r="AH123" s="187"/>
    </row>
    <row r="124" spans="1:34" ht="15.75" thickBot="1" x14ac:dyDescent="0.3">
      <c r="A124" s="194" t="s">
        <v>162</v>
      </c>
      <c r="B124" s="194" t="s">
        <v>163</v>
      </c>
      <c r="C124" s="195"/>
      <c r="D124" s="195"/>
      <c r="E124" s="196"/>
      <c r="F124" s="369">
        <v>11339.46</v>
      </c>
      <c r="G124" s="198">
        <v>3</v>
      </c>
      <c r="H124" s="199"/>
      <c r="I124" s="343"/>
      <c r="J124" s="303"/>
      <c r="K124" s="200"/>
      <c r="L124" s="199"/>
      <c r="M124" s="344"/>
      <c r="N124" s="196"/>
      <c r="O124" s="204"/>
      <c r="P124" s="196"/>
      <c r="Q124" s="196"/>
      <c r="R124" s="195"/>
      <c r="S124" s="196"/>
      <c r="T124" s="197"/>
      <c r="U124" s="203"/>
      <c r="V124" s="196"/>
      <c r="W124" s="204"/>
      <c r="X124" s="204"/>
      <c r="Y124" s="204"/>
      <c r="Z124" s="204"/>
      <c r="AA124" s="205"/>
      <c r="AB124" s="206"/>
      <c r="AC124" s="206"/>
      <c r="AD124" s="197"/>
      <c r="AE124" s="196"/>
      <c r="AF124" s="196"/>
      <c r="AG124" s="203"/>
      <c r="AH124" s="197"/>
    </row>
    <row r="125" spans="1:34" x14ac:dyDescent="0.25">
      <c r="A125" s="152" t="s">
        <v>165</v>
      </c>
      <c r="B125" s="152" t="s">
        <v>163</v>
      </c>
      <c r="C125" s="137" t="s">
        <v>166</v>
      </c>
      <c r="D125" s="122" t="s">
        <v>44</v>
      </c>
      <c r="E125" s="138">
        <v>44300</v>
      </c>
      <c r="F125" s="263">
        <v>48931.02</v>
      </c>
      <c r="G125" s="207">
        <v>1</v>
      </c>
      <c r="H125" s="210"/>
      <c r="I125" s="288">
        <f>SUM(H125:H127)/SUM(F125:F127)</f>
        <v>0</v>
      </c>
      <c r="J125" s="242">
        <f>SUM(H125:H127,F125:F127)</f>
        <v>71100</v>
      </c>
      <c r="K125" s="209"/>
      <c r="L125" s="210"/>
      <c r="M125" s="290">
        <f>SUM(L125:L127)/SUM(H125:H127+F125:F127)</f>
        <v>0</v>
      </c>
      <c r="N125" s="138">
        <v>44256</v>
      </c>
      <c r="O125" s="149"/>
      <c r="P125" s="138">
        <v>44299</v>
      </c>
      <c r="Q125" s="138"/>
      <c r="R125" s="137">
        <v>0</v>
      </c>
      <c r="S125" s="138"/>
      <c r="T125" s="139"/>
      <c r="U125" s="148"/>
      <c r="V125" s="138"/>
      <c r="W125" s="149"/>
      <c r="X125" s="149"/>
      <c r="Y125" s="149"/>
      <c r="Z125" s="149"/>
      <c r="AA125" s="135" t="s">
        <v>42</v>
      </c>
      <c r="AB125" s="151"/>
      <c r="AC125" s="151"/>
      <c r="AD125" s="139"/>
      <c r="AE125" s="138"/>
      <c r="AF125" s="138"/>
      <c r="AG125" s="148"/>
      <c r="AH125" s="139" t="s">
        <v>167</v>
      </c>
    </row>
    <row r="126" spans="1:34" x14ac:dyDescent="0.25">
      <c r="A126" s="136" t="s">
        <v>165</v>
      </c>
      <c r="B126" s="136" t="s">
        <v>163</v>
      </c>
      <c r="C126" s="137"/>
      <c r="D126" s="137"/>
      <c r="E126" s="138"/>
      <c r="F126" s="232">
        <v>11376</v>
      </c>
      <c r="G126" s="140">
        <v>2</v>
      </c>
      <c r="H126" s="141"/>
      <c r="I126" s="288"/>
      <c r="J126" s="289"/>
      <c r="K126" s="144"/>
      <c r="L126" s="141"/>
      <c r="M126" s="290"/>
      <c r="N126" s="138"/>
      <c r="O126" s="149"/>
      <c r="P126" s="138"/>
      <c r="Q126" s="138"/>
      <c r="R126" s="137"/>
      <c r="S126" s="138"/>
      <c r="T126" s="139"/>
      <c r="U126" s="148"/>
      <c r="V126" s="138"/>
      <c r="W126" s="149"/>
      <c r="X126" s="149"/>
      <c r="Y126" s="149"/>
      <c r="Z126" s="149"/>
      <c r="AA126" s="150"/>
      <c r="AB126" s="151"/>
      <c r="AC126" s="151"/>
      <c r="AD126" s="139"/>
      <c r="AE126" s="138"/>
      <c r="AF126" s="138"/>
      <c r="AG126" s="148"/>
      <c r="AH126" s="139"/>
    </row>
    <row r="127" spans="1:34" ht="15.75" thickBot="1" x14ac:dyDescent="0.3">
      <c r="A127" s="152" t="s">
        <v>165</v>
      </c>
      <c r="B127" s="152" t="s">
        <v>163</v>
      </c>
      <c r="C127" s="137"/>
      <c r="D127" s="157"/>
      <c r="E127" s="138"/>
      <c r="F127" s="231">
        <v>10792.98</v>
      </c>
      <c r="G127" s="153">
        <v>3</v>
      </c>
      <c r="H127" s="154"/>
      <c r="I127" s="288"/>
      <c r="J127" s="293"/>
      <c r="K127" s="155"/>
      <c r="L127" s="154"/>
      <c r="M127" s="290"/>
      <c r="N127" s="138"/>
      <c r="O127" s="149"/>
      <c r="P127" s="138"/>
      <c r="Q127" s="138"/>
      <c r="R127" s="137"/>
      <c r="S127" s="138"/>
      <c r="T127" s="139"/>
      <c r="U127" s="148"/>
      <c r="V127" s="138"/>
      <c r="W127" s="149"/>
      <c r="X127" s="149"/>
      <c r="Y127" s="149"/>
      <c r="Z127" s="149"/>
      <c r="AA127" s="170"/>
      <c r="AB127" s="151"/>
      <c r="AC127" s="151"/>
      <c r="AD127" s="139"/>
      <c r="AE127" s="138"/>
      <c r="AF127" s="138"/>
      <c r="AG127" s="148"/>
      <c r="AH127" s="139"/>
    </row>
    <row r="128" spans="1:34" ht="15.75" thickBot="1" x14ac:dyDescent="0.3">
      <c r="A128" s="269" t="s">
        <v>168</v>
      </c>
      <c r="B128" s="269" t="s">
        <v>145</v>
      </c>
      <c r="C128" s="270" t="s">
        <v>169</v>
      </c>
      <c r="D128" s="269" t="s">
        <v>40</v>
      </c>
      <c r="E128" s="271">
        <v>44308</v>
      </c>
      <c r="F128" s="272">
        <v>262000</v>
      </c>
      <c r="G128" s="273">
        <v>1</v>
      </c>
      <c r="H128" s="274">
        <v>2240</v>
      </c>
      <c r="I128" s="347">
        <f>H128/F128</f>
        <v>8.5496183206106875E-3</v>
      </c>
      <c r="J128" s="282">
        <f>H128+F128</f>
        <v>264240</v>
      </c>
      <c r="K128" s="277"/>
      <c r="L128" s="274"/>
      <c r="M128" s="348">
        <f>L128/(H128+F128)</f>
        <v>0</v>
      </c>
      <c r="N128" s="279">
        <v>44287</v>
      </c>
      <c r="O128" s="279"/>
      <c r="P128" s="280">
        <v>44335</v>
      </c>
      <c r="Q128" s="280"/>
      <c r="R128" s="269">
        <v>0</v>
      </c>
      <c r="S128" s="280"/>
      <c r="T128" s="272"/>
      <c r="U128" s="272"/>
      <c r="V128" s="271">
        <v>44950</v>
      </c>
      <c r="W128" s="271"/>
      <c r="X128" s="271"/>
      <c r="Y128" s="271"/>
      <c r="Z128" s="271"/>
      <c r="AA128" s="281"/>
      <c r="AB128" s="282" t="s">
        <v>42</v>
      </c>
      <c r="AC128" s="282"/>
      <c r="AD128" s="374" t="s">
        <v>170</v>
      </c>
      <c r="AE128" s="280">
        <f>DATE(YEAR(V128)+1,MONTH(V128),DAY(V128))</f>
        <v>45315</v>
      </c>
      <c r="AF128" s="271"/>
      <c r="AG128" s="272"/>
      <c r="AH128" s="272" t="s">
        <v>171</v>
      </c>
    </row>
    <row r="129" spans="1:34" x14ac:dyDescent="0.25">
      <c r="A129" s="152" t="s">
        <v>172</v>
      </c>
      <c r="B129" s="152" t="s">
        <v>145</v>
      </c>
      <c r="C129" s="137" t="s">
        <v>173</v>
      </c>
      <c r="D129" s="122" t="s">
        <v>40</v>
      </c>
      <c r="E129" s="138">
        <v>44308</v>
      </c>
      <c r="F129" s="139">
        <v>286252.23</v>
      </c>
      <c r="G129" s="207">
        <v>1</v>
      </c>
      <c r="H129" s="210">
        <f>3151.6-69.9</f>
        <v>3081.7</v>
      </c>
      <c r="I129" s="142">
        <f>SUM(H129:H131)/F129</f>
        <v>5.3722201570272486E-2</v>
      </c>
      <c r="J129" s="128">
        <f>SUM(H129:H131,F129)</f>
        <v>301630.32999999996</v>
      </c>
      <c r="K129" s="209"/>
      <c r="L129" s="210"/>
      <c r="M129" s="145">
        <f>SUM(L129:L131)/SUM(H129:H131+F129)</f>
        <v>0</v>
      </c>
      <c r="N129" s="138">
        <v>44287</v>
      </c>
      <c r="O129" s="149"/>
      <c r="P129" s="138">
        <v>44335</v>
      </c>
      <c r="Q129" s="138"/>
      <c r="R129" s="137">
        <v>0</v>
      </c>
      <c r="S129" s="138"/>
      <c r="T129" s="139"/>
      <c r="U129" s="148"/>
      <c r="V129" s="138">
        <v>44601</v>
      </c>
      <c r="W129" s="149"/>
      <c r="X129" s="149"/>
      <c r="Y129" s="149"/>
      <c r="Z129" s="149"/>
      <c r="AA129" s="268"/>
      <c r="AB129" s="151"/>
      <c r="AC129" s="151" t="s">
        <v>42</v>
      </c>
      <c r="AD129" s="139"/>
      <c r="AE129" s="138"/>
      <c r="AF129" s="138"/>
      <c r="AG129" s="375"/>
      <c r="AH129" s="376" t="s">
        <v>33</v>
      </c>
    </row>
    <row r="130" spans="1:34" x14ac:dyDescent="0.25">
      <c r="A130" s="136" t="s">
        <v>172</v>
      </c>
      <c r="B130" s="136" t="s">
        <v>145</v>
      </c>
      <c r="C130" s="137"/>
      <c r="D130" s="137"/>
      <c r="E130" s="138"/>
      <c r="F130" s="139"/>
      <c r="G130" s="140">
        <v>2</v>
      </c>
      <c r="H130" s="141">
        <v>1695.88</v>
      </c>
      <c r="I130" s="142"/>
      <c r="J130" s="143"/>
      <c r="K130" s="144"/>
      <c r="L130" s="141"/>
      <c r="M130" s="145"/>
      <c r="N130" s="138"/>
      <c r="O130" s="149"/>
      <c r="P130" s="138"/>
      <c r="Q130" s="138"/>
      <c r="R130" s="137"/>
      <c r="S130" s="138"/>
      <c r="T130" s="139"/>
      <c r="U130" s="148"/>
      <c r="V130" s="138"/>
      <c r="W130" s="149"/>
      <c r="X130" s="149"/>
      <c r="Y130" s="149"/>
      <c r="Z130" s="149"/>
      <c r="AA130" s="268"/>
      <c r="AB130" s="151"/>
      <c r="AC130" s="151"/>
      <c r="AD130" s="139"/>
      <c r="AE130" s="138"/>
      <c r="AF130" s="138"/>
      <c r="AG130" s="375"/>
      <c r="AH130" s="376"/>
    </row>
    <row r="131" spans="1:34" ht="15.75" thickBot="1" x14ac:dyDescent="0.3">
      <c r="A131" s="152" t="s">
        <v>172</v>
      </c>
      <c r="B131" s="152" t="s">
        <v>145</v>
      </c>
      <c r="C131" s="137"/>
      <c r="D131" s="157"/>
      <c r="E131" s="138"/>
      <c r="F131" s="139"/>
      <c r="G131" s="153">
        <v>3</v>
      </c>
      <c r="H131" s="154">
        <v>10600.52</v>
      </c>
      <c r="I131" s="142"/>
      <c r="J131" s="163"/>
      <c r="K131" s="155"/>
      <c r="L131" s="154"/>
      <c r="M131" s="145"/>
      <c r="N131" s="138"/>
      <c r="O131" s="149"/>
      <c r="P131" s="138"/>
      <c r="Q131" s="138"/>
      <c r="R131" s="137"/>
      <c r="S131" s="138"/>
      <c r="T131" s="139"/>
      <c r="U131" s="148"/>
      <c r="V131" s="138"/>
      <c r="W131" s="149"/>
      <c r="X131" s="149"/>
      <c r="Y131" s="149"/>
      <c r="Z131" s="149"/>
      <c r="AA131" s="268"/>
      <c r="AB131" s="151"/>
      <c r="AC131" s="151"/>
      <c r="AD131" s="139"/>
      <c r="AE131" s="138"/>
      <c r="AF131" s="138"/>
      <c r="AG131" s="375"/>
      <c r="AH131" s="376"/>
    </row>
    <row r="132" spans="1:34" ht="15.75" thickBot="1" x14ac:dyDescent="0.3">
      <c r="A132" s="324" t="s">
        <v>174</v>
      </c>
      <c r="B132" s="324" t="s">
        <v>175</v>
      </c>
      <c r="C132" s="325" t="s">
        <v>176</v>
      </c>
      <c r="D132" s="324" t="s">
        <v>44</v>
      </c>
      <c r="E132" s="326">
        <v>44284</v>
      </c>
      <c r="F132" s="327">
        <v>16000</v>
      </c>
      <c r="G132" s="328">
        <v>1</v>
      </c>
      <c r="H132" s="329"/>
      <c r="I132" s="275">
        <f t="shared" ref="I132:I138" si="14">H132/F132</f>
        <v>0</v>
      </c>
      <c r="J132" s="276">
        <f>H132+F132</f>
        <v>16000</v>
      </c>
      <c r="K132" s="330"/>
      <c r="L132" s="329"/>
      <c r="M132" s="278">
        <f t="shared" ref="M132:M138" si="15">L132/(H132+F132)</f>
        <v>0</v>
      </c>
      <c r="N132" s="331">
        <v>44256</v>
      </c>
      <c r="O132" s="331"/>
      <c r="P132" s="284">
        <v>44335</v>
      </c>
      <c r="Q132" s="284"/>
      <c r="R132" s="324">
        <v>0</v>
      </c>
      <c r="S132" s="284"/>
      <c r="T132" s="327"/>
      <c r="U132" s="327"/>
      <c r="V132" s="326"/>
      <c r="W132" s="326"/>
      <c r="X132" s="326"/>
      <c r="Y132" s="326"/>
      <c r="Z132" s="326"/>
      <c r="AA132" s="332"/>
      <c r="AB132" s="276"/>
      <c r="AC132" s="276" t="s">
        <v>42</v>
      </c>
      <c r="AD132" s="327"/>
      <c r="AE132" s="284"/>
      <c r="AF132" s="326"/>
      <c r="AG132" s="327"/>
      <c r="AH132" s="327"/>
    </row>
    <row r="133" spans="1:34" ht="15.75" thickBot="1" x14ac:dyDescent="0.3">
      <c r="A133" s="312" t="s">
        <v>177</v>
      </c>
      <c r="B133" s="312" t="s">
        <v>135</v>
      </c>
      <c r="C133" s="313" t="s">
        <v>178</v>
      </c>
      <c r="D133" s="312" t="s">
        <v>40</v>
      </c>
      <c r="E133" s="314">
        <v>44277</v>
      </c>
      <c r="F133" s="315">
        <v>24412.5</v>
      </c>
      <c r="G133" s="316">
        <v>1</v>
      </c>
      <c r="H133" s="317"/>
      <c r="I133" s="264">
        <f t="shared" si="14"/>
        <v>0</v>
      </c>
      <c r="J133" s="370">
        <f t="shared" ref="J133:J138" si="16">H133+F133</f>
        <v>24412.5</v>
      </c>
      <c r="K133" s="318"/>
      <c r="L133" s="317"/>
      <c r="M133" s="319">
        <f t="shared" si="15"/>
        <v>0</v>
      </c>
      <c r="N133" s="320">
        <v>44256</v>
      </c>
      <c r="O133" s="320"/>
      <c r="P133" s="321">
        <v>44378</v>
      </c>
      <c r="Q133" s="321"/>
      <c r="R133" s="312">
        <v>0</v>
      </c>
      <c r="S133" s="321"/>
      <c r="T133" s="315"/>
      <c r="U133" s="315"/>
      <c r="V133" s="314">
        <v>44629</v>
      </c>
      <c r="W133" s="314"/>
      <c r="X133" s="314"/>
      <c r="Y133" s="314"/>
      <c r="Z133" s="314"/>
      <c r="AA133" s="322"/>
      <c r="AB133" s="323" t="s">
        <v>42</v>
      </c>
      <c r="AC133" s="323"/>
      <c r="AD133" s="315">
        <f t="shared" ref="AD133:AD138" si="17">(F133+H133)*5%</f>
        <v>1220.625</v>
      </c>
      <c r="AE133" s="321">
        <f t="shared" ref="AE133:AE139" si="18">DATE(YEAR(V133)+1,MONTH(V133),DAY(V133))</f>
        <v>44994</v>
      </c>
      <c r="AF133" s="314" t="s">
        <v>36</v>
      </c>
      <c r="AG133" s="315"/>
      <c r="AH133" s="315"/>
    </row>
    <row r="134" spans="1:34" ht="15.75" thickBot="1" x14ac:dyDescent="0.3">
      <c r="A134" s="324" t="s">
        <v>179</v>
      </c>
      <c r="B134" s="324" t="s">
        <v>135</v>
      </c>
      <c r="C134" s="325" t="s">
        <v>180</v>
      </c>
      <c r="D134" s="324" t="s">
        <v>40</v>
      </c>
      <c r="E134" s="326">
        <v>44277</v>
      </c>
      <c r="F134" s="327">
        <v>14924</v>
      </c>
      <c r="G134" s="328">
        <v>1</v>
      </c>
      <c r="H134" s="329"/>
      <c r="I134" s="275">
        <f t="shared" si="14"/>
        <v>0</v>
      </c>
      <c r="J134" s="276">
        <f t="shared" si="16"/>
        <v>14924</v>
      </c>
      <c r="K134" s="330"/>
      <c r="L134" s="329"/>
      <c r="M134" s="278">
        <f t="shared" si="15"/>
        <v>0</v>
      </c>
      <c r="N134" s="331">
        <v>44256</v>
      </c>
      <c r="O134" s="331"/>
      <c r="P134" s="284">
        <v>44378</v>
      </c>
      <c r="Q134" s="284"/>
      <c r="R134" s="324">
        <v>0</v>
      </c>
      <c r="S134" s="284"/>
      <c r="T134" s="327"/>
      <c r="U134" s="327"/>
      <c r="V134" s="326">
        <v>44629</v>
      </c>
      <c r="W134" s="326"/>
      <c r="X134" s="326"/>
      <c r="Y134" s="326"/>
      <c r="Z134" s="326"/>
      <c r="AA134" s="332"/>
      <c r="AB134" s="276" t="s">
        <v>42</v>
      </c>
      <c r="AC134" s="276"/>
      <c r="AD134" s="272">
        <f t="shared" si="17"/>
        <v>746.2</v>
      </c>
      <c r="AE134" s="280">
        <f t="shared" si="18"/>
        <v>44994</v>
      </c>
      <c r="AF134" s="326" t="s">
        <v>36</v>
      </c>
      <c r="AG134" s="327"/>
      <c r="AH134" s="327"/>
    </row>
    <row r="135" spans="1:34" ht="15.75" thickBot="1" x14ac:dyDescent="0.3">
      <c r="A135" s="121" t="s">
        <v>181</v>
      </c>
      <c r="B135" s="121" t="s">
        <v>182</v>
      </c>
      <c r="C135" s="304" t="s">
        <v>183</v>
      </c>
      <c r="D135" s="121" t="s">
        <v>40</v>
      </c>
      <c r="E135" s="134">
        <v>44333</v>
      </c>
      <c r="F135" s="305">
        <v>213312</v>
      </c>
      <c r="G135" s="125">
        <v>1</v>
      </c>
      <c r="H135" s="126"/>
      <c r="I135" s="306">
        <f t="shared" si="14"/>
        <v>0</v>
      </c>
      <c r="J135" s="307">
        <f t="shared" si="16"/>
        <v>213312</v>
      </c>
      <c r="K135" s="129"/>
      <c r="L135" s="126"/>
      <c r="M135" s="308">
        <f t="shared" si="15"/>
        <v>0</v>
      </c>
      <c r="N135" s="132">
        <v>44317</v>
      </c>
      <c r="O135" s="132"/>
      <c r="P135" s="309">
        <v>44389</v>
      </c>
      <c r="Q135" s="309"/>
      <c r="R135" s="121">
        <v>0</v>
      </c>
      <c r="S135" s="309"/>
      <c r="T135" s="305"/>
      <c r="U135" s="305"/>
      <c r="V135" s="134">
        <v>44987</v>
      </c>
      <c r="W135" s="134"/>
      <c r="X135" s="134"/>
      <c r="Y135" s="134"/>
      <c r="Z135" s="134"/>
      <c r="AA135" s="310"/>
      <c r="AB135" s="307" t="s">
        <v>42</v>
      </c>
      <c r="AC135" s="307"/>
      <c r="AD135" s="285">
        <f t="shared" si="17"/>
        <v>10665.6</v>
      </c>
      <c r="AE135" s="377">
        <f t="shared" si="18"/>
        <v>45353</v>
      </c>
      <c r="AF135" s="134" t="s">
        <v>43</v>
      </c>
      <c r="AG135" s="305"/>
      <c r="AH135" s="305"/>
    </row>
    <row r="136" spans="1:34" ht="15.75" thickBot="1" x14ac:dyDescent="0.3">
      <c r="A136" s="269" t="s">
        <v>185</v>
      </c>
      <c r="B136" s="269" t="s">
        <v>182</v>
      </c>
      <c r="C136" s="270" t="s">
        <v>186</v>
      </c>
      <c r="D136" s="269" t="s">
        <v>40</v>
      </c>
      <c r="E136" s="271">
        <v>44333</v>
      </c>
      <c r="F136" s="272">
        <v>20609</v>
      </c>
      <c r="G136" s="273">
        <v>1</v>
      </c>
      <c r="H136" s="274">
        <v>1466.1</v>
      </c>
      <c r="I136" s="275">
        <f t="shared" si="14"/>
        <v>7.1138822844388369E-2</v>
      </c>
      <c r="J136" s="276">
        <f t="shared" si="16"/>
        <v>22075.1</v>
      </c>
      <c r="K136" s="277"/>
      <c r="L136" s="274"/>
      <c r="M136" s="278">
        <f t="shared" si="15"/>
        <v>0</v>
      </c>
      <c r="N136" s="279">
        <v>44317</v>
      </c>
      <c r="O136" s="279"/>
      <c r="P136" s="280">
        <v>44389</v>
      </c>
      <c r="Q136" s="280"/>
      <c r="R136" s="269">
        <v>0</v>
      </c>
      <c r="S136" s="280"/>
      <c r="T136" s="272"/>
      <c r="U136" s="272"/>
      <c r="V136" s="271">
        <v>44987</v>
      </c>
      <c r="W136" s="271"/>
      <c r="X136" s="271"/>
      <c r="Y136" s="271"/>
      <c r="Z136" s="271"/>
      <c r="AA136" s="281"/>
      <c r="AB136" s="282" t="s">
        <v>42</v>
      </c>
      <c r="AC136" s="282"/>
      <c r="AD136" s="272">
        <f t="shared" si="17"/>
        <v>1103.7549999999999</v>
      </c>
      <c r="AE136" s="280">
        <f t="shared" si="18"/>
        <v>45353</v>
      </c>
      <c r="AF136" s="271" t="s">
        <v>43</v>
      </c>
      <c r="AG136" s="272"/>
      <c r="AH136" s="272"/>
    </row>
    <row r="137" spans="1:34" ht="15.75" thickBot="1" x14ac:dyDescent="0.3">
      <c r="A137" s="312" t="s">
        <v>187</v>
      </c>
      <c r="B137" s="312" t="s">
        <v>182</v>
      </c>
      <c r="C137" s="313" t="s">
        <v>188</v>
      </c>
      <c r="D137" s="312" t="s">
        <v>40</v>
      </c>
      <c r="E137" s="314">
        <v>44333</v>
      </c>
      <c r="F137" s="315">
        <v>83833</v>
      </c>
      <c r="G137" s="316">
        <v>1</v>
      </c>
      <c r="H137" s="317">
        <v>10737.51</v>
      </c>
      <c r="I137" s="264">
        <f t="shared" si="14"/>
        <v>0.12808213949160832</v>
      </c>
      <c r="J137" s="265">
        <f t="shared" si="16"/>
        <v>94570.51</v>
      </c>
      <c r="K137" s="318"/>
      <c r="L137" s="317"/>
      <c r="M137" s="266">
        <f t="shared" si="15"/>
        <v>0</v>
      </c>
      <c r="N137" s="320">
        <v>44317</v>
      </c>
      <c r="O137" s="320"/>
      <c r="P137" s="321">
        <v>44389</v>
      </c>
      <c r="Q137" s="321"/>
      <c r="R137" s="312">
        <v>0</v>
      </c>
      <c r="S137" s="321"/>
      <c r="T137" s="315"/>
      <c r="U137" s="315"/>
      <c r="V137" s="314">
        <v>44987</v>
      </c>
      <c r="W137" s="314"/>
      <c r="X137" s="314"/>
      <c r="Y137" s="314"/>
      <c r="Z137" s="314"/>
      <c r="AA137" s="322"/>
      <c r="AB137" s="323" t="s">
        <v>42</v>
      </c>
      <c r="AC137" s="323"/>
      <c r="AD137" s="346">
        <f t="shared" si="17"/>
        <v>4728.5254999999997</v>
      </c>
      <c r="AE137" s="371">
        <f t="shared" si="18"/>
        <v>45353</v>
      </c>
      <c r="AF137" s="314" t="s">
        <v>43</v>
      </c>
      <c r="AG137" s="315"/>
      <c r="AH137" s="315"/>
    </row>
    <row r="138" spans="1:34" ht="15.75" thickBot="1" x14ac:dyDescent="0.3">
      <c r="A138" s="172" t="s">
        <v>189</v>
      </c>
      <c r="B138" s="172" t="s">
        <v>182</v>
      </c>
      <c r="C138" s="295" t="s">
        <v>190</v>
      </c>
      <c r="D138" s="172" t="s">
        <v>40</v>
      </c>
      <c r="E138" s="182">
        <v>44333</v>
      </c>
      <c r="F138" s="296">
        <v>243169.24</v>
      </c>
      <c r="G138" s="176">
        <v>1</v>
      </c>
      <c r="H138" s="178"/>
      <c r="I138" s="378">
        <f t="shared" si="14"/>
        <v>0</v>
      </c>
      <c r="J138" s="311">
        <f t="shared" si="16"/>
        <v>243169.24</v>
      </c>
      <c r="K138" s="70" t="s">
        <v>184</v>
      </c>
      <c r="L138" s="178">
        <v>25176.81</v>
      </c>
      <c r="M138" s="379">
        <f t="shared" si="15"/>
        <v>0.10353616271531713</v>
      </c>
      <c r="N138" s="180">
        <v>44317</v>
      </c>
      <c r="O138" s="180"/>
      <c r="P138" s="380">
        <v>44389</v>
      </c>
      <c r="Q138" s="380"/>
      <c r="R138" s="172">
        <v>0</v>
      </c>
      <c r="S138" s="380"/>
      <c r="T138" s="296"/>
      <c r="U138" s="296"/>
      <c r="V138" s="182">
        <v>44987</v>
      </c>
      <c r="W138" s="182"/>
      <c r="X138" s="182"/>
      <c r="Y138" s="182"/>
      <c r="Z138" s="182"/>
      <c r="AA138" s="360"/>
      <c r="AB138" s="361" t="s">
        <v>42</v>
      </c>
      <c r="AC138" s="361"/>
      <c r="AD138" s="296">
        <f t="shared" si="17"/>
        <v>12158.462</v>
      </c>
      <c r="AE138" s="380">
        <f t="shared" si="18"/>
        <v>45353</v>
      </c>
      <c r="AF138" s="182" t="s">
        <v>43</v>
      </c>
      <c r="AG138" s="296"/>
      <c r="AH138" s="296"/>
    </row>
    <row r="139" spans="1:34" x14ac:dyDescent="0.25">
      <c r="A139" s="234" t="s">
        <v>191</v>
      </c>
      <c r="B139" s="234" t="s">
        <v>182</v>
      </c>
      <c r="C139" s="218" t="s">
        <v>192</v>
      </c>
      <c r="D139" s="218" t="s">
        <v>40</v>
      </c>
      <c r="E139" s="235">
        <v>44333</v>
      </c>
      <c r="F139" s="236">
        <v>339831.65</v>
      </c>
      <c r="G139" s="237">
        <v>1</v>
      </c>
      <c r="H139" s="305"/>
      <c r="I139" s="381">
        <f>SUM(H139:H141)/F139</f>
        <v>0</v>
      </c>
      <c r="J139" s="242">
        <f>SUM(H139:H141,F139)</f>
        <v>339831.65</v>
      </c>
      <c r="K139" s="239" t="s">
        <v>193</v>
      </c>
      <c r="L139" s="238">
        <v>14000</v>
      </c>
      <c r="M139" s="287">
        <f>SUM(L139:L141)/SUM(H139:H141+F139)</f>
        <v>0.18832854444252028</v>
      </c>
      <c r="N139" s="235">
        <v>44317</v>
      </c>
      <c r="O139" s="240"/>
      <c r="P139" s="235">
        <v>44389</v>
      </c>
      <c r="Q139" s="235"/>
      <c r="R139" s="218">
        <v>0</v>
      </c>
      <c r="S139" s="235"/>
      <c r="T139" s="236"/>
      <c r="U139" s="241"/>
      <c r="V139" s="235">
        <v>44987</v>
      </c>
      <c r="W139" s="240"/>
      <c r="X139" s="240"/>
      <c r="Y139" s="240"/>
      <c r="Z139" s="240"/>
      <c r="AA139" s="382"/>
      <c r="AB139" s="242"/>
      <c r="AC139" s="242" t="s">
        <v>42</v>
      </c>
      <c r="AD139" s="236">
        <f>SUM(F139,H139:H141)*5%</f>
        <v>16991.5825</v>
      </c>
      <c r="AE139" s="235">
        <f t="shared" si="18"/>
        <v>45353</v>
      </c>
      <c r="AF139" s="235"/>
      <c r="AG139" s="383"/>
      <c r="AH139" s="384" t="s">
        <v>194</v>
      </c>
    </row>
    <row r="140" spans="1:34" x14ac:dyDescent="0.25">
      <c r="A140" s="152" t="s">
        <v>191</v>
      </c>
      <c r="B140" s="152" t="s">
        <v>182</v>
      </c>
      <c r="C140" s="217"/>
      <c r="D140" s="217"/>
      <c r="E140" s="219"/>
      <c r="F140" s="213"/>
      <c r="G140" s="153">
        <v>2</v>
      </c>
      <c r="H140" s="154"/>
      <c r="I140" s="385"/>
      <c r="J140" s="289"/>
      <c r="K140" s="155" t="s">
        <v>195</v>
      </c>
      <c r="L140" s="154">
        <v>12000</v>
      </c>
      <c r="M140" s="290"/>
      <c r="N140" s="219"/>
      <c r="O140" s="225"/>
      <c r="P140" s="219"/>
      <c r="Q140" s="219"/>
      <c r="R140" s="217"/>
      <c r="S140" s="219"/>
      <c r="T140" s="213"/>
      <c r="U140" s="224"/>
      <c r="V140" s="219"/>
      <c r="W140" s="225"/>
      <c r="X140" s="225"/>
      <c r="Y140" s="225"/>
      <c r="Z140" s="225"/>
      <c r="AA140" s="372"/>
      <c r="AB140" s="227"/>
      <c r="AC140" s="227"/>
      <c r="AD140" s="213"/>
      <c r="AE140" s="219"/>
      <c r="AF140" s="219"/>
      <c r="AG140" s="386"/>
      <c r="AH140" s="387"/>
    </row>
    <row r="141" spans="1:34" ht="15.75" thickBot="1" x14ac:dyDescent="0.3">
      <c r="A141" s="243" t="s">
        <v>191</v>
      </c>
      <c r="B141" s="243" t="s">
        <v>182</v>
      </c>
      <c r="C141" s="229"/>
      <c r="D141" s="229"/>
      <c r="E141" s="244"/>
      <c r="F141" s="245"/>
      <c r="G141" s="246">
        <v>3</v>
      </c>
      <c r="H141" s="247"/>
      <c r="I141" s="388"/>
      <c r="J141" s="293"/>
      <c r="K141" s="248" t="s">
        <v>196</v>
      </c>
      <c r="L141" s="247">
        <v>38000</v>
      </c>
      <c r="M141" s="294"/>
      <c r="N141" s="244"/>
      <c r="O141" s="249"/>
      <c r="P141" s="244"/>
      <c r="Q141" s="244"/>
      <c r="R141" s="229"/>
      <c r="S141" s="244"/>
      <c r="T141" s="245"/>
      <c r="U141" s="250"/>
      <c r="V141" s="244"/>
      <c r="W141" s="249"/>
      <c r="X141" s="249"/>
      <c r="Y141" s="249"/>
      <c r="Z141" s="249"/>
      <c r="AA141" s="389"/>
      <c r="AB141" s="251"/>
      <c r="AC141" s="251"/>
      <c r="AD141" s="245"/>
      <c r="AE141" s="244"/>
      <c r="AF141" s="244"/>
      <c r="AG141" s="390"/>
      <c r="AH141" s="391"/>
    </row>
    <row r="142" spans="1:34" ht="15.75" thickBot="1" x14ac:dyDescent="0.3">
      <c r="A142" s="98" t="s">
        <v>197</v>
      </c>
      <c r="B142" s="98" t="s">
        <v>182</v>
      </c>
      <c r="C142" s="252" t="s">
        <v>198</v>
      </c>
      <c r="D142" s="98" t="s">
        <v>40</v>
      </c>
      <c r="E142" s="94">
        <v>44333</v>
      </c>
      <c r="F142" s="253">
        <v>378500.55</v>
      </c>
      <c r="G142" s="254">
        <v>1</v>
      </c>
      <c r="H142" s="255">
        <v>1417.5</v>
      </c>
      <c r="I142" s="256">
        <f>H142/F142</f>
        <v>3.7450407932036033E-3</v>
      </c>
      <c r="J142" s="257">
        <f>H142+F142</f>
        <v>379918.05</v>
      </c>
      <c r="K142" s="258" t="s">
        <v>184</v>
      </c>
      <c r="L142" s="255">
        <v>19877</v>
      </c>
      <c r="M142" s="319">
        <f>L142/(H142+F142)</f>
        <v>5.2319177780576626E-2</v>
      </c>
      <c r="N142" s="92">
        <v>44317</v>
      </c>
      <c r="O142" s="92"/>
      <c r="P142" s="260">
        <v>44389</v>
      </c>
      <c r="Q142" s="260"/>
      <c r="R142" s="98">
        <v>0</v>
      </c>
      <c r="S142" s="260"/>
      <c r="T142" s="253"/>
      <c r="U142" s="253"/>
      <c r="V142" s="94">
        <v>44987</v>
      </c>
      <c r="W142" s="94"/>
      <c r="X142" s="94"/>
      <c r="Y142" s="94"/>
      <c r="Z142" s="94"/>
      <c r="AA142" s="261"/>
      <c r="AB142" s="257"/>
      <c r="AC142" s="257" t="s">
        <v>42</v>
      </c>
      <c r="AD142" s="346">
        <f>(F142+H142)*5%</f>
        <v>18995.9025</v>
      </c>
      <c r="AE142" s="371">
        <f>DATE(YEAR(V142)+1,MONTH(V142),DAY(V142))</f>
        <v>45353</v>
      </c>
      <c r="AF142" s="94"/>
      <c r="AG142" s="253"/>
      <c r="AH142" s="253" t="s">
        <v>33</v>
      </c>
    </row>
    <row r="143" spans="1:34" ht="15.75" thickBot="1" x14ac:dyDescent="0.3">
      <c r="A143" s="392" t="s">
        <v>199</v>
      </c>
      <c r="B143" s="392" t="s">
        <v>182</v>
      </c>
      <c r="C143" s="393" t="s">
        <v>200</v>
      </c>
      <c r="D143" s="392" t="s">
        <v>40</v>
      </c>
      <c r="E143" s="394">
        <v>44326</v>
      </c>
      <c r="F143" s="395">
        <v>56026.5</v>
      </c>
      <c r="G143" s="396">
        <v>1</v>
      </c>
      <c r="H143" s="397">
        <v>3809</v>
      </c>
      <c r="I143" s="398">
        <f>H143/F143</f>
        <v>6.7985685345327659E-2</v>
      </c>
      <c r="J143" s="370">
        <f>H143+F143</f>
        <v>59835.5</v>
      </c>
      <c r="K143" s="399"/>
      <c r="L143" s="397"/>
      <c r="M143" s="400">
        <f>L143/(H143+F143)</f>
        <v>0</v>
      </c>
      <c r="N143" s="401">
        <v>44317</v>
      </c>
      <c r="O143" s="401"/>
      <c r="P143" s="402">
        <v>44389</v>
      </c>
      <c r="Q143" s="402"/>
      <c r="R143" s="392">
        <v>0</v>
      </c>
      <c r="S143" s="402"/>
      <c r="T143" s="403"/>
      <c r="U143" s="403"/>
      <c r="V143" s="394">
        <v>44987</v>
      </c>
      <c r="W143" s="394"/>
      <c r="X143" s="394"/>
      <c r="Y143" s="394"/>
      <c r="Z143" s="394"/>
      <c r="AA143" s="404"/>
      <c r="AB143" s="405" t="s">
        <v>42</v>
      </c>
      <c r="AC143" s="405"/>
      <c r="AD143" s="403">
        <f>(F143+H143)*5%</f>
        <v>2991.7750000000001</v>
      </c>
      <c r="AE143" s="402">
        <f>DATE(YEAR(V143)+1,MONTH(V143),DAY(V143))</f>
        <v>45353</v>
      </c>
      <c r="AF143" s="394" t="s">
        <v>43</v>
      </c>
      <c r="AG143" s="403"/>
      <c r="AH143" s="403"/>
    </row>
    <row r="144" spans="1:34" ht="15" customHeight="1" x14ac:dyDescent="0.25">
      <c r="A144" s="172" t="s">
        <v>201</v>
      </c>
      <c r="B144" s="172" t="s">
        <v>182</v>
      </c>
      <c r="C144" s="173" t="s">
        <v>202</v>
      </c>
      <c r="D144" s="173" t="s">
        <v>40</v>
      </c>
      <c r="E144" s="174">
        <v>44333</v>
      </c>
      <c r="F144" s="175">
        <v>988892.04</v>
      </c>
      <c r="G144" s="176">
        <v>1</v>
      </c>
      <c r="H144" s="178">
        <v>26070.05</v>
      </c>
      <c r="I144" s="297">
        <f>SUM(H144:H150)/F144</f>
        <v>2.9679195314384368E-2</v>
      </c>
      <c r="J144" s="184">
        <f>SUM(H144:H150,F144)</f>
        <v>1018241.56</v>
      </c>
      <c r="K144" s="70" t="s">
        <v>184</v>
      </c>
      <c r="L144" s="178">
        <v>8700</v>
      </c>
      <c r="M144" s="298">
        <f>SUM(L144:L150)/SUM(H144:H150+F144)</f>
        <v>3.246032568566181E-2</v>
      </c>
      <c r="N144" s="174">
        <v>44317</v>
      </c>
      <c r="O144" s="182"/>
      <c r="P144" s="64">
        <v>44389</v>
      </c>
      <c r="Q144" s="174"/>
      <c r="R144" s="173">
        <v>0</v>
      </c>
      <c r="S144" s="174"/>
      <c r="T144" s="175"/>
      <c r="U144" s="181"/>
      <c r="V144" s="174">
        <v>44987</v>
      </c>
      <c r="W144" s="182"/>
      <c r="X144" s="182"/>
      <c r="Y144" s="182"/>
      <c r="Z144" s="182"/>
      <c r="AA144" s="360"/>
      <c r="AB144" s="184" t="s">
        <v>42</v>
      </c>
      <c r="AC144" s="184"/>
      <c r="AD144" s="175">
        <f>SUM(H144:H150,F144)*5%</f>
        <v>50912.078000000009</v>
      </c>
      <c r="AE144" s="174">
        <f>DATE(YEAR(V144)+1,MONTH(V144),DAY(V144))</f>
        <v>45353</v>
      </c>
      <c r="AF144" s="174" t="s">
        <v>43</v>
      </c>
      <c r="AG144" s="181"/>
      <c r="AH144" s="175"/>
    </row>
    <row r="145" spans="1:34" x14ac:dyDescent="0.25">
      <c r="A145" s="98" t="s">
        <v>201</v>
      </c>
      <c r="B145" s="98" t="s">
        <v>182</v>
      </c>
      <c r="C145" s="185"/>
      <c r="D145" s="185"/>
      <c r="E145" s="186"/>
      <c r="F145" s="187"/>
      <c r="G145" s="99">
        <v>2</v>
      </c>
      <c r="H145" s="100">
        <v>1367.64</v>
      </c>
      <c r="I145" s="300"/>
      <c r="J145" s="301"/>
      <c r="K145" s="101" t="s">
        <v>203</v>
      </c>
      <c r="L145" s="100">
        <v>660</v>
      </c>
      <c r="M145" s="302"/>
      <c r="N145" s="186"/>
      <c r="O145" s="191"/>
      <c r="P145" s="82"/>
      <c r="Q145" s="186"/>
      <c r="R145" s="185"/>
      <c r="S145" s="186"/>
      <c r="T145" s="187"/>
      <c r="U145" s="190"/>
      <c r="V145" s="186"/>
      <c r="W145" s="191"/>
      <c r="X145" s="191"/>
      <c r="Y145" s="191"/>
      <c r="Z145" s="191"/>
      <c r="AA145" s="406"/>
      <c r="AB145" s="193"/>
      <c r="AC145" s="193"/>
      <c r="AD145" s="187"/>
      <c r="AE145" s="186"/>
      <c r="AF145" s="186"/>
      <c r="AG145" s="190"/>
      <c r="AH145" s="187"/>
    </row>
    <row r="146" spans="1:34" x14ac:dyDescent="0.25">
      <c r="A146" s="79" t="s">
        <v>201</v>
      </c>
      <c r="B146" s="79" t="s">
        <v>182</v>
      </c>
      <c r="C146" s="185"/>
      <c r="D146" s="185"/>
      <c r="E146" s="186"/>
      <c r="F146" s="187"/>
      <c r="G146" s="84">
        <v>3</v>
      </c>
      <c r="H146" s="85">
        <v>7161.6</v>
      </c>
      <c r="I146" s="300"/>
      <c r="J146" s="301"/>
      <c r="K146" s="88" t="s">
        <v>204</v>
      </c>
      <c r="L146" s="85">
        <v>23586</v>
      </c>
      <c r="M146" s="302"/>
      <c r="N146" s="186"/>
      <c r="O146" s="191"/>
      <c r="P146" s="82"/>
      <c r="Q146" s="186"/>
      <c r="R146" s="185"/>
      <c r="S146" s="186"/>
      <c r="T146" s="187"/>
      <c r="U146" s="190"/>
      <c r="V146" s="186"/>
      <c r="W146" s="191"/>
      <c r="X146" s="191"/>
      <c r="Y146" s="191"/>
      <c r="Z146" s="191"/>
      <c r="AA146" s="406"/>
      <c r="AB146" s="193"/>
      <c r="AC146" s="193"/>
      <c r="AD146" s="187"/>
      <c r="AE146" s="186"/>
      <c r="AF146" s="186"/>
      <c r="AG146" s="190"/>
      <c r="AH146" s="187"/>
    </row>
    <row r="147" spans="1:34" x14ac:dyDescent="0.25">
      <c r="A147" s="98" t="s">
        <v>201</v>
      </c>
      <c r="B147" s="98" t="s">
        <v>182</v>
      </c>
      <c r="C147" s="185"/>
      <c r="D147" s="185"/>
      <c r="E147" s="186"/>
      <c r="F147" s="187"/>
      <c r="G147" s="99">
        <v>4</v>
      </c>
      <c r="H147" s="100">
        <v>390.6</v>
      </c>
      <c r="I147" s="300"/>
      <c r="J147" s="301"/>
      <c r="K147" s="101"/>
      <c r="L147" s="100"/>
      <c r="M147" s="302"/>
      <c r="N147" s="186"/>
      <c r="O147" s="191"/>
      <c r="P147" s="82"/>
      <c r="Q147" s="186"/>
      <c r="R147" s="185"/>
      <c r="S147" s="186"/>
      <c r="T147" s="187"/>
      <c r="U147" s="190"/>
      <c r="V147" s="186"/>
      <c r="W147" s="191"/>
      <c r="X147" s="191"/>
      <c r="Y147" s="191"/>
      <c r="Z147" s="191"/>
      <c r="AA147" s="406"/>
      <c r="AB147" s="193"/>
      <c r="AC147" s="193"/>
      <c r="AD147" s="187"/>
      <c r="AE147" s="186"/>
      <c r="AF147" s="186"/>
      <c r="AG147" s="190"/>
      <c r="AH147" s="187"/>
    </row>
    <row r="148" spans="1:34" x14ac:dyDescent="0.25">
      <c r="A148" s="79" t="s">
        <v>201</v>
      </c>
      <c r="B148" s="79" t="s">
        <v>182</v>
      </c>
      <c r="C148" s="185"/>
      <c r="D148" s="185"/>
      <c r="E148" s="186"/>
      <c r="F148" s="187"/>
      <c r="G148" s="84">
        <v>5</v>
      </c>
      <c r="H148" s="85">
        <v>-14212.63</v>
      </c>
      <c r="I148" s="300"/>
      <c r="J148" s="301"/>
      <c r="K148" s="88"/>
      <c r="L148" s="85"/>
      <c r="M148" s="302"/>
      <c r="N148" s="186"/>
      <c r="O148" s="191"/>
      <c r="P148" s="82"/>
      <c r="Q148" s="186"/>
      <c r="R148" s="185"/>
      <c r="S148" s="186"/>
      <c r="T148" s="187"/>
      <c r="U148" s="190"/>
      <c r="V148" s="186"/>
      <c r="W148" s="191"/>
      <c r="X148" s="191"/>
      <c r="Y148" s="191"/>
      <c r="Z148" s="191"/>
      <c r="AA148" s="406"/>
      <c r="AB148" s="193"/>
      <c r="AC148" s="193"/>
      <c r="AD148" s="187"/>
      <c r="AE148" s="186"/>
      <c r="AF148" s="186"/>
      <c r="AG148" s="190"/>
      <c r="AH148" s="187"/>
    </row>
    <row r="149" spans="1:34" x14ac:dyDescent="0.25">
      <c r="A149" s="98" t="s">
        <v>201</v>
      </c>
      <c r="B149" s="98" t="s">
        <v>182</v>
      </c>
      <c r="C149" s="185"/>
      <c r="D149" s="185"/>
      <c r="E149" s="186"/>
      <c r="F149" s="187"/>
      <c r="G149" s="99">
        <v>6</v>
      </c>
      <c r="H149" s="100">
        <v>1828.76</v>
      </c>
      <c r="I149" s="300"/>
      <c r="J149" s="301"/>
      <c r="K149" s="101"/>
      <c r="L149" s="100"/>
      <c r="M149" s="302"/>
      <c r="N149" s="186"/>
      <c r="O149" s="191"/>
      <c r="P149" s="82"/>
      <c r="Q149" s="186"/>
      <c r="R149" s="185"/>
      <c r="S149" s="186"/>
      <c r="T149" s="187"/>
      <c r="U149" s="190"/>
      <c r="V149" s="186"/>
      <c r="W149" s="191"/>
      <c r="X149" s="191"/>
      <c r="Y149" s="191"/>
      <c r="Z149" s="191"/>
      <c r="AA149" s="406"/>
      <c r="AB149" s="193"/>
      <c r="AC149" s="193"/>
      <c r="AD149" s="187"/>
      <c r="AE149" s="186"/>
      <c r="AF149" s="186"/>
      <c r="AG149" s="190"/>
      <c r="AH149" s="187"/>
    </row>
    <row r="150" spans="1:34" ht="15.75" thickBot="1" x14ac:dyDescent="0.3">
      <c r="A150" s="194" t="s">
        <v>201</v>
      </c>
      <c r="B150" s="194" t="s">
        <v>182</v>
      </c>
      <c r="C150" s="195"/>
      <c r="D150" s="195"/>
      <c r="E150" s="196"/>
      <c r="F150" s="197"/>
      <c r="G150" s="198">
        <v>7</v>
      </c>
      <c r="H150" s="199">
        <v>6743.5</v>
      </c>
      <c r="I150" s="343"/>
      <c r="J150" s="303"/>
      <c r="K150" s="200"/>
      <c r="L150" s="199"/>
      <c r="M150" s="344"/>
      <c r="N150" s="196"/>
      <c r="O150" s="204"/>
      <c r="P150" s="106"/>
      <c r="Q150" s="196"/>
      <c r="R150" s="195"/>
      <c r="S150" s="196"/>
      <c r="T150" s="197"/>
      <c r="U150" s="203"/>
      <c r="V150" s="196"/>
      <c r="W150" s="204"/>
      <c r="X150" s="204"/>
      <c r="Y150" s="204"/>
      <c r="Z150" s="204"/>
      <c r="AA150" s="367"/>
      <c r="AB150" s="206"/>
      <c r="AC150" s="206"/>
      <c r="AD150" s="197"/>
      <c r="AE150" s="196"/>
      <c r="AF150" s="196"/>
      <c r="AG150" s="203"/>
      <c r="AH150" s="197"/>
    </row>
  </sheetData>
  <autoFilter ref="A3:AK150"/>
  <mergeCells count="632">
    <mergeCell ref="AF144:AF150"/>
    <mergeCell ref="AH144:AH150"/>
    <mergeCell ref="T144:T150"/>
    <mergeCell ref="V144:V150"/>
    <mergeCell ref="AB144:AB150"/>
    <mergeCell ref="AC144:AC150"/>
    <mergeCell ref="AD144:AD150"/>
    <mergeCell ref="AE144:AE150"/>
    <mergeCell ref="M144:M150"/>
    <mergeCell ref="N144:N150"/>
    <mergeCell ref="P144:P150"/>
    <mergeCell ref="Q144:Q150"/>
    <mergeCell ref="R144:R150"/>
    <mergeCell ref="S144:S150"/>
    <mergeCell ref="AE139:AE141"/>
    <mergeCell ref="AF139:AF141"/>
    <mergeCell ref="AH139:AH141"/>
    <mergeCell ref="C144:C150"/>
    <mergeCell ref="D144:D150"/>
    <mergeCell ref="E144:E150"/>
    <mergeCell ref="F144:F150"/>
    <mergeCell ref="I144:I150"/>
    <mergeCell ref="J144:J150"/>
    <mergeCell ref="S139:S141"/>
    <mergeCell ref="T139:T141"/>
    <mergeCell ref="V139:V141"/>
    <mergeCell ref="AB139:AB141"/>
    <mergeCell ref="AC139:AC141"/>
    <mergeCell ref="AD139:AD141"/>
    <mergeCell ref="J139:J141"/>
    <mergeCell ref="M139:M141"/>
    <mergeCell ref="N139:N141"/>
    <mergeCell ref="P139:P141"/>
    <mergeCell ref="Q139:Q141"/>
    <mergeCell ref="R139:R141"/>
    <mergeCell ref="C139:C141"/>
    <mergeCell ref="D139:D141"/>
    <mergeCell ref="E139:E141"/>
    <mergeCell ref="F139:F141"/>
    <mergeCell ref="I139:I141"/>
    <mergeCell ref="AB129:AB131"/>
    <mergeCell ref="AC129:AC131"/>
    <mergeCell ref="AD129:AD131"/>
    <mergeCell ref="AE129:AE131"/>
    <mergeCell ref="AF129:AF131"/>
    <mergeCell ref="AH129:AH131"/>
    <mergeCell ref="P129:P131"/>
    <mergeCell ref="Q129:Q131"/>
    <mergeCell ref="R129:R131"/>
    <mergeCell ref="S129:S131"/>
    <mergeCell ref="T129:T131"/>
    <mergeCell ref="V129:V131"/>
    <mergeCell ref="AH125:AH127"/>
    <mergeCell ref="C129:C131"/>
    <mergeCell ref="D129:D131"/>
    <mergeCell ref="E129:E131"/>
    <mergeCell ref="F129:F131"/>
    <mergeCell ref="I129:I131"/>
    <mergeCell ref="J129:J131"/>
    <mergeCell ref="M129:M131"/>
    <mergeCell ref="N129:N131"/>
    <mergeCell ref="AA125:AA127"/>
    <mergeCell ref="AB125:AB127"/>
    <mergeCell ref="AC125:AC127"/>
    <mergeCell ref="AD125:AD127"/>
    <mergeCell ref="AE125:AE127"/>
    <mergeCell ref="AF125:AF127"/>
    <mergeCell ref="P125:P127"/>
    <mergeCell ref="Q125:Q127"/>
    <mergeCell ref="R125:R127"/>
    <mergeCell ref="S125:S127"/>
    <mergeCell ref="T125:T127"/>
    <mergeCell ref="V125:V127"/>
    <mergeCell ref="AE122:AE124"/>
    <mergeCell ref="AF122:AF124"/>
    <mergeCell ref="AH122:AH124"/>
    <mergeCell ref="C125:C127"/>
    <mergeCell ref="D125:D127"/>
    <mergeCell ref="E125:E127"/>
    <mergeCell ref="I125:I127"/>
    <mergeCell ref="J125:J127"/>
    <mergeCell ref="M125:M127"/>
    <mergeCell ref="N125:N127"/>
    <mergeCell ref="T122:T124"/>
    <mergeCell ref="V122:V124"/>
    <mergeCell ref="AA122:AA124"/>
    <mergeCell ref="AB122:AB124"/>
    <mergeCell ref="AC122:AC124"/>
    <mergeCell ref="AD122:AD124"/>
    <mergeCell ref="M122:M124"/>
    <mergeCell ref="N122:N124"/>
    <mergeCell ref="P122:P124"/>
    <mergeCell ref="Q122:Q124"/>
    <mergeCell ref="R122:R124"/>
    <mergeCell ref="S122:S124"/>
    <mergeCell ref="AC109:AC115"/>
    <mergeCell ref="AD109:AD115"/>
    <mergeCell ref="AE109:AE115"/>
    <mergeCell ref="AF109:AF115"/>
    <mergeCell ref="AH109:AH115"/>
    <mergeCell ref="C122:C124"/>
    <mergeCell ref="D122:D124"/>
    <mergeCell ref="E122:E124"/>
    <mergeCell ref="I122:I124"/>
    <mergeCell ref="J122:J124"/>
    <mergeCell ref="R109:R115"/>
    <mergeCell ref="S109:S115"/>
    <mergeCell ref="T109:T115"/>
    <mergeCell ref="V109:V115"/>
    <mergeCell ref="AA109:AA115"/>
    <mergeCell ref="AB109:AB115"/>
    <mergeCell ref="AH105:AH106"/>
    <mergeCell ref="C109:C115"/>
    <mergeCell ref="D109:D115"/>
    <mergeCell ref="E109:E115"/>
    <mergeCell ref="I109:I115"/>
    <mergeCell ref="J109:J115"/>
    <mergeCell ref="M109:M115"/>
    <mergeCell ref="N109:N115"/>
    <mergeCell ref="P109:P115"/>
    <mergeCell ref="Q109:Q115"/>
    <mergeCell ref="AA105:AA106"/>
    <mergeCell ref="AB105:AB106"/>
    <mergeCell ref="AC105:AC106"/>
    <mergeCell ref="AD105:AD106"/>
    <mergeCell ref="AE105:AE106"/>
    <mergeCell ref="AF105:AF106"/>
    <mergeCell ref="P105:P106"/>
    <mergeCell ref="Q105:Q106"/>
    <mergeCell ref="R105:R106"/>
    <mergeCell ref="S105:S106"/>
    <mergeCell ref="T105:T106"/>
    <mergeCell ref="V105:V106"/>
    <mergeCell ref="AE103:AE104"/>
    <mergeCell ref="AF103:AF104"/>
    <mergeCell ref="AH103:AH104"/>
    <mergeCell ref="C105:C106"/>
    <mergeCell ref="D105:D106"/>
    <mergeCell ref="E105:E106"/>
    <mergeCell ref="I105:I106"/>
    <mergeCell ref="J105:J106"/>
    <mergeCell ref="M105:M106"/>
    <mergeCell ref="N105:N106"/>
    <mergeCell ref="T103:T104"/>
    <mergeCell ref="V103:V104"/>
    <mergeCell ref="AA103:AA104"/>
    <mergeCell ref="AB103:AB104"/>
    <mergeCell ref="AC103:AC104"/>
    <mergeCell ref="AD103:AD104"/>
    <mergeCell ref="M103:M104"/>
    <mergeCell ref="N103:N104"/>
    <mergeCell ref="P103:P104"/>
    <mergeCell ref="Q103:Q104"/>
    <mergeCell ref="R103:R104"/>
    <mergeCell ref="S103:S104"/>
    <mergeCell ref="AE101:AE102"/>
    <mergeCell ref="AF101:AF102"/>
    <mergeCell ref="AH101:AH102"/>
    <mergeCell ref="C103:C104"/>
    <mergeCell ref="D103:D104"/>
    <mergeCell ref="E103:E104"/>
    <mergeCell ref="F103:F104"/>
    <mergeCell ref="I103:I104"/>
    <mergeCell ref="J103:J104"/>
    <mergeCell ref="T101:T102"/>
    <mergeCell ref="V101:V102"/>
    <mergeCell ref="AA101:AA102"/>
    <mergeCell ref="AB101:AB102"/>
    <mergeCell ref="AC101:AC102"/>
    <mergeCell ref="AD101:AD102"/>
    <mergeCell ref="M101:M102"/>
    <mergeCell ref="N101:N102"/>
    <mergeCell ref="P101:P102"/>
    <mergeCell ref="Q101:Q102"/>
    <mergeCell ref="R101:R102"/>
    <mergeCell ref="S101:S102"/>
    <mergeCell ref="R96:R97"/>
    <mergeCell ref="S96:S97"/>
    <mergeCell ref="T96:T97"/>
    <mergeCell ref="V96:V97"/>
    <mergeCell ref="AE96:AE97"/>
    <mergeCell ref="C101:C102"/>
    <mergeCell ref="D101:D102"/>
    <mergeCell ref="E101:E102"/>
    <mergeCell ref="I101:I102"/>
    <mergeCell ref="J101:J102"/>
    <mergeCell ref="AH92:AH93"/>
    <mergeCell ref="C96:C97"/>
    <mergeCell ref="D96:D97"/>
    <mergeCell ref="E96:E97"/>
    <mergeCell ref="I96:I97"/>
    <mergeCell ref="J96:J97"/>
    <mergeCell ref="M96:M97"/>
    <mergeCell ref="N96:N97"/>
    <mergeCell ref="P96:P97"/>
    <mergeCell ref="Q96:Q97"/>
    <mergeCell ref="AA92:AA93"/>
    <mergeCell ref="AB92:AB93"/>
    <mergeCell ref="AC92:AC93"/>
    <mergeCell ref="AD92:AD93"/>
    <mergeCell ref="AE92:AE93"/>
    <mergeCell ref="AF92:AF93"/>
    <mergeCell ref="P92:P93"/>
    <mergeCell ref="Q92:Q93"/>
    <mergeCell ref="R92:R93"/>
    <mergeCell ref="S92:S93"/>
    <mergeCell ref="T92:T93"/>
    <mergeCell ref="V92:V93"/>
    <mergeCell ref="AF89:AF90"/>
    <mergeCell ref="AH89:AH90"/>
    <mergeCell ref="C92:C93"/>
    <mergeCell ref="D92:D93"/>
    <mergeCell ref="E92:E93"/>
    <mergeCell ref="F92:F93"/>
    <mergeCell ref="I92:I93"/>
    <mergeCell ref="J92:J93"/>
    <mergeCell ref="M92:M93"/>
    <mergeCell ref="N92:N93"/>
    <mergeCell ref="V89:V90"/>
    <mergeCell ref="AA89:AA90"/>
    <mergeCell ref="AB89:AB90"/>
    <mergeCell ref="AC89:AC90"/>
    <mergeCell ref="AD89:AD90"/>
    <mergeCell ref="AE89:AE90"/>
    <mergeCell ref="N89:N90"/>
    <mergeCell ref="P89:P90"/>
    <mergeCell ref="Q89:Q90"/>
    <mergeCell ref="R89:R90"/>
    <mergeCell ref="S89:S90"/>
    <mergeCell ref="T89:T90"/>
    <mergeCell ref="C89:C90"/>
    <mergeCell ref="D89:D90"/>
    <mergeCell ref="E89:E90"/>
    <mergeCell ref="I89:I90"/>
    <mergeCell ref="J89:J90"/>
    <mergeCell ref="M89:M90"/>
    <mergeCell ref="AB87:AB88"/>
    <mergeCell ref="AC87:AC88"/>
    <mergeCell ref="AD87:AD88"/>
    <mergeCell ref="AE87:AE88"/>
    <mergeCell ref="AF87:AF88"/>
    <mergeCell ref="AH87:AH88"/>
    <mergeCell ref="Q87:Q88"/>
    <mergeCell ref="R87:R88"/>
    <mergeCell ref="S87:S88"/>
    <mergeCell ref="T87:T88"/>
    <mergeCell ref="V87:V88"/>
    <mergeCell ref="AA87:AA88"/>
    <mergeCell ref="AF84:AF86"/>
    <mergeCell ref="AH84:AH86"/>
    <mergeCell ref="C87:C88"/>
    <mergeCell ref="D87:D88"/>
    <mergeCell ref="E87:E88"/>
    <mergeCell ref="I87:I88"/>
    <mergeCell ref="J87:J88"/>
    <mergeCell ref="M87:M88"/>
    <mergeCell ref="N87:N88"/>
    <mergeCell ref="P87:P88"/>
    <mergeCell ref="V84:V86"/>
    <mergeCell ref="AA84:AA86"/>
    <mergeCell ref="AB84:AB86"/>
    <mergeCell ref="AC84:AC86"/>
    <mergeCell ref="AD84:AD86"/>
    <mergeCell ref="AE84:AE86"/>
    <mergeCell ref="N84:N86"/>
    <mergeCell ref="P84:P86"/>
    <mergeCell ref="Q84:Q86"/>
    <mergeCell ref="R84:R86"/>
    <mergeCell ref="S84:S86"/>
    <mergeCell ref="T84:T86"/>
    <mergeCell ref="C84:C86"/>
    <mergeCell ref="D84:D86"/>
    <mergeCell ref="E84:E86"/>
    <mergeCell ref="I84:I86"/>
    <mergeCell ref="J84:J86"/>
    <mergeCell ref="M84:M86"/>
    <mergeCell ref="AB75:AB77"/>
    <mergeCell ref="AC75:AC77"/>
    <mergeCell ref="AD75:AD77"/>
    <mergeCell ref="AE75:AE77"/>
    <mergeCell ref="AF75:AF77"/>
    <mergeCell ref="AH75:AH77"/>
    <mergeCell ref="Q75:Q77"/>
    <mergeCell ref="R75:R77"/>
    <mergeCell ref="S75:S77"/>
    <mergeCell ref="T75:T77"/>
    <mergeCell ref="V75:V77"/>
    <mergeCell ref="AA75:AA77"/>
    <mergeCell ref="AF71:AF74"/>
    <mergeCell ref="AH71:AH74"/>
    <mergeCell ref="C75:C77"/>
    <mergeCell ref="D75:D77"/>
    <mergeCell ref="E75:E77"/>
    <mergeCell ref="I75:I77"/>
    <mergeCell ref="J75:J77"/>
    <mergeCell ref="M75:M77"/>
    <mergeCell ref="N75:N77"/>
    <mergeCell ref="P75:P77"/>
    <mergeCell ref="V71:V74"/>
    <mergeCell ref="AA71:AA74"/>
    <mergeCell ref="AB71:AB74"/>
    <mergeCell ref="AC71:AC74"/>
    <mergeCell ref="AD71:AD74"/>
    <mergeCell ref="AE71:AE74"/>
    <mergeCell ref="N71:N74"/>
    <mergeCell ref="P71:P74"/>
    <mergeCell ref="Q71:Q74"/>
    <mergeCell ref="R71:R74"/>
    <mergeCell ref="S71:S74"/>
    <mergeCell ref="T71:T74"/>
    <mergeCell ref="AD67:AD68"/>
    <mergeCell ref="AE67:AE68"/>
    <mergeCell ref="AF67:AF68"/>
    <mergeCell ref="AH67:AH68"/>
    <mergeCell ref="C71:C74"/>
    <mergeCell ref="D71:D74"/>
    <mergeCell ref="E71:E74"/>
    <mergeCell ref="I71:I74"/>
    <mergeCell ref="J71:J74"/>
    <mergeCell ref="M71:M74"/>
    <mergeCell ref="S67:S68"/>
    <mergeCell ref="T67:T68"/>
    <mergeCell ref="V67:V68"/>
    <mergeCell ref="AA67:AA68"/>
    <mergeCell ref="AB67:AB68"/>
    <mergeCell ref="AC67:AC68"/>
    <mergeCell ref="J67:J68"/>
    <mergeCell ref="M67:M68"/>
    <mergeCell ref="N67:N68"/>
    <mergeCell ref="P67:P68"/>
    <mergeCell ref="Q67:Q68"/>
    <mergeCell ref="R67:R68"/>
    <mergeCell ref="AD65:AD66"/>
    <mergeCell ref="AE65:AE66"/>
    <mergeCell ref="AF65:AF66"/>
    <mergeCell ref="AH65:AH66"/>
    <mergeCell ref="C67:C68"/>
    <mergeCell ref="D67:D68"/>
    <mergeCell ref="E67:E68"/>
    <mergeCell ref="F67:F68"/>
    <mergeCell ref="I67:I68"/>
    <mergeCell ref="S65:S66"/>
    <mergeCell ref="T65:T66"/>
    <mergeCell ref="V65:V66"/>
    <mergeCell ref="AA65:AA66"/>
    <mergeCell ref="AB65:AB66"/>
    <mergeCell ref="AC65:AC66"/>
    <mergeCell ref="J65:J66"/>
    <mergeCell ref="M65:M66"/>
    <mergeCell ref="N65:N66"/>
    <mergeCell ref="P65:P66"/>
    <mergeCell ref="Q65:Q66"/>
    <mergeCell ref="R65:R66"/>
    <mergeCell ref="AD59:AD63"/>
    <mergeCell ref="AE59:AE63"/>
    <mergeCell ref="AF59:AF63"/>
    <mergeCell ref="AH59:AH63"/>
    <mergeCell ref="C65:C66"/>
    <mergeCell ref="D65:D66"/>
    <mergeCell ref="E65:E66"/>
    <mergeCell ref="F65:F66"/>
    <mergeCell ref="I65:I66"/>
    <mergeCell ref="S59:S63"/>
    <mergeCell ref="T59:T63"/>
    <mergeCell ref="V59:V63"/>
    <mergeCell ref="AA59:AA63"/>
    <mergeCell ref="AB59:AB63"/>
    <mergeCell ref="AC59:AC63"/>
    <mergeCell ref="J59:J63"/>
    <mergeCell ref="M59:M63"/>
    <mergeCell ref="N59:N63"/>
    <mergeCell ref="P59:P63"/>
    <mergeCell ref="Q59:Q63"/>
    <mergeCell ref="R59:R63"/>
    <mergeCell ref="AD54:AD58"/>
    <mergeCell ref="AE54:AE58"/>
    <mergeCell ref="AF54:AF58"/>
    <mergeCell ref="AH54:AH58"/>
    <mergeCell ref="C59:C63"/>
    <mergeCell ref="D59:D63"/>
    <mergeCell ref="E59:E63"/>
    <mergeCell ref="F59:F63"/>
    <mergeCell ref="I59:I63"/>
    <mergeCell ref="S54:S58"/>
    <mergeCell ref="T54:T58"/>
    <mergeCell ref="V54:V58"/>
    <mergeCell ref="AA54:AA58"/>
    <mergeCell ref="AB54:AB58"/>
    <mergeCell ref="AC54:AC58"/>
    <mergeCell ref="J54:J58"/>
    <mergeCell ref="M54:M58"/>
    <mergeCell ref="N54:N58"/>
    <mergeCell ref="P54:P58"/>
    <mergeCell ref="Q54:Q58"/>
    <mergeCell ref="R54:R58"/>
    <mergeCell ref="AD49:AD53"/>
    <mergeCell ref="AE49:AE53"/>
    <mergeCell ref="AF49:AF53"/>
    <mergeCell ref="AH49:AH53"/>
    <mergeCell ref="C54:C58"/>
    <mergeCell ref="D54:D58"/>
    <mergeCell ref="E54:E58"/>
    <mergeCell ref="F54:F58"/>
    <mergeCell ref="I54:I58"/>
    <mergeCell ref="S49:S53"/>
    <mergeCell ref="T49:T53"/>
    <mergeCell ref="V49:V53"/>
    <mergeCell ref="AA49:AA53"/>
    <mergeCell ref="AB49:AB53"/>
    <mergeCell ref="AC49:AC53"/>
    <mergeCell ref="J49:J53"/>
    <mergeCell ref="M49:M53"/>
    <mergeCell ref="N49:N53"/>
    <mergeCell ref="P49:P53"/>
    <mergeCell ref="Q49:Q53"/>
    <mergeCell ref="R49:R53"/>
    <mergeCell ref="AD44:AD48"/>
    <mergeCell ref="AE44:AE48"/>
    <mergeCell ref="AF44:AF48"/>
    <mergeCell ref="AH44:AH48"/>
    <mergeCell ref="C49:C53"/>
    <mergeCell ref="D49:D53"/>
    <mergeCell ref="E49:E53"/>
    <mergeCell ref="F49:F50"/>
    <mergeCell ref="I49:I53"/>
    <mergeCell ref="S44:S48"/>
    <mergeCell ref="T44:T48"/>
    <mergeCell ref="V44:V48"/>
    <mergeCell ref="AA44:AA48"/>
    <mergeCell ref="AB44:AB48"/>
    <mergeCell ref="AC44:AC48"/>
    <mergeCell ref="J44:J48"/>
    <mergeCell ref="M44:M48"/>
    <mergeCell ref="N44:N48"/>
    <mergeCell ref="P44:P48"/>
    <mergeCell ref="Q44:Q48"/>
    <mergeCell ref="R44:R48"/>
    <mergeCell ref="AD39:AD43"/>
    <mergeCell ref="AE39:AE43"/>
    <mergeCell ref="AF39:AF43"/>
    <mergeCell ref="AH39:AH43"/>
    <mergeCell ref="C44:C48"/>
    <mergeCell ref="D44:D48"/>
    <mergeCell ref="E44:E48"/>
    <mergeCell ref="F44:F48"/>
    <mergeCell ref="I44:I48"/>
    <mergeCell ref="S39:S43"/>
    <mergeCell ref="T39:T43"/>
    <mergeCell ref="V39:V43"/>
    <mergeCell ref="AA39:AA43"/>
    <mergeCell ref="AB39:AB43"/>
    <mergeCell ref="AC39:AC43"/>
    <mergeCell ref="J39:J43"/>
    <mergeCell ref="M39:M43"/>
    <mergeCell ref="N39:N43"/>
    <mergeCell ref="P39:P43"/>
    <mergeCell ref="Q39:Q43"/>
    <mergeCell ref="R39:R43"/>
    <mergeCell ref="C39:C43"/>
    <mergeCell ref="D39:D43"/>
    <mergeCell ref="E39:E43"/>
    <mergeCell ref="F39:F43"/>
    <mergeCell ref="I39:I43"/>
    <mergeCell ref="AC34:AC38"/>
    <mergeCell ref="AD34:AD38"/>
    <mergeCell ref="AE34:AE38"/>
    <mergeCell ref="AF34:AF38"/>
    <mergeCell ref="AH34:AH38"/>
    <mergeCell ref="P37:P38"/>
    <mergeCell ref="R34:R38"/>
    <mergeCell ref="S34:S38"/>
    <mergeCell ref="T34:T38"/>
    <mergeCell ref="V34:V38"/>
    <mergeCell ref="AA34:AA38"/>
    <mergeCell ref="AB34:AB38"/>
    <mergeCell ref="I34:I38"/>
    <mergeCell ref="J34:J38"/>
    <mergeCell ref="M34:M38"/>
    <mergeCell ref="N34:N38"/>
    <mergeCell ref="P34:P36"/>
    <mergeCell ref="Q34:Q38"/>
    <mergeCell ref="AC29:AC33"/>
    <mergeCell ref="AD29:AD33"/>
    <mergeCell ref="AE29:AE33"/>
    <mergeCell ref="AF29:AF33"/>
    <mergeCell ref="AH29:AH33"/>
    <mergeCell ref="C34:C38"/>
    <mergeCell ref="D34:D38"/>
    <mergeCell ref="E34:E38"/>
    <mergeCell ref="F34:F38"/>
    <mergeCell ref="R29:R33"/>
    <mergeCell ref="S29:S33"/>
    <mergeCell ref="T29:T33"/>
    <mergeCell ref="V29:V33"/>
    <mergeCell ref="AA29:AA33"/>
    <mergeCell ref="AB29:AB33"/>
    <mergeCell ref="I29:I33"/>
    <mergeCell ref="J29:J33"/>
    <mergeCell ref="M29:M33"/>
    <mergeCell ref="N29:N33"/>
    <mergeCell ref="P29:P33"/>
    <mergeCell ref="Q29:Q33"/>
    <mergeCell ref="AC24:AC28"/>
    <mergeCell ref="AD24:AD28"/>
    <mergeCell ref="AE24:AE28"/>
    <mergeCell ref="AF24:AF28"/>
    <mergeCell ref="AH24:AH28"/>
    <mergeCell ref="C29:C33"/>
    <mergeCell ref="D29:D33"/>
    <mergeCell ref="E29:E33"/>
    <mergeCell ref="F29:F33"/>
    <mergeCell ref="R24:R28"/>
    <mergeCell ref="S24:S28"/>
    <mergeCell ref="T24:T28"/>
    <mergeCell ref="V24:V28"/>
    <mergeCell ref="AA24:AA28"/>
    <mergeCell ref="AB24:AB28"/>
    <mergeCell ref="I24:I28"/>
    <mergeCell ref="J24:J28"/>
    <mergeCell ref="M24:M28"/>
    <mergeCell ref="N24:N28"/>
    <mergeCell ref="P24:P28"/>
    <mergeCell ref="Q24:Q28"/>
    <mergeCell ref="AE19:AE23"/>
    <mergeCell ref="AF19:AF23"/>
    <mergeCell ref="AH19:AH23"/>
    <mergeCell ref="F22:F23"/>
    <mergeCell ref="C24:C28"/>
    <mergeCell ref="D24:D28"/>
    <mergeCell ref="E24:E28"/>
    <mergeCell ref="F24:F25"/>
    <mergeCell ref="T19:T23"/>
    <mergeCell ref="V19:V23"/>
    <mergeCell ref="AA19:AA23"/>
    <mergeCell ref="AB19:AB23"/>
    <mergeCell ref="AC19:AC23"/>
    <mergeCell ref="AD19:AD23"/>
    <mergeCell ref="M19:M23"/>
    <mergeCell ref="N19:N23"/>
    <mergeCell ref="P19:P23"/>
    <mergeCell ref="Q19:Q23"/>
    <mergeCell ref="R19:R23"/>
    <mergeCell ref="S19:S23"/>
    <mergeCell ref="AF14:AF18"/>
    <mergeCell ref="AH14:AH18"/>
    <mergeCell ref="P17:P18"/>
    <mergeCell ref="C19:C23"/>
    <mergeCell ref="D19:D23"/>
    <mergeCell ref="E19:E23"/>
    <mergeCell ref="F19:F21"/>
    <mergeCell ref="I19:I23"/>
    <mergeCell ref="J19:J23"/>
    <mergeCell ref="V14:V18"/>
    <mergeCell ref="AA14:AA18"/>
    <mergeCell ref="AB14:AB18"/>
    <mergeCell ref="AC14:AC18"/>
    <mergeCell ref="AD14:AD18"/>
    <mergeCell ref="AE14:AE18"/>
    <mergeCell ref="N14:N18"/>
    <mergeCell ref="P14:P16"/>
    <mergeCell ref="Q14:Q18"/>
    <mergeCell ref="R14:R18"/>
    <mergeCell ref="S14:S18"/>
    <mergeCell ref="T14:T18"/>
    <mergeCell ref="AF9:AF13"/>
    <mergeCell ref="AH9:AH13"/>
    <mergeCell ref="C14:C18"/>
    <mergeCell ref="D14:D18"/>
    <mergeCell ref="E14:E18"/>
    <mergeCell ref="F14:F18"/>
    <mergeCell ref="I14:I18"/>
    <mergeCell ref="J14:J18"/>
    <mergeCell ref="M14:M18"/>
    <mergeCell ref="V9:V13"/>
    <mergeCell ref="AA9:AA13"/>
    <mergeCell ref="AB9:AB13"/>
    <mergeCell ref="AC9:AC13"/>
    <mergeCell ref="AD9:AD13"/>
    <mergeCell ref="AE9:AE13"/>
    <mergeCell ref="N9:N13"/>
    <mergeCell ref="P9:P13"/>
    <mergeCell ref="Q9:Q13"/>
    <mergeCell ref="R9:R13"/>
    <mergeCell ref="S9:S13"/>
    <mergeCell ref="T9:T13"/>
    <mergeCell ref="AG4:AG8"/>
    <mergeCell ref="AH4:AH8"/>
    <mergeCell ref="C9:C13"/>
    <mergeCell ref="D9:D13"/>
    <mergeCell ref="E9:E13"/>
    <mergeCell ref="F9:F13"/>
    <mergeCell ref="I9:I13"/>
    <mergeCell ref="J9:J13"/>
    <mergeCell ref="M9:M13"/>
    <mergeCell ref="AA4:AA8"/>
    <mergeCell ref="AB4:AB8"/>
    <mergeCell ref="AC4:AC8"/>
    <mergeCell ref="AD4:AD8"/>
    <mergeCell ref="AE4:AE8"/>
    <mergeCell ref="AF4:AF8"/>
    <mergeCell ref="P4:P8"/>
    <mergeCell ref="Q4:Q8"/>
    <mergeCell ref="R4:R8"/>
    <mergeCell ref="S4:S8"/>
    <mergeCell ref="T4:T8"/>
    <mergeCell ref="V4:V8"/>
    <mergeCell ref="AH2:AH3"/>
    <mergeCell ref="C4:C8"/>
    <mergeCell ref="D4:D8"/>
    <mergeCell ref="E4:E8"/>
    <mergeCell ref="F4:F8"/>
    <mergeCell ref="I4:I8"/>
    <mergeCell ref="J4:J8"/>
    <mergeCell ref="M4:M8"/>
    <mergeCell ref="N4:N8"/>
    <mergeCell ref="T2:T3"/>
    <mergeCell ref="U2:U3"/>
    <mergeCell ref="V2:V3"/>
    <mergeCell ref="W2:Z2"/>
    <mergeCell ref="AA2:AF2"/>
    <mergeCell ref="AG2:AG3"/>
    <mergeCell ref="F2:F3"/>
    <mergeCell ref="G2:I2"/>
    <mergeCell ref="J2:J3"/>
    <mergeCell ref="K2:M2"/>
    <mergeCell ref="N2:N3"/>
    <mergeCell ref="O2:S2"/>
    <mergeCell ref="A2:A3"/>
    <mergeCell ref="B2:B3"/>
    <mergeCell ref="C2:C3"/>
    <mergeCell ref="D2:D3"/>
    <mergeCell ref="E2:E3"/>
  </mergeCells>
  <conditionalFormatting sqref="M4:M87 M89 M91:M92 M94:M96 M98:M101 M103 M105 M107:M109 M116:M122 M125 M128:M129 M132:M139 M142:M144 M151:M360">
    <cfRule type="cellIs" dxfId="5" priority="7" operator="greaterThan">
      <formula>0.6</formula>
    </cfRule>
  </conditionalFormatting>
  <conditionalFormatting sqref="S4:S9 S14 S19 S24 S29 S34 S39 S44 S49 S54 S59 S64:S65 S67 S69:S71 S75 S78:S84 S87 S89 S91:S92 S94:S96 S98:S101 S103 S105 S107:S109 S116:S122 S125 S128:S129 S132:S139 S142:S144 S151:S1048576">
    <cfRule type="containsBlanks" priority="6" stopIfTrue="1">
      <formula>LEN(TRIM(S4))=0</formula>
    </cfRule>
    <cfRule type="expression" dxfId="4" priority="8">
      <formula>$S4&lt;TODAY()</formula>
    </cfRule>
  </conditionalFormatting>
  <conditionalFormatting sqref="AE4:AF4 AF9 AF14 AF19 AF24 AF29 AF34 AF39 AF44 AF49 AF54 AD59:AF59 AD64:AF65 AD67:AF67 AD69:AF71 AD75:AF75 AD78:AF84 AD87:AF87 AD89:AF89 AD91:AF92 AD103:AF103 AD105:AF105 AD107:AF109 AD116:AF122 AD125:AF125 AD128:AF129 AD132:AF139 AD142:AF144 AD4:AD58 AE5:AE58 AD60:AE63 AD98:AF101 AD97 AF97 AD94:AF96 AD151:AF1048576">
    <cfRule type="containsBlanks" priority="3" stopIfTrue="1">
      <formula>LEN(TRIM(AD4))=0</formula>
    </cfRule>
  </conditionalFormatting>
  <conditionalFormatting sqref="AE67 AE69:AE71 AE75 AE78:AE84 AE87 AE89 AE91:AE92 AE103 AE105 AE107:AE109 AE116:AE122 AE125 AE128:AE129 AE132:AE139 AE142:AE144 AE4:AE65 AE98:AE101 AE94:AE96 AE151:AE1048576">
    <cfRule type="expression" dxfId="3" priority="4">
      <formula>$AF4="Oui"</formula>
    </cfRule>
    <cfRule type="expression" dxfId="2" priority="5">
      <formula>$AE4&lt;TODAY()</formula>
    </cfRule>
  </conditionalFormatting>
  <conditionalFormatting sqref="AD97 AF97 AD4:AF96 AD98:AF1048576">
    <cfRule type="expression" dxfId="1" priority="2">
      <formula>$AA4="X"</formula>
    </cfRule>
  </conditionalFormatting>
  <conditionalFormatting sqref="I4:I1048576">
    <cfRule type="cellIs" dxfId="0" priority="1" operator="greaterThan">
      <formula>0.2</formula>
    </cfRule>
  </conditionalFormatting>
  <dataValidations count="2">
    <dataValidation type="list" allowBlank="1" showInputMessage="1" showErrorMessage="1" sqref="D49 D69:D71 D67 D64:D65 D59 D54 D4:D44 D75 D87 D94:D96 D91:D92 D89 D78:D84 D103 D107:D109 D105 D98:D101 D125 D128:D129 D116:D122 D132:D139 D142:D144 D151:D1048576">
      <formula1>$AJ$6:$AJ$7</formula1>
    </dataValidation>
    <dataValidation type="list" allowBlank="1" showInputMessage="1" showErrorMessage="1" sqref="AF4:AF9 AF142:AF144 AF132:AF139 AF128:AF129 AF125 AF116:AF122 AF107:AF109 AF105 AF103 AF94:AF101 AF91:AF92 AF14 AF19 AF24 AF29 AF34 AF39 AF44 AF49 AF54 AF59 AF64:AF65 AF67 AF69:AF71 AF75 AF78:AF84 AF87 AF89 AG4 AG9:AG1048576">
      <formula1>$AJ$3:$AJ$4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asquerLigneACondition">
                <anchor moveWithCells="1">
                  <from>
                    <xdr:col>0</xdr:col>
                    <xdr:colOff>0</xdr:colOff>
                    <xdr:row>0</xdr:row>
                    <xdr:rowOff>19050</xdr:rowOff>
                  </from>
                  <to>
                    <xdr:col>1</xdr:col>
                    <xdr:colOff>0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Marchés</vt:lpstr>
    </vt:vector>
  </TitlesOfParts>
  <Company>FMI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 BESANCON</dc:creator>
  <cp:lastModifiedBy>Jade BESANCON</cp:lastModifiedBy>
  <dcterms:created xsi:type="dcterms:W3CDTF">2023-09-08T07:32:11Z</dcterms:created>
  <dcterms:modified xsi:type="dcterms:W3CDTF">2023-09-08T07:33:19Z</dcterms:modified>
</cp:coreProperties>
</file>