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èle\OneDrive\Bureau\SAVE ESTELLE\PERSO\Commun\"/>
    </mc:Choice>
  </mc:AlternateContent>
  <xr:revisionPtr revIDLastSave="0" documentId="13_ncr:1_{5A1CCDFE-55A9-4556-AF05-77127AF1E37B}" xr6:coauthVersionLast="47" xr6:coauthVersionMax="47" xr10:uidLastSave="{00000000-0000-0000-0000-000000000000}"/>
  <bookViews>
    <workbookView xWindow="-120" yWindow="-120" windowWidth="24240" windowHeight="13140" xr2:uid="{F04FCD96-B5AF-4FD7-A49B-E9C51986AB7C}"/>
  </bookViews>
  <sheets>
    <sheet name="Tableau de bord" sheetId="1" r:id="rId1"/>
    <sheet name="Transactions" sheetId="3" r:id="rId2"/>
  </sheets>
  <definedNames>
    <definedName name="Crédit">#REF!</definedName>
    <definedName name="Dépense_E">#REF!</definedName>
    <definedName name="Dépense_P">#REF!</definedName>
    <definedName name="Epargne_Commun">#REF!</definedName>
    <definedName name="Epargne_E">#REF!</definedName>
    <definedName name="Epargne_P">#REF!</definedName>
    <definedName name="Facture_Commun">#REF!</definedName>
    <definedName name="Facture_E">#REF!</definedName>
    <definedName name="Facture_P">#REF!</definedName>
    <definedName name="Revenu_E">#REF!</definedName>
    <definedName name="Revenu_P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12" i="1" l="1"/>
  <c r="G8" i="1"/>
  <c r="G13" i="1"/>
  <c r="O12" i="1"/>
  <c r="H13" i="1"/>
  <c r="H14" i="1"/>
  <c r="H15" i="1"/>
  <c r="H16" i="1"/>
  <c r="H17" i="1"/>
  <c r="H18" i="1"/>
  <c r="H19" i="1"/>
  <c r="H20" i="1"/>
  <c r="H12" i="1"/>
  <c r="G19" i="1"/>
  <c r="G20" i="1"/>
  <c r="C12" i="1"/>
  <c r="C27" i="1" l="1"/>
  <c r="C28" i="1"/>
  <c r="C29" i="1"/>
  <c r="C30" i="1"/>
  <c r="C31" i="1"/>
  <c r="C32" i="1"/>
  <c r="K31" i="1"/>
  <c r="L31" i="1"/>
  <c r="K32" i="1"/>
  <c r="L32" i="1"/>
  <c r="D31" i="1"/>
  <c r="O50" i="1"/>
  <c r="O42" i="1"/>
  <c r="O45" i="1"/>
  <c r="O46" i="1"/>
  <c r="O49" i="1"/>
  <c r="O47" i="1"/>
  <c r="O48" i="1"/>
  <c r="O43" i="1"/>
  <c r="O44" i="1"/>
  <c r="O41" i="1"/>
  <c r="O13" i="1"/>
  <c r="K27" i="1"/>
  <c r="G27" i="1"/>
  <c r="O14" i="1" l="1"/>
  <c r="O15" i="1"/>
  <c r="O16" i="1"/>
  <c r="O17" i="1"/>
  <c r="O18" i="1"/>
  <c r="O20" i="1"/>
  <c r="K28" i="1"/>
  <c r="K29" i="1"/>
  <c r="K30" i="1"/>
  <c r="G28" i="1"/>
  <c r="G29" i="1"/>
  <c r="G30" i="1"/>
  <c r="G32" i="1"/>
  <c r="K13" i="1"/>
  <c r="K14" i="1"/>
  <c r="K15" i="1"/>
  <c r="K16" i="1"/>
  <c r="K17" i="1"/>
  <c r="K18" i="1"/>
  <c r="K20" i="1"/>
  <c r="K12" i="1"/>
  <c r="G14" i="1"/>
  <c r="G15" i="1"/>
  <c r="G16" i="1"/>
  <c r="G17" i="1"/>
  <c r="G18" i="1"/>
  <c r="C13" i="1"/>
  <c r="C14" i="1"/>
  <c r="C15" i="1"/>
  <c r="C16" i="1"/>
  <c r="C17" i="1"/>
  <c r="C18" i="1"/>
  <c r="C20" i="1"/>
  <c r="L15" i="1"/>
  <c r="D30" i="1"/>
  <c r="D29" i="1"/>
  <c r="D28" i="1"/>
  <c r="D27" i="1"/>
  <c r="L16" i="1"/>
  <c r="L14" i="1"/>
  <c r="L13" i="1"/>
  <c r="L12" i="1"/>
  <c r="P43" i="1"/>
  <c r="D12" i="1"/>
  <c r="E315" i="3"/>
  <c r="F315" i="3"/>
  <c r="P44" i="1"/>
  <c r="D33" i="1" l="1"/>
  <c r="P50" i="1"/>
  <c r="P12" i="1"/>
  <c r="P45" i="1"/>
  <c r="L29" i="1"/>
  <c r="P13" i="1"/>
  <c r="P48" i="1"/>
  <c r="D21" i="1"/>
  <c r="D36" i="1" s="1"/>
  <c r="P47" i="1"/>
  <c r="P41" i="1"/>
  <c r="L27" i="1"/>
  <c r="P49" i="1"/>
  <c r="P46" i="1"/>
  <c r="L30" i="1"/>
  <c r="L28" i="1"/>
  <c r="P42" i="1"/>
  <c r="L21" i="1"/>
  <c r="G33" i="1"/>
  <c r="O21" i="1"/>
  <c r="G21" i="1"/>
  <c r="C33" i="1"/>
  <c r="K33" i="1"/>
  <c r="C21" i="1"/>
  <c r="C36" i="1" s="1"/>
  <c r="K21" i="1"/>
  <c r="O36" i="1" l="1"/>
  <c r="G36" i="1"/>
  <c r="L33" i="1"/>
  <c r="P21" i="1"/>
  <c r="K36" i="1"/>
  <c r="D37" i="1"/>
  <c r="C37" i="1"/>
  <c r="C41" i="1"/>
  <c r="H41" i="1"/>
  <c r="C53" i="1"/>
  <c r="H44" i="1"/>
  <c r="C55" i="1"/>
  <c r="D41" i="1"/>
  <c r="C42" i="1"/>
  <c r="H42" i="1"/>
  <c r="C52" i="1"/>
  <c r="H43" i="1"/>
  <c r="C56" i="1"/>
  <c r="H45" i="1"/>
  <c r="D53" i="1"/>
  <c r="H27" i="1"/>
  <c r="H33" i="1" s="1"/>
  <c r="H21" i="1"/>
  <c r="H36" i="1" s="1"/>
  <c r="H37" i="1" s="1"/>
  <c r="D55" i="1" l="1"/>
  <c r="L36" i="1"/>
  <c r="L37" i="1" s="1"/>
  <c r="D56" i="1"/>
  <c r="P36" i="1"/>
  <c r="P37" i="1" s="1"/>
  <c r="G37" i="1"/>
  <c r="C45" i="1"/>
  <c r="C49" i="1" s="1"/>
  <c r="D42" i="1"/>
  <c r="D43" i="1" s="1"/>
  <c r="D52" i="1"/>
  <c r="C43" i="1"/>
  <c r="K37" i="1" l="1"/>
  <c r="O37" i="1"/>
</calcChain>
</file>

<file path=xl/sharedStrings.xml><?xml version="1.0" encoding="utf-8"?>
<sst xmlns="http://schemas.openxmlformats.org/spreadsheetml/2006/main" count="793" uniqueCount="120">
  <si>
    <t>Revenu</t>
  </si>
  <si>
    <t>Mars</t>
  </si>
  <si>
    <t>Total</t>
  </si>
  <si>
    <t>CAF</t>
  </si>
  <si>
    <t>Courses</t>
  </si>
  <si>
    <t>Carburant</t>
  </si>
  <si>
    <t>Shopping</t>
  </si>
  <si>
    <t>Santé</t>
  </si>
  <si>
    <t>Enfants</t>
  </si>
  <si>
    <t>Restaurant</t>
  </si>
  <si>
    <t>Imprévus</t>
  </si>
  <si>
    <t>Electricité</t>
  </si>
  <si>
    <t>Eau</t>
  </si>
  <si>
    <t>Internet/TV</t>
  </si>
  <si>
    <t>Téléphone</t>
  </si>
  <si>
    <t>Crédit</t>
  </si>
  <si>
    <t>Maison</t>
  </si>
  <si>
    <t>Projet</t>
  </si>
  <si>
    <t>Voyage</t>
  </si>
  <si>
    <t>Epargne</t>
  </si>
  <si>
    <t>Date</t>
  </si>
  <si>
    <t>Catégorie</t>
  </si>
  <si>
    <t>Type</t>
  </si>
  <si>
    <t>Montant</t>
  </si>
  <si>
    <t>Commentaire</t>
  </si>
  <si>
    <r>
      <t xml:space="preserve">Liste des </t>
    </r>
    <r>
      <rPr>
        <b/>
        <sz val="11"/>
        <color rgb="FF00B3FF"/>
        <rFont val="Calibri"/>
        <family val="2"/>
        <scheme val="minor"/>
      </rPr>
      <t>transactions</t>
    </r>
  </si>
  <si>
    <t>Dépense</t>
  </si>
  <si>
    <t>Facture</t>
  </si>
  <si>
    <t>Réel</t>
  </si>
  <si>
    <t>Budget</t>
  </si>
  <si>
    <t>Solde</t>
  </si>
  <si>
    <t>% dépense de revenu</t>
  </si>
  <si>
    <t>% Reste</t>
  </si>
  <si>
    <t>Variables</t>
  </si>
  <si>
    <t>Assurances</t>
  </si>
  <si>
    <t>Taxe foncière</t>
  </si>
  <si>
    <t>Réparation voiture</t>
  </si>
  <si>
    <t>Achat voiture</t>
  </si>
  <si>
    <t>Frais bancaires</t>
  </si>
  <si>
    <t>CNP E</t>
  </si>
  <si>
    <t>Abt divers</t>
  </si>
  <si>
    <t>Amazon</t>
  </si>
  <si>
    <t>Note de frais</t>
  </si>
  <si>
    <t>Fenouillet</t>
  </si>
  <si>
    <t>Grand Frais</t>
  </si>
  <si>
    <t>Mcdo</t>
  </si>
  <si>
    <t>MIDI</t>
  </si>
  <si>
    <t>Cantine</t>
  </si>
  <si>
    <t>Péage</t>
  </si>
  <si>
    <t>péage</t>
  </si>
  <si>
    <t>Ménage</t>
  </si>
  <si>
    <t>Centre aéré</t>
  </si>
  <si>
    <t>Magazine</t>
  </si>
  <si>
    <t>Midi</t>
  </si>
  <si>
    <t>Jeux switch</t>
  </si>
  <si>
    <t>Soirée ratz</t>
  </si>
  <si>
    <t>Vélo Evan</t>
  </si>
  <si>
    <t>Coiffeur</t>
  </si>
  <si>
    <t>Assurance Vie</t>
  </si>
  <si>
    <t>Assurance vie</t>
  </si>
  <si>
    <t>Ciné</t>
  </si>
  <si>
    <t>Retrait</t>
  </si>
  <si>
    <t>midi</t>
  </si>
  <si>
    <t>Fleurs</t>
  </si>
  <si>
    <t>Granulés</t>
  </si>
  <si>
    <t>mcdo</t>
  </si>
  <si>
    <t>typologie</t>
  </si>
  <si>
    <t>peage</t>
  </si>
  <si>
    <t>aux bienvenus</t>
  </si>
  <si>
    <t>chez ernest</t>
  </si>
  <si>
    <t>ophtalmo eb</t>
  </si>
  <si>
    <t>ciné</t>
  </si>
  <si>
    <t>parking</t>
  </si>
  <si>
    <t>retrait</t>
  </si>
  <si>
    <t>anniversaire</t>
  </si>
  <si>
    <t>rural master</t>
  </si>
  <si>
    <t>vae</t>
  </si>
  <si>
    <t>bar arcambal</t>
  </si>
  <si>
    <t>la foir fouille</t>
  </si>
  <si>
    <t>Canal Plus</t>
  </si>
  <si>
    <t>Travaux</t>
  </si>
  <si>
    <t>Netflix</t>
  </si>
  <si>
    <t>Livret A</t>
  </si>
  <si>
    <t>Assurance vie Lohan</t>
  </si>
  <si>
    <t>Assurance vie Evan</t>
  </si>
  <si>
    <t>Revenu_P</t>
  </si>
  <si>
    <t>Revenu_E</t>
  </si>
  <si>
    <t>Dépense_P</t>
  </si>
  <si>
    <t>Dépense_E</t>
  </si>
  <si>
    <t>Facture_E</t>
  </si>
  <si>
    <t>Facture_P</t>
  </si>
  <si>
    <t>Epargne_E</t>
  </si>
  <si>
    <t>Noël</t>
  </si>
  <si>
    <t>Revenu total</t>
  </si>
  <si>
    <t>Dépenses variables</t>
  </si>
  <si>
    <t>Dépenses fixes</t>
  </si>
  <si>
    <t>Epargne totale</t>
  </si>
  <si>
    <t>Disney</t>
  </si>
  <si>
    <t>Facture_Commun</t>
  </si>
  <si>
    <t>psychomot</t>
  </si>
  <si>
    <t>Epargne_Commun</t>
  </si>
  <si>
    <t>crédit impôt</t>
  </si>
  <si>
    <t>Livret A L</t>
  </si>
  <si>
    <t>Livret A E</t>
  </si>
  <si>
    <t>Epargne_P</t>
  </si>
  <si>
    <t>Report n-1</t>
  </si>
  <si>
    <t>Weldom</t>
  </si>
  <si>
    <t>Licence foot</t>
  </si>
  <si>
    <t>Chausson</t>
  </si>
  <si>
    <t>Divers</t>
  </si>
  <si>
    <t>Leroy Merlin</t>
  </si>
  <si>
    <t>Eskualduna</t>
  </si>
  <si>
    <t>weldom</t>
  </si>
  <si>
    <t>ccl</t>
  </si>
  <si>
    <t>Cinéma</t>
  </si>
  <si>
    <t>Saint Georges</t>
  </si>
  <si>
    <t>Plasti Plus</t>
  </si>
  <si>
    <t>Salaire_E</t>
  </si>
  <si>
    <t>Salaire_P</t>
  </si>
  <si>
    <t>Test ok formule seule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</si>
</sst>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-40C]_-;\-* #,##0.00\ [$€-40C]_-;_-* &quot;-&quot;??\ [$€-40C]_-;_-@_-"/>
    <numFmt numFmtId="165" formatCode="#,##0.00\ &quot;€&quot;"/>
    <numFmt numFmtId="166" formatCode="_-* #,##0\ [$€-40C]_-;\-* #,##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3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00B3F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A8B3A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6F5FA"/>
        <bgColor indexed="64"/>
      </patternFill>
    </fill>
    <fill>
      <patternFill patternType="solid">
        <fgColor rgb="FF00B3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3F9EE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C55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theme="2" tint="-0.749961851863155"/>
      </bottom>
      <diagonal/>
    </border>
    <border>
      <left/>
      <right/>
      <top style="thin">
        <color theme="2" tint="-0.749961851863155"/>
      </top>
      <bottom style="thin">
        <color theme="2" tint="-0.749961851863155"/>
      </bottom>
      <diagonal/>
    </border>
    <border>
      <left style="thin">
        <color theme="2" tint="-0.749961851863155"/>
      </left>
      <right/>
      <top style="thin">
        <color theme="2" tint="-0.749961851863155"/>
      </top>
      <bottom style="thin">
        <color theme="2" tint="-0.749961851863155"/>
      </bottom>
      <diagonal/>
    </border>
    <border>
      <left/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  <border>
      <left style="thin">
        <color theme="2" tint="-0.749961851863155"/>
      </left>
      <right/>
      <top/>
      <bottom style="thin">
        <color theme="2" tint="-0.749961851863155"/>
      </bottom>
      <diagonal/>
    </border>
    <border>
      <left/>
      <right style="thin">
        <color theme="2" tint="-0.749961851863155"/>
      </right>
      <top/>
      <bottom style="thin">
        <color theme="2" tint="-0.749961851863155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n">
        <color rgb="FFDEDEDD"/>
      </left>
      <right style="thin">
        <color rgb="FFDEDEDD"/>
      </right>
      <top style="thin">
        <color rgb="FFDEDEDD"/>
      </top>
      <bottom style="thin">
        <color rgb="FFDEDEDD"/>
      </bottom>
      <diagonal/>
    </border>
    <border>
      <left/>
      <right/>
      <top style="medium">
        <color theme="2" tint="-0.749961851863155"/>
      </top>
      <bottom/>
      <diagonal/>
    </border>
    <border>
      <left style="thin">
        <color theme="2" tint="-0.749961851863155"/>
      </left>
      <right/>
      <top/>
      <bottom/>
      <diagonal/>
    </border>
    <border>
      <left/>
      <right style="thin">
        <color theme="2" tint="-0.749961851863155"/>
      </right>
      <top/>
      <bottom/>
      <diagonal/>
    </border>
    <border>
      <left/>
      <right style="thick">
        <color theme="0"/>
      </right>
      <top/>
      <bottom/>
      <diagonal/>
    </border>
    <border>
      <left style="thin">
        <color rgb="FFDEDEDD"/>
      </left>
      <right style="thin">
        <color rgb="FFDEDEDD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right" vertical="center"/>
    </xf>
    <xf numFmtId="14" fontId="3" fillId="6" borderId="7" xfId="0" applyNumberFormat="1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164" fontId="3" fillId="6" borderId="8" xfId="0" applyNumberFormat="1" applyFont="1" applyFill="1" applyBorder="1" applyAlignment="1">
      <alignment vertical="center"/>
    </xf>
    <xf numFmtId="0" fontId="3" fillId="6" borderId="7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164" fontId="0" fillId="2" borderId="2" xfId="0" applyNumberFormat="1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164" fontId="0" fillId="2" borderId="1" xfId="0" applyNumberFormat="1" applyFill="1" applyBorder="1" applyAlignment="1">
      <alignment horizontal="left" vertical="center"/>
    </xf>
    <xf numFmtId="0" fontId="0" fillId="2" borderId="4" xfId="0" applyFill="1" applyBorder="1" applyAlignment="1">
      <alignment horizontal="left" vertical="center"/>
    </xf>
    <xf numFmtId="14" fontId="0" fillId="2" borderId="3" xfId="0" applyNumberFormat="1" applyFill="1" applyBorder="1" applyAlignment="1">
      <alignment horizontal="left" vertical="center"/>
    </xf>
    <xf numFmtId="14" fontId="0" fillId="2" borderId="5" xfId="0" applyNumberFormat="1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0" borderId="9" xfId="0" applyBorder="1"/>
    <xf numFmtId="0" fontId="6" fillId="0" borderId="10" xfId="0" applyFont="1" applyBorder="1" applyAlignment="1">
      <alignment horizontal="right"/>
    </xf>
    <xf numFmtId="0" fontId="2" fillId="3" borderId="9" xfId="0" applyFont="1" applyFill="1" applyBorder="1" applyAlignment="1">
      <alignment horizontal="center" vertical="top"/>
    </xf>
    <xf numFmtId="0" fontId="2" fillId="4" borderId="9" xfId="0" applyFont="1" applyFill="1" applyBorder="1" applyAlignment="1">
      <alignment horizontal="center" vertical="top"/>
    </xf>
    <xf numFmtId="164" fontId="0" fillId="0" borderId="9" xfId="0" applyNumberFormat="1" applyBorder="1"/>
    <xf numFmtId="164" fontId="0" fillId="0" borderId="9" xfId="2" applyNumberFormat="1" applyFont="1" applyBorder="1"/>
    <xf numFmtId="164" fontId="0" fillId="8" borderId="9" xfId="0" applyNumberFormat="1" applyFill="1" applyBorder="1"/>
    <xf numFmtId="164" fontId="0" fillId="9" borderId="9" xfId="0" applyNumberFormat="1" applyFill="1" applyBorder="1"/>
    <xf numFmtId="164" fontId="0" fillId="10" borderId="9" xfId="0" applyNumberFormat="1" applyFill="1" applyBorder="1"/>
    <xf numFmtId="164" fontId="0" fillId="8" borderId="9" xfId="2" applyNumberFormat="1" applyFont="1" applyFill="1" applyBorder="1"/>
    <xf numFmtId="0" fontId="0" fillId="2" borderId="0" xfId="0" applyFill="1" applyBorder="1"/>
    <xf numFmtId="164" fontId="0" fillId="0" borderId="10" xfId="0" applyNumberFormat="1" applyFont="1" applyBorder="1"/>
    <xf numFmtId="0" fontId="2" fillId="11" borderId="9" xfId="0" applyFont="1" applyFill="1" applyBorder="1" applyAlignment="1">
      <alignment horizontal="center" vertical="top"/>
    </xf>
    <xf numFmtId="0" fontId="2" fillId="12" borderId="9" xfId="0" applyFont="1" applyFill="1" applyBorder="1" applyAlignment="1">
      <alignment horizontal="center" vertical="top"/>
    </xf>
    <xf numFmtId="164" fontId="0" fillId="0" borderId="0" xfId="0" applyNumberFormat="1"/>
    <xf numFmtId="165" fontId="0" fillId="0" borderId="10" xfId="0" applyNumberFormat="1" applyFont="1" applyBorder="1"/>
    <xf numFmtId="165" fontId="0" fillId="0" borderId="0" xfId="0" applyNumberFormat="1"/>
    <xf numFmtId="9" fontId="0" fillId="0" borderId="0" xfId="3" applyFont="1"/>
    <xf numFmtId="9" fontId="0" fillId="0" borderId="0" xfId="0" applyNumberFormat="1"/>
    <xf numFmtId="0" fontId="0" fillId="5" borderId="9" xfId="0" applyFill="1" applyBorder="1"/>
    <xf numFmtId="0" fontId="4" fillId="5" borderId="9" xfId="0" applyFont="1" applyFill="1" applyBorder="1" applyAlignment="1">
      <alignment horizontal="center" vertical="top"/>
    </xf>
    <xf numFmtId="166" fontId="0" fillId="0" borderId="0" xfId="0" applyNumberFormat="1"/>
    <xf numFmtId="166" fontId="0" fillId="0" borderId="0" xfId="1" applyNumberFormat="1" applyFont="1"/>
    <xf numFmtId="166" fontId="0" fillId="5" borderId="9" xfId="0" applyNumberFormat="1" applyFill="1" applyBorder="1"/>
    <xf numFmtId="164" fontId="0" fillId="2" borderId="0" xfId="0" applyNumberFormat="1" applyFill="1" applyBorder="1"/>
    <xf numFmtId="0" fontId="0" fillId="2" borderId="0" xfId="0" applyFill="1" applyBorder="1" applyAlignment="1">
      <alignment horizontal="left" vertical="center"/>
    </xf>
    <xf numFmtId="14" fontId="0" fillId="2" borderId="11" xfId="0" applyNumberFormat="1" applyFill="1" applyBorder="1" applyAlignment="1">
      <alignment horizontal="left" vertical="center"/>
    </xf>
    <xf numFmtId="164" fontId="0" fillId="2" borderId="0" xfId="0" applyNumberFormat="1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0" fontId="6" fillId="0" borderId="0" xfId="0" applyFont="1" applyBorder="1" applyAlignment="1">
      <alignment horizontal="right"/>
    </xf>
    <xf numFmtId="164" fontId="0" fillId="0" borderId="0" xfId="0" applyNumberFormat="1" applyFont="1" applyBorder="1"/>
    <xf numFmtId="165" fontId="0" fillId="0" borderId="0" xfId="0" applyNumberFormat="1" applyFont="1" applyBorder="1"/>
    <xf numFmtId="0" fontId="2" fillId="0" borderId="0" xfId="0" applyFont="1" applyFill="1" applyBorder="1" applyAlignment="1">
      <alignment horizontal="center" vertical="top"/>
    </xf>
    <xf numFmtId="0" fontId="0" fillId="0" borderId="0" xfId="0" applyFill="1" applyBorder="1"/>
    <xf numFmtId="164" fontId="0" fillId="0" borderId="0" xfId="0" applyNumberFormat="1" applyFill="1" applyBorder="1"/>
    <xf numFmtId="0" fontId="6" fillId="0" borderId="0" xfId="0" applyFont="1" applyFill="1" applyBorder="1" applyAlignment="1">
      <alignment horizontal="right"/>
    </xf>
    <xf numFmtId="164" fontId="0" fillId="0" borderId="0" xfId="0" applyNumberFormat="1" applyFont="1" applyFill="1" applyBorder="1"/>
    <xf numFmtId="166" fontId="0" fillId="0" borderId="0" xfId="0" applyNumberFormat="1" applyFill="1" applyBorder="1"/>
    <xf numFmtId="0" fontId="0" fillId="0" borderId="0" xfId="0" applyFont="1" applyBorder="1" applyAlignment="1">
      <alignment horizontal="right"/>
    </xf>
    <xf numFmtId="9" fontId="0" fillId="0" borderId="0" xfId="3" applyFont="1" applyBorder="1"/>
    <xf numFmtId="9" fontId="0" fillId="0" borderId="0" xfId="3" applyFont="1" applyFill="1" applyBorder="1"/>
    <xf numFmtId="0" fontId="7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0" borderId="0" xfId="0" applyFill="1"/>
    <xf numFmtId="0" fontId="0" fillId="0" borderId="14" xfId="0" applyFill="1" applyBorder="1"/>
    <xf numFmtId="164" fontId="0" fillId="0" borderId="0" xfId="0" applyNumberFormat="1" applyFill="1"/>
    <xf numFmtId="0" fontId="7" fillId="0" borderId="0" xfId="0" applyFont="1" applyAlignment="1">
      <alignment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15">
    <dxf>
      <fill>
        <patternFill patternType="solid">
          <fgColor indexed="64"/>
          <bgColor theme="0"/>
        </patternFill>
      </fill>
      <border diagonalUp="0" diagonalDown="0" outline="0">
        <left/>
        <right/>
        <top/>
        <bottom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border diagonalUp="0" diagonalDown="0" outline="0">
        <left/>
        <right/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theme="2" tint="-0.749961851863155"/>
        </right>
        <top/>
        <bottom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2" tint="-0.749961851863155"/>
        </left>
        <right/>
        <top/>
        <bottom/>
      </border>
    </dxf>
    <dxf>
      <border>
        <top style="thin">
          <color theme="2" tint="-0.749961851863155"/>
        </top>
      </border>
    </dxf>
    <dxf>
      <border diagonalUp="0" diagonalDown="0">
        <left style="thin">
          <color theme="2" tint="-0.749961851863155"/>
        </left>
        <right style="thin">
          <color theme="2" tint="-0.749961851863155"/>
        </right>
        <top style="thin">
          <color theme="2" tint="-0.749961851863155"/>
        </top>
        <bottom style="thin">
          <color theme="2" tint="-0.749961851863155"/>
        </bottom>
      </border>
    </dxf>
    <dxf>
      <fill>
        <patternFill patternType="solid">
          <fgColor indexed="64"/>
          <bgColor theme="0"/>
        </patternFill>
      </fill>
    </dxf>
    <dxf>
      <border>
        <bottom style="thin">
          <color theme="2" tint="-0.749961851863155"/>
        </bottom>
      </border>
    </dxf>
    <dxf>
      <fill>
        <patternFill patternType="solid">
          <fgColor indexed="64"/>
          <bgColor rgb="FF00B3FF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000"/>
      <color rgb="FFFA8B3A"/>
      <color rgb="FFE7E6E6"/>
      <color rgb="FF00DE64"/>
      <color rgb="FF00BC55"/>
      <color rgb="FFDEDEDD"/>
      <color rgb="FFF9F9F9"/>
      <color rgb="FFF6F5FA"/>
      <color rgb="FFB5520F"/>
      <color rgb="FFDF66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C55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FDEA-4B71-BF83-7A4C413F926A}"/>
              </c:ext>
            </c:extLst>
          </c:dPt>
          <c:val>
            <c:numRef>
              <c:f>'Tableau de bord'!$C$37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EA-4B71-BF83-7A4C413F926A}"/>
            </c:ext>
          </c:extLst>
        </c:ser>
        <c:ser>
          <c:idx val="1"/>
          <c:order val="1"/>
          <c:spPr>
            <a:solidFill>
              <a:srgbClr val="E7E6E6"/>
            </a:solidFill>
            <a:ln>
              <a:noFill/>
            </a:ln>
            <a:effectLst/>
          </c:spPr>
          <c:invertIfNegative val="0"/>
          <c:val>
            <c:numRef>
              <c:f>'Tableau de bord'!$D$37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DEA-4B71-BF83-7A4C413F92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9"/>
        <c:overlap val="100"/>
        <c:axId val="751792607"/>
        <c:axId val="751790943"/>
      </c:barChart>
      <c:catAx>
        <c:axId val="75179260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751790943"/>
        <c:crosses val="autoZero"/>
        <c:auto val="1"/>
        <c:lblAlgn val="ctr"/>
        <c:lblOffset val="100"/>
        <c:noMultiLvlLbl val="0"/>
      </c:catAx>
      <c:valAx>
        <c:axId val="751790943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751792607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rgbClr val="FA8B3A"/>
            </a:solidFill>
            <a:ln>
              <a:noFill/>
            </a:ln>
            <a:effectLst/>
          </c:spPr>
          <c:invertIfNegative val="0"/>
          <c:val>
            <c:numRef>
              <c:f>'Tableau de bord'!$G$37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359-4588-A572-5757BA90CEF7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E7E6E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359-4588-A572-5757BA90CEF7}"/>
              </c:ext>
            </c:extLst>
          </c:dPt>
          <c:val>
            <c:numRef>
              <c:f>'Tableau de bord'!$H$37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359-4588-A572-5757BA90CE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9"/>
        <c:overlap val="100"/>
        <c:axId val="751792607"/>
        <c:axId val="751790943"/>
      </c:barChart>
      <c:catAx>
        <c:axId val="75179260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751790943"/>
        <c:crosses val="autoZero"/>
        <c:auto val="1"/>
        <c:lblAlgn val="ctr"/>
        <c:lblOffset val="100"/>
        <c:noMultiLvlLbl val="0"/>
      </c:catAx>
      <c:valAx>
        <c:axId val="751790943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751792607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rgbClr val="FFC000"/>
            </a:solidFill>
            <a:ln>
              <a:noFill/>
            </a:ln>
            <a:effectLst/>
          </c:spPr>
          <c:invertIfNegative val="0"/>
          <c:val>
            <c:numRef>
              <c:f>'Tableau de bord'!$O$37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A-40F0-86F9-F19B8CF95292}"/>
            </c:ext>
          </c:extLst>
        </c:ser>
        <c:ser>
          <c:idx val="1"/>
          <c:order val="1"/>
          <c:spPr>
            <a:solidFill>
              <a:srgbClr val="E7E6E6"/>
            </a:solidFill>
            <a:ln>
              <a:noFill/>
            </a:ln>
            <a:effectLst/>
          </c:spPr>
          <c:invertIfNegative val="0"/>
          <c:val>
            <c:numRef>
              <c:f>'Tableau de bord'!$P$37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A-40F0-86F9-F19B8CF952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9"/>
        <c:overlap val="100"/>
        <c:axId val="751792607"/>
        <c:axId val="751790943"/>
      </c:barChart>
      <c:catAx>
        <c:axId val="75179260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751790943"/>
        <c:crosses val="autoZero"/>
        <c:auto val="1"/>
        <c:lblAlgn val="ctr"/>
        <c:lblOffset val="100"/>
        <c:noMultiLvlLbl val="0"/>
      </c:catAx>
      <c:valAx>
        <c:axId val="751790943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751792607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33617</xdr:colOff>
      <xdr:row>1</xdr:row>
      <xdr:rowOff>134471</xdr:rowOff>
    </xdr:from>
    <xdr:to>
      <xdr:col>1</xdr:col>
      <xdr:colOff>1075764</xdr:colOff>
      <xdr:row>3</xdr:row>
      <xdr:rowOff>44824</xdr:rowOff>
    </xdr:to>
    <xdr:sp macro="" textlink="">
      <xdr:nvSpPr>
        <xdr:cNvPr id="2" name="Rectangle : coins arrondis 1" descr="Mois" title="Mois">
          <a:extLst>
            <a:ext uri="{FF2B5EF4-FFF2-40B4-BE49-F238E27FC236}">
              <a16:creationId xmlns:a16="http://schemas.microsoft.com/office/drawing/2014/main" id="{35CB0A7A-A9D4-423A-AD2D-109D349BF713}"/>
            </a:ext>
          </a:extLst>
        </xdr:cNvPr>
        <xdr:cNvSpPr/>
      </xdr:nvSpPr>
      <xdr:spPr>
        <a:xfrm>
          <a:off x="212911" y="515471"/>
          <a:ext cx="1042147" cy="291353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Mois</a:t>
          </a:r>
        </a:p>
      </xdr:txBody>
    </xdr:sp>
    <xdr:clientData/>
  </xdr:twoCellAnchor>
  <xdr:twoCellAnchor>
    <xdr:from>
      <xdr:col>1</xdr:col>
      <xdr:colOff>44825</xdr:colOff>
      <xdr:row>1</xdr:row>
      <xdr:rowOff>123265</xdr:rowOff>
    </xdr:from>
    <xdr:to>
      <xdr:col>3</xdr:col>
      <xdr:colOff>515471</xdr:colOff>
      <xdr:row>6</xdr:row>
      <xdr:rowOff>156882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CD75962-EB9C-4404-949D-D6BD937CD5E8}"/>
            </a:ext>
          </a:extLst>
        </xdr:cNvPr>
        <xdr:cNvSpPr/>
      </xdr:nvSpPr>
      <xdr:spPr>
        <a:xfrm>
          <a:off x="224119" y="313765"/>
          <a:ext cx="2566146" cy="907676"/>
        </a:xfrm>
        <a:prstGeom prst="roundRect">
          <a:avLst/>
        </a:prstGeom>
        <a:noFill/>
        <a:ln>
          <a:solidFill>
            <a:srgbClr val="F6F5F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249489</xdr:colOff>
      <xdr:row>1</xdr:row>
      <xdr:rowOff>105656</xdr:rowOff>
    </xdr:from>
    <xdr:to>
      <xdr:col>15</xdr:col>
      <xdr:colOff>273435</xdr:colOff>
      <xdr:row>3</xdr:row>
      <xdr:rowOff>16009</xdr:rowOff>
    </xdr:to>
    <xdr:sp macro="" textlink="">
      <xdr:nvSpPr>
        <xdr:cNvPr id="32" name="Rectangle : coins arrondis 31" descr="Mois" title="Mois">
          <a:extLst>
            <a:ext uri="{FF2B5EF4-FFF2-40B4-BE49-F238E27FC236}">
              <a16:creationId xmlns:a16="http://schemas.microsoft.com/office/drawing/2014/main" id="{FD2BBFF6-6EB5-4308-BDA9-26C222D6ED1F}"/>
            </a:ext>
          </a:extLst>
        </xdr:cNvPr>
        <xdr:cNvSpPr/>
      </xdr:nvSpPr>
      <xdr:spPr>
        <a:xfrm>
          <a:off x="11317539" y="296156"/>
          <a:ext cx="1005021" cy="291353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Solde</a:t>
          </a:r>
          <a:r>
            <a:rPr lang="fr-FR" sz="1100" b="1" baseline="0">
              <a:solidFill>
                <a:schemeClr val="bg1"/>
              </a:solidFill>
            </a:rPr>
            <a:t> Net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15</xdr:col>
      <xdr:colOff>623284</xdr:colOff>
      <xdr:row>2</xdr:row>
      <xdr:rowOff>27214</xdr:rowOff>
    </xdr:from>
    <xdr:to>
      <xdr:col>15</xdr:col>
      <xdr:colOff>809267</xdr:colOff>
      <xdr:row>3</xdr:row>
      <xdr:rowOff>34714</xdr:rowOff>
    </xdr:to>
    <xdr:sp macro="" textlink="">
      <xdr:nvSpPr>
        <xdr:cNvPr id="34" name="Ellipse 33">
          <a:extLst>
            <a:ext uri="{FF2B5EF4-FFF2-40B4-BE49-F238E27FC236}">
              <a16:creationId xmlns:a16="http://schemas.microsoft.com/office/drawing/2014/main" id="{3EFA015F-360E-420A-BEC7-CF9CCEF5D4AD}"/>
            </a:ext>
          </a:extLst>
        </xdr:cNvPr>
        <xdr:cNvSpPr/>
      </xdr:nvSpPr>
      <xdr:spPr>
        <a:xfrm>
          <a:off x="12672409" y="408214"/>
          <a:ext cx="185983" cy="198000"/>
        </a:xfrm>
        <a:prstGeom prst="ellipse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759355</xdr:colOff>
      <xdr:row>2</xdr:row>
      <xdr:rowOff>27214</xdr:rowOff>
    </xdr:from>
    <xdr:to>
      <xdr:col>15</xdr:col>
      <xdr:colOff>945338</xdr:colOff>
      <xdr:row>3</xdr:row>
      <xdr:rowOff>34714</xdr:rowOff>
    </xdr:to>
    <xdr:sp macro="" textlink="">
      <xdr:nvSpPr>
        <xdr:cNvPr id="33" name="Ellipse 32">
          <a:extLst>
            <a:ext uri="{FF2B5EF4-FFF2-40B4-BE49-F238E27FC236}">
              <a16:creationId xmlns:a16="http://schemas.microsoft.com/office/drawing/2014/main" id="{C602D35A-3985-417E-866B-D05CC4C9851F}"/>
            </a:ext>
          </a:extLst>
        </xdr:cNvPr>
        <xdr:cNvSpPr/>
      </xdr:nvSpPr>
      <xdr:spPr>
        <a:xfrm>
          <a:off x="12808480" y="408214"/>
          <a:ext cx="185983" cy="19800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170250</xdr:colOff>
      <xdr:row>2</xdr:row>
      <xdr:rowOff>123265</xdr:rowOff>
    </xdr:from>
    <xdr:to>
      <xdr:col>15</xdr:col>
      <xdr:colOff>348389</xdr:colOff>
      <xdr:row>4</xdr:row>
      <xdr:rowOff>112059</xdr:rowOff>
    </xdr:to>
    <xdr:sp macro="" textlink="$C$43">
      <xdr:nvSpPr>
        <xdr:cNvPr id="39" name="Rectangle : coins arrondis 38" descr="Mois" title="Mois">
          <a:extLst>
            <a:ext uri="{FF2B5EF4-FFF2-40B4-BE49-F238E27FC236}">
              <a16:creationId xmlns:a16="http://schemas.microsoft.com/office/drawing/2014/main" id="{320AA62A-41A4-4DA3-81C7-83C60318B4ED}"/>
            </a:ext>
          </a:extLst>
        </xdr:cNvPr>
        <xdr:cNvSpPr/>
      </xdr:nvSpPr>
      <xdr:spPr>
        <a:xfrm>
          <a:off x="11238300" y="504265"/>
          <a:ext cx="1159214" cy="293594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0741EB4C-6E45-4B59-902B-B7964BD9BFE0}" type="TxLink">
            <a:rPr lang="en-US" sz="1100" b="1" i="0" u="none" strike="noStrike">
              <a:solidFill>
                <a:schemeClr val="bg1"/>
              </a:solidFill>
              <a:latin typeface="Calibri"/>
              <a:cs typeface="Calibri"/>
            </a:rPr>
            <a:t>#REF!</a:t>
          </a:fld>
          <a:endParaRPr lang="fr-FR" sz="4400" b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730057</xdr:colOff>
      <xdr:row>4</xdr:row>
      <xdr:rowOff>134470</xdr:rowOff>
    </xdr:from>
    <xdr:to>
      <xdr:col>5</xdr:col>
      <xdr:colOff>1085850</xdr:colOff>
      <xdr:row>6</xdr:row>
      <xdr:rowOff>189378</xdr:rowOff>
    </xdr:to>
    <xdr:graphicFrame macro="">
      <xdr:nvGraphicFramePr>
        <xdr:cNvPr id="41" name="Graphique 40">
          <a:extLst>
            <a:ext uri="{FF2B5EF4-FFF2-40B4-BE49-F238E27FC236}">
              <a16:creationId xmlns:a16="http://schemas.microsoft.com/office/drawing/2014/main" id="{3A9805FB-D3E5-4902-AC16-FEA1085A07C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558604</xdr:colOff>
      <xdr:row>4</xdr:row>
      <xdr:rowOff>134470</xdr:rowOff>
    </xdr:from>
    <xdr:to>
      <xdr:col>8</xdr:col>
      <xdr:colOff>171449</xdr:colOff>
      <xdr:row>6</xdr:row>
      <xdr:rowOff>189378</xdr:rowOff>
    </xdr:to>
    <xdr:graphicFrame macro="">
      <xdr:nvGraphicFramePr>
        <xdr:cNvPr id="43" name="Graphique 42">
          <a:extLst>
            <a:ext uri="{FF2B5EF4-FFF2-40B4-BE49-F238E27FC236}">
              <a16:creationId xmlns:a16="http://schemas.microsoft.com/office/drawing/2014/main" id="{93B90B9A-9CD7-4AB5-9A8C-D2E4EAC891C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420212</xdr:colOff>
      <xdr:row>4</xdr:row>
      <xdr:rowOff>134470</xdr:rowOff>
    </xdr:from>
    <xdr:to>
      <xdr:col>13</xdr:col>
      <xdr:colOff>809625</xdr:colOff>
      <xdr:row>6</xdr:row>
      <xdr:rowOff>189378</xdr:rowOff>
    </xdr:to>
    <xdr:graphicFrame macro="">
      <xdr:nvGraphicFramePr>
        <xdr:cNvPr id="48" name="Graphique 47">
          <a:extLst>
            <a:ext uri="{FF2B5EF4-FFF2-40B4-BE49-F238E27FC236}">
              <a16:creationId xmlns:a16="http://schemas.microsoft.com/office/drawing/2014/main" id="{27A906EE-2098-401B-B08D-E4AD4731B87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8</xdr:row>
      <xdr:rowOff>0</xdr:rowOff>
    </xdr:from>
    <xdr:to>
      <xdr:col>16</xdr:col>
      <xdr:colOff>0</xdr:colOff>
      <xdr:row>9</xdr:row>
      <xdr:rowOff>89647</xdr:rowOff>
    </xdr:to>
    <xdr:sp macro="" textlink="">
      <xdr:nvSpPr>
        <xdr:cNvPr id="63" name="Rectangle : coins arrondis 62" descr="Mois" title="Mois">
          <a:extLst>
            <a:ext uri="{FF2B5EF4-FFF2-40B4-BE49-F238E27FC236}">
              <a16:creationId xmlns:a16="http://schemas.microsoft.com/office/drawing/2014/main" id="{9FC7AA22-B1B7-4C32-9A93-2DB9FA8F5012}"/>
            </a:ext>
          </a:extLst>
        </xdr:cNvPr>
        <xdr:cNvSpPr/>
      </xdr:nvSpPr>
      <xdr:spPr>
        <a:xfrm>
          <a:off x="179294" y="8426824"/>
          <a:ext cx="12864353" cy="291352"/>
        </a:xfrm>
        <a:prstGeom prst="roundRect">
          <a:avLst/>
        </a:prstGeom>
        <a:solidFill>
          <a:srgbClr val="DEDEDD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Pierre</a:t>
          </a:r>
        </a:p>
      </xdr:txBody>
    </xdr:sp>
    <xdr:clientData/>
  </xdr:twoCellAnchor>
  <xdr:twoCellAnchor>
    <xdr:from>
      <xdr:col>1</xdr:col>
      <xdr:colOff>0</xdr:colOff>
      <xdr:row>23</xdr:row>
      <xdr:rowOff>0</xdr:rowOff>
    </xdr:from>
    <xdr:to>
      <xdr:col>19</xdr:col>
      <xdr:colOff>963706</xdr:colOff>
      <xdr:row>24</xdr:row>
      <xdr:rowOff>89646</xdr:rowOff>
    </xdr:to>
    <xdr:sp macro="" textlink="">
      <xdr:nvSpPr>
        <xdr:cNvPr id="64" name="Rectangle : coins arrondis 63" descr="Mois" title="Mois">
          <a:extLst>
            <a:ext uri="{FF2B5EF4-FFF2-40B4-BE49-F238E27FC236}">
              <a16:creationId xmlns:a16="http://schemas.microsoft.com/office/drawing/2014/main" id="{CF870D62-02EF-4F8F-A4FB-487C9ABCBD5A}"/>
            </a:ext>
          </a:extLst>
        </xdr:cNvPr>
        <xdr:cNvSpPr/>
      </xdr:nvSpPr>
      <xdr:spPr>
        <a:xfrm>
          <a:off x="179294" y="12595412"/>
          <a:ext cx="16102853" cy="291352"/>
        </a:xfrm>
        <a:prstGeom prst="roundRect">
          <a:avLst/>
        </a:prstGeom>
        <a:solidFill>
          <a:srgbClr val="DEDEDD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Commun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5</xdr:row>
      <xdr:rowOff>9525</xdr:rowOff>
    </xdr:from>
    <xdr:to>
      <xdr:col>5</xdr:col>
      <xdr:colOff>1619250</xdr:colOff>
      <xdr:row>6</xdr:row>
      <xdr:rowOff>47625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86FE256-DF01-4750-8843-40DF5608B706}"/>
            </a:ext>
          </a:extLst>
        </xdr:cNvPr>
        <xdr:cNvSpPr/>
      </xdr:nvSpPr>
      <xdr:spPr>
        <a:xfrm>
          <a:off x="7029450" y="971550"/>
          <a:ext cx="876300" cy="342900"/>
        </a:xfrm>
        <a:prstGeom prst="roundRect">
          <a:avLst/>
        </a:prstGeom>
        <a:solidFill>
          <a:srgbClr val="F9F9F9"/>
        </a:solidFill>
        <a:ln>
          <a:noFill/>
        </a:ln>
        <a:effectLst>
          <a:outerShdw blurRad="50800" dist="38100" dir="5400000" algn="t" rotWithShape="0">
            <a:prstClr val="black">
              <a:alpha val="15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>
              <a:solidFill>
                <a:schemeClr val="tx1"/>
              </a:solidFill>
            </a:rPr>
            <a:t>Annuler</a:t>
          </a:r>
        </a:p>
      </xdr:txBody>
    </xdr:sp>
    <xdr:clientData/>
  </xdr:twoCellAnchor>
  <xdr:twoCellAnchor>
    <xdr:from>
      <xdr:col>5</xdr:col>
      <xdr:colOff>733425</xdr:colOff>
      <xdr:row>6</xdr:row>
      <xdr:rowOff>209550</xdr:rowOff>
    </xdr:from>
    <xdr:to>
      <xdr:col>5</xdr:col>
      <xdr:colOff>1609725</xdr:colOff>
      <xdr:row>7</xdr:row>
      <xdr:rowOff>247650</xdr:rowOff>
    </xdr:to>
    <xdr:sp macro="[0]!Ajouter_transact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A34007B-A05D-4B82-99B7-A19116EED225}"/>
            </a:ext>
          </a:extLst>
        </xdr:cNvPr>
        <xdr:cNvSpPr/>
      </xdr:nvSpPr>
      <xdr:spPr>
        <a:xfrm>
          <a:off x="7019925" y="1476375"/>
          <a:ext cx="876300" cy="342900"/>
        </a:xfrm>
        <a:prstGeom prst="roundRect">
          <a:avLst/>
        </a:prstGeom>
        <a:solidFill>
          <a:srgbClr val="00B3FF"/>
        </a:solidFill>
        <a:ln>
          <a:noFill/>
        </a:ln>
        <a:effectLst>
          <a:outerShdw blurRad="50800" dist="38100" dir="5400000" algn="t" rotWithShape="0">
            <a:prstClr val="black">
              <a:alpha val="15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Ajouter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F294BD1-9B24-4EAE-A5DA-AED196CE7090}" name="transactions" displayName="transactions" ref="B11:F315" totalsRowCount="1" headerRowDxfId="14" dataDxfId="12" headerRowBorderDxfId="13" tableBorderDxfId="11" totalsRowBorderDxfId="10">
  <autoFilter ref="B11:F314" xr:uid="{8F294BD1-9B24-4EAE-A5DA-AED196CE7090}">
    <filterColumn colId="0">
      <filters>
        <dateGroupItem year="2026" month="3" dateTimeGrouping="month"/>
      </filters>
    </filterColumn>
    <filterColumn colId="2">
      <filters>
        <filter val="Courses"/>
      </filters>
    </filterColumn>
  </autoFilter>
  <sortState xmlns:xlrd2="http://schemas.microsoft.com/office/spreadsheetml/2017/richdata2" ref="B12:F314">
    <sortCondition descending="1" ref="B11:B315"/>
  </sortState>
  <tableColumns count="5">
    <tableColumn id="1" xr3:uid="{A431FC91-75AD-4008-B0B0-E6E939601BF0}" name="Date" totalsRowLabel="Total" dataDxfId="9" totalsRowDxfId="4"/>
    <tableColumn id="2" xr3:uid="{64A58EA4-0DD9-4514-999A-24CE0FF7EE76}" name="Type" dataDxfId="8" totalsRowDxfId="3"/>
    <tableColumn id="3" xr3:uid="{5FFC2440-925B-4D3B-A04C-5CEF691846FD}" name="Catégorie" dataDxfId="7" totalsRowDxfId="2"/>
    <tableColumn id="4" xr3:uid="{0ED3147C-2108-4092-A44C-4524368D6CAF}" name="Montant" totalsRowFunction="sum" dataDxfId="6" totalsRowDxfId="1"/>
    <tableColumn id="5" xr3:uid="{BCC388CD-89D1-4696-8A36-C65BA445C11E}" name="Commentaire" totalsRowFunction="count" dataDxfId="5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3F34FA-2E46-4A6F-8B4E-AFAD65E54B00}">
  <sheetPr codeName="Feuil1"/>
  <dimension ref="B4:T58"/>
  <sheetViews>
    <sheetView showGridLines="0" tabSelected="1" zoomScaleNormal="100" workbookViewId="0">
      <selection activeCell="G13" sqref="G13"/>
    </sheetView>
  </sheetViews>
  <sheetFormatPr baseColWidth="10" defaultRowHeight="15" x14ac:dyDescent="0.25"/>
  <cols>
    <col min="1" max="1" width="2.7109375" customWidth="1"/>
    <col min="2" max="2" width="16.7109375" customWidth="1"/>
    <col min="3" max="4" width="14.7109375" customWidth="1"/>
    <col min="5" max="5" width="2.7109375" customWidth="1"/>
    <col min="6" max="6" width="16.7109375" customWidth="1"/>
    <col min="7" max="8" width="14.7109375" customWidth="1"/>
    <col min="9" max="9" width="2.7109375" customWidth="1"/>
    <col min="10" max="10" width="16.7109375" customWidth="1"/>
    <col min="11" max="12" width="14.7109375" customWidth="1"/>
    <col min="13" max="13" width="2.7109375" customWidth="1"/>
    <col min="14" max="14" width="16.7109375" customWidth="1"/>
    <col min="15" max="16" width="14.7109375" customWidth="1"/>
    <col min="17" max="17" width="2.7109375" customWidth="1"/>
    <col min="18" max="18" width="16.7109375" customWidth="1"/>
    <col min="19" max="20" width="14.7109375" customWidth="1"/>
  </cols>
  <sheetData>
    <row r="4" spans="2:20" ht="9" customHeight="1" x14ac:dyDescent="0.25"/>
    <row r="5" spans="2:20" ht="15" customHeight="1" x14ac:dyDescent="0.25">
      <c r="B5" s="56" t="s">
        <v>1</v>
      </c>
      <c r="C5" s="56"/>
      <c r="D5" s="63"/>
    </row>
    <row r="6" spans="2:20" ht="15" customHeight="1" x14ac:dyDescent="0.25">
      <c r="B6" s="63"/>
      <c r="C6" s="63"/>
      <c r="D6" s="63"/>
    </row>
    <row r="8" spans="2:20" ht="11.25" customHeight="1" x14ac:dyDescent="0.25">
      <c r="B8" s="44"/>
      <c r="C8" s="45"/>
      <c r="D8" s="45"/>
      <c r="F8" s="44" t="s">
        <v>119</v>
      </c>
      <c r="G8" s="46">
        <f>SUMIFS(transactions[Montant],transactions[Type],$F$11,transactions[Catégorie],F12)</f>
        <v>182.54000000000002</v>
      </c>
      <c r="H8" s="45"/>
      <c r="J8" s="44"/>
      <c r="K8" s="45"/>
      <c r="L8" s="45"/>
      <c r="N8" s="44"/>
      <c r="O8" s="45"/>
      <c r="P8" s="45"/>
      <c r="R8" s="44"/>
      <c r="S8" s="45"/>
      <c r="T8" s="45"/>
    </row>
    <row r="9" spans="2:20" ht="15.75" x14ac:dyDescent="0.25">
      <c r="B9" s="44"/>
      <c r="C9" s="45"/>
      <c r="D9" s="45"/>
      <c r="F9" s="44"/>
      <c r="G9" s="46"/>
      <c r="H9" s="45"/>
      <c r="J9" s="44"/>
      <c r="K9" s="45"/>
      <c r="L9" s="45"/>
      <c r="N9" s="44"/>
      <c r="O9" s="45"/>
      <c r="P9" s="45"/>
      <c r="R9" s="44"/>
      <c r="S9" s="45"/>
      <c r="T9" s="45"/>
    </row>
    <row r="10" spans="2:20" ht="13.5" customHeight="1" x14ac:dyDescent="0.25"/>
    <row r="11" spans="2:20" ht="19.899999999999999" customHeight="1" x14ac:dyDescent="0.25">
      <c r="B11" s="27" t="s">
        <v>85</v>
      </c>
      <c r="C11" s="27" t="s">
        <v>28</v>
      </c>
      <c r="D11" s="27" t="s">
        <v>29</v>
      </c>
      <c r="F11" s="17" t="s">
        <v>87</v>
      </c>
      <c r="G11" s="17" t="s">
        <v>28</v>
      </c>
      <c r="H11" s="17" t="s">
        <v>29</v>
      </c>
      <c r="J11" s="17" t="s">
        <v>90</v>
      </c>
      <c r="K11" s="17" t="s">
        <v>28</v>
      </c>
      <c r="L11" s="17" t="s">
        <v>29</v>
      </c>
      <c r="N11" s="18" t="s">
        <v>104</v>
      </c>
      <c r="O11" s="28" t="s">
        <v>28</v>
      </c>
      <c r="P11" s="18" t="s">
        <v>29</v>
      </c>
      <c r="R11" s="47"/>
      <c r="S11" s="47"/>
      <c r="T11" s="47"/>
    </row>
    <row r="12" spans="2:20" ht="19.899999999999999" customHeight="1" x14ac:dyDescent="0.25">
      <c r="B12" s="15" t="s">
        <v>118</v>
      </c>
      <c r="C12" s="22">
        <f>IFERROR(IF(B$5="Tous les mois",SUMIFS(transactions[Montant],transactions[Catégorie],B12,transactions[Type],$B$11),SUMPRODUCT(((MONTH(transactions[Date])=MONTH(DATEVALUE("1"&amp;$B$5&amp;"2000")))*(B12=transactions[Catégorie]))*(transactions[Montant]))),"")</f>
        <v>0</v>
      </c>
      <c r="D12" s="19" t="e">
        <f>IF(B$5="Tous les mois",VLOOKUP(B12,#REF!,14,0),INDEX(#REF!,MATCH(B12,#REF!,0),MATCH($B$5,#REF!,0)))</f>
        <v>#REF!</v>
      </c>
      <c r="F12" s="15" t="s">
        <v>4</v>
      </c>
      <c r="G12" s="21">
        <f>IFERROR(IF(B$5="Tous les mois",SUMIFS(transactions[Montant],transactions[Type],$F$11,transactions[Catégorie],F12),SUMPRODUCT(((MONTH(transactions[Date])=MONTH(DATEVALUE("1"&amp;$B$5&amp;"2000")))*(F12=transactions[Catégorie]))*(transactions[Montant]))),"")</f>
        <v>812.03</v>
      </c>
      <c r="H12" s="19" t="e">
        <f>IF(B$5="Tous les mois",VLOOKUP(F12,#REF!,14,0),INDEX(#REF!,MATCH(F12,#REF!,0),MATCH($B$5,#REF!,0)))</f>
        <v>#REF!</v>
      </c>
      <c r="J12" s="15" t="s">
        <v>14</v>
      </c>
      <c r="K12" s="21">
        <f>IFERROR(IF(B$5="Tous les mois",SUMIFS(transactions[Montant],transactions[Catégorie],J12,transactions[Type],$J$11),SUMPRODUCT(((MONTH(transactions[Date])=MONTH(DATEVALUE("1"&amp;$B$5&amp;"2000")))*(J12=transactions[Catégorie]))*(transactions[Montant]))),"")</f>
        <v>68.11</v>
      </c>
      <c r="L12" s="19" t="e">
        <f>IF(B$5="Tous les mois",VLOOKUP(J12,#REF!,14,0),INDEX(#REF!,MATCH(J12,#REF!,0),MATCH($B$5,#REF!,0)))</f>
        <v>#REF!</v>
      </c>
      <c r="N12" s="15" t="s">
        <v>82</v>
      </c>
      <c r="O12" s="23">
        <f>IFERROR(IF($B$5="Tous les mois",SUMIFS(transactions[Montant],transactions[Catégorie],N12,transactions[Type],$N$11),SUMPRODUCT(((MONTH(transactions[Date])=MONTH(DATEVALUE("1"&amp;$B$5&amp;"2000")))*(N12=transactions[Catégorie]))*(transactions[Montant]))),"")</f>
        <v>100</v>
      </c>
      <c r="P12" s="19" t="e">
        <f>IF($B$5="Tous les mois",VLOOKUP(N12,#REF!,14,0),INDEX(#REF!,MATCH(N12,#REF!,0),MATCH($B$5,#REF!,0)))</f>
        <v>#REF!</v>
      </c>
      <c r="R12" s="48"/>
      <c r="S12" s="49"/>
      <c r="T12" s="49"/>
    </row>
    <row r="13" spans="2:20" ht="19.899999999999999" customHeight="1" x14ac:dyDescent="0.25">
      <c r="B13" s="15"/>
      <c r="C13" s="22">
        <f>IFERROR(IF(B$5="Tous les mois",SUMIFS(transactions[Montant],transactions[Catégorie],B13,transactions[Type],$B$11),SUMPRODUCT(((MONTH(transactions[Date])=MONTH(DATEVALUE("1"&amp;$B$5&amp;"2000")))*(B13=transactions[Catégorie]))*(transactions[Montant]))),"")</f>
        <v>0</v>
      </c>
      <c r="D13" s="19"/>
      <c r="F13" s="15" t="s">
        <v>5</v>
      </c>
      <c r="G13" s="21">
        <f>IFERROR(IF(B$5="Tous les mois",SUMIFS(transactions[Montant],transactions[Catégorie],F13,transactions[Type],$F$11),SUMPRODUCT(((MONTH(transactions[Date])=MONTH(DATEVALUE("1"&amp;$B$5&amp;"2000")))*(F13=transactions[Catégorie]))*(transactions[Montant]))),"")</f>
        <v>284.12</v>
      </c>
      <c r="H13" s="19" t="e">
        <f>IF(B$5="Tous les mois",VLOOKUP(F13,#REF!,14,0),INDEX(#REF!,MATCH(F13,#REF!,0),MATCH($B$5,#REF!,0)))</f>
        <v>#REF!</v>
      </c>
      <c r="J13" s="15" t="s">
        <v>34</v>
      </c>
      <c r="K13" s="21">
        <f>IFERROR(IF(B$5="Tous les mois",SUMIFS(transactions[Montant],transactions[Catégorie],J13,transactions[Type],$J$11),SUMPRODUCT(((MONTH(transactions[Date])=MONTH(DATEVALUE("1"&amp;$B$5&amp;"2000")))*(J13=transactions[Catégorie]))*(transactions[Montant]))),"")</f>
        <v>60.58</v>
      </c>
      <c r="L13" s="19" t="e">
        <f>IF(B$5="Tous les mois",VLOOKUP(J13,#REF!,14,0),INDEX(#REF!,MATCH(J13,#REF!,0),MATCH($B$5,#REF!,0)))</f>
        <v>#REF!</v>
      </c>
      <c r="N13" s="15" t="s">
        <v>59</v>
      </c>
      <c r="O13" s="23">
        <f>IFERROR(IF($B$5="Tous les mois",SUMIFS(transactions[Montant],transactions[Catégorie],N13,transactions[Type],$N$11),SUMPRODUCT(((MONTH(transactions[Date])=MONTH(DATEVALUE("1"&amp;$B$5&amp;"2000")))*(N13=transactions[Catégorie]))*(transactions[Montant]))),"")</f>
        <v>100</v>
      </c>
      <c r="P13" s="19" t="e">
        <f>IF($B$5="Tous les mois",VLOOKUP(N13,#REF!,14,0),INDEX(#REF!,MATCH(N13,#REF!,0),MATCH($B$5,#REF!,0)))</f>
        <v>#REF!</v>
      </c>
      <c r="R13" s="48"/>
      <c r="S13" s="49"/>
      <c r="T13" s="49"/>
    </row>
    <row r="14" spans="2:20" ht="19.899999999999999" customHeight="1" x14ac:dyDescent="0.25">
      <c r="B14" s="15"/>
      <c r="C14" s="22">
        <f>IFERROR(IF(B$5="Tous les mois",SUMIFS(transactions[Montant],transactions[Catégorie],B14,transactions[Type],$B$11),SUMPRODUCT(((MONTH(transactions[Date])=MONTH(DATEVALUE("1"&amp;$B$5&amp;"2000")))*(B14=transactions[Catégorie]))*(transactions[Montant]))),"")</f>
        <v>0</v>
      </c>
      <c r="D14" s="19"/>
      <c r="F14" s="15" t="s">
        <v>6</v>
      </c>
      <c r="G14" s="21">
        <f>IFERROR(IF(B$5="Tous les mois",SUMIFS(transactions[Montant],transactions[Catégorie],F14,transactions[Type],$F$11),SUMPRODUCT(((MONTH(transactions[Date])=MONTH(DATEVALUE("1"&amp;$B$5&amp;"2000")))*(F14=transactions[Catégorie]))*(transactions[Montant]))),"")</f>
        <v>207.39000000000001</v>
      </c>
      <c r="H14" s="19" t="e">
        <f>IF(B$5="Tous les mois",VLOOKUP(F14,#REF!,14,0),INDEX(#REF!,MATCH(F14,#REF!,0),MATCH($B$5,#REF!,0)))</f>
        <v>#REF!</v>
      </c>
      <c r="J14" s="15" t="s">
        <v>79</v>
      </c>
      <c r="K14" s="21">
        <f>IFERROR(IF(B$5="Tous les mois",SUMIFS(transactions[Montant],transactions[Catégorie],J14,transactions[Type],$J$11),SUMPRODUCT(((MONTH(transactions[Date])=MONTH(DATEVALUE("1"&amp;$B$5&amp;"2000")))*(J14=transactions[Catégorie]))*(transactions[Montant]))),"")</f>
        <v>68.98</v>
      </c>
      <c r="L14" s="19" t="e">
        <f>IF(B$5="Tous les mois",VLOOKUP(J14,#REF!,14,0),INDEX(#REF!,MATCH(J14,#REF!,0),MATCH($B$5,#REF!,0)))</f>
        <v>#REF!</v>
      </c>
      <c r="N14" s="15"/>
      <c r="O14" s="23">
        <f>IFERROR(IF($B$5="Tous les mois",SUMIFS(transactions[Montant],transactions[Catégorie],N14,transactions[Type],$N$11),SUMPRODUCT(((MONTH(transactions[Date])=MONTH(DATEVALUE("1"&amp;$B$5&amp;"2000")))*(N14=transactions[Catégorie]))*(transactions[Montant]))),"")</f>
        <v>0</v>
      </c>
      <c r="P14" s="19"/>
      <c r="R14" s="48"/>
      <c r="S14" s="49"/>
      <c r="T14" s="49"/>
    </row>
    <row r="15" spans="2:20" ht="19.899999999999999" customHeight="1" x14ac:dyDescent="0.25">
      <c r="B15" s="15"/>
      <c r="C15" s="22">
        <f>IFERROR(IF(B$5="Tous les mois",SUMIFS(transactions[Montant],transactions[Catégorie],B15,transactions[Type],$B$11),SUMPRODUCT(((MONTH(transactions[Date])=MONTH(DATEVALUE("1"&amp;$B$5&amp;"2000")))*(B15=transactions[Catégorie]))*(transactions[Montant]))),"")</f>
        <v>0</v>
      </c>
      <c r="D15" s="19"/>
      <c r="F15" s="15" t="s">
        <v>7</v>
      </c>
      <c r="G15" s="21">
        <f>IFERROR(IF(B$5="Tous les mois",SUMIFS(transactions[Montant],transactions[Catégorie],F15,transactions[Type],$F$11),SUMPRODUCT(((MONTH(transactions[Date])=MONTH(DATEVALUE("1"&amp;$B$5&amp;"2000")))*(F15=transactions[Catégorie]))*(transactions[Montant]))),"")</f>
        <v>44.86</v>
      </c>
      <c r="H15" s="19" t="e">
        <f>IF(B$5="Tous les mois",VLOOKUP(F15,#REF!,14,0),INDEX(#REF!,MATCH(F15,#REF!,0),MATCH($B$5,#REF!,0)))</f>
        <v>#REF!</v>
      </c>
      <c r="J15" s="15" t="s">
        <v>81</v>
      </c>
      <c r="K15" s="21">
        <f>IFERROR(IF(B$5="Tous les mois",SUMIFS(transactions[Montant],transactions[Catégorie],J15,transactions[Type],$J$11),SUMPRODUCT(((MONTH(transactions[Date])=MONTH(DATEVALUE("1"&amp;$B$5&amp;"2000")))*(J15=transactions[Catégorie]))*(transactions[Montant]))),"")</f>
        <v>21.99</v>
      </c>
      <c r="L15" s="19" t="e">
        <f>IF(B$5="Tous les mois",VLOOKUP(J15,#REF!,14,0),INDEX(#REF!,MATCH(J15,#REF!,0),MATCH($B$5,#REF!,0)))</f>
        <v>#REF!</v>
      </c>
      <c r="N15" s="15"/>
      <c r="O15" s="23">
        <f>IFERROR(IF($B$5="Tous les mois",SUMIFS(transactions[Montant],transactions[Catégorie],N15,transactions[Type],$N$11),SUMPRODUCT(((MONTH(transactions[Date])=MONTH(DATEVALUE("1"&amp;$B$5&amp;"2000")))*(N15=transactions[Catégorie]))*(transactions[Montant]))),"")</f>
        <v>0</v>
      </c>
      <c r="P15" s="19"/>
      <c r="R15" s="48"/>
      <c r="S15" s="49"/>
      <c r="T15" s="49"/>
    </row>
    <row r="16" spans="2:20" ht="19.899999999999999" customHeight="1" x14ac:dyDescent="0.25">
      <c r="B16" s="15"/>
      <c r="C16" s="22">
        <f>IFERROR(IF(B$5="Tous les mois",SUMIFS(transactions[Montant],transactions[Catégorie],B16,transactions[Type],$B$11),SUMPRODUCT(((MONTH(transactions[Date])=MONTH(DATEVALUE("1"&amp;$B$5&amp;"2000")))*(B16=transactions[Catégorie]))*(transactions[Montant]))),"")</f>
        <v>0</v>
      </c>
      <c r="D16" s="19"/>
      <c r="F16" s="15" t="s">
        <v>8</v>
      </c>
      <c r="G16" s="21">
        <f>IFERROR(IF(B$5="Tous les mois",SUMIFS(transactions[Montant],transactions[Catégorie],F16,transactions[Type],$F$11),SUMPRODUCT(((MONTH(transactions[Date])=MONTH(DATEVALUE("1"&amp;$B$5&amp;"2000")))*(F16=transactions[Catégorie]))*(transactions[Montant]))),"")</f>
        <v>0</v>
      </c>
      <c r="H16" s="19" t="e">
        <f>IF(B$5="Tous les mois",VLOOKUP(F16,#REF!,14,0),INDEX(#REF!,MATCH(F16,#REF!,0),MATCH($B$5,#REF!,0)))</f>
        <v>#REF!</v>
      </c>
      <c r="J16" s="15" t="s">
        <v>109</v>
      </c>
      <c r="K16" s="21">
        <f>IFERROR(IF(B$5="Tous les mois",SUMIFS(transactions[Montant],transactions[Catégorie],J16,transactions[Type],$J$11),SUMPRODUCT(((MONTH(transactions[Date])=MONTH(DATEVALUE("1"&amp;$B$5&amp;"2000")))*(J16=transactions[Catégorie]))*(transactions[Montant]))),"")</f>
        <v>3.98</v>
      </c>
      <c r="L16" s="19" t="e">
        <f>IF(B$5="Tous les mois",VLOOKUP(J16,#REF!,14,0),INDEX(#REF!,MATCH(J16,#REF!,0),MATCH($B$5,#REF!,0)))</f>
        <v>#REF!</v>
      </c>
      <c r="N16" s="15"/>
      <c r="O16" s="23">
        <f>IFERROR(IF($B$5="Tous les mois",SUMIFS(transactions[Montant],transactions[Catégorie],N16,transactions[Type],$N$11),SUMPRODUCT(((MONTH(transactions[Date])=MONTH(DATEVALUE("1"&amp;$B$5&amp;"2000")))*(N16=transactions[Catégorie]))*(transactions[Montant]))),"")</f>
        <v>0</v>
      </c>
      <c r="P16" s="19"/>
      <c r="R16" s="48"/>
      <c r="S16" s="49"/>
      <c r="T16" s="49"/>
    </row>
    <row r="17" spans="2:20" ht="19.899999999999999" customHeight="1" x14ac:dyDescent="0.25">
      <c r="B17" s="15"/>
      <c r="C17" s="22">
        <f>IFERROR(IF(B$5="Tous les mois",SUMIFS(transactions[Montant],transactions[Catégorie],B17,transactions[Type],$B$11),SUMPRODUCT(((MONTH(transactions[Date])=MONTH(DATEVALUE("1"&amp;$B$5&amp;"2000")))*(B17=transactions[Catégorie]))*(transactions[Montant]))),"")</f>
        <v>0</v>
      </c>
      <c r="D17" s="19"/>
      <c r="F17" s="15" t="s">
        <v>9</v>
      </c>
      <c r="G17" s="21">
        <f>IFERROR(IF(B$5="Tous les mois",SUMIFS(transactions[Montant],transactions[Catégorie],F17,transactions[Type],$F$11),SUMPRODUCT(((MONTH(transactions[Date])=MONTH(DATEVALUE("1"&amp;$B$5&amp;"2000")))*(F17=transactions[Catégorie]))*(transactions[Montant]))),"")</f>
        <v>376.31</v>
      </c>
      <c r="H17" s="19" t="e">
        <f>IF(B$5="Tous les mois",VLOOKUP(F17,#REF!,14,0),INDEX(#REF!,MATCH(F17,#REF!,0),MATCH($B$5,#REF!,0)))</f>
        <v>#REF!</v>
      </c>
      <c r="J17" s="15"/>
      <c r="K17" s="21">
        <f>IFERROR(IF(B$5="Tous les mois",SUMIFS(transactions[Montant],transactions[Catégorie],J17,transactions[Type],$J$11),SUMPRODUCT(((MONTH(transactions[Date])=MONTH(DATEVALUE("1"&amp;$B$5&amp;"2000")))*(J17=transactions[Catégorie]))*(transactions[Montant]))),"")</f>
        <v>0</v>
      </c>
      <c r="L17" s="19"/>
      <c r="N17" s="15"/>
      <c r="O17" s="23">
        <f>IFERROR(IF($B$5="Tous les mois",SUMIFS(transactions[Montant],transactions[Catégorie],N17,transactions[Type],$N$11),SUMPRODUCT(((MONTH(transactions[Date])=MONTH(DATEVALUE("1"&amp;$B$5&amp;"2000")))*(N17=transactions[Catégorie]))*(transactions[Montant]))),"")</f>
        <v>0</v>
      </c>
      <c r="P17" s="19"/>
      <c r="R17" s="48"/>
      <c r="S17" s="49"/>
      <c r="T17" s="49"/>
    </row>
    <row r="18" spans="2:20" ht="19.899999999999999" customHeight="1" x14ac:dyDescent="0.25">
      <c r="B18" s="15"/>
      <c r="C18" s="22">
        <f>IFERROR(IF(B$5="Tous les mois",SUMIFS(transactions[Montant],transactions[Catégorie],B18,transactions[Type],$B$11),SUMPRODUCT(((MONTH(transactions[Date])=MONTH(DATEVALUE("1"&amp;$B$5&amp;"2000")))*(B18=transactions[Catégorie]))*(transactions[Montant]))),"")</f>
        <v>0</v>
      </c>
      <c r="D18" s="19"/>
      <c r="F18" s="15" t="s">
        <v>10</v>
      </c>
      <c r="G18" s="21">
        <f>IFERROR(IF(B$5="Tous les mois",SUMIFS(transactions[Montant],transactions[Catégorie],F18,transactions[Type],$F$11),SUMPRODUCT(((MONTH(transactions[Date])=MONTH(DATEVALUE("1"&amp;$B$5&amp;"2000")))*(F18=transactions[Catégorie]))*(transactions[Montant]))),"")</f>
        <v>25.99</v>
      </c>
      <c r="H18" s="19" t="e">
        <f>IF(B$5="Tous les mois",VLOOKUP(F18,#REF!,14,0),INDEX(#REF!,MATCH(F18,#REF!,0),MATCH($B$5,#REF!,0)))</f>
        <v>#REF!</v>
      </c>
      <c r="J18" s="15"/>
      <c r="K18" s="21">
        <f>IFERROR(IF(B$5="Tous les mois",SUMIFS(transactions[Montant],transactions[Catégorie],J18,transactions[Type],$J$11),SUMPRODUCT(((MONTH(transactions[Date])=MONTH(DATEVALUE("1"&amp;$B$5&amp;"2000")))*(J18=transactions[Catégorie]))*(transactions[Montant]))),"")</f>
        <v>0</v>
      </c>
      <c r="L18" s="19"/>
      <c r="N18" s="15"/>
      <c r="O18" s="23">
        <f>IFERROR(IF($B$5="Tous les mois",SUMIFS(transactions[Montant],transactions[Catégorie],N18,transactions[Type],$N$11),SUMPRODUCT(((MONTH(transactions[Date])=MONTH(DATEVALUE("1"&amp;$B$5&amp;"2000")))*(N18=transactions[Catégorie]))*(transactions[Montant]))),"")</f>
        <v>0</v>
      </c>
      <c r="P18" s="19"/>
      <c r="R18" s="48"/>
      <c r="S18" s="49"/>
      <c r="T18" s="49"/>
    </row>
    <row r="19" spans="2:20" ht="19.899999999999999" customHeight="1" x14ac:dyDescent="0.25">
      <c r="B19" s="15"/>
      <c r="C19" s="22"/>
      <c r="D19" s="19"/>
      <c r="F19" s="15" t="s">
        <v>80</v>
      </c>
      <c r="G19" s="21">
        <f>IFERROR(IF(B$5="Tous les mois",SUMIFS(transactions[Montant],transactions[Catégorie],F19,transactions[Type],$F$11),SUMPRODUCT(((MONTH(transactions[Date])=MONTH(DATEVALUE("1"&amp;$B$5&amp;"2000")))*(F19=transactions[Catégorie]))*(transactions[Montant]))),"")</f>
        <v>170</v>
      </c>
      <c r="H19" s="19" t="e">
        <f>IF(B$5="Tous les mois",VLOOKUP(F19,#REF!,14,0),INDEX(#REF!,MATCH(F19,#REF!,0),MATCH($B$5,#REF!,0)))</f>
        <v>#REF!</v>
      </c>
      <c r="J19" s="15"/>
      <c r="K19" s="21"/>
      <c r="L19" s="19"/>
      <c r="N19" s="15"/>
      <c r="O19" s="23"/>
      <c r="P19" s="19"/>
      <c r="R19" s="48"/>
      <c r="S19" s="49"/>
      <c r="T19" s="49"/>
    </row>
    <row r="20" spans="2:20" ht="19.899999999999999" customHeight="1" thickBot="1" x14ac:dyDescent="0.3">
      <c r="B20" s="15"/>
      <c r="C20" s="22">
        <f>IFERROR(IF(B$5="Tous les mois",SUMIFS(transactions[Montant],transactions[Catégorie],B20,transactions[Type],$B$11),SUMPRODUCT(((MONTH(transactions[Date])=MONTH(DATEVALUE("1"&amp;$B$5&amp;"2000")))*(B20=transactions[Catégorie]))*(transactions[Montant]))),"")</f>
        <v>0</v>
      </c>
      <c r="D20" s="19"/>
      <c r="F20" s="15" t="s">
        <v>61</v>
      </c>
      <c r="G20" s="21">
        <f>IFERROR(IF(B$5="Tous les mois",SUMIFS(transactions[Montant],transactions[Catégorie],F20,transactions[Type],$F$11),SUMPRODUCT(((MONTH(transactions[Date])=MONTH(DATEVALUE("1"&amp;$B$5&amp;"2000")))*(F20=transactions[Catégorie]))*(transactions[Montant]))),"")</f>
        <v>110</v>
      </c>
      <c r="H20" s="19" t="e">
        <f>IF(B$5="Tous les mois",VLOOKUP(F20,#REF!,14,0),INDEX(#REF!,MATCH(F20,#REF!,0),MATCH($B$5,#REF!,0)))</f>
        <v>#REF!</v>
      </c>
      <c r="J20" s="15"/>
      <c r="K20" s="21">
        <f>IFERROR(IF(B$5="Tous les mois",SUMIFS(transactions[Montant],transactions[Catégorie],J20,transactions[Type],$J$11),SUMPRODUCT(((MONTH(transactions[Date])=MONTH(DATEVALUE("1"&amp;$B$5&amp;"2000")))*(J20=transactions[Catégorie]))*(transactions[Montant]))),"")</f>
        <v>0</v>
      </c>
      <c r="L20" s="19"/>
      <c r="N20" s="15"/>
      <c r="O20" s="23">
        <f>IFERROR(IF($B$5="Tous les mois",SUMIFS(transactions[Montant],transactions[Catégorie],N20,transactions[Type],$N$11),SUMPRODUCT(((MONTH(transactions[Date])=MONTH(DATEVALUE("1"&amp;$B$5&amp;"2000")))*(N20=transactions[Catégorie]))*(transactions[Montant]))),"")</f>
        <v>0</v>
      </c>
      <c r="P20" s="19"/>
      <c r="R20" s="48"/>
      <c r="S20" s="49"/>
      <c r="T20" s="49"/>
    </row>
    <row r="21" spans="2:20" ht="15.75" x14ac:dyDescent="0.25">
      <c r="B21" s="16" t="s">
        <v>2</v>
      </c>
      <c r="C21" s="26">
        <f>SUM(C12:C20)</f>
        <v>0</v>
      </c>
      <c r="D21" s="26" t="e">
        <f>SUM(D12:D20)</f>
        <v>#REF!</v>
      </c>
      <c r="F21" s="16" t="s">
        <v>2</v>
      </c>
      <c r="G21" s="30">
        <f>SUM(G12:G20)</f>
        <v>2030.7</v>
      </c>
      <c r="H21" s="26" t="e">
        <f>SUM(H12:H20)</f>
        <v>#REF!</v>
      </c>
      <c r="J21" s="16" t="s">
        <v>2</v>
      </c>
      <c r="K21" s="26">
        <f>SUM(K12:K20)</f>
        <v>223.64000000000001</v>
      </c>
      <c r="L21" s="26" t="e">
        <f>SUM(L12:L20)</f>
        <v>#REF!</v>
      </c>
      <c r="N21" s="16" t="s">
        <v>2</v>
      </c>
      <c r="O21" s="26">
        <f>SUM(O12:O20)</f>
        <v>200</v>
      </c>
      <c r="P21" s="26" t="e">
        <f>SUM(P12:P20)</f>
        <v>#REF!</v>
      </c>
      <c r="R21" s="44"/>
      <c r="S21" s="45"/>
      <c r="T21" s="45"/>
    </row>
    <row r="22" spans="2:20" ht="15.75" x14ac:dyDescent="0.25">
      <c r="B22" s="44"/>
      <c r="C22" s="45"/>
      <c r="D22" s="45"/>
      <c r="F22" s="44"/>
      <c r="G22" s="46"/>
      <c r="H22" s="45"/>
      <c r="J22" s="44"/>
      <c r="K22" s="45"/>
      <c r="L22" s="45"/>
      <c r="N22" s="44"/>
      <c r="O22" s="45"/>
      <c r="P22" s="45"/>
      <c r="R22" s="44"/>
      <c r="S22" s="45"/>
      <c r="T22" s="45"/>
    </row>
    <row r="23" spans="2:20" ht="15.75" x14ac:dyDescent="0.25">
      <c r="B23" s="44"/>
      <c r="C23" s="45"/>
      <c r="D23" s="45"/>
      <c r="F23" s="44"/>
      <c r="G23" s="46"/>
      <c r="H23" s="45"/>
      <c r="J23" s="44"/>
      <c r="K23" s="45"/>
      <c r="L23" s="45"/>
      <c r="N23" s="44"/>
      <c r="O23" s="45"/>
      <c r="P23" s="45"/>
      <c r="R23" s="50"/>
      <c r="S23" s="51"/>
      <c r="T23" s="51"/>
    </row>
    <row r="24" spans="2:20" ht="15.75" x14ac:dyDescent="0.25">
      <c r="B24" s="44"/>
      <c r="C24" s="45"/>
      <c r="D24" s="45"/>
      <c r="F24" s="44"/>
      <c r="G24" s="46"/>
      <c r="H24" s="45"/>
      <c r="J24" s="44"/>
      <c r="K24" s="45"/>
      <c r="L24" s="45"/>
      <c r="N24" s="44"/>
      <c r="O24" s="45"/>
      <c r="P24" s="45"/>
      <c r="R24" s="50"/>
      <c r="S24" s="51"/>
      <c r="T24" s="51"/>
    </row>
    <row r="25" spans="2:20" ht="14.25" customHeight="1" x14ac:dyDescent="0.25">
      <c r="R25" s="48"/>
      <c r="S25" s="52"/>
      <c r="T25" s="52"/>
    </row>
    <row r="26" spans="2:20" ht="19.899999999999999" customHeight="1" x14ac:dyDescent="0.25">
      <c r="B26" s="17" t="s">
        <v>98</v>
      </c>
      <c r="C26" s="17" t="s">
        <v>28</v>
      </c>
      <c r="D26" s="17" t="s">
        <v>29</v>
      </c>
      <c r="F26" s="17" t="s">
        <v>15</v>
      </c>
      <c r="G26" s="17" t="s">
        <v>28</v>
      </c>
      <c r="H26" s="17" t="s">
        <v>29</v>
      </c>
      <c r="J26" s="18" t="s">
        <v>19</v>
      </c>
      <c r="K26" s="28" t="s">
        <v>28</v>
      </c>
      <c r="L26" s="18" t="s">
        <v>29</v>
      </c>
      <c r="R26" s="48"/>
      <c r="S26" s="48"/>
      <c r="T26" s="48"/>
    </row>
    <row r="27" spans="2:20" ht="19.899999999999999" customHeight="1" x14ac:dyDescent="0.25">
      <c r="B27" s="15" t="s">
        <v>11</v>
      </c>
      <c r="C27" s="21">
        <f>IFERROR(IF($B$5="Tous les mois",SUMIFS(transactions[Montant],transactions[Catégorie],B27,transactions[Type],$B$26),SUMPRODUCT(((MONTH(transactions[Date])=MONTH(DATEVALUE("1"&amp;$B$5&amp;"2000")))*(B27=transactions[Catégorie]))*(transactions[Montant]))),"")</f>
        <v>115</v>
      </c>
      <c r="D27" s="19" t="e">
        <f>IF(B$5="Tous les mois",VLOOKUP(B27,#REF!,14,0),INDEX(#REF!,MATCH(B27,#REF!,0),MATCH($B$5,#REF!,0)))</f>
        <v>#REF!</v>
      </c>
      <c r="F27" s="15" t="s">
        <v>16</v>
      </c>
      <c r="G27" s="24">
        <f>IFERROR(IF(B$5="Tous les mois",SUMIFS(transactions[Montant],transactions[Catégorie],F27,transactions[Type],$F$26),SUMPRODUCT(((MONTH(transactions[Date])=MONTH(DATEVALUE("1"&amp;$B$5&amp;"2000")))*(F27=transactions[Catégorie]))*(transactions[Montant]))),"")</f>
        <v>736.04</v>
      </c>
      <c r="H27" s="20" t="e">
        <f>IF(B$5="Tous les mois",VLOOKUP(F27,#REF!,14,0),INDEX(#REF!,MATCH(F27,#REF!,0),MATCH($B$5,#REF!,0)))</f>
        <v>#REF!</v>
      </c>
      <c r="J27" s="15" t="s">
        <v>37</v>
      </c>
      <c r="K27" s="23">
        <f>IFERROR(IF(B$5="Tous les mois",SUMIFS(transactions[Montant],transactions[Catégorie],J27,transactions[Type],$J$26),SUMPRODUCT(((MONTH(transactions[Date])=MONTH(DATEVALUE("1"&amp;$B$5&amp;"2000")))*(J27=transactions[Catégorie]))*(transactions[Montant]))),"")</f>
        <v>0</v>
      </c>
      <c r="L27" s="19" t="e">
        <f>IF(B$5="Tous les mois",VLOOKUP(J27,#REF!,14,0),INDEX(#REF!,MATCH(J27,#REF!,0),MATCH($B$5,#REF!,0)))</f>
        <v>#REF!</v>
      </c>
    </row>
    <row r="28" spans="2:20" ht="19.899999999999999" customHeight="1" x14ac:dyDescent="0.25">
      <c r="B28" s="15" t="s">
        <v>12</v>
      </c>
      <c r="C28" s="21">
        <f>IFERROR(IF($B$5="Tous les mois",SUMIFS(transactions[Montant],transactions[Catégorie],B28,transactions[Type],$B$26),SUMPRODUCT(((MONTH(transactions[Date])=MONTH(DATEVALUE("1"&amp;$B$5&amp;"2000")))*(B28=transactions[Catégorie]))*(transactions[Montant]))),"")</f>
        <v>0</v>
      </c>
      <c r="D28" s="19" t="e">
        <f>IF(B$5="Tous les mois",VLOOKUP(B28,#REF!,14,0),INDEX(#REF!,MATCH(B28,#REF!,0),MATCH($B$5,#REF!,0)))</f>
        <v>#REF!</v>
      </c>
      <c r="F28" s="15"/>
      <c r="G28" s="24">
        <f>IFERROR(IF(B$5="Tous les mois",SUMIFS(transactions[Montant],transactions[Catégorie],F28,transactions[Type],$F$26),SUMPRODUCT(((MONTH(transactions[Date])=MONTH(DATEVALUE("1"&amp;$B$5&amp;"2000")))*(F28=transactions[Catégorie]))*(transactions[Montant]))),"")</f>
        <v>0</v>
      </c>
      <c r="H28" s="20"/>
      <c r="J28" s="15" t="s">
        <v>92</v>
      </c>
      <c r="K28" s="23">
        <f>IFERROR(IF(B$5="Tous les mois",SUMIFS(transactions[Montant],transactions[Catégorie],J28,transactions[Type],$J$26),SUMPRODUCT(((MONTH(transactions[Date])=MONTH(DATEVALUE("1"&amp;$B$5&amp;"2000")))*(J28=transactions[Catégorie]))*(transactions[Montant]))),"")</f>
        <v>0</v>
      </c>
      <c r="L28" s="19" t="e">
        <f>IF(B$5="Tous les mois",VLOOKUP(J28,#REF!,14,0),INDEX(#REF!,MATCH(J28,#REF!,0),MATCH($B$5,#REF!,0)))</f>
        <v>#REF!</v>
      </c>
    </row>
    <row r="29" spans="2:20" ht="19.899999999999999" customHeight="1" x14ac:dyDescent="0.25">
      <c r="B29" s="15" t="s">
        <v>34</v>
      </c>
      <c r="C29" s="21">
        <f>IFERROR(IF($B$5="Tous les mois",SUMIFS(transactions[Montant],transactions[Catégorie],B29,transactions[Type],$B$26),SUMPRODUCT(((MONTH(transactions[Date])=MONTH(DATEVALUE("1"&amp;$B$5&amp;"2000")))*(B29=transactions[Catégorie]))*(transactions[Montant]))),"")</f>
        <v>60.58</v>
      </c>
      <c r="D29" s="19" t="e">
        <f>IF(B$5="Tous les mois",VLOOKUP(B29,#REF!,14,0),INDEX(#REF!,MATCH(B29,#REF!,0),MATCH($B$5,#REF!,0)))</f>
        <v>#REF!</v>
      </c>
      <c r="F29" s="15"/>
      <c r="G29" s="24">
        <f>IFERROR(IF(B$5="Tous les mois",SUMIFS(transactions[Montant],transactions[Catégorie],F29,transactions[Type],$F$26),SUMPRODUCT(((MONTH(transactions[Date])=MONTH(DATEVALUE("1"&amp;$B$5&amp;"2000")))*(F29=transactions[Catégorie]))*(transactions[Montant]))),"")</f>
        <v>0</v>
      </c>
      <c r="H29" s="20"/>
      <c r="J29" s="15" t="s">
        <v>83</v>
      </c>
      <c r="K29" s="23">
        <f>IFERROR(IF(B$5="Tous les mois",SUMIFS(transactions[Montant],transactions[Catégorie],J29,transactions[Type],$J$26),SUMPRODUCT(((MONTH(transactions[Date])=MONTH(DATEVALUE("1"&amp;$B$5&amp;"2000")))*(J29=transactions[Catégorie]))*(transactions[Montant]))),"")</f>
        <v>50</v>
      </c>
      <c r="L29" s="19" t="e">
        <f>IF(B$5="Tous les mois",VLOOKUP(J29,#REF!,14,0),INDEX(#REF!,MATCH(J29,#REF!,0),MATCH($B$5,#REF!,0)))</f>
        <v>#REF!</v>
      </c>
    </row>
    <row r="30" spans="2:20" ht="19.899999999999999" customHeight="1" x14ac:dyDescent="0.25">
      <c r="B30" s="15" t="s">
        <v>38</v>
      </c>
      <c r="C30" s="21">
        <f>IFERROR(IF($B$5="Tous les mois",SUMIFS(transactions[Montant],transactions[Catégorie],B30,transactions[Type],$B$26),SUMPRODUCT(((MONTH(transactions[Date])=MONTH(DATEVALUE("1"&amp;$B$5&amp;"2000")))*(B30=transactions[Catégorie]))*(transactions[Montant]))),"")</f>
        <v>23.74</v>
      </c>
      <c r="D30" s="19" t="e">
        <f>IF(B$5="Tous les mois",VLOOKUP(B30,#REF!,14,0),INDEX(#REF!,MATCH(B30,#REF!,0),MATCH($B$5,#REF!,0)))</f>
        <v>#REF!</v>
      </c>
      <c r="F30" s="15"/>
      <c r="G30" s="24">
        <f>IFERROR(IF(B$5="Tous les mois",SUMIFS(transactions[Montant],transactions[Catégorie],F30,transactions[Type],$F$26),SUMPRODUCT(((MONTH(transactions[Date])=MONTH(DATEVALUE("1"&amp;$B$5&amp;"2000")))*(F30=transactions[Catégorie]))*(transactions[Montant]))),"")</f>
        <v>0</v>
      </c>
      <c r="H30" s="20"/>
      <c r="J30" s="15" t="s">
        <v>84</v>
      </c>
      <c r="K30" s="23">
        <f>IFERROR(IF(B$5="Tous les mois",SUMIFS(transactions[Montant],transactions[Catégorie],J30,transactions[Type],$J$26),SUMPRODUCT(((MONTH(transactions[Date])=MONTH(DATEVALUE("1"&amp;$B$5&amp;"2000")))*(J30=transactions[Catégorie]))*(transactions[Montant]))),"")</f>
        <v>0</v>
      </c>
      <c r="L30" s="19" t="e">
        <f>IF(B$5="Tous les mois",VLOOKUP(J30,#REF!,14,0),INDEX(#REF!,MATCH(J30,#REF!,0),MATCH($B$5,#REF!,0)))</f>
        <v>#REF!</v>
      </c>
    </row>
    <row r="31" spans="2:20" ht="19.899999999999999" customHeight="1" x14ac:dyDescent="0.25">
      <c r="B31" s="15" t="s">
        <v>35</v>
      </c>
      <c r="C31" s="21">
        <f>IFERROR(IF($B$5="Tous les mois",SUMIFS(transactions[Montant],transactions[Catégorie],B31,transactions[Type],$B$26),SUMPRODUCT(((MONTH(transactions[Date])=MONTH(DATEVALUE("1"&amp;$B$5&amp;"2000")))*(B31=transactions[Catégorie]))*(transactions[Montant]))),"")</f>
        <v>0</v>
      </c>
      <c r="D31" s="19" t="e">
        <f>IF(B$5="Tous les mois",VLOOKUP(B31,#REF!,14,0),INDEX(#REF!,MATCH(B31,#REF!,0),MATCH($B$5,#REF!,0)))</f>
        <v>#REF!</v>
      </c>
      <c r="F31" s="15"/>
      <c r="G31" s="24"/>
      <c r="H31" s="20"/>
      <c r="J31" s="15" t="s">
        <v>102</v>
      </c>
      <c r="K31" s="23">
        <f>IFERROR(IF(B$5="Tous les mois",SUMIFS(transactions[Montant],transactions[Catégorie],J31,transactions[Type],$J$26),SUMPRODUCT(((MONTH(transactions[Date])=MONTH(DATEVALUE("1"&amp;$B$5&amp;"2000")))*(J31=transactions[Catégorie]))*(transactions[Montant]))),"")</f>
        <v>0</v>
      </c>
      <c r="L31" s="19" t="e">
        <f>IF(B$5="Tous les mois",VLOOKUP(J31,#REF!,14,0),INDEX(#REF!,MATCH(J31,#REF!,0),MATCH($B$5,#REF!,0)))</f>
        <v>#REF!</v>
      </c>
    </row>
    <row r="32" spans="2:20" ht="19.899999999999999" customHeight="1" thickBot="1" x14ac:dyDescent="0.3">
      <c r="B32" s="15"/>
      <c r="C32" s="21">
        <f>IFERROR(IF($B$5="Tous les mois",SUMIFS(transactions[Montant],transactions[Catégorie],B32,transactions[Type],$B$26),SUMPRODUCT(((MONTH(transactions[Date])=MONTH(DATEVALUE("1"&amp;$B$5&amp;"2000")))*(B32=transactions[Catégorie]))*(transactions[Montant]))),"")</f>
        <v>0</v>
      </c>
      <c r="D32" s="19"/>
      <c r="F32" s="15"/>
      <c r="G32" s="24">
        <f>IFERROR(IF(B$5="Tous les mois",SUMIFS(transactions[Montant],transactions[Catégorie],F32,transactions[Type],$F$26),SUMPRODUCT(((MONTH(transactions[Date])=MONTH(DATEVALUE("1"&amp;$B$5&amp;"2000")))*(F32=transactions[Catégorie]))*(transactions[Montant]))),"")</f>
        <v>0</v>
      </c>
      <c r="H32" s="20"/>
      <c r="J32" s="15" t="s">
        <v>103</v>
      </c>
      <c r="K32" s="23">
        <f>IFERROR(IF(B$5="Tous les mois",SUMIFS(transactions[Montant],transactions[Catégorie],J32,transactions[Type],$J$26),SUMPRODUCT(((MONTH(transactions[Date])=MONTH(DATEVALUE("1"&amp;$B$5&amp;"2000")))*(J32=transactions[Catégorie]))*(transactions[Montant]))),"")</f>
        <v>50</v>
      </c>
      <c r="L32" s="19" t="e">
        <f>IF(B$5="Tous les mois",VLOOKUP(J32,#REF!,14,0),INDEX(#REF!,MATCH(J32,#REF!,0),MATCH($B$5,#REF!,0)))</f>
        <v>#REF!</v>
      </c>
    </row>
    <row r="33" spans="2:20" ht="15.75" x14ac:dyDescent="0.25">
      <c r="B33" s="16" t="s">
        <v>2</v>
      </c>
      <c r="C33" s="26">
        <f>SUM(C27:C32)</f>
        <v>199.32</v>
      </c>
      <c r="D33" s="26" t="e">
        <f>SUM(D27:D32)</f>
        <v>#REF!</v>
      </c>
      <c r="F33" s="16" t="s">
        <v>2</v>
      </c>
      <c r="G33" s="26">
        <f>SUM(G27:G32)</f>
        <v>736.04</v>
      </c>
      <c r="H33" s="26" t="e">
        <f>SUM(H27:H32)</f>
        <v>#REF!</v>
      </c>
      <c r="J33" s="16" t="s">
        <v>2</v>
      </c>
      <c r="K33" s="26">
        <f>SUM(K27:K32)</f>
        <v>100</v>
      </c>
      <c r="L33" s="26" t="e">
        <f>SUM(L27:L32)</f>
        <v>#REF!</v>
      </c>
      <c r="P33" s="48"/>
      <c r="Q33" s="48"/>
      <c r="R33" s="48"/>
      <c r="S33" s="48"/>
      <c r="T33" s="48"/>
    </row>
    <row r="34" spans="2:20" ht="15.75" x14ac:dyDescent="0.25">
      <c r="B34" s="44"/>
      <c r="C34" s="45"/>
      <c r="D34" s="45"/>
      <c r="F34" s="44"/>
      <c r="G34" s="46"/>
      <c r="H34" s="45"/>
      <c r="J34" s="44"/>
      <c r="K34" s="45"/>
      <c r="L34" s="45"/>
      <c r="N34" s="44"/>
      <c r="O34" s="45"/>
      <c r="P34" s="51"/>
      <c r="Q34" s="48"/>
      <c r="R34" s="50"/>
      <c r="S34" s="51"/>
      <c r="T34" s="51"/>
    </row>
    <row r="35" spans="2:20" ht="15.75" x14ac:dyDescent="0.25">
      <c r="B35" s="44"/>
      <c r="C35" s="45"/>
      <c r="D35" s="45"/>
      <c r="F35" s="44"/>
      <c r="G35" s="46"/>
      <c r="H35" s="45"/>
      <c r="J35" s="44"/>
      <c r="K35" s="45"/>
      <c r="L35" s="45"/>
      <c r="N35" s="44"/>
      <c r="O35" s="45"/>
      <c r="P35" s="51"/>
      <c r="Q35" s="48"/>
      <c r="R35" s="50"/>
      <c r="S35" s="51"/>
      <c r="T35" s="51"/>
    </row>
    <row r="36" spans="2:20" ht="15.75" x14ac:dyDescent="0.25">
      <c r="B36" s="53" t="s">
        <v>93</v>
      </c>
      <c r="C36" s="45" t="e">
        <f>#REF!+C21</f>
        <v>#REF!</v>
      </c>
      <c r="D36" s="45" t="e">
        <f>D21+#REF!</f>
        <v>#REF!</v>
      </c>
      <c r="F36" s="53" t="s">
        <v>94</v>
      </c>
      <c r="G36" s="46" t="e">
        <f>G21+#REF!</f>
        <v>#REF!</v>
      </c>
      <c r="H36" s="45" t="e">
        <f>H21+#REF!</f>
        <v>#REF!</v>
      </c>
      <c r="J36" s="53" t="s">
        <v>95</v>
      </c>
      <c r="K36" s="45" t="e">
        <f>C33+G33+K21+#REF!</f>
        <v>#REF!</v>
      </c>
      <c r="L36" s="45" t="e">
        <f>D33+H33+L21+#REF!</f>
        <v>#REF!</v>
      </c>
      <c r="N36" s="53" t="s">
        <v>96</v>
      </c>
      <c r="O36" s="45" t="e">
        <f>O21+K33+#REF!</f>
        <v>#REF!</v>
      </c>
      <c r="P36" s="51" t="e">
        <f>L33+P21+#REF!</f>
        <v>#REF!</v>
      </c>
      <c r="Q36" s="48"/>
      <c r="R36" s="50"/>
      <c r="S36" s="51"/>
      <c r="T36" s="51"/>
    </row>
    <row r="37" spans="2:20" ht="15.75" x14ac:dyDescent="0.25">
      <c r="B37" s="53"/>
      <c r="C37" s="54" t="e">
        <f>(C21+#REF!)/(#REF!+D21)</f>
        <v>#REF!</v>
      </c>
      <c r="D37" s="54" t="e">
        <f>(D21+#REF!)/(D21+#REF!)</f>
        <v>#REF!</v>
      </c>
      <c r="F37" s="44"/>
      <c r="G37" s="54" t="e">
        <f>G36/H36</f>
        <v>#REF!</v>
      </c>
      <c r="H37" s="54" t="e">
        <f>H36/H36</f>
        <v>#REF!</v>
      </c>
      <c r="J37" s="44"/>
      <c r="K37" s="54" t="e">
        <f>K36/L36</f>
        <v>#REF!</v>
      </c>
      <c r="L37" s="54" t="e">
        <f>L36/L36</f>
        <v>#REF!</v>
      </c>
      <c r="N37" s="44"/>
      <c r="O37" s="54" t="e">
        <f>O36/P36</f>
        <v>#REF!</v>
      </c>
      <c r="P37" s="55" t="e">
        <f>P36/P36</f>
        <v>#REF!</v>
      </c>
      <c r="Q37" s="48"/>
      <c r="R37" s="50"/>
      <c r="S37" s="51"/>
      <c r="T37" s="51"/>
    </row>
    <row r="38" spans="2:20" ht="15.75" x14ac:dyDescent="0.25">
      <c r="B38" s="53"/>
      <c r="C38" s="45"/>
      <c r="D38" s="45"/>
      <c r="F38" s="44"/>
      <c r="G38" s="46"/>
      <c r="H38" s="45"/>
      <c r="J38" s="44"/>
      <c r="K38" s="45"/>
      <c r="L38" s="45"/>
      <c r="N38" s="44"/>
      <c r="O38" s="45"/>
      <c r="P38" s="51"/>
      <c r="Q38" s="48"/>
      <c r="R38" s="50"/>
      <c r="S38" s="51"/>
      <c r="T38" s="51"/>
    </row>
    <row r="39" spans="2:20" ht="15.75" x14ac:dyDescent="0.25">
      <c r="B39" s="44"/>
      <c r="C39" s="45"/>
      <c r="D39" s="45"/>
      <c r="F39" s="44"/>
      <c r="G39" s="46"/>
      <c r="H39" s="45"/>
      <c r="J39" s="44"/>
      <c r="K39" s="45"/>
      <c r="L39" s="45"/>
      <c r="N39" s="44"/>
      <c r="O39" s="45"/>
      <c r="P39" s="51"/>
      <c r="Q39" s="48"/>
      <c r="R39" s="50"/>
      <c r="S39" s="51"/>
      <c r="T39" s="51"/>
    </row>
    <row r="40" spans="2:20" x14ac:dyDescent="0.25">
      <c r="C40" t="s">
        <v>28</v>
      </c>
      <c r="D40" t="s">
        <v>29</v>
      </c>
      <c r="H40" t="s">
        <v>28</v>
      </c>
      <c r="N40" s="35" t="s">
        <v>19</v>
      </c>
      <c r="O40" s="35" t="s">
        <v>28</v>
      </c>
      <c r="P40" s="35" t="s">
        <v>29</v>
      </c>
      <c r="Q40" s="48"/>
      <c r="R40" s="48"/>
      <c r="S40" s="52"/>
      <c r="T40" s="52"/>
    </row>
    <row r="41" spans="2:20" x14ac:dyDescent="0.25">
      <c r="B41" t="s">
        <v>0</v>
      </c>
      <c r="C41" s="29" t="e">
        <f>C21+#REF!</f>
        <v>#REF!</v>
      </c>
      <c r="D41" s="29" t="e">
        <f>D21+#REF!</f>
        <v>#REF!</v>
      </c>
      <c r="G41" t="s">
        <v>0</v>
      </c>
      <c r="H41" s="36" t="e">
        <f>C21+#REF!</f>
        <v>#REF!</v>
      </c>
      <c r="N41" s="34" t="s">
        <v>37</v>
      </c>
      <c r="O41" s="38">
        <f>IFERROR(SUMIF(transactions[Catégorie],N41,transactions[Montant]),"")</f>
        <v>110</v>
      </c>
      <c r="P41" s="38" t="str">
        <f>IF(B$5="Tous les mois",VLOOKUP(N41,#REF!,14,0),"")</f>
        <v/>
      </c>
      <c r="Q41" s="48"/>
      <c r="R41" s="48"/>
      <c r="S41" s="52"/>
      <c r="T41" s="52"/>
    </row>
    <row r="42" spans="2:20" x14ac:dyDescent="0.25">
      <c r="B42" t="s">
        <v>26</v>
      </c>
      <c r="C42" s="31" t="e">
        <f>G21+#REF!</f>
        <v>#REF!</v>
      </c>
      <c r="D42" s="29" t="e">
        <f>H21+#REF!</f>
        <v>#REF!</v>
      </c>
      <c r="G42" t="s">
        <v>26</v>
      </c>
      <c r="H42" s="36" t="e">
        <f>G21+#REF!</f>
        <v>#REF!</v>
      </c>
      <c r="N42" s="34" t="s">
        <v>92</v>
      </c>
      <c r="O42" s="38">
        <f>IFERROR(SUMIF(transactions[Catégorie],N42,transactions[Montant]),"")</f>
        <v>0</v>
      </c>
      <c r="P42" s="38" t="str">
        <f>IF(B$5="Tous les mois",VLOOKUP(N42,#REF!,14,0),"")</f>
        <v/>
      </c>
      <c r="Q42" s="48"/>
      <c r="R42" s="48"/>
      <c r="S42" s="52"/>
      <c r="T42" s="52"/>
    </row>
    <row r="43" spans="2:20" x14ac:dyDescent="0.25">
      <c r="B43" t="s">
        <v>30</v>
      </c>
      <c r="C43" s="29" t="e">
        <f>C41-C42</f>
        <v>#REF!</v>
      </c>
      <c r="D43" s="29" t="e">
        <f>D41-D42</f>
        <v>#REF!</v>
      </c>
      <c r="G43" t="s">
        <v>27</v>
      </c>
      <c r="H43" s="36" t="e">
        <f>K21+#REF!+C33</f>
        <v>#REF!</v>
      </c>
      <c r="N43" s="34" t="s">
        <v>17</v>
      </c>
      <c r="O43" s="38">
        <f>IFERROR(SUMIF(transactions[Catégorie],N43,transactions[Montant]),"")</f>
        <v>9368.24</v>
      </c>
      <c r="P43" s="38" t="str">
        <f>IF(B$5="Tous les mois",VLOOKUP(N43,#REF!,14,0),"")</f>
        <v/>
      </c>
      <c r="Q43" s="48"/>
      <c r="R43" s="48"/>
      <c r="S43" s="52"/>
      <c r="T43" s="52"/>
    </row>
    <row r="44" spans="2:20" x14ac:dyDescent="0.25">
      <c r="G44" t="s">
        <v>15</v>
      </c>
      <c r="H44" s="36">
        <f>G33</f>
        <v>736.04</v>
      </c>
      <c r="N44" s="34" t="s">
        <v>18</v>
      </c>
      <c r="O44" s="38">
        <f>IFERROR(SUMIF(transactions[Catégorie],N44,transactions[Montant]),"")</f>
        <v>213</v>
      </c>
      <c r="P44" s="38" t="str">
        <f>IF(B$5="Tous les mois",VLOOKUP(N44,#REF!,14,0),"")</f>
        <v/>
      </c>
      <c r="Q44" s="48"/>
      <c r="R44" s="48"/>
      <c r="S44" s="52"/>
      <c r="T44" s="52"/>
    </row>
    <row r="45" spans="2:20" x14ac:dyDescent="0.25">
      <c r="B45" t="s">
        <v>31</v>
      </c>
      <c r="C45" s="32">
        <f>IFERROR(C42/C41,0)</f>
        <v>0</v>
      </c>
      <c r="G45" t="s">
        <v>19</v>
      </c>
      <c r="H45" s="36" t="e">
        <f>K33+O21+#REF!</f>
        <v>#REF!</v>
      </c>
      <c r="N45" s="34" t="s">
        <v>83</v>
      </c>
      <c r="O45" s="38">
        <f>IFERROR(SUMIF(transactions[Catégorie],N45,transactions[Montant]),"")</f>
        <v>100</v>
      </c>
      <c r="P45" s="38" t="str">
        <f>IF(B$5="Tous les mois",VLOOKUP(N45,#REF!,14,0),"")</f>
        <v/>
      </c>
      <c r="Q45" s="48"/>
      <c r="R45" s="48"/>
      <c r="S45" s="48"/>
      <c r="T45" s="48"/>
    </row>
    <row r="46" spans="2:20" x14ac:dyDescent="0.25">
      <c r="C46" s="32"/>
      <c r="H46" s="36"/>
      <c r="N46" s="34" t="s">
        <v>84</v>
      </c>
      <c r="O46" s="38">
        <f>IFERROR(SUMIF(transactions[Catégorie],N46,transactions[Montant]),"")</f>
        <v>50</v>
      </c>
      <c r="P46" s="38" t="str">
        <f>IF(B$5="Tous les mois",VLOOKUP(N46,#REF!,14,0),"")</f>
        <v/>
      </c>
      <c r="Q46" s="48"/>
      <c r="R46" s="48"/>
      <c r="S46" s="48"/>
      <c r="T46" s="48"/>
    </row>
    <row r="47" spans="2:20" x14ac:dyDescent="0.25">
      <c r="C47" s="32"/>
      <c r="H47" s="36"/>
      <c r="N47" s="34" t="s">
        <v>59</v>
      </c>
      <c r="O47" s="38">
        <f>IFERROR(SUMIF(transactions[Catégorie],N47,transactions[Montant]),"")</f>
        <v>1400</v>
      </c>
      <c r="P47" s="38" t="str">
        <f>IF(B$5="Tous les mois",VLOOKUP(N47,#REF!,14,0),"")</f>
        <v/>
      </c>
      <c r="Q47" s="48"/>
      <c r="R47" s="48"/>
      <c r="S47" s="48"/>
      <c r="T47" s="48"/>
    </row>
    <row r="48" spans="2:20" x14ac:dyDescent="0.25">
      <c r="C48" s="32"/>
      <c r="H48" s="36"/>
      <c r="N48" s="34" t="s">
        <v>58</v>
      </c>
      <c r="O48" s="38">
        <f>IFERROR(SUMIF(transactions[Catégorie],N48,transactions[Montant]),"")</f>
        <v>1400</v>
      </c>
      <c r="P48" s="38" t="str">
        <f>IF(B$5="Tous les mois",VLOOKUP(N48,#REF!,14,0),"")</f>
        <v/>
      </c>
      <c r="Q48" s="48"/>
      <c r="R48" s="48"/>
      <c r="S48" s="48"/>
      <c r="T48" s="48"/>
    </row>
    <row r="49" spans="2:20" x14ac:dyDescent="0.25">
      <c r="B49" t="s">
        <v>32</v>
      </c>
      <c r="C49" s="33">
        <f>1-C45</f>
        <v>1</v>
      </c>
      <c r="H49" s="36"/>
      <c r="N49" s="34" t="s">
        <v>82</v>
      </c>
      <c r="O49" s="38">
        <f>IFERROR(SUMIF(transactions[Catégorie],N49,transactions[Montant]),"")</f>
        <v>200</v>
      </c>
      <c r="P49" s="38" t="str">
        <f>IF(B$5="Tous les mois",VLOOKUP(N49,#REF!,14,0),"")</f>
        <v/>
      </c>
      <c r="Q49" s="48"/>
      <c r="R49" s="48"/>
      <c r="S49" s="48"/>
      <c r="T49" s="48"/>
    </row>
    <row r="50" spans="2:20" x14ac:dyDescent="0.25">
      <c r="N50" s="34" t="s">
        <v>82</v>
      </c>
      <c r="O50" s="38">
        <f>IFERROR(SUMIF(transactions[Catégorie],N50,transactions[Montant]),"")</f>
        <v>200</v>
      </c>
      <c r="P50" s="38" t="str">
        <f>IF(B$5="Tous les mois",VLOOKUP(N50,#REF!,14,0),"")</f>
        <v/>
      </c>
    </row>
    <row r="51" spans="2:20" x14ac:dyDescent="0.25">
      <c r="B51" t="s">
        <v>26</v>
      </c>
      <c r="C51" t="s">
        <v>28</v>
      </c>
      <c r="D51" t="s">
        <v>29</v>
      </c>
      <c r="N51" s="34"/>
      <c r="O51" s="38"/>
      <c r="P51" s="38"/>
    </row>
    <row r="52" spans="2:20" x14ac:dyDescent="0.25">
      <c r="B52" t="s">
        <v>33</v>
      </c>
      <c r="C52" s="37" t="e">
        <f>G21+#REF!</f>
        <v>#REF!</v>
      </c>
      <c r="D52" s="29" t="e">
        <f>H21+#REF!</f>
        <v>#REF!</v>
      </c>
      <c r="H52" s="60"/>
      <c r="I52" s="60"/>
      <c r="J52" s="60"/>
      <c r="K52" s="60"/>
      <c r="L52" s="60"/>
      <c r="M52" s="60"/>
      <c r="N52" s="61"/>
    </row>
    <row r="53" spans="2:20" x14ac:dyDescent="0.25">
      <c r="B53" t="s">
        <v>27</v>
      </c>
      <c r="C53" s="37" t="e">
        <f>C33+K21+#REF!</f>
        <v>#REF!</v>
      </c>
      <c r="D53" s="29" t="e">
        <f>D33+L21+#REF!</f>
        <v>#REF!</v>
      </c>
      <c r="H53" s="60"/>
      <c r="I53" s="60"/>
      <c r="J53" s="60"/>
      <c r="K53" s="60"/>
      <c r="L53" s="60"/>
      <c r="M53" s="60"/>
      <c r="N53" s="62"/>
    </row>
    <row r="54" spans="2:20" x14ac:dyDescent="0.25">
      <c r="C54" s="37"/>
      <c r="D54" s="29"/>
      <c r="H54" s="60"/>
      <c r="I54" s="60"/>
      <c r="J54" s="60"/>
      <c r="K54" s="60"/>
      <c r="L54" s="60"/>
      <c r="M54" s="60"/>
      <c r="N54" s="62"/>
    </row>
    <row r="55" spans="2:20" x14ac:dyDescent="0.25">
      <c r="B55" t="s">
        <v>15</v>
      </c>
      <c r="C55" s="37">
        <f>G33</f>
        <v>736.04</v>
      </c>
      <c r="D55" s="29" t="e">
        <f>H33</f>
        <v>#REF!</v>
      </c>
      <c r="H55" s="60"/>
      <c r="I55" s="60"/>
      <c r="J55" s="60"/>
      <c r="K55" s="60"/>
      <c r="L55" s="60"/>
      <c r="M55" s="60"/>
      <c r="N55" s="60"/>
    </row>
    <row r="56" spans="2:20" x14ac:dyDescent="0.25">
      <c r="B56" t="s">
        <v>19</v>
      </c>
      <c r="C56" s="37" t="e">
        <f>K33+O21+#REF!</f>
        <v>#REF!</v>
      </c>
      <c r="D56" s="29" t="e">
        <f>L33+P21+#REF!</f>
        <v>#REF!</v>
      </c>
      <c r="H56" s="60"/>
      <c r="I56" s="60"/>
      <c r="J56" s="60"/>
      <c r="K56" s="60"/>
      <c r="L56" s="60"/>
      <c r="M56" s="60"/>
      <c r="N56" s="60"/>
    </row>
    <row r="57" spans="2:20" x14ac:dyDescent="0.25">
      <c r="H57" s="60"/>
      <c r="I57" s="60"/>
      <c r="J57" s="60"/>
      <c r="K57" s="60"/>
      <c r="L57" s="60"/>
      <c r="M57" s="60"/>
      <c r="N57" s="60"/>
    </row>
    <row r="58" spans="2:20" x14ac:dyDescent="0.25">
      <c r="H58" s="60"/>
      <c r="I58" s="60"/>
      <c r="J58" s="60"/>
      <c r="K58" s="60"/>
      <c r="L58" s="60"/>
      <c r="M58" s="60"/>
      <c r="N58" s="60"/>
    </row>
  </sheetData>
  <mergeCells count="1">
    <mergeCell ref="B5:C5"/>
  </mergeCells>
  <dataValidations count="1">
    <dataValidation type="list" allowBlank="1" showInputMessage="1" showErrorMessage="1" sqref="B5:B6 D5:D6 C6" xr:uid="{91350763-E840-40AB-9302-3CC4B504FDAE}">
      <formula1>"Tous les mois,Janvier,Février,Mars,Avril,Mai,Juin,Juillet,Août,Septembre,Octobre,Novembre,Décembre"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1A874-6D57-41A6-BC60-22A0D675484B}">
  <sheetPr codeName="Feuil3"/>
  <dimension ref="B5:F315"/>
  <sheetViews>
    <sheetView topLeftCell="A9" workbookViewId="0">
      <selection activeCell="C65" sqref="C65"/>
    </sheetView>
  </sheetViews>
  <sheetFormatPr baseColWidth="10" defaultRowHeight="15" x14ac:dyDescent="0.25"/>
  <cols>
    <col min="2" max="5" width="20.7109375" customWidth="1"/>
    <col min="6" max="6" width="44.7109375" customWidth="1"/>
  </cols>
  <sheetData>
    <row r="5" spans="2:6" ht="24" customHeight="1" thickBot="1" x14ac:dyDescent="0.3"/>
    <row r="6" spans="2:6" ht="24" customHeight="1" thickTop="1" thickBot="1" x14ac:dyDescent="0.3">
      <c r="B6" s="1" t="s">
        <v>20</v>
      </c>
      <c r="C6" s="2">
        <v>46115</v>
      </c>
      <c r="D6" s="1" t="s">
        <v>22</v>
      </c>
      <c r="E6" s="5" t="s">
        <v>87</v>
      </c>
    </row>
    <row r="7" spans="2:6" ht="24" customHeight="1" thickTop="1" x14ac:dyDescent="0.25">
      <c r="B7" s="1" t="s">
        <v>21</v>
      </c>
      <c r="C7" s="3" t="s">
        <v>10</v>
      </c>
      <c r="D7" s="1" t="s">
        <v>23</v>
      </c>
      <c r="E7" s="4">
        <v>887.8</v>
      </c>
    </row>
    <row r="8" spans="2:6" ht="24" customHeight="1" x14ac:dyDescent="0.25">
      <c r="B8" s="1" t="s">
        <v>24</v>
      </c>
      <c r="C8" s="58" t="s">
        <v>36</v>
      </c>
      <c r="D8" s="58"/>
      <c r="E8" s="59"/>
    </row>
    <row r="10" spans="2:6" ht="24" customHeight="1" x14ac:dyDescent="0.25">
      <c r="B10" s="57" t="s">
        <v>25</v>
      </c>
      <c r="C10" s="57"/>
    </row>
    <row r="11" spans="2:6" ht="24" customHeight="1" x14ac:dyDescent="0.25">
      <c r="B11" s="8" t="s">
        <v>20</v>
      </c>
      <c r="C11" s="8" t="s">
        <v>22</v>
      </c>
      <c r="D11" s="8" t="s">
        <v>21</v>
      </c>
      <c r="E11" s="8" t="s">
        <v>23</v>
      </c>
      <c r="F11" s="8" t="s">
        <v>24</v>
      </c>
    </row>
    <row r="12" spans="2:6" ht="24" hidden="1" customHeight="1" x14ac:dyDescent="0.25">
      <c r="B12" s="12">
        <v>46141</v>
      </c>
      <c r="C12" s="6" t="s">
        <v>89</v>
      </c>
      <c r="D12" s="6" t="s">
        <v>51</v>
      </c>
      <c r="E12" s="7">
        <v>62.4</v>
      </c>
      <c r="F12" s="11"/>
    </row>
    <row r="13" spans="2:6" ht="24" hidden="1" customHeight="1" x14ac:dyDescent="0.25">
      <c r="B13" s="13">
        <v>46140</v>
      </c>
      <c r="C13" s="9" t="s">
        <v>91</v>
      </c>
      <c r="D13" s="9" t="s">
        <v>18</v>
      </c>
      <c r="E13" s="10">
        <v>-196</v>
      </c>
      <c r="F13" s="14" t="s">
        <v>97</v>
      </c>
    </row>
    <row r="14" spans="2:6" ht="24" hidden="1" customHeight="1" x14ac:dyDescent="0.25">
      <c r="B14" s="13">
        <v>46140</v>
      </c>
      <c r="C14" s="9" t="s">
        <v>89</v>
      </c>
      <c r="D14" s="9" t="s">
        <v>40</v>
      </c>
      <c r="E14" s="10">
        <v>6.99</v>
      </c>
      <c r="F14" s="14"/>
    </row>
    <row r="15" spans="2:6" ht="24" hidden="1" customHeight="1" x14ac:dyDescent="0.25">
      <c r="B15" s="13">
        <v>46137</v>
      </c>
      <c r="C15" s="9" t="s">
        <v>86</v>
      </c>
      <c r="D15" s="9" t="s">
        <v>117</v>
      </c>
      <c r="E15" s="10">
        <v>2554.17</v>
      </c>
      <c r="F15" s="14"/>
    </row>
    <row r="16" spans="2:6" ht="24" hidden="1" customHeight="1" x14ac:dyDescent="0.25">
      <c r="B16" s="13">
        <v>46137</v>
      </c>
      <c r="C16" s="9" t="s">
        <v>88</v>
      </c>
      <c r="D16" s="9" t="s">
        <v>4</v>
      </c>
      <c r="E16" s="10">
        <v>77.63</v>
      </c>
      <c r="F16" s="14"/>
    </row>
    <row r="17" spans="2:6" ht="24" hidden="1" customHeight="1" x14ac:dyDescent="0.25">
      <c r="B17" s="13">
        <v>46137</v>
      </c>
      <c r="C17" s="9" t="s">
        <v>88</v>
      </c>
      <c r="D17" s="9" t="s">
        <v>9</v>
      </c>
      <c r="E17" s="10">
        <v>23.4</v>
      </c>
      <c r="F17" s="14" t="s">
        <v>62</v>
      </c>
    </row>
    <row r="18" spans="2:6" ht="24" hidden="1" customHeight="1" x14ac:dyDescent="0.25">
      <c r="B18" s="13">
        <v>46136</v>
      </c>
      <c r="C18" s="9" t="s">
        <v>89</v>
      </c>
      <c r="D18" s="9" t="s">
        <v>14</v>
      </c>
      <c r="E18" s="10">
        <v>28.13</v>
      </c>
      <c r="F18" s="14"/>
    </row>
    <row r="19" spans="2:6" ht="24" hidden="1" customHeight="1" x14ac:dyDescent="0.25">
      <c r="B19" s="13">
        <v>46136</v>
      </c>
      <c r="C19" s="9" t="s">
        <v>89</v>
      </c>
      <c r="D19" s="9" t="s">
        <v>40</v>
      </c>
      <c r="E19" s="10">
        <v>4.7</v>
      </c>
      <c r="F19" s="14"/>
    </row>
    <row r="20" spans="2:6" ht="24" hidden="1" customHeight="1" x14ac:dyDescent="0.25">
      <c r="B20" s="13">
        <v>46136</v>
      </c>
      <c r="C20" s="9" t="s">
        <v>88</v>
      </c>
      <c r="D20" s="9" t="s">
        <v>10</v>
      </c>
      <c r="E20" s="10">
        <v>14.99</v>
      </c>
      <c r="F20" s="14" t="s">
        <v>78</v>
      </c>
    </row>
    <row r="21" spans="2:6" ht="24" hidden="1" customHeight="1" x14ac:dyDescent="0.25">
      <c r="B21" s="13">
        <v>46136</v>
      </c>
      <c r="C21" s="9" t="s">
        <v>88</v>
      </c>
      <c r="D21" s="9" t="s">
        <v>9</v>
      </c>
      <c r="E21" s="10">
        <v>8.8000000000000007</v>
      </c>
      <c r="F21" s="14"/>
    </row>
    <row r="22" spans="2:6" ht="24" hidden="1" customHeight="1" x14ac:dyDescent="0.25">
      <c r="B22" s="13">
        <v>46135</v>
      </c>
      <c r="C22" s="9" t="s">
        <v>88</v>
      </c>
      <c r="D22" s="9" t="s">
        <v>4</v>
      </c>
      <c r="E22" s="10">
        <v>52.65</v>
      </c>
      <c r="F22" s="14"/>
    </row>
    <row r="23" spans="2:6" ht="24" hidden="1" customHeight="1" x14ac:dyDescent="0.25">
      <c r="B23" s="13">
        <v>46135</v>
      </c>
      <c r="C23" s="9" t="s">
        <v>88</v>
      </c>
      <c r="D23" s="9" t="s">
        <v>10</v>
      </c>
      <c r="E23" s="10">
        <v>7.99</v>
      </c>
      <c r="F23" s="14" t="s">
        <v>74</v>
      </c>
    </row>
    <row r="24" spans="2:6" ht="24" hidden="1" customHeight="1" x14ac:dyDescent="0.25">
      <c r="B24" s="13">
        <v>46133</v>
      </c>
      <c r="C24" s="9" t="s">
        <v>88</v>
      </c>
      <c r="D24" s="9" t="s">
        <v>4</v>
      </c>
      <c r="E24" s="10">
        <v>26.22</v>
      </c>
      <c r="F24" s="14"/>
    </row>
    <row r="25" spans="2:6" ht="24" hidden="1" customHeight="1" x14ac:dyDescent="0.25">
      <c r="B25" s="13">
        <v>46133</v>
      </c>
      <c r="C25" s="9" t="s">
        <v>88</v>
      </c>
      <c r="D25" s="9" t="s">
        <v>8</v>
      </c>
      <c r="E25" s="10">
        <v>6.2</v>
      </c>
      <c r="F25" s="14"/>
    </row>
    <row r="26" spans="2:6" ht="24" hidden="1" customHeight="1" x14ac:dyDescent="0.25">
      <c r="B26" s="13">
        <v>46132</v>
      </c>
      <c r="C26" s="9" t="s">
        <v>100</v>
      </c>
      <c r="D26" s="9" t="s">
        <v>103</v>
      </c>
      <c r="E26" s="10">
        <v>50</v>
      </c>
      <c r="F26" s="14"/>
    </row>
    <row r="27" spans="2:6" ht="24" hidden="1" customHeight="1" x14ac:dyDescent="0.25">
      <c r="B27" s="13">
        <v>46132</v>
      </c>
      <c r="C27" s="9" t="s">
        <v>100</v>
      </c>
      <c r="D27" s="9" t="s">
        <v>102</v>
      </c>
      <c r="E27" s="10">
        <v>50</v>
      </c>
      <c r="F27" s="14"/>
    </row>
    <row r="28" spans="2:6" ht="24" hidden="1" customHeight="1" x14ac:dyDescent="0.25">
      <c r="B28" s="13">
        <v>46132</v>
      </c>
      <c r="C28" s="9" t="s">
        <v>91</v>
      </c>
      <c r="D28" s="9" t="s">
        <v>59</v>
      </c>
      <c r="E28" s="10">
        <v>50</v>
      </c>
      <c r="F28" s="14"/>
    </row>
    <row r="29" spans="2:6" ht="24" hidden="1" customHeight="1" x14ac:dyDescent="0.25">
      <c r="B29" s="13">
        <v>46132</v>
      </c>
      <c r="C29" s="9" t="s">
        <v>88</v>
      </c>
      <c r="D29" s="9" t="s">
        <v>10</v>
      </c>
      <c r="E29" s="10">
        <v>7</v>
      </c>
      <c r="F29" s="14" t="s">
        <v>49</v>
      </c>
    </row>
    <row r="30" spans="2:6" ht="24" hidden="1" customHeight="1" x14ac:dyDescent="0.25">
      <c r="B30" s="13">
        <v>46132</v>
      </c>
      <c r="C30" s="9" t="s">
        <v>88</v>
      </c>
      <c r="D30" s="9" t="s">
        <v>4</v>
      </c>
      <c r="E30" s="10">
        <v>53.97</v>
      </c>
      <c r="F30" s="14"/>
    </row>
    <row r="31" spans="2:6" ht="24" hidden="1" customHeight="1" x14ac:dyDescent="0.25">
      <c r="B31" s="13">
        <v>46132</v>
      </c>
      <c r="C31" s="9" t="s">
        <v>88</v>
      </c>
      <c r="D31" s="9" t="s">
        <v>10</v>
      </c>
      <c r="E31" s="10">
        <v>6.99</v>
      </c>
      <c r="F31" s="14" t="s">
        <v>74</v>
      </c>
    </row>
    <row r="32" spans="2:6" ht="24" hidden="1" customHeight="1" x14ac:dyDescent="0.25">
      <c r="B32" s="13">
        <v>46132</v>
      </c>
      <c r="C32" s="9" t="s">
        <v>88</v>
      </c>
      <c r="D32" s="9" t="s">
        <v>9</v>
      </c>
      <c r="E32" s="10">
        <v>14</v>
      </c>
      <c r="F32" s="14" t="s">
        <v>77</v>
      </c>
    </row>
    <row r="33" spans="2:6" ht="24" hidden="1" customHeight="1" x14ac:dyDescent="0.25">
      <c r="B33" s="13">
        <v>46127</v>
      </c>
      <c r="C33" s="9" t="s">
        <v>88</v>
      </c>
      <c r="D33" s="9" t="s">
        <v>4</v>
      </c>
      <c r="E33" s="10">
        <v>38.11</v>
      </c>
      <c r="F33" s="14"/>
    </row>
    <row r="34" spans="2:6" ht="24" hidden="1" customHeight="1" x14ac:dyDescent="0.25">
      <c r="B34" s="13">
        <v>46127</v>
      </c>
      <c r="C34" s="9" t="s">
        <v>88</v>
      </c>
      <c r="D34" s="9" t="s">
        <v>10</v>
      </c>
      <c r="E34" s="10">
        <v>150</v>
      </c>
      <c r="F34" s="14" t="s">
        <v>76</v>
      </c>
    </row>
    <row r="35" spans="2:6" ht="24" hidden="1" customHeight="1" x14ac:dyDescent="0.25">
      <c r="B35" s="13">
        <v>46126</v>
      </c>
      <c r="C35" s="9" t="s">
        <v>98</v>
      </c>
      <c r="D35" s="9" t="s">
        <v>38</v>
      </c>
      <c r="E35" s="10">
        <v>24.9</v>
      </c>
      <c r="F35" s="14"/>
    </row>
    <row r="36" spans="2:6" ht="24" hidden="1" customHeight="1" x14ac:dyDescent="0.25">
      <c r="B36" s="13">
        <v>46126</v>
      </c>
      <c r="C36" s="9" t="s">
        <v>88</v>
      </c>
      <c r="D36" s="9" t="s">
        <v>5</v>
      </c>
      <c r="E36" s="10">
        <v>78.66</v>
      </c>
      <c r="F36" s="14"/>
    </row>
    <row r="37" spans="2:6" ht="24" hidden="1" customHeight="1" x14ac:dyDescent="0.25">
      <c r="B37" s="13">
        <v>46125</v>
      </c>
      <c r="C37" s="9" t="s">
        <v>88</v>
      </c>
      <c r="D37" s="9" t="s">
        <v>8</v>
      </c>
      <c r="E37" s="10">
        <v>126</v>
      </c>
      <c r="F37" s="14"/>
    </row>
    <row r="38" spans="2:6" ht="24" hidden="1" customHeight="1" x14ac:dyDescent="0.25">
      <c r="B38" s="13">
        <v>46125</v>
      </c>
      <c r="C38" s="9" t="s">
        <v>88</v>
      </c>
      <c r="D38" s="9" t="s">
        <v>8</v>
      </c>
      <c r="E38" s="10">
        <v>168</v>
      </c>
      <c r="F38" s="14"/>
    </row>
    <row r="39" spans="2:6" ht="24" hidden="1" customHeight="1" x14ac:dyDescent="0.25">
      <c r="B39" s="13">
        <v>46125</v>
      </c>
      <c r="C39" s="9" t="s">
        <v>89</v>
      </c>
      <c r="D39" s="9" t="s">
        <v>13</v>
      </c>
      <c r="E39" s="10">
        <v>50.99</v>
      </c>
      <c r="F39" s="14"/>
    </row>
    <row r="40" spans="2:6" ht="24" hidden="1" customHeight="1" x14ac:dyDescent="0.25">
      <c r="B40" s="13">
        <v>46123</v>
      </c>
      <c r="C40" s="9" t="s">
        <v>15</v>
      </c>
      <c r="D40" s="9" t="s">
        <v>16</v>
      </c>
      <c r="E40" s="10">
        <v>637.05999999999995</v>
      </c>
      <c r="F40" s="14"/>
    </row>
    <row r="41" spans="2:6" ht="24" hidden="1" customHeight="1" x14ac:dyDescent="0.25">
      <c r="B41" s="13">
        <v>46123</v>
      </c>
      <c r="C41" s="9" t="s">
        <v>88</v>
      </c>
      <c r="D41" s="9" t="s">
        <v>4</v>
      </c>
      <c r="E41" s="10">
        <v>21.88</v>
      </c>
      <c r="F41" s="14"/>
    </row>
    <row r="42" spans="2:6" ht="24" hidden="1" customHeight="1" x14ac:dyDescent="0.25">
      <c r="B42" s="13">
        <v>46123</v>
      </c>
      <c r="C42" s="9" t="s">
        <v>88</v>
      </c>
      <c r="D42" s="9" t="s">
        <v>10</v>
      </c>
      <c r="E42" s="10">
        <v>39.9</v>
      </c>
      <c r="F42" s="14" t="s">
        <v>75</v>
      </c>
    </row>
    <row r="43" spans="2:6" ht="24" hidden="1" customHeight="1" x14ac:dyDescent="0.25">
      <c r="B43" s="13">
        <v>46123</v>
      </c>
      <c r="C43" s="9" t="s">
        <v>88</v>
      </c>
      <c r="D43" s="9" t="s">
        <v>8</v>
      </c>
      <c r="E43" s="10">
        <v>24.99</v>
      </c>
      <c r="F43" s="14"/>
    </row>
    <row r="44" spans="2:6" ht="24" hidden="1" customHeight="1" x14ac:dyDescent="0.25">
      <c r="B44" s="13">
        <v>46122</v>
      </c>
      <c r="C44" s="9" t="s">
        <v>15</v>
      </c>
      <c r="D44" s="9" t="s">
        <v>16</v>
      </c>
      <c r="E44" s="10">
        <v>40.26</v>
      </c>
      <c r="F44" s="14"/>
    </row>
    <row r="45" spans="2:6" ht="24" hidden="1" customHeight="1" x14ac:dyDescent="0.25">
      <c r="B45" s="13">
        <v>46121</v>
      </c>
      <c r="C45" s="9" t="s">
        <v>88</v>
      </c>
      <c r="D45" s="9" t="s">
        <v>4</v>
      </c>
      <c r="E45" s="10">
        <v>44.59</v>
      </c>
      <c r="F45" s="14"/>
    </row>
    <row r="46" spans="2:6" ht="24" hidden="1" customHeight="1" x14ac:dyDescent="0.25">
      <c r="B46" s="13">
        <v>46121</v>
      </c>
      <c r="C46" s="9" t="s">
        <v>88</v>
      </c>
      <c r="D46" s="9" t="s">
        <v>8</v>
      </c>
      <c r="E46" s="10">
        <v>29.99</v>
      </c>
      <c r="F46" s="14"/>
    </row>
    <row r="47" spans="2:6" ht="24" hidden="1" customHeight="1" x14ac:dyDescent="0.25">
      <c r="B47" s="13">
        <v>46120</v>
      </c>
      <c r="C47" s="9" t="s">
        <v>88</v>
      </c>
      <c r="D47" s="9" t="s">
        <v>7</v>
      </c>
      <c r="E47" s="10">
        <v>-17.600000000000001</v>
      </c>
      <c r="F47" s="14"/>
    </row>
    <row r="48" spans="2:6" ht="24" hidden="1" customHeight="1" x14ac:dyDescent="0.25">
      <c r="B48" s="13">
        <v>46120</v>
      </c>
      <c r="C48" s="9" t="s">
        <v>88</v>
      </c>
      <c r="D48" s="9" t="s">
        <v>4</v>
      </c>
      <c r="E48" s="10">
        <v>63.8</v>
      </c>
      <c r="F48" s="14"/>
    </row>
    <row r="49" spans="2:6" ht="24" hidden="1" customHeight="1" x14ac:dyDescent="0.25">
      <c r="B49" s="13">
        <v>46120</v>
      </c>
      <c r="C49" s="9" t="s">
        <v>88</v>
      </c>
      <c r="D49" s="9" t="s">
        <v>4</v>
      </c>
      <c r="E49" s="10">
        <v>36.619999999999997</v>
      </c>
      <c r="F49" s="14"/>
    </row>
    <row r="50" spans="2:6" ht="24" hidden="1" customHeight="1" x14ac:dyDescent="0.25">
      <c r="B50" s="13">
        <v>46119</v>
      </c>
      <c r="C50" s="9" t="s">
        <v>89</v>
      </c>
      <c r="D50" s="9" t="s">
        <v>50</v>
      </c>
      <c r="E50" s="10">
        <v>136</v>
      </c>
      <c r="F50" s="14"/>
    </row>
    <row r="51" spans="2:6" ht="24" hidden="1" customHeight="1" x14ac:dyDescent="0.25">
      <c r="B51" s="13">
        <v>46119</v>
      </c>
      <c r="C51" s="9" t="s">
        <v>89</v>
      </c>
      <c r="D51" s="9" t="s">
        <v>50</v>
      </c>
      <c r="E51" s="10">
        <v>136</v>
      </c>
      <c r="F51" s="14"/>
    </row>
    <row r="52" spans="2:6" ht="24" hidden="1" customHeight="1" x14ac:dyDescent="0.25">
      <c r="B52" s="13">
        <v>46119</v>
      </c>
      <c r="C52" s="9" t="s">
        <v>86</v>
      </c>
      <c r="D52" s="9" t="s">
        <v>3</v>
      </c>
      <c r="E52" s="10">
        <v>302.85000000000002</v>
      </c>
      <c r="F52" s="14"/>
    </row>
    <row r="53" spans="2:6" ht="24" hidden="1" customHeight="1" x14ac:dyDescent="0.25">
      <c r="B53" s="13">
        <v>46119</v>
      </c>
      <c r="C53" s="9" t="s">
        <v>89</v>
      </c>
      <c r="D53" s="9" t="s">
        <v>38</v>
      </c>
      <c r="E53" s="10">
        <v>5</v>
      </c>
      <c r="F53" s="14"/>
    </row>
    <row r="54" spans="2:6" ht="24" hidden="1" customHeight="1" x14ac:dyDescent="0.25">
      <c r="B54" s="13">
        <v>46119</v>
      </c>
      <c r="C54" s="9" t="s">
        <v>88</v>
      </c>
      <c r="D54" s="9" t="s">
        <v>10</v>
      </c>
      <c r="E54" s="10">
        <v>40</v>
      </c>
      <c r="F54" s="14" t="s">
        <v>73</v>
      </c>
    </row>
    <row r="55" spans="2:6" ht="24" hidden="1" customHeight="1" x14ac:dyDescent="0.25">
      <c r="B55" s="13">
        <v>46119</v>
      </c>
      <c r="C55" s="9" t="s">
        <v>89</v>
      </c>
      <c r="D55" s="9" t="s">
        <v>40</v>
      </c>
      <c r="E55" s="10">
        <v>5.99</v>
      </c>
      <c r="F55" s="14"/>
    </row>
    <row r="56" spans="2:6" ht="24" hidden="1" customHeight="1" x14ac:dyDescent="0.25">
      <c r="B56" s="13">
        <v>46119</v>
      </c>
      <c r="C56" s="9" t="s">
        <v>88</v>
      </c>
      <c r="D56" s="9" t="s">
        <v>5</v>
      </c>
      <c r="E56" s="10">
        <v>87.84</v>
      </c>
      <c r="F56" s="14"/>
    </row>
    <row r="57" spans="2:6" ht="24" hidden="1" customHeight="1" x14ac:dyDescent="0.25">
      <c r="B57" s="13">
        <v>46117</v>
      </c>
      <c r="C57" s="9" t="s">
        <v>98</v>
      </c>
      <c r="D57" s="9" t="s">
        <v>11</v>
      </c>
      <c r="E57" s="10">
        <v>115</v>
      </c>
      <c r="F57" s="14"/>
    </row>
    <row r="58" spans="2:6" ht="24" hidden="1" customHeight="1" x14ac:dyDescent="0.25">
      <c r="B58" s="13">
        <v>46116</v>
      </c>
      <c r="C58" s="9" t="s">
        <v>88</v>
      </c>
      <c r="D58" s="9" t="s">
        <v>10</v>
      </c>
      <c r="E58" s="10">
        <v>2.5</v>
      </c>
      <c r="F58" s="14" t="s">
        <v>72</v>
      </c>
    </row>
    <row r="59" spans="2:6" ht="24" hidden="1" customHeight="1" x14ac:dyDescent="0.25">
      <c r="B59" s="13">
        <v>46116</v>
      </c>
      <c r="C59" s="9" t="s">
        <v>88</v>
      </c>
      <c r="D59" s="9" t="s">
        <v>10</v>
      </c>
      <c r="E59" s="10">
        <v>27</v>
      </c>
      <c r="F59" s="14" t="s">
        <v>71</v>
      </c>
    </row>
    <row r="60" spans="2:6" ht="24" hidden="1" customHeight="1" x14ac:dyDescent="0.25">
      <c r="B60" s="13">
        <v>46115</v>
      </c>
      <c r="C60" s="9" t="s">
        <v>87</v>
      </c>
      <c r="D60" s="9" t="s">
        <v>10</v>
      </c>
      <c r="E60" s="10">
        <v>887.8</v>
      </c>
      <c r="F60" s="14" t="s">
        <v>36</v>
      </c>
    </row>
    <row r="61" spans="2:6" ht="24" hidden="1" customHeight="1" x14ac:dyDescent="0.25">
      <c r="B61" s="13">
        <v>46115</v>
      </c>
      <c r="C61" s="9" t="s">
        <v>88</v>
      </c>
      <c r="D61" s="9" t="s">
        <v>7</v>
      </c>
      <c r="E61" s="10">
        <v>109.9</v>
      </c>
      <c r="F61" s="14"/>
    </row>
    <row r="62" spans="2:6" ht="24" hidden="1" customHeight="1" x14ac:dyDescent="0.25">
      <c r="B62" s="13">
        <v>46114</v>
      </c>
      <c r="C62" s="9" t="s">
        <v>87</v>
      </c>
      <c r="D62" s="9" t="s">
        <v>4</v>
      </c>
      <c r="E62" s="10">
        <v>11.35</v>
      </c>
      <c r="F62" s="14"/>
    </row>
    <row r="63" spans="2:6" ht="24" hidden="1" customHeight="1" x14ac:dyDescent="0.25">
      <c r="B63" s="13">
        <v>46113</v>
      </c>
      <c r="C63" s="9" t="s">
        <v>88</v>
      </c>
      <c r="D63" s="9" t="s">
        <v>9</v>
      </c>
      <c r="E63" s="10">
        <v>13.1</v>
      </c>
      <c r="F63" s="14" t="s">
        <v>62</v>
      </c>
    </row>
    <row r="64" spans="2:6" ht="24" customHeight="1" x14ac:dyDescent="0.25">
      <c r="B64" s="13">
        <v>46112</v>
      </c>
      <c r="C64" s="9" t="s">
        <v>87</v>
      </c>
      <c r="D64" s="9" t="s">
        <v>4</v>
      </c>
      <c r="E64" s="10">
        <v>74.61</v>
      </c>
      <c r="F64" s="14"/>
    </row>
    <row r="65" spans="2:6" ht="24" customHeight="1" x14ac:dyDescent="0.25">
      <c r="B65" s="13">
        <v>46112</v>
      </c>
      <c r="C65" s="9" t="s">
        <v>87</v>
      </c>
      <c r="D65" s="9" t="s">
        <v>4</v>
      </c>
      <c r="E65" s="10">
        <v>43.98</v>
      </c>
      <c r="F65" s="14"/>
    </row>
    <row r="66" spans="2:6" ht="24" hidden="1" customHeight="1" x14ac:dyDescent="0.25">
      <c r="B66" s="13">
        <v>46112</v>
      </c>
      <c r="C66" s="9" t="s">
        <v>15</v>
      </c>
      <c r="D66" s="9" t="s">
        <v>16</v>
      </c>
      <c r="E66" s="10">
        <v>58.72</v>
      </c>
      <c r="F66" s="14"/>
    </row>
    <row r="67" spans="2:6" ht="24" customHeight="1" x14ac:dyDescent="0.25">
      <c r="B67" s="13">
        <v>46112</v>
      </c>
      <c r="C67" s="9" t="s">
        <v>88</v>
      </c>
      <c r="D67" s="9" t="s">
        <v>4</v>
      </c>
      <c r="E67" s="10">
        <v>42.48</v>
      </c>
      <c r="F67" s="14"/>
    </row>
    <row r="68" spans="2:6" ht="24" hidden="1" customHeight="1" x14ac:dyDescent="0.25">
      <c r="B68" s="13"/>
      <c r="C68" s="9"/>
      <c r="D68" s="9"/>
      <c r="E68" s="10"/>
      <c r="F68" s="14"/>
    </row>
    <row r="69" spans="2:6" ht="24" hidden="1" customHeight="1" x14ac:dyDescent="0.25">
      <c r="B69" s="13">
        <v>46111</v>
      </c>
      <c r="C69" s="9" t="s">
        <v>87</v>
      </c>
      <c r="D69" s="9" t="s">
        <v>5</v>
      </c>
      <c r="E69" s="10">
        <v>50.02</v>
      </c>
      <c r="F69" s="14"/>
    </row>
    <row r="70" spans="2:6" ht="24" hidden="1" customHeight="1" x14ac:dyDescent="0.25">
      <c r="B70" s="13">
        <v>46111</v>
      </c>
      <c r="C70" s="9" t="s">
        <v>89</v>
      </c>
      <c r="D70" s="9" t="s">
        <v>40</v>
      </c>
      <c r="E70" s="10">
        <v>1.99</v>
      </c>
      <c r="F70" s="14"/>
    </row>
    <row r="71" spans="2:6" ht="24" hidden="1" customHeight="1" x14ac:dyDescent="0.25">
      <c r="B71" s="13">
        <v>46109</v>
      </c>
      <c r="C71" s="9" t="s">
        <v>90</v>
      </c>
      <c r="D71" s="9" t="s">
        <v>109</v>
      </c>
      <c r="E71" s="10">
        <v>1.99</v>
      </c>
      <c r="F71" s="14"/>
    </row>
    <row r="72" spans="2:6" ht="24" hidden="1" customHeight="1" x14ac:dyDescent="0.25">
      <c r="B72" s="13">
        <v>46109</v>
      </c>
      <c r="C72" s="9" t="s">
        <v>87</v>
      </c>
      <c r="D72" s="9" t="s">
        <v>80</v>
      </c>
      <c r="E72" s="10">
        <v>81.55</v>
      </c>
      <c r="F72" s="14" t="s">
        <v>116</v>
      </c>
    </row>
    <row r="73" spans="2:6" ht="24" hidden="1" customHeight="1" x14ac:dyDescent="0.25">
      <c r="B73" s="13">
        <v>46109</v>
      </c>
      <c r="C73" s="9" t="s">
        <v>88</v>
      </c>
      <c r="D73" s="9" t="s">
        <v>10</v>
      </c>
      <c r="E73" s="10">
        <v>0.2</v>
      </c>
      <c r="F73" s="14"/>
    </row>
    <row r="74" spans="2:6" ht="24" hidden="1" customHeight="1" x14ac:dyDescent="0.25">
      <c r="B74" s="13">
        <v>46109</v>
      </c>
      <c r="C74" s="9" t="s">
        <v>88</v>
      </c>
      <c r="D74" s="9" t="s">
        <v>9</v>
      </c>
      <c r="E74" s="10">
        <v>4.5</v>
      </c>
      <c r="F74" s="14" t="s">
        <v>62</v>
      </c>
    </row>
    <row r="75" spans="2:6" ht="24" hidden="1" customHeight="1" x14ac:dyDescent="0.25">
      <c r="B75" s="13">
        <v>46109</v>
      </c>
      <c r="C75" s="9" t="s">
        <v>89</v>
      </c>
      <c r="D75" s="9" t="s">
        <v>40</v>
      </c>
      <c r="E75" s="10">
        <v>6.99</v>
      </c>
      <c r="F75" s="14"/>
    </row>
    <row r="76" spans="2:6" ht="24" customHeight="1" x14ac:dyDescent="0.25">
      <c r="B76" s="13">
        <v>46109</v>
      </c>
      <c r="C76" s="9" t="s">
        <v>88</v>
      </c>
      <c r="D76" s="9" t="s">
        <v>4</v>
      </c>
      <c r="E76" s="10">
        <v>175.3</v>
      </c>
      <c r="F76" s="14"/>
    </row>
    <row r="77" spans="2:6" ht="24" hidden="1" customHeight="1" x14ac:dyDescent="0.25">
      <c r="B77" s="13">
        <v>46107</v>
      </c>
      <c r="C77" s="9" t="s">
        <v>88</v>
      </c>
      <c r="D77" s="9" t="s">
        <v>5</v>
      </c>
      <c r="E77" s="10">
        <v>85.1</v>
      </c>
      <c r="F77" s="14"/>
    </row>
    <row r="78" spans="2:6" ht="24" hidden="1" customHeight="1" x14ac:dyDescent="0.25">
      <c r="B78" s="13"/>
      <c r="C78" s="9"/>
      <c r="D78" s="9"/>
      <c r="E78" s="10"/>
      <c r="F78" s="14"/>
    </row>
    <row r="79" spans="2:6" ht="24" hidden="1" customHeight="1" x14ac:dyDescent="0.25">
      <c r="B79" s="13">
        <v>46105</v>
      </c>
      <c r="C79" s="9" t="s">
        <v>104</v>
      </c>
      <c r="D79" s="9" t="s">
        <v>59</v>
      </c>
      <c r="E79" s="10">
        <v>50</v>
      </c>
      <c r="F79" s="14"/>
    </row>
    <row r="80" spans="2:6" ht="24" hidden="1" customHeight="1" x14ac:dyDescent="0.25">
      <c r="B80" s="13">
        <v>46105</v>
      </c>
      <c r="C80" s="9" t="s">
        <v>88</v>
      </c>
      <c r="D80" s="9" t="s">
        <v>7</v>
      </c>
      <c r="E80" s="10">
        <v>28</v>
      </c>
      <c r="F80" s="14" t="s">
        <v>70</v>
      </c>
    </row>
    <row r="81" spans="2:6" ht="24" hidden="1" customHeight="1" x14ac:dyDescent="0.25">
      <c r="B81" s="13">
        <v>46104</v>
      </c>
      <c r="C81" s="9" t="s">
        <v>87</v>
      </c>
      <c r="D81" s="9" t="s">
        <v>9</v>
      </c>
      <c r="E81" s="10">
        <v>42</v>
      </c>
      <c r="F81" s="14" t="s">
        <v>115</v>
      </c>
    </row>
    <row r="82" spans="2:6" ht="24" hidden="1" customHeight="1" x14ac:dyDescent="0.25">
      <c r="B82" s="13">
        <v>46104</v>
      </c>
      <c r="C82" s="9" t="s">
        <v>90</v>
      </c>
      <c r="D82" s="9" t="s">
        <v>81</v>
      </c>
      <c r="E82" s="10">
        <v>21.99</v>
      </c>
      <c r="F82" s="14"/>
    </row>
    <row r="83" spans="2:6" ht="24" hidden="1" customHeight="1" x14ac:dyDescent="0.25">
      <c r="B83" s="13">
        <v>46104</v>
      </c>
      <c r="C83" s="9" t="s">
        <v>87</v>
      </c>
      <c r="D83" s="9" t="s">
        <v>61</v>
      </c>
      <c r="E83" s="10">
        <v>60</v>
      </c>
      <c r="F83" s="14"/>
    </row>
    <row r="84" spans="2:6" ht="24" hidden="1" customHeight="1" x14ac:dyDescent="0.25">
      <c r="B84" s="13">
        <v>46104</v>
      </c>
      <c r="C84" s="9" t="s">
        <v>90</v>
      </c>
      <c r="D84" s="9" t="s">
        <v>14</v>
      </c>
      <c r="E84" s="10">
        <v>15.99</v>
      </c>
      <c r="F84" s="14"/>
    </row>
    <row r="85" spans="2:6" ht="24" hidden="1" customHeight="1" x14ac:dyDescent="0.25">
      <c r="B85" s="13">
        <v>46104</v>
      </c>
      <c r="C85" s="9" t="s">
        <v>87</v>
      </c>
      <c r="D85" s="9" t="s">
        <v>7</v>
      </c>
      <c r="E85" s="10">
        <v>-15.75</v>
      </c>
      <c r="F85" s="14"/>
    </row>
    <row r="86" spans="2:6" ht="24" hidden="1" customHeight="1" x14ac:dyDescent="0.25">
      <c r="B86" s="13">
        <v>46104</v>
      </c>
      <c r="C86" s="9" t="s">
        <v>89</v>
      </c>
      <c r="D86" s="9" t="s">
        <v>14</v>
      </c>
      <c r="E86" s="10">
        <v>52.12</v>
      </c>
      <c r="F86" s="14"/>
    </row>
    <row r="87" spans="2:6" ht="24" hidden="1" customHeight="1" x14ac:dyDescent="0.25">
      <c r="B87" s="13">
        <v>46104</v>
      </c>
      <c r="C87" s="9" t="s">
        <v>89</v>
      </c>
      <c r="D87" s="9" t="s">
        <v>51</v>
      </c>
      <c r="E87" s="10">
        <v>62.4</v>
      </c>
      <c r="F87" s="14"/>
    </row>
    <row r="88" spans="2:6" ht="24" customHeight="1" x14ac:dyDescent="0.25">
      <c r="B88" s="13">
        <v>46104</v>
      </c>
      <c r="C88" s="9" t="s">
        <v>88</v>
      </c>
      <c r="D88" s="9" t="s">
        <v>4</v>
      </c>
      <c r="E88" s="10">
        <v>64.03</v>
      </c>
      <c r="F88" s="14"/>
    </row>
    <row r="89" spans="2:6" ht="24" hidden="1" customHeight="1" x14ac:dyDescent="0.25">
      <c r="B89" s="13">
        <v>46104</v>
      </c>
      <c r="C89" s="9" t="s">
        <v>88</v>
      </c>
      <c r="D89" s="9" t="s">
        <v>9</v>
      </c>
      <c r="E89" s="10">
        <v>115.16</v>
      </c>
      <c r="F89" s="14" t="s">
        <v>69</v>
      </c>
    </row>
    <row r="90" spans="2:6" ht="24" customHeight="1" x14ac:dyDescent="0.25">
      <c r="B90" s="13">
        <v>46102</v>
      </c>
      <c r="C90" s="9" t="s">
        <v>88</v>
      </c>
      <c r="D90" s="9" t="s">
        <v>4</v>
      </c>
      <c r="E90" s="10">
        <v>5.6</v>
      </c>
      <c r="F90" s="14"/>
    </row>
    <row r="91" spans="2:6" ht="24" hidden="1" customHeight="1" x14ac:dyDescent="0.25">
      <c r="B91" s="13">
        <v>46102</v>
      </c>
      <c r="C91" s="9" t="s">
        <v>89</v>
      </c>
      <c r="D91" s="9" t="s">
        <v>40</v>
      </c>
      <c r="E91" s="10">
        <v>7.99</v>
      </c>
      <c r="F91" s="14"/>
    </row>
    <row r="92" spans="2:6" ht="24" customHeight="1" x14ac:dyDescent="0.25">
      <c r="B92" s="13">
        <v>46102</v>
      </c>
      <c r="C92" s="9" t="s">
        <v>88</v>
      </c>
      <c r="D92" s="9" t="s">
        <v>4</v>
      </c>
      <c r="E92" s="10">
        <v>10.71</v>
      </c>
      <c r="F92" s="14"/>
    </row>
    <row r="93" spans="2:6" ht="24" hidden="1" customHeight="1" x14ac:dyDescent="0.25">
      <c r="B93" s="13">
        <v>46102</v>
      </c>
      <c r="C93" s="9" t="s">
        <v>88</v>
      </c>
      <c r="D93" s="9" t="s">
        <v>9</v>
      </c>
      <c r="E93" s="10">
        <v>31</v>
      </c>
      <c r="F93" s="14" t="s">
        <v>68</v>
      </c>
    </row>
    <row r="94" spans="2:6" ht="24" hidden="1" customHeight="1" x14ac:dyDescent="0.25">
      <c r="B94" s="13">
        <v>46102</v>
      </c>
      <c r="C94" s="9" t="s">
        <v>88</v>
      </c>
      <c r="D94" s="9" t="s">
        <v>9</v>
      </c>
      <c r="E94" s="10">
        <v>25.8</v>
      </c>
      <c r="F94" s="14" t="s">
        <v>62</v>
      </c>
    </row>
    <row r="95" spans="2:6" ht="24" hidden="1" customHeight="1" x14ac:dyDescent="0.25">
      <c r="B95" s="13">
        <v>46101</v>
      </c>
      <c r="C95" s="9" t="s">
        <v>100</v>
      </c>
      <c r="D95" s="9" t="s">
        <v>103</v>
      </c>
      <c r="E95" s="10">
        <v>50</v>
      </c>
      <c r="F95" s="14"/>
    </row>
    <row r="96" spans="2:6" ht="24" hidden="1" customHeight="1" x14ac:dyDescent="0.25">
      <c r="B96" s="13">
        <v>46101</v>
      </c>
      <c r="C96" s="9" t="s">
        <v>100</v>
      </c>
      <c r="D96" s="9" t="s">
        <v>83</v>
      </c>
      <c r="E96" s="10">
        <v>50</v>
      </c>
      <c r="F96" s="14"/>
    </row>
    <row r="97" spans="2:6" ht="24" hidden="1" customHeight="1" x14ac:dyDescent="0.25">
      <c r="B97" s="13">
        <v>46101</v>
      </c>
      <c r="C97" s="9" t="s">
        <v>88</v>
      </c>
      <c r="D97" s="9" t="s">
        <v>10</v>
      </c>
      <c r="E97" s="10">
        <v>10.4</v>
      </c>
      <c r="F97" s="14" t="s">
        <v>67</v>
      </c>
    </row>
    <row r="98" spans="2:6" ht="24" hidden="1" customHeight="1" x14ac:dyDescent="0.25">
      <c r="B98" s="13">
        <v>46101</v>
      </c>
      <c r="C98" s="9" t="s">
        <v>91</v>
      </c>
      <c r="D98" s="9" t="s">
        <v>59</v>
      </c>
      <c r="E98" s="10">
        <v>50</v>
      </c>
      <c r="F98" s="14"/>
    </row>
    <row r="99" spans="2:6" ht="24" hidden="1" customHeight="1" x14ac:dyDescent="0.25">
      <c r="B99" s="13">
        <v>46101</v>
      </c>
      <c r="C99" s="9" t="s">
        <v>89</v>
      </c>
      <c r="D99" s="9" t="s">
        <v>40</v>
      </c>
      <c r="E99" s="10">
        <v>12.4</v>
      </c>
      <c r="F99" s="14"/>
    </row>
    <row r="100" spans="2:6" ht="24" hidden="1" customHeight="1" x14ac:dyDescent="0.25">
      <c r="B100" s="13">
        <v>46101</v>
      </c>
      <c r="C100" s="9" t="s">
        <v>88</v>
      </c>
      <c r="D100" s="9" t="s">
        <v>9</v>
      </c>
      <c r="E100" s="10">
        <v>11.15</v>
      </c>
      <c r="F100" s="14" t="s">
        <v>65</v>
      </c>
    </row>
    <row r="101" spans="2:6" ht="24" hidden="1" customHeight="1" x14ac:dyDescent="0.25">
      <c r="B101" s="13">
        <v>46101</v>
      </c>
      <c r="C101" s="9" t="s">
        <v>88</v>
      </c>
      <c r="D101" s="9" t="s">
        <v>5</v>
      </c>
      <c r="E101" s="10">
        <v>59.65</v>
      </c>
      <c r="F101" s="14"/>
    </row>
    <row r="102" spans="2:6" ht="24" hidden="1" customHeight="1" x14ac:dyDescent="0.25">
      <c r="B102" s="13">
        <v>46100</v>
      </c>
      <c r="C102" s="9" t="s">
        <v>87</v>
      </c>
      <c r="D102" s="9" t="s">
        <v>6</v>
      </c>
      <c r="E102" s="10">
        <v>50.6</v>
      </c>
      <c r="F102" s="14"/>
    </row>
    <row r="103" spans="2:6" ht="24" hidden="1" customHeight="1" x14ac:dyDescent="0.25">
      <c r="B103" s="13">
        <v>46100</v>
      </c>
      <c r="C103" s="9" t="s">
        <v>87</v>
      </c>
      <c r="D103" s="9" t="s">
        <v>7</v>
      </c>
      <c r="E103" s="10">
        <v>-34.75</v>
      </c>
      <c r="F103" s="14"/>
    </row>
    <row r="104" spans="2:6" ht="24" hidden="1" customHeight="1" x14ac:dyDescent="0.25">
      <c r="B104" s="13">
        <v>46098</v>
      </c>
      <c r="C104" s="9" t="s">
        <v>87</v>
      </c>
      <c r="D104" s="9" t="s">
        <v>7</v>
      </c>
      <c r="E104" s="10">
        <v>52.5</v>
      </c>
      <c r="F104" s="14"/>
    </row>
    <row r="105" spans="2:6" ht="24" hidden="1" customHeight="1" x14ac:dyDescent="0.25">
      <c r="B105" s="13">
        <v>46098</v>
      </c>
      <c r="C105" s="9" t="s">
        <v>88</v>
      </c>
      <c r="D105" s="9" t="s">
        <v>6</v>
      </c>
      <c r="E105" s="10">
        <v>51.9</v>
      </c>
      <c r="F105" s="14" t="s">
        <v>66</v>
      </c>
    </row>
    <row r="106" spans="2:6" ht="24" hidden="1" customHeight="1" x14ac:dyDescent="0.25">
      <c r="B106" s="13">
        <v>46097</v>
      </c>
      <c r="C106" s="9" t="s">
        <v>87</v>
      </c>
      <c r="D106" s="9" t="s">
        <v>80</v>
      </c>
      <c r="E106" s="10">
        <v>88.45</v>
      </c>
      <c r="F106" s="14" t="s">
        <v>108</v>
      </c>
    </row>
    <row r="107" spans="2:6" ht="24" hidden="1" customHeight="1" x14ac:dyDescent="0.25">
      <c r="B107" s="13">
        <v>46097</v>
      </c>
      <c r="C107" s="9" t="s">
        <v>87</v>
      </c>
      <c r="D107" s="9" t="s">
        <v>9</v>
      </c>
      <c r="E107" s="10">
        <v>35</v>
      </c>
      <c r="F107" s="14" t="s">
        <v>114</v>
      </c>
    </row>
    <row r="108" spans="2:6" ht="24" hidden="1" customHeight="1" x14ac:dyDescent="0.25">
      <c r="B108" s="13">
        <v>46097</v>
      </c>
      <c r="C108" s="9" t="s">
        <v>87</v>
      </c>
      <c r="D108" s="9" t="s">
        <v>9</v>
      </c>
      <c r="E108" s="10">
        <v>25.2</v>
      </c>
      <c r="F108" s="14" t="s">
        <v>114</v>
      </c>
    </row>
    <row r="109" spans="2:6" ht="24" hidden="1" customHeight="1" x14ac:dyDescent="0.25">
      <c r="B109" s="13">
        <v>46097</v>
      </c>
      <c r="C109" s="9" t="s">
        <v>90</v>
      </c>
      <c r="D109" s="9" t="s">
        <v>79</v>
      </c>
      <c r="E109" s="10">
        <v>4.99</v>
      </c>
      <c r="F109" s="14"/>
    </row>
    <row r="110" spans="2:6" ht="24" hidden="1" customHeight="1" x14ac:dyDescent="0.25">
      <c r="B110" s="13">
        <v>46097</v>
      </c>
      <c r="C110" s="9" t="s">
        <v>89</v>
      </c>
      <c r="D110" s="9" t="s">
        <v>47</v>
      </c>
      <c r="E110" s="10">
        <v>157.76</v>
      </c>
      <c r="F110" s="14"/>
    </row>
    <row r="111" spans="2:6" ht="24" hidden="1" customHeight="1" x14ac:dyDescent="0.25">
      <c r="B111" s="13">
        <v>46097</v>
      </c>
      <c r="C111" s="9" t="s">
        <v>89</v>
      </c>
      <c r="D111" s="9" t="s">
        <v>13</v>
      </c>
      <c r="E111" s="10">
        <v>50.99</v>
      </c>
      <c r="F111" s="14"/>
    </row>
    <row r="112" spans="2:6" ht="24" hidden="1" customHeight="1" x14ac:dyDescent="0.25">
      <c r="B112" s="13">
        <v>46097</v>
      </c>
      <c r="C112" s="9" t="s">
        <v>88</v>
      </c>
      <c r="D112" s="9" t="s">
        <v>9</v>
      </c>
      <c r="E112" s="10">
        <v>70.5</v>
      </c>
      <c r="F112" s="14" t="s">
        <v>65</v>
      </c>
    </row>
    <row r="113" spans="2:6" ht="24" hidden="1" customHeight="1" x14ac:dyDescent="0.25">
      <c r="B113" s="13">
        <v>46095</v>
      </c>
      <c r="C113" s="9" t="s">
        <v>98</v>
      </c>
      <c r="D113" s="9" t="s">
        <v>38</v>
      </c>
      <c r="E113" s="10">
        <v>24.9</v>
      </c>
      <c r="F113" s="14"/>
    </row>
    <row r="114" spans="2:6" ht="24" hidden="1" customHeight="1" x14ac:dyDescent="0.25">
      <c r="B114" s="13">
        <v>46095</v>
      </c>
      <c r="C114" s="9" t="s">
        <v>88</v>
      </c>
      <c r="D114" s="9" t="s">
        <v>10</v>
      </c>
      <c r="E114" s="10">
        <v>1.5</v>
      </c>
      <c r="F114" s="14"/>
    </row>
    <row r="115" spans="2:6" ht="24" hidden="1" customHeight="1" x14ac:dyDescent="0.25">
      <c r="B115" s="13">
        <v>46095</v>
      </c>
      <c r="C115" s="9" t="s">
        <v>88</v>
      </c>
      <c r="D115" s="9" t="s">
        <v>10</v>
      </c>
      <c r="E115" s="10">
        <v>7</v>
      </c>
      <c r="F115" s="14"/>
    </row>
    <row r="116" spans="2:6" ht="24" customHeight="1" x14ac:dyDescent="0.25">
      <c r="B116" s="13">
        <v>46093</v>
      </c>
      <c r="C116" s="9" t="s">
        <v>88</v>
      </c>
      <c r="D116" s="9" t="s">
        <v>4</v>
      </c>
      <c r="E116" s="10">
        <v>4.8899999999999997</v>
      </c>
      <c r="F116" s="14"/>
    </row>
    <row r="117" spans="2:6" ht="24" hidden="1" customHeight="1" x14ac:dyDescent="0.25">
      <c r="B117" s="13">
        <v>46092</v>
      </c>
      <c r="C117" s="9" t="s">
        <v>15</v>
      </c>
      <c r="D117" s="9" t="s">
        <v>16</v>
      </c>
      <c r="E117" s="10">
        <v>637.05999999999995</v>
      </c>
      <c r="F117" s="14"/>
    </row>
    <row r="118" spans="2:6" ht="24" hidden="1" customHeight="1" x14ac:dyDescent="0.25">
      <c r="B118" s="13">
        <v>46091</v>
      </c>
      <c r="C118" s="9" t="s">
        <v>90</v>
      </c>
      <c r="D118" s="9" t="s">
        <v>34</v>
      </c>
      <c r="E118" s="10">
        <v>60.58</v>
      </c>
      <c r="F118" s="14"/>
    </row>
    <row r="119" spans="2:6" ht="24" hidden="1" customHeight="1" x14ac:dyDescent="0.25">
      <c r="B119" s="13">
        <v>46091</v>
      </c>
      <c r="C119" s="9" t="s">
        <v>90</v>
      </c>
      <c r="D119" s="9" t="s">
        <v>79</v>
      </c>
      <c r="E119" s="10">
        <v>63.99</v>
      </c>
      <c r="F119" s="14"/>
    </row>
    <row r="120" spans="2:6" ht="24" hidden="1" customHeight="1" x14ac:dyDescent="0.25">
      <c r="B120" s="13">
        <v>46091</v>
      </c>
      <c r="C120" s="9" t="s">
        <v>87</v>
      </c>
      <c r="D120" s="9" t="s">
        <v>7</v>
      </c>
      <c r="E120" s="10">
        <v>-9</v>
      </c>
      <c r="F120" s="14" t="s">
        <v>62</v>
      </c>
    </row>
    <row r="121" spans="2:6" ht="24" hidden="1" customHeight="1" x14ac:dyDescent="0.25">
      <c r="B121" s="13">
        <v>46091</v>
      </c>
      <c r="C121" s="9" t="s">
        <v>15</v>
      </c>
      <c r="D121" s="9" t="s">
        <v>16</v>
      </c>
      <c r="E121" s="10">
        <v>40.26</v>
      </c>
      <c r="F121" s="14"/>
    </row>
    <row r="122" spans="2:6" ht="24" customHeight="1" x14ac:dyDescent="0.25">
      <c r="B122" s="13">
        <v>46091</v>
      </c>
      <c r="C122" s="9" t="s">
        <v>88</v>
      </c>
      <c r="D122" s="9" t="s">
        <v>4</v>
      </c>
      <c r="E122" s="10">
        <v>75.84</v>
      </c>
      <c r="F122" s="14"/>
    </row>
    <row r="123" spans="2:6" ht="24" hidden="1" customHeight="1" x14ac:dyDescent="0.25">
      <c r="B123" s="13">
        <v>46090</v>
      </c>
      <c r="C123" s="9" t="s">
        <v>87</v>
      </c>
      <c r="D123" s="9" t="s">
        <v>9</v>
      </c>
      <c r="E123" s="10">
        <v>16</v>
      </c>
      <c r="F123" s="14" t="s">
        <v>62</v>
      </c>
    </row>
    <row r="124" spans="2:6" ht="24" customHeight="1" x14ac:dyDescent="0.25">
      <c r="B124" s="13">
        <v>46090</v>
      </c>
      <c r="C124" s="9" t="s">
        <v>88</v>
      </c>
      <c r="D124" s="9" t="s">
        <v>4</v>
      </c>
      <c r="E124" s="10">
        <v>69.88</v>
      </c>
      <c r="F124" s="14"/>
    </row>
    <row r="125" spans="2:6" ht="24" customHeight="1" x14ac:dyDescent="0.25">
      <c r="B125" s="13">
        <v>46090</v>
      </c>
      <c r="C125" s="9" t="s">
        <v>88</v>
      </c>
      <c r="D125" s="9" t="s">
        <v>4</v>
      </c>
      <c r="E125" s="10">
        <v>10.199999999999999</v>
      </c>
      <c r="F125" s="14"/>
    </row>
    <row r="126" spans="2:6" ht="24" hidden="1" customHeight="1" x14ac:dyDescent="0.25">
      <c r="B126" s="13">
        <v>46090</v>
      </c>
      <c r="C126" s="9" t="s">
        <v>88</v>
      </c>
      <c r="D126" s="9" t="s">
        <v>5</v>
      </c>
      <c r="E126" s="10">
        <v>34</v>
      </c>
      <c r="F126" s="14"/>
    </row>
    <row r="127" spans="2:6" ht="24" hidden="1" customHeight="1" x14ac:dyDescent="0.25">
      <c r="B127" s="13">
        <v>46088</v>
      </c>
      <c r="C127" s="9" t="s">
        <v>87</v>
      </c>
      <c r="D127" s="9" t="s">
        <v>5</v>
      </c>
      <c r="E127" s="10">
        <v>55.35</v>
      </c>
      <c r="F127" s="14"/>
    </row>
    <row r="128" spans="2:6" ht="24" hidden="1" customHeight="1" x14ac:dyDescent="0.25">
      <c r="B128" s="13">
        <v>46087</v>
      </c>
      <c r="C128" s="9" t="s">
        <v>87</v>
      </c>
      <c r="D128" s="9" t="s">
        <v>7</v>
      </c>
      <c r="E128" s="10">
        <v>-6.14</v>
      </c>
      <c r="F128" s="14"/>
    </row>
    <row r="129" spans="2:6" ht="24" hidden="1" customHeight="1" x14ac:dyDescent="0.25">
      <c r="B129" s="13">
        <v>46087</v>
      </c>
      <c r="C129" s="9" t="s">
        <v>104</v>
      </c>
      <c r="D129" s="9" t="s">
        <v>82</v>
      </c>
      <c r="E129" s="10">
        <v>100</v>
      </c>
      <c r="F129" s="14"/>
    </row>
    <row r="130" spans="2:6" ht="24" hidden="1" customHeight="1" x14ac:dyDescent="0.25">
      <c r="B130" s="13">
        <v>46087</v>
      </c>
      <c r="C130" s="9" t="s">
        <v>88</v>
      </c>
      <c r="D130" s="9" t="s">
        <v>10</v>
      </c>
      <c r="E130" s="10">
        <v>53.5</v>
      </c>
      <c r="F130" s="14" t="s">
        <v>64</v>
      </c>
    </row>
    <row r="131" spans="2:6" ht="24" hidden="1" customHeight="1" x14ac:dyDescent="0.25">
      <c r="B131" s="13">
        <v>46087</v>
      </c>
      <c r="C131" s="9" t="s">
        <v>89</v>
      </c>
      <c r="D131" s="9" t="s">
        <v>40</v>
      </c>
      <c r="E131" s="10">
        <v>5.99</v>
      </c>
      <c r="F131" s="14"/>
    </row>
    <row r="132" spans="2:6" ht="24" hidden="1" customHeight="1" x14ac:dyDescent="0.25">
      <c r="B132" s="13"/>
      <c r="C132" s="9"/>
      <c r="D132" s="9"/>
      <c r="E132" s="10"/>
      <c r="F132" s="14"/>
    </row>
    <row r="133" spans="2:6" ht="24" hidden="1" customHeight="1" x14ac:dyDescent="0.25">
      <c r="B133" s="13">
        <v>46086</v>
      </c>
      <c r="C133" s="9" t="s">
        <v>98</v>
      </c>
      <c r="D133" s="9" t="s">
        <v>11</v>
      </c>
      <c r="E133" s="10">
        <v>115</v>
      </c>
      <c r="F133" s="14"/>
    </row>
    <row r="134" spans="2:6" ht="24" hidden="1" customHeight="1" x14ac:dyDescent="0.25">
      <c r="B134" s="13">
        <v>46086</v>
      </c>
      <c r="C134" s="9" t="s">
        <v>89</v>
      </c>
      <c r="D134" s="9" t="s">
        <v>38</v>
      </c>
      <c r="E134" s="10">
        <v>-1.2</v>
      </c>
      <c r="F134" s="14"/>
    </row>
    <row r="135" spans="2:6" ht="24" hidden="1" customHeight="1" x14ac:dyDescent="0.25">
      <c r="B135" s="13">
        <v>46086</v>
      </c>
      <c r="C135" s="9" t="s">
        <v>89</v>
      </c>
      <c r="D135" s="9" t="s">
        <v>38</v>
      </c>
      <c r="E135" s="10">
        <v>-1.1599999999999999</v>
      </c>
      <c r="F135" s="14"/>
    </row>
    <row r="136" spans="2:6" ht="24" hidden="1" customHeight="1" x14ac:dyDescent="0.25">
      <c r="B136" s="13">
        <v>46086</v>
      </c>
      <c r="C136" s="9" t="s">
        <v>88</v>
      </c>
      <c r="D136" s="9" t="s">
        <v>10</v>
      </c>
      <c r="E136" s="10">
        <v>-29.96</v>
      </c>
      <c r="F136" s="14"/>
    </row>
    <row r="137" spans="2:6" ht="24" hidden="1" customHeight="1" x14ac:dyDescent="0.25">
      <c r="B137" s="13">
        <v>46086</v>
      </c>
      <c r="C137" s="9" t="s">
        <v>88</v>
      </c>
      <c r="D137" s="9" t="s">
        <v>10</v>
      </c>
      <c r="E137" s="10">
        <v>-29.99</v>
      </c>
      <c r="F137" s="14"/>
    </row>
    <row r="138" spans="2:6" ht="24" hidden="1" customHeight="1" x14ac:dyDescent="0.25">
      <c r="B138" s="13">
        <v>46086</v>
      </c>
      <c r="C138" s="9" t="s">
        <v>88</v>
      </c>
      <c r="D138" s="9" t="s">
        <v>10</v>
      </c>
      <c r="E138" s="10">
        <v>-28.83</v>
      </c>
      <c r="F138" s="14"/>
    </row>
    <row r="139" spans="2:6" ht="24" hidden="1" customHeight="1" x14ac:dyDescent="0.25">
      <c r="B139" s="13">
        <v>46086</v>
      </c>
      <c r="C139" s="9" t="s">
        <v>88</v>
      </c>
      <c r="D139" s="9" t="s">
        <v>10</v>
      </c>
      <c r="E139" s="10">
        <v>-0.99</v>
      </c>
      <c r="F139" s="14"/>
    </row>
    <row r="140" spans="2:6" ht="24" hidden="1" customHeight="1" x14ac:dyDescent="0.25">
      <c r="B140" s="41">
        <v>46086</v>
      </c>
      <c r="C140" s="40" t="s">
        <v>86</v>
      </c>
      <c r="D140" s="40" t="s">
        <v>3</v>
      </c>
      <c r="E140" s="42">
        <v>302.85000000000002</v>
      </c>
      <c r="F140" s="43"/>
    </row>
    <row r="141" spans="2:6" ht="24" hidden="1" customHeight="1" x14ac:dyDescent="0.25">
      <c r="B141" s="12">
        <v>46085</v>
      </c>
      <c r="C141" s="6" t="s">
        <v>88</v>
      </c>
      <c r="D141" s="6" t="s">
        <v>10</v>
      </c>
      <c r="E141" s="7">
        <v>12</v>
      </c>
      <c r="F141" s="11"/>
    </row>
    <row r="142" spans="2:6" ht="24" hidden="1" customHeight="1" x14ac:dyDescent="0.25">
      <c r="B142" s="13">
        <v>46085</v>
      </c>
      <c r="C142" s="6" t="s">
        <v>89</v>
      </c>
      <c r="D142" s="9" t="s">
        <v>38</v>
      </c>
      <c r="E142" s="10">
        <v>1.2</v>
      </c>
      <c r="F142" s="14"/>
    </row>
    <row r="143" spans="2:6" ht="24" hidden="1" customHeight="1" x14ac:dyDescent="0.25">
      <c r="B143" s="13">
        <v>46083</v>
      </c>
      <c r="C143" s="9" t="s">
        <v>87</v>
      </c>
      <c r="D143" s="9" t="s">
        <v>7</v>
      </c>
      <c r="E143" s="10">
        <v>30</v>
      </c>
      <c r="F143" s="14"/>
    </row>
    <row r="144" spans="2:6" ht="24" hidden="1" customHeight="1" x14ac:dyDescent="0.25">
      <c r="B144" s="13">
        <v>46083</v>
      </c>
      <c r="C144" s="9" t="s">
        <v>87</v>
      </c>
      <c r="D144" s="9" t="s">
        <v>61</v>
      </c>
      <c r="E144" s="10">
        <v>50</v>
      </c>
      <c r="F144" s="14"/>
    </row>
    <row r="145" spans="2:6" ht="24" hidden="1" customHeight="1" x14ac:dyDescent="0.25">
      <c r="B145" s="13">
        <v>46083</v>
      </c>
      <c r="C145" s="6" t="s">
        <v>90</v>
      </c>
      <c r="D145" s="9" t="s">
        <v>109</v>
      </c>
      <c r="E145" s="10">
        <v>1.99</v>
      </c>
      <c r="F145" s="14"/>
    </row>
    <row r="146" spans="2:6" ht="24" hidden="1" customHeight="1" x14ac:dyDescent="0.25">
      <c r="B146" s="13">
        <v>46083</v>
      </c>
      <c r="C146" s="6" t="s">
        <v>88</v>
      </c>
      <c r="D146" s="9" t="s">
        <v>10</v>
      </c>
      <c r="E146" s="10">
        <v>31.16</v>
      </c>
      <c r="F146" s="14"/>
    </row>
    <row r="147" spans="2:6" ht="24" hidden="1" customHeight="1" x14ac:dyDescent="0.25">
      <c r="B147" s="13">
        <v>46083</v>
      </c>
      <c r="C147" s="6" t="s">
        <v>88</v>
      </c>
      <c r="D147" s="9" t="s">
        <v>6</v>
      </c>
      <c r="E147" s="10">
        <v>34.99</v>
      </c>
      <c r="F147" s="14" t="s">
        <v>63</v>
      </c>
    </row>
    <row r="148" spans="2:6" ht="24" hidden="1" customHeight="1" x14ac:dyDescent="0.25">
      <c r="B148" s="13">
        <v>46083</v>
      </c>
      <c r="C148" s="6" t="s">
        <v>89</v>
      </c>
      <c r="D148" s="9" t="s">
        <v>40</v>
      </c>
      <c r="E148" s="10">
        <v>1.99</v>
      </c>
      <c r="F148" s="14"/>
    </row>
    <row r="149" spans="2:6" ht="24" hidden="1" customHeight="1" x14ac:dyDescent="0.25">
      <c r="B149" s="13">
        <v>46083</v>
      </c>
      <c r="C149" s="6" t="s">
        <v>88</v>
      </c>
      <c r="D149" s="9" t="s">
        <v>6</v>
      </c>
      <c r="E149" s="10">
        <v>69.900000000000006</v>
      </c>
      <c r="F149" s="14"/>
    </row>
    <row r="150" spans="2:6" ht="24" customHeight="1" x14ac:dyDescent="0.25">
      <c r="B150" s="13">
        <v>46083</v>
      </c>
      <c r="C150" s="6" t="s">
        <v>88</v>
      </c>
      <c r="D150" s="9" t="s">
        <v>4</v>
      </c>
      <c r="E150" s="10">
        <v>234.51</v>
      </c>
      <c r="F150" s="14"/>
    </row>
    <row r="151" spans="2:6" ht="24" hidden="1" customHeight="1" x14ac:dyDescent="0.25">
      <c r="B151" s="13">
        <v>46083</v>
      </c>
      <c r="C151" s="9" t="s">
        <v>89</v>
      </c>
      <c r="D151" s="9" t="s">
        <v>51</v>
      </c>
      <c r="E151" s="10">
        <v>76.8</v>
      </c>
      <c r="F151" s="14"/>
    </row>
    <row r="152" spans="2:6" ht="24" hidden="1" customHeight="1" x14ac:dyDescent="0.25">
      <c r="B152" s="13">
        <v>46082</v>
      </c>
      <c r="C152" s="6" t="s">
        <v>91</v>
      </c>
      <c r="D152" s="9" t="s">
        <v>17</v>
      </c>
      <c r="E152" s="10">
        <v>12267.24</v>
      </c>
      <c r="F152" s="14" t="s">
        <v>105</v>
      </c>
    </row>
    <row r="153" spans="2:6" ht="24" hidden="1" customHeight="1" x14ac:dyDescent="0.25">
      <c r="B153" s="13">
        <v>46081</v>
      </c>
      <c r="C153" s="6" t="s">
        <v>15</v>
      </c>
      <c r="D153" s="9" t="s">
        <v>16</v>
      </c>
      <c r="E153" s="10">
        <v>58.68</v>
      </c>
      <c r="F153" s="14"/>
    </row>
    <row r="154" spans="2:6" ht="24" hidden="1" customHeight="1" x14ac:dyDescent="0.25">
      <c r="B154" s="13">
        <v>46081</v>
      </c>
      <c r="C154" s="6" t="s">
        <v>91</v>
      </c>
      <c r="D154" s="9" t="s">
        <v>17</v>
      </c>
      <c r="E154" s="10">
        <v>-2899</v>
      </c>
      <c r="F154" s="14"/>
    </row>
    <row r="155" spans="2:6" ht="24" hidden="1" customHeight="1" x14ac:dyDescent="0.25">
      <c r="B155" s="13">
        <v>46081</v>
      </c>
      <c r="C155" s="6" t="s">
        <v>88</v>
      </c>
      <c r="D155" s="9" t="s">
        <v>4</v>
      </c>
      <c r="E155" s="10">
        <v>66.33</v>
      </c>
      <c r="F155" s="14"/>
    </row>
    <row r="156" spans="2:6" ht="24" hidden="1" customHeight="1" x14ac:dyDescent="0.25">
      <c r="B156" s="13">
        <v>46081</v>
      </c>
      <c r="C156" s="6" t="s">
        <v>88</v>
      </c>
      <c r="D156" s="9" t="s">
        <v>9</v>
      </c>
      <c r="E156" s="10">
        <v>19.079999999999998</v>
      </c>
      <c r="F156" s="14" t="s">
        <v>62</v>
      </c>
    </row>
    <row r="157" spans="2:6" ht="24" hidden="1" customHeight="1" x14ac:dyDescent="0.25">
      <c r="B157" s="13">
        <v>46081</v>
      </c>
      <c r="C157" s="6" t="s">
        <v>89</v>
      </c>
      <c r="D157" s="9" t="s">
        <v>40</v>
      </c>
      <c r="E157" s="10">
        <v>6.99</v>
      </c>
      <c r="F157" s="14"/>
    </row>
    <row r="158" spans="2:6" ht="24" hidden="1" customHeight="1" x14ac:dyDescent="0.25">
      <c r="B158" s="13">
        <v>46080</v>
      </c>
      <c r="C158" s="6" t="s">
        <v>85</v>
      </c>
      <c r="D158" s="9" t="s">
        <v>118</v>
      </c>
      <c r="E158" s="10">
        <v>2141.0700000000002</v>
      </c>
      <c r="F158" s="14"/>
    </row>
    <row r="159" spans="2:6" ht="24" hidden="1" customHeight="1" x14ac:dyDescent="0.25">
      <c r="B159" s="13">
        <v>46079</v>
      </c>
      <c r="C159" s="9" t="s">
        <v>88</v>
      </c>
      <c r="D159" s="9" t="s">
        <v>5</v>
      </c>
      <c r="E159" s="10">
        <v>73.14</v>
      </c>
      <c r="F159" s="14"/>
    </row>
    <row r="160" spans="2:6" ht="24" hidden="1" customHeight="1" x14ac:dyDescent="0.25">
      <c r="B160" s="13">
        <v>46079</v>
      </c>
      <c r="C160" s="6" t="s">
        <v>88</v>
      </c>
      <c r="D160" s="9" t="s">
        <v>6</v>
      </c>
      <c r="E160" s="10">
        <v>9.17</v>
      </c>
      <c r="F160" s="14"/>
    </row>
    <row r="161" spans="2:6" ht="24" hidden="1" customHeight="1" x14ac:dyDescent="0.25">
      <c r="B161" s="13">
        <v>46078</v>
      </c>
      <c r="C161" s="6" t="s">
        <v>86</v>
      </c>
      <c r="D161" s="9" t="s">
        <v>117</v>
      </c>
      <c r="E161" s="10">
        <v>2769.35</v>
      </c>
      <c r="F161" s="14"/>
    </row>
    <row r="162" spans="2:6" ht="24" hidden="1" customHeight="1" x14ac:dyDescent="0.25">
      <c r="B162" s="13">
        <v>46077</v>
      </c>
      <c r="C162" s="6" t="s">
        <v>104</v>
      </c>
      <c r="D162" s="9" t="s">
        <v>59</v>
      </c>
      <c r="E162" s="10">
        <v>50</v>
      </c>
      <c r="F162" s="14"/>
    </row>
    <row r="163" spans="2:6" ht="24" hidden="1" customHeight="1" x14ac:dyDescent="0.25">
      <c r="B163" s="13">
        <v>46077</v>
      </c>
      <c r="C163" s="6" t="s">
        <v>88</v>
      </c>
      <c r="D163" s="9" t="s">
        <v>4</v>
      </c>
      <c r="E163" s="10">
        <v>107.73</v>
      </c>
      <c r="F163" s="14"/>
    </row>
    <row r="164" spans="2:6" ht="24" hidden="1" customHeight="1" x14ac:dyDescent="0.25">
      <c r="B164" s="13">
        <v>46076</v>
      </c>
      <c r="C164" s="6" t="s">
        <v>87</v>
      </c>
      <c r="D164" s="9" t="s">
        <v>80</v>
      </c>
      <c r="E164" s="10">
        <v>46.45</v>
      </c>
      <c r="F164" s="14" t="s">
        <v>113</v>
      </c>
    </row>
    <row r="165" spans="2:6" ht="24" hidden="1" customHeight="1" x14ac:dyDescent="0.25">
      <c r="B165" s="13">
        <v>46076</v>
      </c>
      <c r="C165" s="6" t="s">
        <v>90</v>
      </c>
      <c r="D165" s="9" t="s">
        <v>81</v>
      </c>
      <c r="E165" s="10">
        <v>21.99</v>
      </c>
      <c r="F165" s="14" t="s">
        <v>112</v>
      </c>
    </row>
    <row r="166" spans="2:6" ht="24" hidden="1" customHeight="1" x14ac:dyDescent="0.25">
      <c r="B166" s="13">
        <v>46076</v>
      </c>
      <c r="C166" s="6" t="s">
        <v>87</v>
      </c>
      <c r="D166" s="9" t="s">
        <v>80</v>
      </c>
      <c r="E166" s="10">
        <v>20.62</v>
      </c>
      <c r="F166" s="14" t="s">
        <v>112</v>
      </c>
    </row>
    <row r="167" spans="2:6" ht="24" hidden="1" customHeight="1" x14ac:dyDescent="0.25">
      <c r="B167" s="13">
        <v>46076</v>
      </c>
      <c r="C167" s="6" t="s">
        <v>88</v>
      </c>
      <c r="D167" s="9" t="s">
        <v>9</v>
      </c>
      <c r="E167" s="10">
        <v>32.549999999999997</v>
      </c>
      <c r="F167" s="14"/>
    </row>
    <row r="168" spans="2:6" ht="24" hidden="1" customHeight="1" x14ac:dyDescent="0.25">
      <c r="B168" s="13">
        <v>46076</v>
      </c>
      <c r="C168" s="40" t="s">
        <v>88</v>
      </c>
      <c r="D168" s="9" t="s">
        <v>4</v>
      </c>
      <c r="E168" s="10">
        <v>6.1</v>
      </c>
      <c r="F168" s="14"/>
    </row>
    <row r="169" spans="2:6" ht="24" hidden="1" customHeight="1" x14ac:dyDescent="0.25">
      <c r="B169" s="13">
        <v>46076</v>
      </c>
      <c r="C169" s="9" t="s">
        <v>88</v>
      </c>
      <c r="D169" s="9" t="s">
        <v>10</v>
      </c>
      <c r="E169" s="10">
        <v>40</v>
      </c>
      <c r="F169" s="14" t="s">
        <v>61</v>
      </c>
    </row>
    <row r="170" spans="2:6" ht="24" hidden="1" customHeight="1" x14ac:dyDescent="0.25">
      <c r="B170" s="13">
        <v>46076</v>
      </c>
      <c r="C170" s="6" t="s">
        <v>89</v>
      </c>
      <c r="D170" s="9" t="s">
        <v>14</v>
      </c>
      <c r="E170" s="10">
        <v>28.13</v>
      </c>
      <c r="F170" s="14"/>
    </row>
    <row r="171" spans="2:6" ht="24" hidden="1" customHeight="1" x14ac:dyDescent="0.25">
      <c r="B171" s="13">
        <v>46075</v>
      </c>
      <c r="C171" s="9" t="s">
        <v>91</v>
      </c>
      <c r="D171" s="9" t="s">
        <v>18</v>
      </c>
      <c r="E171" s="10">
        <v>409</v>
      </c>
      <c r="F171" s="14" t="s">
        <v>97</v>
      </c>
    </row>
    <row r="172" spans="2:6" ht="24" hidden="1" customHeight="1" x14ac:dyDescent="0.25">
      <c r="B172" s="13">
        <v>46074</v>
      </c>
      <c r="C172" s="6" t="s">
        <v>89</v>
      </c>
      <c r="D172" s="9" t="s">
        <v>40</v>
      </c>
      <c r="E172" s="10">
        <v>7.99</v>
      </c>
      <c r="F172" s="14"/>
    </row>
    <row r="173" spans="2:6" ht="24" hidden="1" customHeight="1" x14ac:dyDescent="0.25">
      <c r="B173" s="13">
        <v>46074</v>
      </c>
      <c r="C173" s="6" t="s">
        <v>88</v>
      </c>
      <c r="D173" s="9" t="s">
        <v>10</v>
      </c>
      <c r="E173" s="10">
        <v>4</v>
      </c>
      <c r="F173" s="14" t="s">
        <v>60</v>
      </c>
    </row>
    <row r="174" spans="2:6" ht="24" hidden="1" customHeight="1" x14ac:dyDescent="0.25">
      <c r="B174" s="13">
        <v>46074</v>
      </c>
      <c r="C174" s="6" t="s">
        <v>89</v>
      </c>
      <c r="D174" s="9" t="s">
        <v>38</v>
      </c>
      <c r="E174" s="10">
        <v>1.1599999999999999</v>
      </c>
      <c r="F174" s="14"/>
    </row>
    <row r="175" spans="2:6" ht="24" hidden="1" customHeight="1" x14ac:dyDescent="0.25">
      <c r="B175" s="13">
        <v>46073</v>
      </c>
      <c r="C175" s="6" t="s">
        <v>90</v>
      </c>
      <c r="D175" s="9" t="s">
        <v>14</v>
      </c>
      <c r="E175" s="10">
        <v>17.39</v>
      </c>
      <c r="F175" s="14"/>
    </row>
    <row r="176" spans="2:6" ht="24" hidden="1" customHeight="1" x14ac:dyDescent="0.25">
      <c r="B176" s="13">
        <v>46073</v>
      </c>
      <c r="C176" s="6" t="s">
        <v>87</v>
      </c>
      <c r="D176" s="9" t="s">
        <v>5</v>
      </c>
      <c r="E176" s="10">
        <v>72.680000000000007</v>
      </c>
      <c r="F176" s="14"/>
    </row>
    <row r="177" spans="2:6" ht="24" hidden="1" customHeight="1" x14ac:dyDescent="0.25">
      <c r="B177" s="13">
        <v>46073</v>
      </c>
      <c r="C177" s="6" t="s">
        <v>87</v>
      </c>
      <c r="D177" s="9" t="s">
        <v>7</v>
      </c>
      <c r="E177" s="10">
        <v>-9</v>
      </c>
      <c r="F177" s="14" t="s">
        <v>36</v>
      </c>
    </row>
    <row r="178" spans="2:6" ht="24" hidden="1" customHeight="1" x14ac:dyDescent="0.25">
      <c r="B178" s="13">
        <v>46073</v>
      </c>
      <c r="C178" s="9" t="s">
        <v>88</v>
      </c>
      <c r="D178" s="9" t="s">
        <v>10</v>
      </c>
      <c r="E178" s="10">
        <v>29.99</v>
      </c>
      <c r="F178" s="14"/>
    </row>
    <row r="179" spans="2:6" ht="24" hidden="1" customHeight="1" x14ac:dyDescent="0.25">
      <c r="B179" s="13">
        <v>46073</v>
      </c>
      <c r="C179" s="6" t="s">
        <v>89</v>
      </c>
      <c r="D179" s="9" t="s">
        <v>40</v>
      </c>
      <c r="E179" s="10">
        <v>12.4</v>
      </c>
      <c r="F179" s="14"/>
    </row>
    <row r="180" spans="2:6" ht="24" hidden="1" customHeight="1" x14ac:dyDescent="0.25">
      <c r="B180" s="13">
        <v>46073</v>
      </c>
      <c r="C180" s="6" t="s">
        <v>91</v>
      </c>
      <c r="D180" s="9" t="s">
        <v>59</v>
      </c>
      <c r="E180" s="10">
        <v>50</v>
      </c>
      <c r="F180" s="14"/>
    </row>
    <row r="181" spans="2:6" ht="24" hidden="1" customHeight="1" x14ac:dyDescent="0.25">
      <c r="B181" s="13">
        <v>46073</v>
      </c>
      <c r="C181" s="9" t="s">
        <v>88</v>
      </c>
      <c r="D181" s="9" t="s">
        <v>10</v>
      </c>
      <c r="E181" s="10">
        <v>16.100000000000001</v>
      </c>
      <c r="F181" s="14" t="s">
        <v>48</v>
      </c>
    </row>
    <row r="182" spans="2:6" ht="24" hidden="1" customHeight="1" x14ac:dyDescent="0.25">
      <c r="B182" s="13">
        <v>46072</v>
      </c>
      <c r="C182" s="6" t="s">
        <v>88</v>
      </c>
      <c r="D182" s="9" t="s">
        <v>6</v>
      </c>
      <c r="E182" s="10">
        <v>214.5</v>
      </c>
      <c r="F182" s="14" t="s">
        <v>57</v>
      </c>
    </row>
    <row r="183" spans="2:6" ht="24" hidden="1" customHeight="1" x14ac:dyDescent="0.25">
      <c r="B183" s="13">
        <v>46072</v>
      </c>
      <c r="C183" s="6" t="s">
        <v>88</v>
      </c>
      <c r="D183" s="9" t="s">
        <v>5</v>
      </c>
      <c r="E183" s="10">
        <v>68.28</v>
      </c>
      <c r="F183" s="14"/>
    </row>
    <row r="184" spans="2:6" ht="24" hidden="1" customHeight="1" x14ac:dyDescent="0.25">
      <c r="B184" s="13">
        <v>46072</v>
      </c>
      <c r="C184" s="40" t="s">
        <v>88</v>
      </c>
      <c r="D184" s="9" t="s">
        <v>9</v>
      </c>
      <c r="E184" s="10">
        <v>4.7</v>
      </c>
      <c r="F184" s="14"/>
    </row>
    <row r="185" spans="2:6" ht="24" hidden="1" customHeight="1" x14ac:dyDescent="0.25">
      <c r="B185" s="13">
        <v>46071</v>
      </c>
      <c r="C185" s="6" t="s">
        <v>100</v>
      </c>
      <c r="D185" s="6" t="s">
        <v>84</v>
      </c>
      <c r="E185" s="10">
        <v>50</v>
      </c>
      <c r="F185" s="14"/>
    </row>
    <row r="186" spans="2:6" ht="24" hidden="1" customHeight="1" x14ac:dyDescent="0.25">
      <c r="B186" s="13">
        <v>46071</v>
      </c>
      <c r="C186" s="9" t="s">
        <v>100</v>
      </c>
      <c r="D186" s="9" t="s">
        <v>83</v>
      </c>
      <c r="E186" s="10">
        <v>50</v>
      </c>
      <c r="F186" s="14"/>
    </row>
    <row r="187" spans="2:6" ht="24" hidden="1" customHeight="1" x14ac:dyDescent="0.25">
      <c r="B187" s="13">
        <v>46071</v>
      </c>
      <c r="C187" s="9" t="s">
        <v>89</v>
      </c>
      <c r="D187" s="9" t="s">
        <v>47</v>
      </c>
      <c r="E187" s="10">
        <v>118.32</v>
      </c>
      <c r="F187" s="14"/>
    </row>
    <row r="188" spans="2:6" ht="24" hidden="1" customHeight="1" x14ac:dyDescent="0.25">
      <c r="B188" s="13">
        <v>46069</v>
      </c>
      <c r="C188" s="6" t="s">
        <v>87</v>
      </c>
      <c r="D188" s="9" t="s">
        <v>9</v>
      </c>
      <c r="E188" s="10">
        <v>155.6</v>
      </c>
      <c r="F188" s="14"/>
    </row>
    <row r="189" spans="2:6" ht="24" hidden="1" customHeight="1" x14ac:dyDescent="0.25">
      <c r="B189" s="13">
        <v>46069</v>
      </c>
      <c r="C189" s="6" t="s">
        <v>87</v>
      </c>
      <c r="D189" s="9" t="s">
        <v>8</v>
      </c>
      <c r="E189" s="10">
        <v>168</v>
      </c>
      <c r="F189" s="14"/>
    </row>
    <row r="190" spans="2:6" ht="24" hidden="1" customHeight="1" x14ac:dyDescent="0.25">
      <c r="B190" s="13">
        <v>46069</v>
      </c>
      <c r="C190" s="6" t="s">
        <v>87</v>
      </c>
      <c r="D190" s="9" t="s">
        <v>8</v>
      </c>
      <c r="E190" s="10">
        <v>168</v>
      </c>
      <c r="F190" s="14"/>
    </row>
    <row r="191" spans="2:6" ht="24" hidden="1" customHeight="1" x14ac:dyDescent="0.25">
      <c r="B191" s="13">
        <v>46069</v>
      </c>
      <c r="C191" s="9" t="s">
        <v>88</v>
      </c>
      <c r="D191" s="9" t="s">
        <v>7</v>
      </c>
      <c r="E191" s="10">
        <v>-21</v>
      </c>
      <c r="F191" s="14"/>
    </row>
    <row r="192" spans="2:6" ht="24" hidden="1" customHeight="1" x14ac:dyDescent="0.25">
      <c r="B192" s="13">
        <v>46069</v>
      </c>
      <c r="C192" s="6" t="s">
        <v>88</v>
      </c>
      <c r="D192" s="9" t="s">
        <v>4</v>
      </c>
      <c r="E192" s="10">
        <v>26.03</v>
      </c>
      <c r="F192" s="14"/>
    </row>
    <row r="193" spans="2:6" ht="24" hidden="1" customHeight="1" x14ac:dyDescent="0.25">
      <c r="B193" s="13">
        <v>46067</v>
      </c>
      <c r="C193" s="6" t="s">
        <v>98</v>
      </c>
      <c r="D193" s="9" t="s">
        <v>38</v>
      </c>
      <c r="E193" s="10">
        <v>24.9</v>
      </c>
      <c r="F193" s="14"/>
    </row>
    <row r="194" spans="2:6" ht="24" hidden="1" customHeight="1" x14ac:dyDescent="0.25">
      <c r="B194" s="13">
        <v>46067</v>
      </c>
      <c r="C194" s="6" t="s">
        <v>89</v>
      </c>
      <c r="D194" s="9" t="s">
        <v>50</v>
      </c>
      <c r="E194" s="10">
        <v>136</v>
      </c>
      <c r="F194" s="14"/>
    </row>
    <row r="195" spans="2:6" ht="24" hidden="1" customHeight="1" x14ac:dyDescent="0.25">
      <c r="B195" s="13">
        <v>46067</v>
      </c>
      <c r="C195" s="6" t="s">
        <v>88</v>
      </c>
      <c r="D195" s="9" t="s">
        <v>4</v>
      </c>
      <c r="E195" s="10">
        <v>123.14</v>
      </c>
      <c r="F195" s="14"/>
    </row>
    <row r="196" spans="2:6" ht="24" hidden="1" customHeight="1" x14ac:dyDescent="0.25">
      <c r="B196" s="13">
        <v>46067</v>
      </c>
      <c r="C196" s="9" t="s">
        <v>88</v>
      </c>
      <c r="D196" s="9" t="s">
        <v>10</v>
      </c>
      <c r="E196" s="10">
        <v>103.99</v>
      </c>
      <c r="F196" s="14"/>
    </row>
    <row r="197" spans="2:6" ht="24" hidden="1" customHeight="1" x14ac:dyDescent="0.25">
      <c r="B197" s="13">
        <v>46067</v>
      </c>
      <c r="C197" s="9" t="s">
        <v>88</v>
      </c>
      <c r="D197" s="9" t="s">
        <v>6</v>
      </c>
      <c r="E197" s="10">
        <v>41.98</v>
      </c>
      <c r="F197" s="14"/>
    </row>
    <row r="198" spans="2:6" ht="24" hidden="1" customHeight="1" x14ac:dyDescent="0.25">
      <c r="B198" s="13">
        <v>46067</v>
      </c>
      <c r="C198" s="6" t="s">
        <v>88</v>
      </c>
      <c r="D198" s="9" t="s">
        <v>7</v>
      </c>
      <c r="E198" s="10">
        <v>30</v>
      </c>
      <c r="F198" s="14"/>
    </row>
    <row r="199" spans="2:6" ht="24" hidden="1" customHeight="1" x14ac:dyDescent="0.25">
      <c r="B199" s="13">
        <v>46066</v>
      </c>
      <c r="C199" s="6" t="s">
        <v>87</v>
      </c>
      <c r="D199" s="9" t="s">
        <v>10</v>
      </c>
      <c r="E199" s="10">
        <v>763.21</v>
      </c>
      <c r="F199" s="14" t="s">
        <v>36</v>
      </c>
    </row>
    <row r="200" spans="2:6" ht="24" hidden="1" customHeight="1" x14ac:dyDescent="0.25">
      <c r="B200" s="13">
        <v>46065</v>
      </c>
      <c r="C200" s="6" t="s">
        <v>87</v>
      </c>
      <c r="D200" s="9" t="s">
        <v>80</v>
      </c>
      <c r="E200" s="10">
        <v>373.46</v>
      </c>
      <c r="F200" s="14" t="s">
        <v>80</v>
      </c>
    </row>
    <row r="201" spans="2:6" ht="24" hidden="1" customHeight="1" x14ac:dyDescent="0.25">
      <c r="B201" s="13">
        <v>46065</v>
      </c>
      <c r="C201" s="9" t="s">
        <v>87</v>
      </c>
      <c r="D201" s="9" t="s">
        <v>9</v>
      </c>
      <c r="E201" s="10">
        <v>9.6</v>
      </c>
      <c r="F201" s="14" t="s">
        <v>62</v>
      </c>
    </row>
    <row r="202" spans="2:6" ht="24" hidden="1" customHeight="1" x14ac:dyDescent="0.25">
      <c r="B202" s="13">
        <v>46065</v>
      </c>
      <c r="C202" s="6" t="s">
        <v>88</v>
      </c>
      <c r="D202" s="9" t="s">
        <v>4</v>
      </c>
      <c r="E202" s="10">
        <v>2.4</v>
      </c>
      <c r="F202" s="14"/>
    </row>
    <row r="203" spans="2:6" ht="24" hidden="1" customHeight="1" x14ac:dyDescent="0.25">
      <c r="B203" s="13">
        <v>46065</v>
      </c>
      <c r="C203" s="6" t="s">
        <v>89</v>
      </c>
      <c r="D203" s="9" t="s">
        <v>13</v>
      </c>
      <c r="E203" s="10">
        <v>50.99</v>
      </c>
      <c r="F203" s="14"/>
    </row>
    <row r="204" spans="2:6" ht="24" hidden="1" customHeight="1" x14ac:dyDescent="0.25">
      <c r="B204" s="13">
        <v>46065</v>
      </c>
      <c r="C204" s="6" t="s">
        <v>88</v>
      </c>
      <c r="D204" s="9" t="s">
        <v>4</v>
      </c>
      <c r="E204" s="10">
        <v>13.02</v>
      </c>
      <c r="F204" s="14"/>
    </row>
    <row r="205" spans="2:6" ht="24" hidden="1" customHeight="1" x14ac:dyDescent="0.25">
      <c r="B205" s="13">
        <v>46063</v>
      </c>
      <c r="C205" s="6" t="s">
        <v>87</v>
      </c>
      <c r="D205" s="9" t="s">
        <v>9</v>
      </c>
      <c r="E205" s="10">
        <v>11.52</v>
      </c>
      <c r="F205" s="14" t="s">
        <v>62</v>
      </c>
    </row>
    <row r="206" spans="2:6" ht="24" hidden="1" customHeight="1" x14ac:dyDescent="0.25">
      <c r="B206" s="13">
        <v>46063</v>
      </c>
      <c r="C206" s="6" t="s">
        <v>90</v>
      </c>
      <c r="D206" s="9" t="s">
        <v>34</v>
      </c>
      <c r="E206" s="10">
        <v>60.58</v>
      </c>
      <c r="F206" s="14"/>
    </row>
    <row r="207" spans="2:6" ht="24" hidden="1" customHeight="1" x14ac:dyDescent="0.25">
      <c r="B207" s="13">
        <v>46063</v>
      </c>
      <c r="C207" s="6" t="s">
        <v>90</v>
      </c>
      <c r="D207" s="9" t="s">
        <v>79</v>
      </c>
      <c r="E207" s="10">
        <v>63.99</v>
      </c>
      <c r="F207" s="14"/>
    </row>
    <row r="208" spans="2:6" ht="24" hidden="1" customHeight="1" x14ac:dyDescent="0.25">
      <c r="B208" s="13">
        <v>46063</v>
      </c>
      <c r="C208" s="6" t="s">
        <v>15</v>
      </c>
      <c r="D208" s="9" t="s">
        <v>16</v>
      </c>
      <c r="E208" s="10">
        <v>40.26</v>
      </c>
      <c r="F208" s="14"/>
    </row>
    <row r="209" spans="2:6" ht="24" hidden="1" customHeight="1" x14ac:dyDescent="0.25">
      <c r="B209" s="13">
        <v>46063</v>
      </c>
      <c r="C209" s="6" t="s">
        <v>88</v>
      </c>
      <c r="D209" s="9" t="s">
        <v>4</v>
      </c>
      <c r="E209" s="10">
        <v>16</v>
      </c>
      <c r="F209" s="14"/>
    </row>
    <row r="210" spans="2:6" ht="24" hidden="1" customHeight="1" x14ac:dyDescent="0.25">
      <c r="B210" s="13">
        <v>46062</v>
      </c>
      <c r="C210" s="6" t="s">
        <v>88</v>
      </c>
      <c r="D210" s="9" t="s">
        <v>4</v>
      </c>
      <c r="E210" s="10">
        <v>133.38999999999999</v>
      </c>
      <c r="F210" s="14"/>
    </row>
    <row r="211" spans="2:6" ht="24" hidden="1" customHeight="1" x14ac:dyDescent="0.25">
      <c r="B211" s="13">
        <v>46062</v>
      </c>
      <c r="C211" s="9" t="s">
        <v>88</v>
      </c>
      <c r="D211" s="9" t="s">
        <v>4</v>
      </c>
      <c r="E211" s="10">
        <v>39.33</v>
      </c>
      <c r="F211" s="14"/>
    </row>
    <row r="212" spans="2:6" ht="24" hidden="1" customHeight="1" x14ac:dyDescent="0.25">
      <c r="B212" s="13">
        <v>46062</v>
      </c>
      <c r="C212" s="9" t="s">
        <v>88</v>
      </c>
      <c r="D212" s="9" t="s">
        <v>4</v>
      </c>
      <c r="E212" s="10">
        <v>26.8</v>
      </c>
      <c r="F212" s="14"/>
    </row>
    <row r="213" spans="2:6" ht="24" hidden="1" customHeight="1" x14ac:dyDescent="0.25">
      <c r="B213" s="13">
        <v>46062</v>
      </c>
      <c r="C213" s="9" t="s">
        <v>88</v>
      </c>
      <c r="D213" s="9" t="s">
        <v>9</v>
      </c>
      <c r="E213" s="10">
        <v>26.35</v>
      </c>
      <c r="F213" s="14"/>
    </row>
    <row r="214" spans="2:6" ht="24" hidden="1" customHeight="1" x14ac:dyDescent="0.25">
      <c r="B214" s="13">
        <v>46062</v>
      </c>
      <c r="C214" s="6" t="s">
        <v>88</v>
      </c>
      <c r="D214" s="9" t="s">
        <v>4</v>
      </c>
      <c r="E214" s="10">
        <v>4.7</v>
      </c>
      <c r="F214" s="14"/>
    </row>
    <row r="215" spans="2:6" ht="24" hidden="1" customHeight="1" x14ac:dyDescent="0.25">
      <c r="B215" s="13">
        <v>46062</v>
      </c>
      <c r="C215" s="6" t="s">
        <v>88</v>
      </c>
      <c r="D215" s="9" t="s">
        <v>6</v>
      </c>
      <c r="E215" s="10">
        <v>184.97</v>
      </c>
      <c r="F215" s="14" t="s">
        <v>56</v>
      </c>
    </row>
    <row r="216" spans="2:6" ht="24" hidden="1" customHeight="1" x14ac:dyDescent="0.25">
      <c r="B216" s="13">
        <v>46062</v>
      </c>
      <c r="C216" s="6" t="s">
        <v>88</v>
      </c>
      <c r="D216" s="9" t="s">
        <v>6</v>
      </c>
      <c r="E216" s="10">
        <v>29.98</v>
      </c>
      <c r="F216" s="14"/>
    </row>
    <row r="217" spans="2:6" ht="24" hidden="1" customHeight="1" x14ac:dyDescent="0.25">
      <c r="B217" s="13">
        <v>46061</v>
      </c>
      <c r="C217" s="6" t="s">
        <v>100</v>
      </c>
      <c r="D217" s="9" t="s">
        <v>103</v>
      </c>
      <c r="E217" s="10">
        <v>130</v>
      </c>
      <c r="F217" s="14"/>
    </row>
    <row r="218" spans="2:6" ht="24" hidden="1" customHeight="1" x14ac:dyDescent="0.25">
      <c r="B218" s="13">
        <v>46060</v>
      </c>
      <c r="C218" s="40" t="s">
        <v>87</v>
      </c>
      <c r="D218" s="9" t="s">
        <v>4</v>
      </c>
      <c r="E218" s="10">
        <v>29.55</v>
      </c>
      <c r="F218" s="14"/>
    </row>
    <row r="219" spans="2:6" ht="24" hidden="1" customHeight="1" x14ac:dyDescent="0.25">
      <c r="B219" s="13">
        <v>46060</v>
      </c>
      <c r="C219" s="6" t="s">
        <v>88</v>
      </c>
      <c r="D219" s="9" t="s">
        <v>6</v>
      </c>
      <c r="E219" s="10">
        <v>8.9600000000000009</v>
      </c>
      <c r="F219" s="14"/>
    </row>
    <row r="220" spans="2:6" ht="24" hidden="1" customHeight="1" x14ac:dyDescent="0.25">
      <c r="B220" s="13">
        <v>46060</v>
      </c>
      <c r="C220" s="9" t="s">
        <v>88</v>
      </c>
      <c r="D220" s="9" t="s">
        <v>5</v>
      </c>
      <c r="E220" s="10">
        <v>65.14</v>
      </c>
      <c r="F220" s="14"/>
    </row>
    <row r="221" spans="2:6" ht="24" hidden="1" customHeight="1" x14ac:dyDescent="0.25">
      <c r="B221" s="13">
        <v>46060</v>
      </c>
      <c r="C221" s="6" t="s">
        <v>88</v>
      </c>
      <c r="D221" s="9" t="s">
        <v>9</v>
      </c>
      <c r="E221" s="10">
        <v>57.18</v>
      </c>
      <c r="F221" s="14"/>
    </row>
    <row r="222" spans="2:6" ht="24" hidden="1" customHeight="1" x14ac:dyDescent="0.25">
      <c r="B222" s="13">
        <v>46060</v>
      </c>
      <c r="C222" s="6" t="s">
        <v>88</v>
      </c>
      <c r="D222" s="9" t="s">
        <v>9</v>
      </c>
      <c r="E222" s="10">
        <v>30</v>
      </c>
      <c r="F222" s="14" t="s">
        <v>55</v>
      </c>
    </row>
    <row r="223" spans="2:6" ht="24" hidden="1" customHeight="1" x14ac:dyDescent="0.25">
      <c r="B223" s="13">
        <v>46059</v>
      </c>
      <c r="C223" s="9" t="s">
        <v>104</v>
      </c>
      <c r="D223" s="9" t="s">
        <v>82</v>
      </c>
      <c r="E223" s="10">
        <v>100</v>
      </c>
      <c r="F223" s="14"/>
    </row>
    <row r="224" spans="2:6" ht="24" hidden="1" customHeight="1" x14ac:dyDescent="0.25">
      <c r="B224" s="13">
        <v>46059</v>
      </c>
      <c r="C224" s="6" t="s">
        <v>89</v>
      </c>
      <c r="D224" s="9" t="s">
        <v>40</v>
      </c>
      <c r="E224" s="10">
        <v>5.99</v>
      </c>
      <c r="F224" s="14"/>
    </row>
    <row r="225" spans="2:6" ht="24" hidden="1" customHeight="1" x14ac:dyDescent="0.25">
      <c r="B225" s="13">
        <v>46058</v>
      </c>
      <c r="C225" s="6" t="s">
        <v>98</v>
      </c>
      <c r="D225" s="9" t="s">
        <v>11</v>
      </c>
      <c r="E225" s="10">
        <v>115</v>
      </c>
      <c r="F225" s="14"/>
    </row>
    <row r="226" spans="2:6" ht="24" hidden="1" customHeight="1" x14ac:dyDescent="0.25">
      <c r="B226" s="13">
        <v>46056</v>
      </c>
      <c r="C226" s="9" t="s">
        <v>87</v>
      </c>
      <c r="D226" s="9" t="s">
        <v>7</v>
      </c>
      <c r="E226" s="10">
        <v>-9</v>
      </c>
      <c r="F226" s="14" t="s">
        <v>111</v>
      </c>
    </row>
    <row r="227" spans="2:6" ht="24" hidden="1" customHeight="1" x14ac:dyDescent="0.25">
      <c r="B227" s="13">
        <v>46055</v>
      </c>
      <c r="C227" s="9" t="s">
        <v>87</v>
      </c>
      <c r="D227" s="9" t="s">
        <v>9</v>
      </c>
      <c r="E227" s="10">
        <v>122.5</v>
      </c>
      <c r="F227" s="14" t="s">
        <v>111</v>
      </c>
    </row>
    <row r="228" spans="2:6" ht="24" hidden="1" customHeight="1" x14ac:dyDescent="0.25">
      <c r="B228" s="13">
        <v>46055</v>
      </c>
      <c r="C228" s="6" t="s">
        <v>87</v>
      </c>
      <c r="D228" s="9" t="s">
        <v>80</v>
      </c>
      <c r="E228" s="10">
        <v>52.77</v>
      </c>
      <c r="F228" s="14" t="s">
        <v>110</v>
      </c>
    </row>
    <row r="229" spans="2:6" ht="24" hidden="1" customHeight="1" x14ac:dyDescent="0.25">
      <c r="B229" s="13">
        <v>46055</v>
      </c>
      <c r="C229" s="6" t="s">
        <v>87</v>
      </c>
      <c r="D229" s="9" t="s">
        <v>80</v>
      </c>
      <c r="E229" s="10">
        <v>21.88</v>
      </c>
      <c r="F229" s="14"/>
    </row>
    <row r="230" spans="2:6" ht="24" hidden="1" customHeight="1" x14ac:dyDescent="0.25">
      <c r="B230" s="13">
        <v>46055</v>
      </c>
      <c r="C230" s="9" t="s">
        <v>86</v>
      </c>
      <c r="D230" s="9" t="s">
        <v>3</v>
      </c>
      <c r="E230" s="10">
        <v>302.85000000000002</v>
      </c>
      <c r="F230" s="14"/>
    </row>
    <row r="231" spans="2:6" ht="24" hidden="1" customHeight="1" x14ac:dyDescent="0.25">
      <c r="B231" s="13">
        <v>46055</v>
      </c>
      <c r="C231" s="6" t="s">
        <v>88</v>
      </c>
      <c r="D231" s="9" t="s">
        <v>4</v>
      </c>
      <c r="E231" s="10">
        <v>23</v>
      </c>
      <c r="F231" s="14"/>
    </row>
    <row r="232" spans="2:6" ht="24" hidden="1" customHeight="1" x14ac:dyDescent="0.25">
      <c r="B232" s="13">
        <v>46055</v>
      </c>
      <c r="C232" s="6" t="s">
        <v>88</v>
      </c>
      <c r="D232" s="9" t="s">
        <v>4</v>
      </c>
      <c r="E232" s="10">
        <v>9.16</v>
      </c>
      <c r="F232" s="14"/>
    </row>
    <row r="233" spans="2:6" ht="24" hidden="1" customHeight="1" x14ac:dyDescent="0.25">
      <c r="B233" s="13">
        <v>46053</v>
      </c>
      <c r="C233" s="40" t="s">
        <v>88</v>
      </c>
      <c r="D233" s="9" t="s">
        <v>4</v>
      </c>
      <c r="E233" s="10">
        <v>136.03</v>
      </c>
      <c r="F233" s="14"/>
    </row>
    <row r="234" spans="2:6" ht="24" hidden="1" customHeight="1" x14ac:dyDescent="0.25">
      <c r="B234" s="13">
        <v>46053</v>
      </c>
      <c r="C234" s="6" t="s">
        <v>88</v>
      </c>
      <c r="D234" s="6" t="s">
        <v>4</v>
      </c>
      <c r="E234" s="10">
        <v>105.95</v>
      </c>
      <c r="F234" s="14"/>
    </row>
    <row r="235" spans="2:6" ht="24" hidden="1" customHeight="1" x14ac:dyDescent="0.25">
      <c r="B235" s="13">
        <v>46053</v>
      </c>
      <c r="C235" s="6" t="s">
        <v>88</v>
      </c>
      <c r="D235" s="9" t="s">
        <v>9</v>
      </c>
      <c r="E235" s="10">
        <v>18</v>
      </c>
      <c r="F235" s="14" t="s">
        <v>53</v>
      </c>
    </row>
    <row r="236" spans="2:6" ht="24" hidden="1" customHeight="1" x14ac:dyDescent="0.25">
      <c r="B236" s="13">
        <v>46052</v>
      </c>
      <c r="C236" s="6" t="s">
        <v>87</v>
      </c>
      <c r="D236" s="9" t="s">
        <v>4</v>
      </c>
      <c r="E236" s="10">
        <v>10.15</v>
      </c>
      <c r="F236" s="14"/>
    </row>
    <row r="237" spans="2:6" ht="24" hidden="1" customHeight="1" x14ac:dyDescent="0.25">
      <c r="B237" s="13">
        <v>46052</v>
      </c>
      <c r="C237" s="6" t="s">
        <v>85</v>
      </c>
      <c r="D237" s="9" t="s">
        <v>118</v>
      </c>
      <c r="E237" s="10">
        <v>2052.5</v>
      </c>
      <c r="F237" s="14"/>
    </row>
    <row r="238" spans="2:6" ht="24" hidden="1" customHeight="1" x14ac:dyDescent="0.25">
      <c r="B238" s="13">
        <v>46052</v>
      </c>
      <c r="C238" s="9" t="s">
        <v>87</v>
      </c>
      <c r="D238" s="9" t="s">
        <v>7</v>
      </c>
      <c r="E238" s="10">
        <v>-8.4</v>
      </c>
      <c r="F238" s="14"/>
    </row>
    <row r="239" spans="2:6" ht="24" hidden="1" customHeight="1" x14ac:dyDescent="0.25">
      <c r="B239" s="13">
        <v>46052</v>
      </c>
      <c r="C239" s="9" t="s">
        <v>15</v>
      </c>
      <c r="D239" s="9" t="s">
        <v>16</v>
      </c>
      <c r="E239" s="10">
        <v>58.63</v>
      </c>
      <c r="F239" s="14"/>
    </row>
    <row r="240" spans="2:6" ht="24" hidden="1" customHeight="1" x14ac:dyDescent="0.25">
      <c r="B240" s="13">
        <v>46051</v>
      </c>
      <c r="C240" s="6" t="s">
        <v>88</v>
      </c>
      <c r="D240" s="9" t="s">
        <v>10</v>
      </c>
      <c r="E240" s="10">
        <v>1.99</v>
      </c>
      <c r="F240" s="14"/>
    </row>
    <row r="241" spans="2:6" ht="24" hidden="1" customHeight="1" x14ac:dyDescent="0.25">
      <c r="B241" s="13">
        <v>46051</v>
      </c>
      <c r="C241" s="9" t="s">
        <v>88</v>
      </c>
      <c r="D241" s="9" t="s">
        <v>10</v>
      </c>
      <c r="E241" s="10">
        <v>21.26</v>
      </c>
      <c r="F241" s="14" t="s">
        <v>42</v>
      </c>
    </row>
    <row r="242" spans="2:6" ht="24" hidden="1" customHeight="1" x14ac:dyDescent="0.25">
      <c r="B242" s="13">
        <v>46050</v>
      </c>
      <c r="C242" s="6" t="s">
        <v>90</v>
      </c>
      <c r="D242" s="9" t="s">
        <v>109</v>
      </c>
      <c r="E242" s="10">
        <v>1.99</v>
      </c>
      <c r="F242" s="14"/>
    </row>
    <row r="243" spans="2:6" ht="24" hidden="1" customHeight="1" x14ac:dyDescent="0.25">
      <c r="B243" s="13">
        <v>46050</v>
      </c>
      <c r="C243" s="9" t="s">
        <v>87</v>
      </c>
      <c r="D243" s="9" t="s">
        <v>80</v>
      </c>
      <c r="E243" s="10">
        <v>164.06</v>
      </c>
      <c r="F243" s="14" t="s">
        <v>106</v>
      </c>
    </row>
    <row r="244" spans="2:6" ht="24" hidden="1" customHeight="1" x14ac:dyDescent="0.25">
      <c r="B244" s="13">
        <v>46050</v>
      </c>
      <c r="C244" s="9" t="s">
        <v>87</v>
      </c>
      <c r="D244" s="9" t="s">
        <v>7</v>
      </c>
      <c r="E244" s="10">
        <v>30</v>
      </c>
      <c r="F244" s="14"/>
    </row>
    <row r="245" spans="2:6" ht="24" hidden="1" customHeight="1" x14ac:dyDescent="0.25">
      <c r="B245" s="13">
        <v>46050</v>
      </c>
      <c r="C245" s="6" t="s">
        <v>87</v>
      </c>
      <c r="D245" s="9" t="s">
        <v>7</v>
      </c>
      <c r="E245" s="10">
        <v>23.35</v>
      </c>
      <c r="F245" s="14"/>
    </row>
    <row r="246" spans="2:6" ht="24" hidden="1" customHeight="1" x14ac:dyDescent="0.25">
      <c r="B246" s="13">
        <v>46049</v>
      </c>
      <c r="C246" s="6" t="s">
        <v>87</v>
      </c>
      <c r="D246" s="9" t="s">
        <v>9</v>
      </c>
      <c r="E246" s="10">
        <v>22</v>
      </c>
      <c r="F246" s="14"/>
    </row>
    <row r="247" spans="2:6" ht="24" hidden="1" customHeight="1" x14ac:dyDescent="0.25">
      <c r="B247" s="13">
        <v>46049</v>
      </c>
      <c r="C247" s="6" t="s">
        <v>87</v>
      </c>
      <c r="D247" s="9" t="s">
        <v>6</v>
      </c>
      <c r="E247" s="10">
        <v>39</v>
      </c>
      <c r="F247" s="14" t="s">
        <v>57</v>
      </c>
    </row>
    <row r="248" spans="2:6" ht="24" hidden="1" customHeight="1" x14ac:dyDescent="0.25">
      <c r="B248" s="13">
        <v>46049</v>
      </c>
      <c r="C248" s="6" t="s">
        <v>89</v>
      </c>
      <c r="D248" s="9" t="s">
        <v>40</v>
      </c>
      <c r="E248" s="10">
        <v>6.99</v>
      </c>
      <c r="F248" s="14"/>
    </row>
    <row r="249" spans="2:6" ht="24" hidden="1" customHeight="1" x14ac:dyDescent="0.25">
      <c r="B249" s="13">
        <v>46049</v>
      </c>
      <c r="C249" s="6" t="s">
        <v>88</v>
      </c>
      <c r="D249" s="9" t="s">
        <v>10</v>
      </c>
      <c r="E249" s="10">
        <v>18.920000000000002</v>
      </c>
      <c r="F249" s="14" t="s">
        <v>42</v>
      </c>
    </row>
    <row r="250" spans="2:6" ht="24" hidden="1" customHeight="1" x14ac:dyDescent="0.25">
      <c r="B250" s="13">
        <v>46049</v>
      </c>
      <c r="C250" s="6" t="s">
        <v>89</v>
      </c>
      <c r="D250" s="9" t="s">
        <v>38</v>
      </c>
      <c r="E250" s="10">
        <v>0.51</v>
      </c>
      <c r="F250" s="14" t="s">
        <v>54</v>
      </c>
    </row>
    <row r="251" spans="2:6" ht="24" hidden="1" customHeight="1" x14ac:dyDescent="0.25">
      <c r="B251" s="13">
        <v>46048</v>
      </c>
      <c r="C251" s="9" t="s">
        <v>87</v>
      </c>
      <c r="D251" s="9" t="s">
        <v>5</v>
      </c>
      <c r="E251" s="10">
        <v>74.84</v>
      </c>
      <c r="F251" s="14"/>
    </row>
    <row r="252" spans="2:6" ht="24" hidden="1" customHeight="1" x14ac:dyDescent="0.25">
      <c r="B252" s="13">
        <v>46048</v>
      </c>
      <c r="C252" s="6" t="s">
        <v>104</v>
      </c>
      <c r="D252" s="9" t="s">
        <v>59</v>
      </c>
      <c r="E252" s="10">
        <v>50</v>
      </c>
      <c r="F252" s="14"/>
    </row>
    <row r="253" spans="2:6" ht="24" hidden="1" customHeight="1" x14ac:dyDescent="0.25">
      <c r="B253" s="13">
        <v>46048</v>
      </c>
      <c r="C253" s="6" t="s">
        <v>88</v>
      </c>
      <c r="D253" s="9" t="s">
        <v>10</v>
      </c>
      <c r="E253" s="10">
        <v>7.49</v>
      </c>
      <c r="F253" s="14" t="s">
        <v>54</v>
      </c>
    </row>
    <row r="254" spans="2:6" ht="24" hidden="1" customHeight="1" x14ac:dyDescent="0.25">
      <c r="B254" s="13">
        <v>46048</v>
      </c>
      <c r="C254" s="6" t="s">
        <v>88</v>
      </c>
      <c r="D254" s="9" t="s">
        <v>4</v>
      </c>
      <c r="E254" s="10">
        <v>159.27000000000001</v>
      </c>
      <c r="F254" s="14"/>
    </row>
    <row r="255" spans="2:6" ht="24" hidden="1" customHeight="1" x14ac:dyDescent="0.25">
      <c r="B255" s="13">
        <v>46048</v>
      </c>
      <c r="C255" s="6" t="s">
        <v>86</v>
      </c>
      <c r="D255" s="9" t="s">
        <v>117</v>
      </c>
      <c r="E255" s="10">
        <v>2957.77</v>
      </c>
      <c r="F255" s="14"/>
    </row>
    <row r="256" spans="2:6" ht="24" hidden="1" customHeight="1" x14ac:dyDescent="0.25">
      <c r="B256" s="13">
        <v>46046</v>
      </c>
      <c r="C256" s="6" t="s">
        <v>88</v>
      </c>
      <c r="D256" s="9" t="s">
        <v>9</v>
      </c>
      <c r="E256" s="10">
        <v>13.5</v>
      </c>
      <c r="F256" s="14" t="s">
        <v>53</v>
      </c>
    </row>
    <row r="257" spans="2:6" ht="24" hidden="1" customHeight="1" x14ac:dyDescent="0.25">
      <c r="B257" s="13">
        <v>46045</v>
      </c>
      <c r="C257" s="9" t="s">
        <v>90</v>
      </c>
      <c r="D257" s="9" t="s">
        <v>14</v>
      </c>
      <c r="E257" s="10">
        <v>17.39</v>
      </c>
      <c r="F257" s="14"/>
    </row>
    <row r="258" spans="2:6" ht="24" hidden="1" customHeight="1" x14ac:dyDescent="0.25">
      <c r="B258" s="13">
        <v>46045</v>
      </c>
      <c r="C258" s="6" t="s">
        <v>88</v>
      </c>
      <c r="D258" s="9" t="s">
        <v>6</v>
      </c>
      <c r="E258" s="10">
        <v>54.1</v>
      </c>
      <c r="F258" s="14"/>
    </row>
    <row r="259" spans="2:6" ht="24" hidden="1" customHeight="1" x14ac:dyDescent="0.25">
      <c r="B259" s="13">
        <v>46045</v>
      </c>
      <c r="C259" s="6" t="s">
        <v>88</v>
      </c>
      <c r="D259" s="9" t="s">
        <v>4</v>
      </c>
      <c r="E259" s="10">
        <v>36.1</v>
      </c>
      <c r="F259" s="14"/>
    </row>
    <row r="260" spans="2:6" ht="24" hidden="1" customHeight="1" x14ac:dyDescent="0.25">
      <c r="B260" s="13">
        <v>46045</v>
      </c>
      <c r="C260" s="6" t="s">
        <v>88</v>
      </c>
      <c r="D260" s="9" t="s">
        <v>10</v>
      </c>
      <c r="E260" s="10">
        <v>29.99</v>
      </c>
      <c r="F260" s="14"/>
    </row>
    <row r="261" spans="2:6" ht="24" hidden="1" customHeight="1" x14ac:dyDescent="0.25">
      <c r="B261" s="13">
        <v>46045</v>
      </c>
      <c r="C261" s="6" t="s">
        <v>89</v>
      </c>
      <c r="D261" s="9" t="s">
        <v>14</v>
      </c>
      <c r="E261" s="10">
        <v>28.13</v>
      </c>
      <c r="F261" s="14"/>
    </row>
    <row r="262" spans="2:6" ht="24" hidden="1" customHeight="1" x14ac:dyDescent="0.25">
      <c r="B262" s="13">
        <v>46044</v>
      </c>
      <c r="C262" s="6" t="s">
        <v>90</v>
      </c>
      <c r="D262" s="9" t="s">
        <v>81</v>
      </c>
      <c r="E262" s="10">
        <v>21.99</v>
      </c>
      <c r="F262" s="14"/>
    </row>
    <row r="263" spans="2:6" ht="24" hidden="1" customHeight="1" x14ac:dyDescent="0.25">
      <c r="B263" s="13">
        <v>46041</v>
      </c>
      <c r="C263" s="6" t="s">
        <v>87</v>
      </c>
      <c r="D263" s="9" t="s">
        <v>5</v>
      </c>
      <c r="E263" s="10">
        <v>74.2</v>
      </c>
      <c r="F263" s="14"/>
    </row>
    <row r="264" spans="2:6" ht="24" hidden="1" customHeight="1" x14ac:dyDescent="0.25">
      <c r="B264" s="13">
        <v>46041</v>
      </c>
      <c r="C264" s="6" t="s">
        <v>87</v>
      </c>
      <c r="D264" s="9" t="s">
        <v>80</v>
      </c>
      <c r="E264" s="10">
        <v>50.5</v>
      </c>
      <c r="F264" s="14" t="s">
        <v>106</v>
      </c>
    </row>
    <row r="265" spans="2:6" ht="24" hidden="1" customHeight="1" x14ac:dyDescent="0.25">
      <c r="B265" s="13">
        <v>46041</v>
      </c>
      <c r="C265" s="6" t="s">
        <v>89</v>
      </c>
      <c r="D265" s="9" t="s">
        <v>40</v>
      </c>
      <c r="E265" s="10">
        <v>4.7</v>
      </c>
      <c r="F265" s="14" t="s">
        <v>52</v>
      </c>
    </row>
    <row r="266" spans="2:6" ht="24" hidden="1" customHeight="1" x14ac:dyDescent="0.25">
      <c r="B266" s="13">
        <v>46041</v>
      </c>
      <c r="C266" s="6" t="s">
        <v>89</v>
      </c>
      <c r="D266" s="9" t="s">
        <v>51</v>
      </c>
      <c r="E266" s="10">
        <v>68.099999999999994</v>
      </c>
      <c r="F266" s="14"/>
    </row>
    <row r="267" spans="2:6" ht="24" hidden="1" customHeight="1" x14ac:dyDescent="0.25">
      <c r="B267" s="13">
        <v>46041</v>
      </c>
      <c r="C267" s="6" t="s">
        <v>88</v>
      </c>
      <c r="D267" s="9" t="s">
        <v>4</v>
      </c>
      <c r="E267" s="10">
        <v>49.6</v>
      </c>
      <c r="F267" s="14"/>
    </row>
    <row r="268" spans="2:6" ht="24" hidden="1" customHeight="1" x14ac:dyDescent="0.25">
      <c r="B268" s="13">
        <v>46041</v>
      </c>
      <c r="C268" s="6" t="s">
        <v>89</v>
      </c>
      <c r="D268" s="9" t="s">
        <v>50</v>
      </c>
      <c r="E268" s="10">
        <v>204</v>
      </c>
      <c r="F268" s="14"/>
    </row>
    <row r="269" spans="2:6" ht="24" hidden="1" customHeight="1" x14ac:dyDescent="0.25">
      <c r="B269" s="13">
        <v>46041</v>
      </c>
      <c r="C269" s="6" t="s">
        <v>89</v>
      </c>
      <c r="D269" s="9" t="s">
        <v>40</v>
      </c>
      <c r="E269" s="10">
        <v>7.99</v>
      </c>
      <c r="F269" s="14"/>
    </row>
    <row r="270" spans="2:6" ht="24" hidden="1" customHeight="1" x14ac:dyDescent="0.25">
      <c r="B270" s="13">
        <v>46041</v>
      </c>
      <c r="C270" s="6" t="s">
        <v>88</v>
      </c>
      <c r="D270" s="9" t="s">
        <v>10</v>
      </c>
      <c r="E270" s="10">
        <v>14.3</v>
      </c>
      <c r="F270" s="14" t="s">
        <v>49</v>
      </c>
    </row>
    <row r="271" spans="2:6" ht="24" hidden="1" customHeight="1" x14ac:dyDescent="0.25">
      <c r="B271" s="13">
        <v>46041</v>
      </c>
      <c r="C271" s="9" t="s">
        <v>88</v>
      </c>
      <c r="D271" s="9" t="s">
        <v>4</v>
      </c>
      <c r="E271" s="10">
        <v>29.28</v>
      </c>
      <c r="F271" s="14"/>
    </row>
    <row r="272" spans="2:6" ht="24" hidden="1" customHeight="1" x14ac:dyDescent="0.25">
      <c r="B272" s="13">
        <v>46041</v>
      </c>
      <c r="C272" s="40" t="s">
        <v>89</v>
      </c>
      <c r="D272" s="9" t="s">
        <v>47</v>
      </c>
      <c r="E272" s="10">
        <v>147.9</v>
      </c>
      <c r="F272" s="14"/>
    </row>
    <row r="273" spans="2:6" ht="24" hidden="1" customHeight="1" x14ac:dyDescent="0.25">
      <c r="B273" s="13">
        <v>46039</v>
      </c>
      <c r="C273" s="6" t="s">
        <v>87</v>
      </c>
      <c r="D273" s="9" t="s">
        <v>80</v>
      </c>
      <c r="E273" s="10">
        <v>27.85</v>
      </c>
      <c r="F273" s="14" t="s">
        <v>108</v>
      </c>
    </row>
    <row r="274" spans="2:6" ht="24" hidden="1" customHeight="1" x14ac:dyDescent="0.25">
      <c r="B274" s="13">
        <v>46038</v>
      </c>
      <c r="C274" s="6" t="s">
        <v>87</v>
      </c>
      <c r="D274" s="9" t="s">
        <v>7</v>
      </c>
      <c r="E274" s="10">
        <v>-18</v>
      </c>
      <c r="F274" s="14"/>
    </row>
    <row r="275" spans="2:6" ht="24" hidden="1" customHeight="1" x14ac:dyDescent="0.25">
      <c r="B275" s="13">
        <v>46038</v>
      </c>
      <c r="C275" s="6" t="s">
        <v>88</v>
      </c>
      <c r="D275" s="9" t="s">
        <v>9</v>
      </c>
      <c r="E275" s="10">
        <v>3.4</v>
      </c>
      <c r="F275" s="14" t="s">
        <v>46</v>
      </c>
    </row>
    <row r="276" spans="2:6" ht="24" hidden="1" customHeight="1" x14ac:dyDescent="0.25">
      <c r="B276" s="13">
        <v>46038</v>
      </c>
      <c r="C276" s="6" t="s">
        <v>89</v>
      </c>
      <c r="D276" s="9" t="s">
        <v>13</v>
      </c>
      <c r="E276" s="10">
        <v>50.99</v>
      </c>
      <c r="F276" s="14"/>
    </row>
    <row r="277" spans="2:6" ht="24" hidden="1" customHeight="1" x14ac:dyDescent="0.25">
      <c r="B277" s="13">
        <v>46037</v>
      </c>
      <c r="C277" s="6" t="s">
        <v>87</v>
      </c>
      <c r="D277" s="9" t="s">
        <v>80</v>
      </c>
      <c r="E277" s="10">
        <v>84.19</v>
      </c>
      <c r="F277" s="14" t="s">
        <v>108</v>
      </c>
    </row>
    <row r="278" spans="2:6" ht="24" hidden="1" customHeight="1" x14ac:dyDescent="0.25">
      <c r="B278" s="13">
        <v>46037</v>
      </c>
      <c r="C278" s="6" t="s">
        <v>100</v>
      </c>
      <c r="D278" s="9" t="s">
        <v>37</v>
      </c>
      <c r="E278" s="10">
        <v>110</v>
      </c>
      <c r="F278" s="14" t="s">
        <v>101</v>
      </c>
    </row>
    <row r="279" spans="2:6" ht="24" hidden="1" customHeight="1" x14ac:dyDescent="0.25">
      <c r="B279" s="13">
        <v>46037</v>
      </c>
      <c r="C279" s="6" t="s">
        <v>88</v>
      </c>
      <c r="D279" s="9" t="s">
        <v>4</v>
      </c>
      <c r="E279" s="10">
        <v>31.06</v>
      </c>
      <c r="F279" s="14"/>
    </row>
    <row r="280" spans="2:6" ht="24" hidden="1" customHeight="1" x14ac:dyDescent="0.25">
      <c r="B280" s="13">
        <v>46037</v>
      </c>
      <c r="C280" s="9" t="s">
        <v>88</v>
      </c>
      <c r="D280" s="9" t="s">
        <v>10</v>
      </c>
      <c r="E280" s="10">
        <v>0.99</v>
      </c>
      <c r="F280" s="14"/>
    </row>
    <row r="281" spans="2:6" ht="24" hidden="1" customHeight="1" x14ac:dyDescent="0.25">
      <c r="B281" s="13">
        <v>46036</v>
      </c>
      <c r="C281" s="6" t="s">
        <v>87</v>
      </c>
      <c r="D281" s="9" t="s">
        <v>7</v>
      </c>
      <c r="E281" s="10">
        <v>-16.399999999999999</v>
      </c>
      <c r="F281" s="14"/>
    </row>
    <row r="282" spans="2:6" ht="24" hidden="1" customHeight="1" x14ac:dyDescent="0.25">
      <c r="B282" s="13">
        <v>46036</v>
      </c>
      <c r="C282" s="9" t="s">
        <v>98</v>
      </c>
      <c r="D282" s="9" t="s">
        <v>38</v>
      </c>
      <c r="E282" s="10">
        <v>24.9</v>
      </c>
      <c r="F282" s="14"/>
    </row>
    <row r="283" spans="2:6" ht="24" hidden="1" customHeight="1" x14ac:dyDescent="0.25">
      <c r="B283" s="13">
        <v>46036</v>
      </c>
      <c r="C283" s="6" t="s">
        <v>88</v>
      </c>
      <c r="D283" s="9" t="s">
        <v>8</v>
      </c>
      <c r="E283" s="10">
        <v>240</v>
      </c>
      <c r="F283" s="14" t="s">
        <v>99</v>
      </c>
    </row>
    <row r="284" spans="2:6" ht="24" hidden="1" customHeight="1" x14ac:dyDescent="0.25">
      <c r="B284" s="13">
        <v>46036</v>
      </c>
      <c r="C284" s="6" t="s">
        <v>88</v>
      </c>
      <c r="D284" s="9" t="s">
        <v>5</v>
      </c>
      <c r="E284" s="10">
        <v>60.27</v>
      </c>
      <c r="F284" s="14"/>
    </row>
    <row r="285" spans="2:6" ht="24" hidden="1" customHeight="1" x14ac:dyDescent="0.25">
      <c r="B285" s="13">
        <v>46035</v>
      </c>
      <c r="C285" s="40" t="s">
        <v>15</v>
      </c>
      <c r="D285" s="9" t="s">
        <v>16</v>
      </c>
      <c r="E285" s="10">
        <v>637.05999999999995</v>
      </c>
      <c r="F285" s="14"/>
    </row>
    <row r="286" spans="2:6" ht="24" hidden="1" customHeight="1" x14ac:dyDescent="0.25">
      <c r="B286" s="13">
        <v>46034</v>
      </c>
      <c r="C286" s="6" t="s">
        <v>87</v>
      </c>
      <c r="D286" s="6" t="s">
        <v>9</v>
      </c>
      <c r="E286" s="10">
        <v>39.799999999999997</v>
      </c>
      <c r="F286" s="14"/>
    </row>
    <row r="287" spans="2:6" ht="24" hidden="1" customHeight="1" x14ac:dyDescent="0.25">
      <c r="B287" s="13">
        <v>46034</v>
      </c>
      <c r="C287" s="6" t="s">
        <v>87</v>
      </c>
      <c r="D287" s="9" t="s">
        <v>9</v>
      </c>
      <c r="E287" s="10">
        <v>18</v>
      </c>
      <c r="F287" s="14"/>
    </row>
    <row r="288" spans="2:6" ht="24" hidden="1" customHeight="1" x14ac:dyDescent="0.25">
      <c r="B288" s="13">
        <v>46034</v>
      </c>
      <c r="C288" s="6" t="s">
        <v>87</v>
      </c>
      <c r="D288" s="9" t="s">
        <v>9</v>
      </c>
      <c r="E288" s="10">
        <v>12</v>
      </c>
      <c r="F288" s="14"/>
    </row>
    <row r="289" spans="2:6" ht="24" hidden="1" customHeight="1" x14ac:dyDescent="0.25">
      <c r="B289" s="13">
        <v>46034</v>
      </c>
      <c r="C289" s="6" t="s">
        <v>87</v>
      </c>
      <c r="D289" s="9" t="s">
        <v>9</v>
      </c>
      <c r="E289" s="10">
        <v>6.5</v>
      </c>
      <c r="F289" s="14"/>
    </row>
    <row r="290" spans="2:6" ht="24" hidden="1" customHeight="1" x14ac:dyDescent="0.25">
      <c r="B290" s="13">
        <v>46034</v>
      </c>
      <c r="C290" s="9" t="s">
        <v>15</v>
      </c>
      <c r="D290" s="9" t="s">
        <v>16</v>
      </c>
      <c r="E290" s="10">
        <v>40.26</v>
      </c>
      <c r="F290" s="14"/>
    </row>
    <row r="291" spans="2:6" ht="24" hidden="1" customHeight="1" x14ac:dyDescent="0.25">
      <c r="B291" s="13">
        <v>46034</v>
      </c>
      <c r="C291" s="9" t="s">
        <v>88</v>
      </c>
      <c r="D291" s="9" t="s">
        <v>9</v>
      </c>
      <c r="E291" s="10">
        <v>27.98</v>
      </c>
      <c r="F291" s="14" t="s">
        <v>45</v>
      </c>
    </row>
    <row r="292" spans="2:6" ht="24" hidden="1" customHeight="1" x14ac:dyDescent="0.25">
      <c r="B292" s="13">
        <v>46034</v>
      </c>
      <c r="C292" s="9" t="s">
        <v>88</v>
      </c>
      <c r="D292" s="9" t="s">
        <v>6</v>
      </c>
      <c r="E292" s="10">
        <v>97.33</v>
      </c>
      <c r="F292" s="14" t="s">
        <v>43</v>
      </c>
    </row>
    <row r="293" spans="2:6" ht="24" hidden="1" customHeight="1" x14ac:dyDescent="0.25">
      <c r="B293" s="13">
        <v>46034</v>
      </c>
      <c r="C293" s="6" t="s">
        <v>88</v>
      </c>
      <c r="D293" s="9" t="s">
        <v>4</v>
      </c>
      <c r="E293" s="10">
        <v>58.4</v>
      </c>
      <c r="F293" s="14" t="s">
        <v>44</v>
      </c>
    </row>
    <row r="294" spans="2:6" ht="24" hidden="1" customHeight="1" x14ac:dyDescent="0.25">
      <c r="B294" s="13">
        <v>46034</v>
      </c>
      <c r="C294" s="9" t="s">
        <v>88</v>
      </c>
      <c r="D294" s="9" t="s">
        <v>6</v>
      </c>
      <c r="E294" s="10">
        <v>27.99</v>
      </c>
      <c r="F294" s="14" t="s">
        <v>43</v>
      </c>
    </row>
    <row r="295" spans="2:6" ht="24" hidden="1" customHeight="1" x14ac:dyDescent="0.25">
      <c r="B295" s="13">
        <v>46031</v>
      </c>
      <c r="C295" s="9" t="s">
        <v>90</v>
      </c>
      <c r="D295" s="9" t="s">
        <v>79</v>
      </c>
      <c r="E295" s="10">
        <v>63.99</v>
      </c>
      <c r="F295" s="14"/>
    </row>
    <row r="296" spans="2:6" ht="24" hidden="1" customHeight="1" x14ac:dyDescent="0.25">
      <c r="B296" s="13">
        <v>46031</v>
      </c>
      <c r="C296" s="6" t="s">
        <v>87</v>
      </c>
      <c r="D296" s="9" t="s">
        <v>4</v>
      </c>
      <c r="E296" s="10">
        <v>9.6</v>
      </c>
      <c r="F296" s="14"/>
    </row>
    <row r="297" spans="2:6" ht="24" hidden="1" customHeight="1" x14ac:dyDescent="0.25">
      <c r="B297" s="13">
        <v>46031</v>
      </c>
      <c r="C297" s="6" t="s">
        <v>87</v>
      </c>
      <c r="D297" s="9" t="s">
        <v>7</v>
      </c>
      <c r="E297" s="10">
        <v>65</v>
      </c>
      <c r="F297" s="14"/>
    </row>
    <row r="298" spans="2:6" ht="24" hidden="1" customHeight="1" x14ac:dyDescent="0.25">
      <c r="B298" s="13">
        <v>46031</v>
      </c>
      <c r="C298" s="9" t="s">
        <v>87</v>
      </c>
      <c r="D298" s="9" t="s">
        <v>7</v>
      </c>
      <c r="E298" s="10">
        <v>14.7</v>
      </c>
      <c r="F298" s="14"/>
    </row>
    <row r="299" spans="2:6" ht="24" hidden="1" customHeight="1" x14ac:dyDescent="0.25">
      <c r="B299" s="13">
        <v>46031</v>
      </c>
      <c r="C299" s="6" t="s">
        <v>87</v>
      </c>
      <c r="D299" s="9" t="s">
        <v>4</v>
      </c>
      <c r="E299" s="10">
        <v>3.3</v>
      </c>
      <c r="F299" s="14"/>
    </row>
    <row r="300" spans="2:6" ht="24" hidden="1" customHeight="1" x14ac:dyDescent="0.25">
      <c r="B300" s="13">
        <v>46031</v>
      </c>
      <c r="C300" s="9" t="s">
        <v>90</v>
      </c>
      <c r="D300" s="9" t="s">
        <v>34</v>
      </c>
      <c r="E300" s="10">
        <v>67.17</v>
      </c>
      <c r="F300" s="14"/>
    </row>
    <row r="301" spans="2:6" ht="24" hidden="1" customHeight="1" x14ac:dyDescent="0.25">
      <c r="B301" s="13">
        <v>46031</v>
      </c>
      <c r="C301" s="6" t="s">
        <v>88</v>
      </c>
      <c r="D301" s="9" t="s">
        <v>10</v>
      </c>
      <c r="E301" s="10">
        <v>11.5</v>
      </c>
      <c r="F301" s="14" t="s">
        <v>42</v>
      </c>
    </row>
    <row r="302" spans="2:6" ht="24" hidden="1" customHeight="1" x14ac:dyDescent="0.25">
      <c r="B302" s="13">
        <v>46030</v>
      </c>
      <c r="C302" s="6" t="s">
        <v>88</v>
      </c>
      <c r="D302" s="9" t="s">
        <v>10</v>
      </c>
      <c r="E302" s="10">
        <v>81</v>
      </c>
      <c r="F302" s="14" t="s">
        <v>42</v>
      </c>
    </row>
    <row r="303" spans="2:6" ht="24" hidden="1" customHeight="1" x14ac:dyDescent="0.25">
      <c r="B303" s="13">
        <v>46030</v>
      </c>
      <c r="C303" s="6" t="s">
        <v>88</v>
      </c>
      <c r="D303" s="9" t="s">
        <v>10</v>
      </c>
      <c r="E303" s="10">
        <v>36.5</v>
      </c>
      <c r="F303" s="14" t="s">
        <v>42</v>
      </c>
    </row>
    <row r="304" spans="2:6" ht="24" hidden="1" customHeight="1" x14ac:dyDescent="0.25">
      <c r="B304" s="13">
        <v>46029</v>
      </c>
      <c r="C304" s="6" t="s">
        <v>104</v>
      </c>
      <c r="D304" s="9" t="s">
        <v>59</v>
      </c>
      <c r="E304" s="10">
        <v>100</v>
      </c>
      <c r="F304" s="14"/>
    </row>
    <row r="305" spans="2:6" ht="24" hidden="1" customHeight="1" x14ac:dyDescent="0.25">
      <c r="B305" s="13">
        <v>46029</v>
      </c>
      <c r="C305" s="6" t="s">
        <v>88</v>
      </c>
      <c r="D305" s="9" t="s">
        <v>6</v>
      </c>
      <c r="E305" s="10">
        <v>41.98</v>
      </c>
      <c r="F305" s="14"/>
    </row>
    <row r="306" spans="2:6" ht="24" hidden="1" customHeight="1" x14ac:dyDescent="0.25">
      <c r="B306" s="13">
        <v>46029</v>
      </c>
      <c r="C306" s="6" t="s">
        <v>88</v>
      </c>
      <c r="D306" s="9" t="s">
        <v>10</v>
      </c>
      <c r="E306" s="10">
        <v>24</v>
      </c>
      <c r="F306" s="14" t="s">
        <v>42</v>
      </c>
    </row>
    <row r="307" spans="2:6" ht="24" hidden="1" customHeight="1" x14ac:dyDescent="0.25">
      <c r="B307" s="13">
        <v>46028</v>
      </c>
      <c r="C307" s="6" t="s">
        <v>87</v>
      </c>
      <c r="D307" s="9" t="s">
        <v>80</v>
      </c>
      <c r="E307" s="10">
        <v>39.229999999999997</v>
      </c>
      <c r="F307" s="14" t="s">
        <v>108</v>
      </c>
    </row>
    <row r="308" spans="2:6" ht="24" hidden="1" customHeight="1" x14ac:dyDescent="0.25">
      <c r="B308" s="13">
        <v>46028</v>
      </c>
      <c r="C308" s="6" t="s">
        <v>87</v>
      </c>
      <c r="D308" s="9" t="s">
        <v>8</v>
      </c>
      <c r="E308" s="10">
        <v>80</v>
      </c>
      <c r="F308" s="14" t="s">
        <v>107</v>
      </c>
    </row>
    <row r="309" spans="2:6" ht="24" hidden="1" customHeight="1" x14ac:dyDescent="0.25">
      <c r="B309" s="13">
        <v>46028</v>
      </c>
      <c r="C309" s="6" t="s">
        <v>89</v>
      </c>
      <c r="D309" s="9" t="s">
        <v>40</v>
      </c>
      <c r="E309" s="10">
        <v>5.99</v>
      </c>
      <c r="F309" s="14" t="s">
        <v>41</v>
      </c>
    </row>
    <row r="310" spans="2:6" ht="24" hidden="1" customHeight="1" x14ac:dyDescent="0.25">
      <c r="B310" s="13">
        <v>46028</v>
      </c>
      <c r="C310" s="6" t="s">
        <v>89</v>
      </c>
      <c r="D310" s="9" t="s">
        <v>38</v>
      </c>
      <c r="E310" s="10">
        <v>5</v>
      </c>
      <c r="F310" s="14" t="s">
        <v>39</v>
      </c>
    </row>
    <row r="311" spans="2:6" ht="24" hidden="1" customHeight="1" x14ac:dyDescent="0.25">
      <c r="B311" s="13">
        <v>46027</v>
      </c>
      <c r="C311" s="6" t="s">
        <v>87</v>
      </c>
      <c r="D311" s="9" t="s">
        <v>6</v>
      </c>
      <c r="E311" s="10">
        <v>29.98</v>
      </c>
      <c r="F311" s="14"/>
    </row>
    <row r="312" spans="2:6" ht="24" hidden="1" customHeight="1" x14ac:dyDescent="0.25">
      <c r="B312" s="13">
        <v>46027</v>
      </c>
      <c r="C312" s="6" t="s">
        <v>87</v>
      </c>
      <c r="D312" s="9" t="s">
        <v>80</v>
      </c>
      <c r="E312" s="10">
        <v>99.8</v>
      </c>
      <c r="F312" s="14" t="s">
        <v>106</v>
      </c>
    </row>
    <row r="313" spans="2:6" ht="24" hidden="1" customHeight="1" x14ac:dyDescent="0.25">
      <c r="B313" s="13">
        <v>46027</v>
      </c>
      <c r="C313" s="9" t="s">
        <v>98</v>
      </c>
      <c r="D313" s="9" t="s">
        <v>11</v>
      </c>
      <c r="E313" s="10">
        <v>115</v>
      </c>
      <c r="F313" s="14"/>
    </row>
    <row r="314" spans="2:6" ht="24" hidden="1" customHeight="1" x14ac:dyDescent="0.25">
      <c r="B314" s="13">
        <v>46023</v>
      </c>
      <c r="C314" s="9" t="s">
        <v>91</v>
      </c>
      <c r="D314" s="9" t="s">
        <v>58</v>
      </c>
      <c r="E314" s="10">
        <v>1000</v>
      </c>
      <c r="F314" s="14" t="s">
        <v>105</v>
      </c>
    </row>
    <row r="315" spans="2:6" ht="24" customHeight="1" x14ac:dyDescent="0.25">
      <c r="B315" s="25" t="s">
        <v>2</v>
      </c>
      <c r="C315" s="25"/>
      <c r="D315" s="25"/>
      <c r="E315" s="39">
        <f>SUBTOTAL(109,transactions[Montant])</f>
        <v>812.03</v>
      </c>
      <c r="F315" s="25">
        <f>SUBTOTAL(103,transactions[Commentaire])</f>
        <v>0</v>
      </c>
    </row>
  </sheetData>
  <mergeCells count="2">
    <mergeCell ref="B10:C10"/>
    <mergeCell ref="C8:E8"/>
  </mergeCells>
  <dataValidations count="2">
    <dataValidation type="list" allowBlank="1" showInputMessage="1" showErrorMessage="1" sqref="C7" xr:uid="{611C88E1-BB15-4C8E-B9D9-CAD36D65E0C6}">
      <formula1>INDIRECT($E$6)</formula1>
    </dataValidation>
    <dataValidation type="list" allowBlank="1" showInputMessage="1" showErrorMessage="1" sqref="E6" xr:uid="{1B9B8299-C33A-4A13-8860-536D7B5A46E5}">
      <formula1>"Revenu_E,Dépense_E,Facture_E,Epargne_E,Revenu_P,Dépense_P,Facture_P,Epargne_P,Facture_Commun,Crédit,Epargne_Commun"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Transactions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MINELLI Michèle</dc:creator>
  <cp:lastModifiedBy>MINELLI Michèle</cp:lastModifiedBy>
  <dcterms:created xsi:type="dcterms:W3CDTF">2026-04-12T14:53:54Z</dcterms:created>
  <dcterms:modified xsi:type="dcterms:W3CDTF">2026-04-30T16:27:10Z</dcterms:modified>
</cp:coreProperties>
</file>