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.perusini\Desktop\VBA\Excel pour test macro\"/>
    </mc:Choice>
  </mc:AlternateContent>
  <xr:revisionPtr revIDLastSave="0" documentId="13_ncr:1_{096991D2-0876-4801-B364-62F6F9295430}" xr6:coauthVersionLast="47" xr6:coauthVersionMax="47" xr10:uidLastSave="{00000000-0000-0000-0000-000000000000}"/>
  <bookViews>
    <workbookView xWindow="-120" yWindow="-120" windowWidth="29040" windowHeight="15840" xr2:uid="{9879CA25-E502-408C-A637-FDF5E4B03E80}"/>
  </bookViews>
  <sheets>
    <sheet name="Feuil1" sheetId="1" r:id="rId1"/>
    <sheet name="Feuil2" sheetId="2" r:id="rId2"/>
    <sheet name="Calcul" sheetId="5" r:id="rId3"/>
  </sheets>
  <definedNames>
    <definedName name="_xlnm._FilterDatabase" localSheetId="2" hidden="1">Calcul!$A$1:$Q$105</definedName>
    <definedName name="_xlnm._FilterDatabase" localSheetId="0" hidden="1">Feuil1!$J$14:$J$120</definedName>
    <definedName name="a" localSheetId="2">Calcul!$I$6:$I$105</definedName>
    <definedName name="a">#REF!</definedName>
    <definedName name="b" localSheetId="2">Calcul!$G$6:$G$106</definedName>
    <definedName name="b">#REF!</definedName>
    <definedName name="Calcul">Calcul!$I$6:$I$105</definedName>
    <definedName name="dsf">Calcul!$G$6:$G$106</definedName>
    <definedName name="Fmax" localSheetId="2">Calcul!$H$6:$H$105</definedName>
    <definedName name="Fmax">#REF!</definedName>
    <definedName name="h" localSheetId="2">Calcul!$F$6:$F$105</definedName>
    <definedName name="h">#REF!</definedName>
    <definedName name="_xlnm.Print_Area" localSheetId="2">Calcul!$A$1:$Q$114</definedName>
    <definedName name="_xlnm.Print_Area" localSheetId="0">Feuil1!$A$12:$H$119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6" i="5" l="1"/>
  <c r="L36" i="5" s="1"/>
  <c r="K36" i="5" s="1"/>
  <c r="J37" i="5"/>
  <c r="L37" i="5"/>
  <c r="K37" i="5" s="1"/>
  <c r="J38" i="5"/>
  <c r="L38" i="5" s="1"/>
  <c r="K38" i="5" s="1"/>
  <c r="J39" i="5"/>
  <c r="L39" i="5"/>
  <c r="K39" i="5" s="1"/>
  <c r="J40" i="5"/>
  <c r="L40" i="5"/>
  <c r="K40" i="5" s="1"/>
  <c r="J41" i="5"/>
  <c r="L41" i="5" s="1"/>
  <c r="K41" i="5" s="1"/>
  <c r="J42" i="5"/>
  <c r="K42" i="5"/>
  <c r="L42" i="5"/>
  <c r="J43" i="5"/>
  <c r="L43" i="5"/>
  <c r="K43" i="5" s="1"/>
  <c r="J44" i="5"/>
  <c r="L44" i="5" s="1"/>
  <c r="K44" i="5" s="1"/>
  <c r="J45" i="5"/>
  <c r="L45" i="5"/>
  <c r="K45" i="5" s="1"/>
  <c r="J46" i="5"/>
  <c r="L46" i="5" s="1"/>
  <c r="K46" i="5" s="1"/>
  <c r="J47" i="5"/>
  <c r="L47" i="5"/>
  <c r="K47" i="5" s="1"/>
  <c r="J48" i="5"/>
  <c r="L48" i="5"/>
  <c r="K48" i="5" s="1"/>
  <c r="J49" i="5"/>
  <c r="L49" i="5" s="1"/>
  <c r="K49" i="5" s="1"/>
  <c r="J50" i="5"/>
  <c r="K50" i="5"/>
  <c r="L50" i="5"/>
  <c r="J51" i="5"/>
  <c r="L51" i="5"/>
  <c r="K51" i="5" s="1"/>
  <c r="J52" i="5"/>
  <c r="L52" i="5" s="1"/>
  <c r="K52" i="5" s="1"/>
  <c r="J53" i="5"/>
  <c r="L53" i="5"/>
  <c r="K53" i="5" s="1"/>
  <c r="J54" i="5"/>
  <c r="L54" i="5" s="1"/>
  <c r="K54" i="5" s="1"/>
  <c r="J55" i="5"/>
  <c r="L55" i="5"/>
  <c r="K55" i="5" s="1"/>
  <c r="J56" i="5"/>
  <c r="L56" i="5"/>
  <c r="K56" i="5" s="1"/>
  <c r="J57" i="5"/>
  <c r="L57" i="5" s="1"/>
  <c r="K57" i="5" s="1"/>
  <c r="J58" i="5"/>
  <c r="K58" i="5"/>
  <c r="L58" i="5"/>
  <c r="J59" i="5"/>
  <c r="L59" i="5"/>
  <c r="K59" i="5" s="1"/>
  <c r="J60" i="5"/>
  <c r="L60" i="5" s="1"/>
  <c r="K60" i="5" s="1"/>
  <c r="J61" i="5"/>
  <c r="L61" i="5"/>
  <c r="K61" i="5" s="1"/>
  <c r="J62" i="5"/>
  <c r="L62" i="5" s="1"/>
  <c r="K62" i="5" s="1"/>
  <c r="J63" i="5"/>
  <c r="L63" i="5"/>
  <c r="K63" i="5" s="1"/>
  <c r="J64" i="5"/>
  <c r="L64" i="5"/>
  <c r="K64" i="5" s="1"/>
  <c r="J65" i="5"/>
  <c r="L65" i="5" s="1"/>
  <c r="K65" i="5" s="1"/>
  <c r="J66" i="5"/>
  <c r="K66" i="5"/>
  <c r="L66" i="5"/>
  <c r="J67" i="5"/>
  <c r="L67" i="5"/>
  <c r="K67" i="5" s="1"/>
  <c r="J68" i="5"/>
  <c r="L68" i="5" s="1"/>
  <c r="K68" i="5" s="1"/>
  <c r="J69" i="5"/>
  <c r="L69" i="5"/>
  <c r="K69" i="5" s="1"/>
  <c r="J70" i="5"/>
  <c r="L70" i="5" s="1"/>
  <c r="K70" i="5" s="1"/>
  <c r="J71" i="5"/>
  <c r="L71" i="5"/>
  <c r="K71" i="5" s="1"/>
  <c r="J72" i="5"/>
  <c r="L72" i="5"/>
  <c r="K72" i="5" s="1"/>
  <c r="J73" i="5"/>
  <c r="L73" i="5" s="1"/>
  <c r="K73" i="5" s="1"/>
  <c r="J74" i="5"/>
  <c r="K74" i="5"/>
  <c r="L74" i="5"/>
  <c r="J75" i="5"/>
  <c r="L75" i="5"/>
  <c r="K75" i="5" s="1"/>
  <c r="J76" i="5"/>
  <c r="L76" i="5" s="1"/>
  <c r="K76" i="5" s="1"/>
  <c r="J77" i="5"/>
  <c r="L77" i="5"/>
  <c r="K77" i="5" s="1"/>
  <c r="J78" i="5"/>
  <c r="L78" i="5" s="1"/>
  <c r="K78" i="5" s="1"/>
  <c r="J79" i="5"/>
  <c r="L79" i="5"/>
  <c r="K79" i="5" s="1"/>
  <c r="J80" i="5"/>
  <c r="L80" i="5"/>
  <c r="K80" i="5" s="1"/>
  <c r="J81" i="5"/>
  <c r="L81" i="5" s="1"/>
  <c r="K81" i="5" s="1"/>
  <c r="J82" i="5"/>
  <c r="K82" i="5"/>
  <c r="L82" i="5"/>
  <c r="J83" i="5"/>
  <c r="L83" i="5"/>
  <c r="K83" i="5" s="1"/>
  <c r="J84" i="5"/>
  <c r="L84" i="5" s="1"/>
  <c r="K84" i="5" s="1"/>
  <c r="J85" i="5"/>
  <c r="L85" i="5"/>
  <c r="K85" i="5" s="1"/>
  <c r="J86" i="5"/>
  <c r="L86" i="5" s="1"/>
  <c r="K86" i="5" s="1"/>
  <c r="J87" i="5"/>
  <c r="L87" i="5"/>
  <c r="K87" i="5" s="1"/>
  <c r="J88" i="5"/>
  <c r="L88" i="5"/>
  <c r="K88" i="5" s="1"/>
  <c r="J89" i="5"/>
  <c r="L89" i="5" s="1"/>
  <c r="K89" i="5" s="1"/>
  <c r="J90" i="5"/>
  <c r="K90" i="5"/>
  <c r="L90" i="5"/>
  <c r="J91" i="5"/>
  <c r="L91" i="5"/>
  <c r="K91" i="5" s="1"/>
  <c r="J92" i="5"/>
  <c r="L92" i="5" s="1"/>
  <c r="K92" i="5" s="1"/>
  <c r="J93" i="5"/>
  <c r="L93" i="5"/>
  <c r="K93" i="5" s="1"/>
  <c r="J94" i="5"/>
  <c r="L94" i="5" s="1"/>
  <c r="K94" i="5" s="1"/>
  <c r="J95" i="5"/>
  <c r="L95" i="5"/>
  <c r="K95" i="5" s="1"/>
  <c r="J96" i="5"/>
  <c r="L96" i="5"/>
  <c r="K96" i="5" s="1"/>
  <c r="J97" i="5"/>
  <c r="L97" i="5" s="1"/>
  <c r="K97" i="5" s="1"/>
  <c r="J98" i="5"/>
  <c r="K98" i="5"/>
  <c r="L98" i="5"/>
  <c r="J99" i="5"/>
  <c r="L99" i="5"/>
  <c r="K99" i="5" s="1"/>
  <c r="J100" i="5"/>
  <c r="L100" i="5" s="1"/>
  <c r="K100" i="5" s="1"/>
  <c r="J101" i="5"/>
  <c r="L101" i="5"/>
  <c r="K101" i="5" s="1"/>
  <c r="J103" i="5"/>
  <c r="L103" i="5"/>
  <c r="K103" i="5" s="1"/>
  <c r="J104" i="5"/>
  <c r="L104" i="5"/>
  <c r="K104" i="5" s="1"/>
  <c r="J105" i="5"/>
  <c r="L105" i="5" s="1"/>
  <c r="K105" i="5" s="1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J102" i="5" s="1"/>
  <c r="L102" i="5" s="1"/>
  <c r="K102" i="5" s="1"/>
  <c r="H103" i="5"/>
  <c r="H104" i="5"/>
  <c r="H105" i="5"/>
  <c r="H10" i="5"/>
  <c r="H6" i="5"/>
  <c r="M113" i="5"/>
  <c r="G113" i="5"/>
  <c r="M112" i="5"/>
  <c r="G112" i="5"/>
  <c r="M111" i="5"/>
  <c r="G111" i="5"/>
  <c r="M110" i="5"/>
  <c r="G110" i="5"/>
  <c r="M109" i="5"/>
  <c r="G109" i="5"/>
  <c r="M108" i="5"/>
  <c r="G108" i="5"/>
  <c r="AC48" i="5"/>
  <c r="Q48" i="5"/>
  <c r="AC47" i="5"/>
  <c r="AA47" i="5"/>
  <c r="AC46" i="5"/>
  <c r="AC45" i="5"/>
  <c r="AC44" i="5"/>
  <c r="AC43" i="5"/>
  <c r="AC42" i="5"/>
  <c r="AC41" i="5"/>
  <c r="Q41" i="5"/>
  <c r="P41" i="5"/>
  <c r="AC40" i="5"/>
  <c r="Q40" i="5"/>
  <c r="P40" i="5"/>
  <c r="AC39" i="5"/>
  <c r="Q39" i="5"/>
  <c r="P39" i="5"/>
  <c r="AC38" i="5"/>
  <c r="Q38" i="5"/>
  <c r="P38" i="5"/>
  <c r="AC37" i="5"/>
  <c r="Q37" i="5"/>
  <c r="P37" i="5"/>
  <c r="AC36" i="5"/>
  <c r="Q36" i="5"/>
  <c r="P36" i="5"/>
  <c r="AC35" i="5"/>
  <c r="I35" i="5"/>
  <c r="H35" i="5"/>
  <c r="AC34" i="5"/>
  <c r="I34" i="5"/>
  <c r="H34" i="5"/>
  <c r="AC33" i="5"/>
  <c r="I33" i="5"/>
  <c r="H33" i="5"/>
  <c r="AC32" i="5"/>
  <c r="I32" i="5"/>
  <c r="H32" i="5"/>
  <c r="AC31" i="5"/>
  <c r="I31" i="5"/>
  <c r="H31" i="5"/>
  <c r="AC30" i="5"/>
  <c r="I30" i="5"/>
  <c r="H30" i="5"/>
  <c r="AC29" i="5"/>
  <c r="I29" i="5"/>
  <c r="H29" i="5"/>
  <c r="AC28" i="5"/>
  <c r="I28" i="5"/>
  <c r="H28" i="5"/>
  <c r="AC27" i="5"/>
  <c r="I27" i="5"/>
  <c r="H27" i="5"/>
  <c r="AC26" i="5"/>
  <c r="Q26" i="5"/>
  <c r="P26" i="5"/>
  <c r="I26" i="5"/>
  <c r="H26" i="5"/>
  <c r="AC25" i="5"/>
  <c r="Q25" i="5"/>
  <c r="P25" i="5"/>
  <c r="I25" i="5"/>
  <c r="H25" i="5"/>
  <c r="AC24" i="5"/>
  <c r="Q24" i="5"/>
  <c r="P24" i="5"/>
  <c r="I24" i="5"/>
  <c r="H24" i="5"/>
  <c r="AC23" i="5"/>
  <c r="Q23" i="5"/>
  <c r="P23" i="5"/>
  <c r="I23" i="5"/>
  <c r="H23" i="5"/>
  <c r="AC22" i="5"/>
  <c r="Q22" i="5"/>
  <c r="P22" i="5"/>
  <c r="I22" i="5"/>
  <c r="H22" i="5"/>
  <c r="AC21" i="5"/>
  <c r="Q21" i="5"/>
  <c r="P21" i="5"/>
  <c r="I21" i="5"/>
  <c r="H21" i="5"/>
  <c r="AC20" i="5"/>
  <c r="I20" i="5"/>
  <c r="H20" i="5"/>
  <c r="AC19" i="5"/>
  <c r="I19" i="5"/>
  <c r="H19" i="5"/>
  <c r="AC18" i="5"/>
  <c r="I18" i="5"/>
  <c r="H18" i="5"/>
  <c r="AC17" i="5"/>
  <c r="I17" i="5"/>
  <c r="H17" i="5"/>
  <c r="AC16" i="5"/>
  <c r="I16" i="5"/>
  <c r="H16" i="5"/>
  <c r="AC15" i="5"/>
  <c r="I15" i="5"/>
  <c r="H15" i="5"/>
  <c r="AC14" i="5"/>
  <c r="I14" i="5"/>
  <c r="H14" i="5"/>
  <c r="AC13" i="5"/>
  <c r="I13" i="5"/>
  <c r="H13" i="5"/>
  <c r="AC12" i="5"/>
  <c r="I12" i="5"/>
  <c r="H12" i="5"/>
  <c r="AC11" i="5"/>
  <c r="Q11" i="5"/>
  <c r="P11" i="5"/>
  <c r="I11" i="5"/>
  <c r="H11" i="5"/>
  <c r="AC10" i="5"/>
  <c r="Q10" i="5"/>
  <c r="P10" i="5"/>
  <c r="I10" i="5"/>
  <c r="AC9" i="5"/>
  <c r="Q9" i="5"/>
  <c r="P9" i="5"/>
  <c r="I9" i="5"/>
  <c r="H9" i="5"/>
  <c r="AC8" i="5"/>
  <c r="Q8" i="5"/>
  <c r="P8" i="5"/>
  <c r="I8" i="5"/>
  <c r="H8" i="5"/>
  <c r="AC7" i="5"/>
  <c r="Q7" i="5"/>
  <c r="P7" i="5"/>
  <c r="I7" i="5"/>
  <c r="H7" i="5"/>
  <c r="AC6" i="5"/>
  <c r="Q6" i="5"/>
  <c r="P6" i="5"/>
  <c r="I6" i="5"/>
  <c r="Y5" i="5"/>
  <c r="J11" i="5" l="1"/>
  <c r="L11" i="5" s="1"/>
  <c r="K11" i="5" s="1"/>
  <c r="J13" i="5"/>
  <c r="L13" i="5" s="1"/>
  <c r="O13" i="5" s="1"/>
  <c r="J30" i="5"/>
  <c r="L30" i="5" s="1"/>
  <c r="K30" i="5" s="1"/>
  <c r="J12" i="5"/>
  <c r="L12" i="5" s="1"/>
  <c r="O12" i="5" s="1"/>
  <c r="J33" i="5"/>
  <c r="L33" i="5" s="1"/>
  <c r="O33" i="5" s="1"/>
  <c r="J23" i="5"/>
  <c r="L23" i="5" s="1"/>
  <c r="O23" i="5" s="1"/>
  <c r="J17" i="5"/>
  <c r="L17" i="5" s="1"/>
  <c r="K17" i="5" s="1"/>
  <c r="J22" i="5"/>
  <c r="L22" i="5" s="1"/>
  <c r="K22" i="5" s="1"/>
  <c r="O43" i="5"/>
  <c r="J15" i="5"/>
  <c r="L15" i="5" s="1"/>
  <c r="K15" i="5" s="1"/>
  <c r="J25" i="5"/>
  <c r="L25" i="5" s="1"/>
  <c r="O25" i="5" s="1"/>
  <c r="J35" i="5"/>
  <c r="L35" i="5" s="1"/>
  <c r="O35" i="5" s="1"/>
  <c r="J16" i="5"/>
  <c r="L16" i="5" s="1"/>
  <c r="O16" i="5" s="1"/>
  <c r="J26" i="5"/>
  <c r="L26" i="5" s="1"/>
  <c r="K26" i="5" s="1"/>
  <c r="J18" i="5"/>
  <c r="L18" i="5" s="1"/>
  <c r="O18" i="5" s="1"/>
  <c r="O47" i="5"/>
  <c r="O46" i="5"/>
  <c r="O41" i="5"/>
  <c r="J8" i="5"/>
  <c r="L8" i="5" s="1"/>
  <c r="O8" i="5" s="1"/>
  <c r="J7" i="5"/>
  <c r="L7" i="5" s="1"/>
  <c r="O7" i="5" s="1"/>
  <c r="O44" i="5"/>
  <c r="O45" i="5"/>
  <c r="O48" i="5"/>
  <c r="O42" i="5"/>
  <c r="J20" i="5"/>
  <c r="L20" i="5" s="1"/>
  <c r="K20" i="5" s="1"/>
  <c r="J31" i="5"/>
  <c r="L31" i="5" s="1"/>
  <c r="O31" i="5" s="1"/>
  <c r="J29" i="5"/>
  <c r="L29" i="5" s="1"/>
  <c r="O29" i="5" s="1"/>
  <c r="J34" i="5"/>
  <c r="L34" i="5" s="1"/>
  <c r="K34" i="5" s="1"/>
  <c r="J10" i="5"/>
  <c r="L10" i="5" s="1"/>
  <c r="K10" i="5" s="1"/>
  <c r="J21" i="5"/>
  <c r="L21" i="5" s="1"/>
  <c r="K21" i="5" s="1"/>
  <c r="J24" i="5"/>
  <c r="L24" i="5" s="1"/>
  <c r="K24" i="5" s="1"/>
  <c r="J27" i="5"/>
  <c r="L27" i="5" s="1"/>
  <c r="O27" i="5" s="1"/>
  <c r="J32" i="5"/>
  <c r="L32" i="5" s="1"/>
  <c r="O32" i="5" s="1"/>
  <c r="J14" i="5"/>
  <c r="L14" i="5" s="1"/>
  <c r="K14" i="5" s="1"/>
  <c r="J19" i="5"/>
  <c r="L19" i="5" s="1"/>
  <c r="K19" i="5" s="1"/>
  <c r="J6" i="5"/>
  <c r="L6" i="5" s="1"/>
  <c r="J9" i="5"/>
  <c r="L9" i="5" s="1"/>
  <c r="K9" i="5" s="1"/>
  <c r="J28" i="5"/>
  <c r="L28" i="5" s="1"/>
  <c r="O28" i="5" s="1"/>
  <c r="O40" i="5"/>
  <c r="O36" i="5"/>
  <c r="Q42" i="5"/>
  <c r="Q47" i="5" s="1"/>
  <c r="Q46" i="5"/>
  <c r="O38" i="5"/>
  <c r="O11" i="5"/>
  <c r="O39" i="5"/>
  <c r="K13" i="5" l="1"/>
  <c r="O26" i="5"/>
  <c r="O20" i="5"/>
  <c r="O17" i="5"/>
  <c r="O30" i="5"/>
  <c r="O21" i="5"/>
  <c r="K28" i="5"/>
  <c r="K23" i="5"/>
  <c r="O14" i="5"/>
  <c r="O22" i="5"/>
  <c r="Q44" i="5"/>
  <c r="K35" i="5"/>
  <c r="K32" i="5"/>
  <c r="K18" i="5"/>
  <c r="K33" i="5"/>
  <c r="K12" i="5"/>
  <c r="K31" i="5"/>
  <c r="K25" i="5"/>
  <c r="O15" i="5"/>
  <c r="O37" i="5"/>
  <c r="Q43" i="5"/>
  <c r="K29" i="5"/>
  <c r="K16" i="5"/>
  <c r="K27" i="5"/>
  <c r="O24" i="5"/>
  <c r="K8" i="5"/>
  <c r="O9" i="5"/>
  <c r="K7" i="5"/>
  <c r="O10" i="5"/>
  <c r="Q12" i="5"/>
  <c r="Q27" i="5"/>
  <c r="O6" i="5"/>
  <c r="Q112" i="5"/>
  <c r="Q13" i="5"/>
  <c r="Q28" i="5"/>
  <c r="Q29" i="5"/>
  <c r="K6" i="5"/>
  <c r="D111" i="5" s="1"/>
  <c r="O19" i="5"/>
  <c r="Q14" i="5"/>
  <c r="O34" i="5"/>
  <c r="Q16" i="5"/>
  <c r="Q31" i="5"/>
  <c r="Q32" i="5" l="1"/>
  <c r="Q33" i="5" s="1"/>
  <c r="Q34" i="5" s="1"/>
  <c r="P35" i="5" s="1"/>
  <c r="Q17" i="5"/>
  <c r="Q18" i="5" s="1"/>
  <c r="Q19" i="5" s="1"/>
  <c r="P20" i="5" s="1"/>
  <c r="D109" i="5"/>
  <c r="D108" i="5"/>
  <c r="D110" i="5"/>
  <c r="D112" i="5"/>
  <c r="Q110" i="5"/>
  <c r="Q107" i="5"/>
  <c r="H13" i="1"/>
  <c r="F14" i="1"/>
  <c r="F13" i="1"/>
  <c r="E109" i="5" l="1"/>
  <c r="E108" i="5"/>
  <c r="E110" i="5"/>
  <c r="E111" i="5"/>
  <c r="Q113" i="5"/>
  <c r="P114" i="5" s="1"/>
</calcChain>
</file>

<file path=xl/sharedStrings.xml><?xml version="1.0" encoding="utf-8"?>
<sst xmlns="http://schemas.openxmlformats.org/spreadsheetml/2006/main" count="240" uniqueCount="89">
  <si>
    <t>Essence :</t>
  </si>
  <si>
    <t>Date d'essai :</t>
  </si>
  <si>
    <t xml:space="preserve">Classe : </t>
  </si>
  <si>
    <t>N° Eprouvette</t>
  </si>
  <si>
    <t>Serrage</t>
  </si>
  <si>
    <t>Epaisseur</t>
  </si>
  <si>
    <t>Largeur</t>
  </si>
  <si>
    <t>Rupture</t>
  </si>
  <si>
    <t>Faciès</t>
  </si>
  <si>
    <t>Date de fabrication</t>
  </si>
  <si>
    <t>Observations</t>
  </si>
  <si>
    <r>
      <t xml:space="preserve">ESSAIS ABOUTAGE
</t>
    </r>
    <r>
      <rPr>
        <b/>
        <i/>
        <sz val="10"/>
        <color theme="1"/>
        <rFont val="Calibri"/>
        <family val="2"/>
        <scheme val="minor"/>
      </rPr>
      <t>Interprétation des essais de flexion aboutage</t>
    </r>
  </si>
  <si>
    <t>Ecart Type fk</t>
  </si>
  <si>
    <t>Nombre d'échantillons :</t>
  </si>
  <si>
    <t>Moyenne fk :</t>
  </si>
  <si>
    <t>Minimum fk :</t>
  </si>
  <si>
    <t>Maximum fk :</t>
  </si>
  <si>
    <t>Fmk :</t>
  </si>
  <si>
    <t>Seuil 1 :</t>
  </si>
  <si>
    <t>Seuil 2 :</t>
  </si>
  <si>
    <t>CV :</t>
  </si>
  <si>
    <t>k15 :</t>
  </si>
  <si>
    <t>Caractéristique :</t>
  </si>
  <si>
    <t>Ne satisfait pas les exigences GL24</t>
  </si>
  <si>
    <t>nbre valeurs -20% :</t>
  </si>
  <si>
    <t>MAM</t>
  </si>
  <si>
    <t>N° serrage</t>
  </si>
  <si>
    <t>F rupt (kN)</t>
  </si>
  <si>
    <t>h (mm)</t>
  </si>
  <si>
    <t>b (mm)</t>
  </si>
  <si>
    <t>Fmax (kN)</t>
  </si>
  <si>
    <t>a</t>
  </si>
  <si>
    <t>sigma MPa</t>
  </si>
  <si>
    <t>Conformité</t>
  </si>
  <si>
    <t>Sigma MPa</t>
  </si>
  <si>
    <t>facies de rupture</t>
  </si>
  <si>
    <t>Observation 2</t>
  </si>
  <si>
    <t>M</t>
  </si>
  <si>
    <t>PN</t>
  </si>
  <si>
    <t>fk</t>
  </si>
  <si>
    <t>ks</t>
  </si>
  <si>
    <t>éprouvettes exploitées:</t>
  </si>
  <si>
    <t>GL28</t>
  </si>
  <si>
    <t>ecart type</t>
  </si>
  <si>
    <t>GL24</t>
  </si>
  <si>
    <t>GL20</t>
  </si>
  <si>
    <t>non-conformités:</t>
  </si>
  <si>
    <t>Moyenne (ln)</t>
  </si>
  <si>
    <t>Quantité</t>
  </si>
  <si>
    <t>Observation</t>
  </si>
  <si>
    <t>poucentage:</t>
  </si>
  <si>
    <t>k15</t>
  </si>
  <si>
    <t>CV</t>
  </si>
  <si>
    <t>Validation</t>
  </si>
  <si>
    <t>max</t>
  </si>
  <si>
    <t>min</t>
  </si>
  <si>
    <t xml:space="preserve">Moyenne </t>
  </si>
  <si>
    <t>Signature</t>
  </si>
  <si>
    <t>Date</t>
  </si>
  <si>
    <t>A</t>
  </si>
  <si>
    <t>K15</t>
  </si>
  <si>
    <t>Ks</t>
  </si>
  <si>
    <t>n</t>
  </si>
  <si>
    <t>&gt;=</t>
  </si>
  <si>
    <t>GL 28</t>
  </si>
  <si>
    <t>GL 24</t>
  </si>
  <si>
    <t>GL 20</t>
  </si>
  <si>
    <t>&gt;</t>
  </si>
  <si>
    <t>NC</t>
  </si>
  <si>
    <t>fab,k,r EN 14358</t>
  </si>
  <si>
    <t>B</t>
  </si>
  <si>
    <t>Bois</t>
  </si>
  <si>
    <t>Petit Nœud</t>
  </si>
  <si>
    <t>Mixte sur enture</t>
  </si>
  <si>
    <t>Sur enture</t>
  </si>
  <si>
    <t>D</t>
  </si>
  <si>
    <t>Déchaussement</t>
  </si>
  <si>
    <t>Mixte</t>
  </si>
  <si>
    <t>PARAMETRES</t>
  </si>
  <si>
    <t>Analyse selon
NFEN 14080</t>
  </si>
  <si>
    <t>Date de l'essai</t>
  </si>
  <si>
    <t>date prélevement</t>
  </si>
  <si>
    <t>réf</t>
  </si>
  <si>
    <t xml:space="preserve"> Mise à jour du 23/10/13. Indice 2</t>
  </si>
  <si>
    <t>Référence : PM02-05-E01</t>
  </si>
  <si>
    <t>TYPE DE CAMPAGNE</t>
  </si>
  <si>
    <t>Page 1/1</t>
  </si>
  <si>
    <t>ENREGISTREMENT  DES RESULTATS D'ESSAIS:
 FLEXION SUR ENTURE</t>
  </si>
  <si>
    <t>Epicéa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</si>
</sst>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0.000"/>
    <numFmt numFmtId="166" formatCode="0.0%"/>
  </numFmts>
  <fonts count="2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u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i/>
      <sz val="7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0"/>
      <color indexed="9"/>
      <name val="Tahoma"/>
      <family val="2"/>
    </font>
    <font>
      <sz val="10"/>
      <name val="Tahoma"/>
      <family val="2"/>
    </font>
    <font>
      <sz val="10"/>
      <name val="Arial"/>
      <family val="2"/>
    </font>
    <font>
      <sz val="12"/>
      <name val="Tahoma"/>
      <family val="2"/>
    </font>
    <font>
      <sz val="9"/>
      <name val="Tahoma"/>
      <family val="2"/>
    </font>
    <font>
      <sz val="7"/>
      <name val="Tahoma"/>
      <family val="2"/>
    </font>
    <font>
      <b/>
      <sz val="14"/>
      <name val="Tahoma"/>
      <family val="2"/>
    </font>
    <font>
      <b/>
      <sz val="12"/>
      <name val="Tahoma"/>
      <family val="2"/>
    </font>
    <font>
      <sz val="11"/>
      <name val="Tahoma"/>
      <family val="2"/>
    </font>
    <font>
      <b/>
      <u val="double"/>
      <sz val="10"/>
      <name val="Tahoma"/>
      <family val="2"/>
    </font>
    <font>
      <b/>
      <sz val="10"/>
      <name val="Tahoma"/>
      <family val="2"/>
    </font>
    <font>
      <b/>
      <sz val="14"/>
      <color indexed="10"/>
      <name val="Tahoma"/>
      <family val="2"/>
    </font>
    <font>
      <b/>
      <sz val="9"/>
      <name val="Tahoma"/>
      <family val="2"/>
    </font>
    <font>
      <b/>
      <sz val="16"/>
      <color rgb="FF00B050"/>
      <name val="Tahoma"/>
      <family val="2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lightGray">
        <fgColor indexed="47"/>
      </patternFill>
    </fill>
    <fill>
      <patternFill patternType="lightGray">
        <fgColor indexed="47"/>
        <bgColor theme="6" tint="0.79998168889431442"/>
      </patternFill>
    </fill>
    <fill>
      <patternFill patternType="darkUp">
        <fgColor rgb="FF00B050"/>
        <bgColor rgb="FFD8E4BC"/>
      </patternFill>
    </fill>
    <fill>
      <patternFill patternType="solid">
        <fgColor indexed="22"/>
        <bgColor indexed="64"/>
      </patternFill>
    </fill>
  </fills>
  <borders count="1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theme="0" tint="-0.34998626667073579"/>
      </left>
      <right style="medium">
        <color theme="0" tint="-0.34998626667073579"/>
      </right>
      <top style="medium">
        <color theme="0" tint="-0.34998626667073579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dashed">
        <color theme="0" tint="-0.499984740745262"/>
      </bottom>
      <diagonal/>
    </border>
    <border>
      <left style="thin">
        <color theme="0" tint="-0.499984740745262"/>
      </left>
      <right/>
      <top style="medium">
        <color theme="0" tint="-0.499984740745262"/>
      </top>
      <bottom style="dashed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dashed">
        <color theme="0" tint="-0.499984740745262"/>
      </bottom>
      <diagonal/>
    </border>
    <border>
      <left/>
      <right style="thin">
        <color theme="0" tint="-0.499984740745262"/>
      </right>
      <top style="medium">
        <color theme="0" tint="-0.499984740745262"/>
      </top>
      <bottom style="dashed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dashed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 style="thin">
        <color theme="0" tint="-0.499984740745262"/>
      </left>
      <right/>
      <top style="dashed">
        <color theme="0" tint="-0.499984740745262"/>
      </top>
      <bottom style="dashed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/>
      <right style="thin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dashed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/>
      <top style="dashed">
        <color theme="0" tint="-0.499984740745262"/>
      </top>
      <bottom style="medium">
        <color theme="0" tint="-0.499984740745262"/>
      </bottom>
      <diagonal/>
    </border>
    <border>
      <left/>
      <right style="thin">
        <color theme="0" tint="-0.499984740745262"/>
      </right>
      <top style="dashed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dashed">
        <color theme="0" tint="-0.499984740745262"/>
      </top>
      <bottom style="medium">
        <color theme="0" tint="-0.499984740745262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48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rgb="FF00B050"/>
      </left>
      <right style="thin">
        <color indexed="48"/>
      </right>
      <top style="medium">
        <color rgb="FF00B050"/>
      </top>
      <bottom style="medium">
        <color rgb="FF00B050"/>
      </bottom>
      <diagonal/>
    </border>
    <border>
      <left/>
      <right style="medium">
        <color theme="0" tint="-0.34998626667073579"/>
      </right>
      <top style="thin">
        <color theme="0" tint="-0.34998626667073579"/>
      </top>
      <bottom style="medium">
        <color theme="0" tint="-0.34998626667073579"/>
      </bottom>
      <diagonal/>
    </border>
    <border>
      <left/>
      <right/>
      <top style="thin">
        <color theme="0" tint="-0.34998626667073579"/>
      </top>
      <bottom style="medium">
        <color theme="0" tint="-0.34998626667073579"/>
      </bottom>
      <diagonal/>
    </border>
    <border>
      <left/>
      <right/>
      <top/>
      <bottom style="medium">
        <color theme="0" tint="-0.34998626667073579"/>
      </bottom>
      <diagonal/>
    </border>
    <border>
      <left style="medium">
        <color theme="0" tint="-0.34998626667073579"/>
      </left>
      <right/>
      <top/>
      <bottom style="medium">
        <color theme="0" tint="-0.34998626667073579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rgb="FF00B050"/>
      </left>
      <right style="medium">
        <color rgb="FF00B050"/>
      </right>
      <top/>
      <bottom style="medium">
        <color rgb="FF00B050"/>
      </bottom>
      <diagonal/>
    </border>
    <border>
      <left style="medium">
        <color rgb="FF00B050"/>
      </left>
      <right style="thin">
        <color rgb="FF00B050"/>
      </right>
      <top/>
      <bottom style="medium">
        <color rgb="FF00B050"/>
      </bottom>
      <diagonal/>
    </border>
    <border>
      <left style="thin">
        <color theme="0" tint="-0.34998626667073579"/>
      </left>
      <right style="medium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/>
      <right style="thin">
        <color theme="0" tint="-0.34998626667073579"/>
      </right>
      <top/>
      <bottom/>
      <diagonal/>
    </border>
    <border>
      <left/>
      <right/>
      <top style="thin">
        <color theme="0" tint="-0.34998626667073579"/>
      </top>
      <bottom/>
      <diagonal/>
    </border>
    <border>
      <left style="medium">
        <color theme="0" tint="-0.34998626667073579"/>
      </left>
      <right/>
      <top style="thin">
        <color theme="0" tint="-0.34998626667073579"/>
      </top>
      <bottom/>
      <diagonal/>
    </border>
    <border>
      <left style="thin">
        <color rgb="FF00B050"/>
      </left>
      <right style="medium">
        <color rgb="FF00B050"/>
      </right>
      <top/>
      <bottom/>
      <diagonal/>
    </border>
    <border>
      <left style="medium">
        <color rgb="FF00B050"/>
      </left>
      <right style="thin">
        <color rgb="FF00B050"/>
      </right>
      <top/>
      <bottom/>
      <diagonal/>
    </border>
    <border>
      <left style="thin">
        <color theme="0" tint="-0.34998626667073579"/>
      </left>
      <right style="medium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medium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rgb="FF00B050"/>
      </left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 style="thin">
        <color rgb="FF00B050"/>
      </right>
      <top style="medium">
        <color rgb="FF00B050"/>
      </top>
      <bottom/>
      <diagonal/>
    </border>
    <border>
      <left style="thin">
        <color theme="0" tint="-0.34998626667073579"/>
      </left>
      <right style="medium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0" tint="-0.34998626667073579"/>
      </top>
      <bottom/>
      <diagonal/>
    </border>
    <border>
      <left/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/>
      <right/>
      <top style="medium">
        <color theme="0" tint="-0.34998626667073579"/>
      </top>
      <bottom style="thin">
        <color theme="0" tint="-0.34998626667073579"/>
      </bottom>
      <diagonal/>
    </border>
    <border>
      <left style="medium">
        <color theme="0" tint="-0.34998626667073579"/>
      </left>
      <right/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indexed="48"/>
      </left>
      <right style="thick">
        <color indexed="48"/>
      </right>
      <top/>
      <bottom/>
      <diagonal/>
    </border>
    <border>
      <left style="thick">
        <color indexed="48"/>
      </left>
      <right style="thin">
        <color indexed="48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48"/>
      </left>
      <right style="thin">
        <color indexed="48"/>
      </right>
      <top style="thick">
        <color indexed="48"/>
      </top>
      <bottom/>
      <diagonal/>
    </border>
    <border>
      <left style="thin">
        <color indexed="48"/>
      </left>
      <right style="thick">
        <color indexed="48"/>
      </right>
      <top/>
      <bottom style="double">
        <color indexed="48"/>
      </bottom>
      <diagonal/>
    </border>
    <border>
      <left style="thick">
        <color indexed="48"/>
      </left>
      <right style="thin">
        <color indexed="48"/>
      </right>
      <top/>
      <bottom style="double">
        <color indexed="48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48"/>
      </left>
      <right style="medium">
        <color rgb="FF00B050"/>
      </right>
      <top style="medium">
        <color rgb="FF00B050"/>
      </top>
      <bottom style="double">
        <color rgb="FF00B050"/>
      </bottom>
      <diagonal/>
    </border>
    <border>
      <left style="medium">
        <color rgb="FF00B050"/>
      </left>
      <right style="thin">
        <color indexed="48"/>
      </right>
      <top style="medium">
        <color rgb="FF00B050"/>
      </top>
      <bottom style="double">
        <color rgb="FF00B050"/>
      </bottom>
      <diagonal/>
    </border>
    <border>
      <left style="medium">
        <color theme="0" tint="-0.499984740745262"/>
      </left>
      <right style="medium">
        <color theme="0" tint="-0.499984740745262"/>
      </right>
      <top style="dashed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dashed">
        <color theme="0" tint="-0.499984740745262"/>
      </top>
      <bottom style="medium">
        <color theme="0" tint="-0.499984740745262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B050"/>
      </left>
      <right style="medium">
        <color rgb="FF00B050"/>
      </right>
      <top style="double">
        <color rgb="FF00B050"/>
      </top>
      <bottom/>
      <diagonal/>
    </border>
    <border>
      <left style="medium">
        <color rgb="FF00B050"/>
      </left>
      <right style="thin">
        <color rgb="FF00B050"/>
      </right>
      <top style="double">
        <color rgb="FF00B050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B050"/>
      </left>
      <right style="medium">
        <color rgb="FF00B050"/>
      </right>
      <top/>
      <bottom style="double">
        <color rgb="FF00B050"/>
      </bottom>
      <diagonal/>
    </border>
    <border>
      <left style="medium">
        <color rgb="FF00B050"/>
      </left>
      <right style="thin">
        <color rgb="FF00B050"/>
      </right>
      <top/>
      <bottom style="double">
        <color rgb="FF00B050"/>
      </bottom>
      <diagonal/>
    </border>
    <border>
      <left style="thin">
        <color theme="0" tint="-0.499984740745262"/>
      </left>
      <right style="medium">
        <color theme="0" tint="-0.499984740745262"/>
      </right>
      <top/>
      <bottom style="dashed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 style="dashed">
        <color theme="0" tint="-0.499984740745262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dashed">
        <color theme="0" tint="-0.499984740745262"/>
      </bottom>
      <diagonal/>
    </border>
    <border>
      <left/>
      <right style="slantDashDot">
        <color indexed="57"/>
      </right>
      <top/>
      <bottom style="slantDashDot">
        <color indexed="57"/>
      </bottom>
      <diagonal/>
    </border>
    <border>
      <left style="slantDashDot">
        <color indexed="57"/>
      </left>
      <right/>
      <top/>
      <bottom style="slantDashDot">
        <color indexed="57"/>
      </bottom>
      <diagonal/>
    </border>
    <border>
      <left/>
      <right style="slantDashDot">
        <color indexed="57"/>
      </right>
      <top style="slantDashDot">
        <color indexed="57"/>
      </top>
      <bottom/>
      <diagonal/>
    </border>
    <border>
      <left style="slantDashDot">
        <color indexed="57"/>
      </left>
      <right/>
      <top style="slantDashDot">
        <color indexed="57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</borders>
  <cellStyleXfs count="3">
    <xf numFmtId="0" fontId="0" fillId="0" borderId="0"/>
    <xf numFmtId="0" fontId="11" fillId="0" borderId="0"/>
    <xf numFmtId="9" fontId="11" fillId="0" borderId="0" applyFont="0" applyFill="0" applyBorder="0" applyAlignment="0" applyProtection="0"/>
  </cellStyleXfs>
  <cellXfs count="238">
    <xf numFmtId="0" fontId="0" fillId="0" borderId="0" xfId="0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horizontal="center" vertical="center" wrapText="1"/>
    </xf>
    <xf numFmtId="0" fontId="7" fillId="3" borderId="18" xfId="0" applyFont="1" applyFill="1" applyBorder="1" applyAlignment="1">
      <alignment horizontal="center" vertical="center" wrapText="1"/>
    </xf>
    <xf numFmtId="14" fontId="6" fillId="3" borderId="19" xfId="0" applyNumberFormat="1" applyFont="1" applyFill="1" applyBorder="1" applyAlignment="1">
      <alignment horizontal="center" vertical="center" wrapText="1"/>
    </xf>
    <xf numFmtId="0" fontId="7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3" borderId="19" xfId="0" applyFont="1" applyFill="1" applyBorder="1" applyAlignment="1">
      <alignment horizontal="center" vertical="center" wrapText="1"/>
    </xf>
    <xf numFmtId="2" fontId="6" fillId="3" borderId="19" xfId="0" applyNumberFormat="1" applyFont="1" applyFill="1" applyBorder="1" applyAlignment="1">
      <alignment horizontal="center" vertical="center" wrapText="1"/>
    </xf>
    <xf numFmtId="2" fontId="6" fillId="3" borderId="21" xfId="0" applyNumberFormat="1" applyFont="1" applyFill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12" fillId="0" borderId="0" xfId="1" applyFont="1" applyAlignment="1">
      <alignment horizontal="center" vertical="center" wrapText="1"/>
    </xf>
    <xf numFmtId="0" fontId="10" fillId="0" borderId="0" xfId="1" applyFont="1" applyAlignment="1">
      <alignment horizontal="center" vertical="center" wrapText="1"/>
    </xf>
    <xf numFmtId="0" fontId="13" fillId="0" borderId="0" xfId="1" applyFont="1" applyAlignment="1">
      <alignment horizontal="center" vertical="center" wrapText="1"/>
    </xf>
    <xf numFmtId="0" fontId="14" fillId="0" borderId="0" xfId="1" applyFont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12" fillId="0" borderId="5" xfId="1" applyFont="1" applyBorder="1" applyAlignment="1">
      <alignment horizontal="center" vertical="center"/>
    </xf>
    <xf numFmtId="0" fontId="12" fillId="0" borderId="37" xfId="1" applyFont="1" applyBorder="1" applyAlignment="1">
      <alignment horizontal="center" vertical="center"/>
    </xf>
    <xf numFmtId="0" fontId="15" fillId="0" borderId="0" xfId="1" applyFont="1" applyAlignment="1">
      <alignment horizontal="center" vertical="center"/>
    </xf>
    <xf numFmtId="0" fontId="12" fillId="0" borderId="44" xfId="1" applyFont="1" applyBorder="1" applyAlignment="1">
      <alignment horizontal="center" vertical="center"/>
    </xf>
    <xf numFmtId="0" fontId="12" fillId="0" borderId="45" xfId="1" applyFont="1" applyBorder="1" applyAlignment="1">
      <alignment horizontal="center" vertical="center"/>
    </xf>
    <xf numFmtId="2" fontId="16" fillId="0" borderId="46" xfId="1" applyNumberFormat="1" applyFont="1" applyBorder="1" applyAlignment="1">
      <alignment horizontal="center" vertical="center"/>
    </xf>
    <xf numFmtId="0" fontId="16" fillId="0" borderId="47" xfId="1" applyFont="1" applyBorder="1" applyAlignment="1">
      <alignment horizontal="center" vertical="center"/>
    </xf>
    <xf numFmtId="2" fontId="16" fillId="0" borderId="0" xfId="1" applyNumberFormat="1" applyFont="1" applyAlignment="1">
      <alignment horizontal="center" vertical="center"/>
    </xf>
    <xf numFmtId="0" fontId="12" fillId="0" borderId="48" xfId="1" applyFont="1" applyBorder="1" applyAlignment="1">
      <alignment horizontal="center" vertical="center"/>
    </xf>
    <xf numFmtId="0" fontId="12" fillId="0" borderId="49" xfId="1" applyFont="1" applyBorder="1" applyAlignment="1">
      <alignment horizontal="center" vertical="center"/>
    </xf>
    <xf numFmtId="165" fontId="12" fillId="0" borderId="53" xfId="1" applyNumberFormat="1" applyFont="1" applyBorder="1" applyAlignment="1">
      <alignment horizontal="center" vertical="center"/>
    </xf>
    <xf numFmtId="0" fontId="12" fillId="0" borderId="54" xfId="1" applyFont="1" applyBorder="1" applyAlignment="1">
      <alignment horizontal="center" vertical="center"/>
    </xf>
    <xf numFmtId="165" fontId="12" fillId="0" borderId="0" xfId="1" applyNumberFormat="1" applyFont="1" applyAlignment="1">
      <alignment horizontal="center" vertical="center"/>
    </xf>
    <xf numFmtId="0" fontId="12" fillId="0" borderId="55" xfId="1" applyFont="1" applyBorder="1" applyAlignment="1">
      <alignment horizontal="center" vertical="center"/>
    </xf>
    <xf numFmtId="0" fontId="12" fillId="0" borderId="56" xfId="1" applyFont="1" applyBorder="1" applyAlignment="1">
      <alignment horizontal="center" vertical="center"/>
    </xf>
    <xf numFmtId="1" fontId="12" fillId="0" borderId="49" xfId="1" applyNumberFormat="1" applyFont="1" applyBorder="1" applyAlignment="1">
      <alignment horizontal="center" vertical="center"/>
    </xf>
    <xf numFmtId="9" fontId="16" fillId="0" borderId="53" xfId="2" applyFont="1" applyFill="1" applyBorder="1" applyAlignment="1">
      <alignment horizontal="center" vertical="center"/>
    </xf>
    <xf numFmtId="0" fontId="16" fillId="0" borderId="54" xfId="1" applyFont="1" applyBorder="1" applyAlignment="1">
      <alignment horizontal="center" vertical="center"/>
    </xf>
    <xf numFmtId="9" fontId="16" fillId="0" borderId="0" xfId="2" applyFont="1" applyFill="1" applyBorder="1" applyAlignment="1">
      <alignment horizontal="center" vertical="center"/>
    </xf>
    <xf numFmtId="166" fontId="12" fillId="0" borderId="56" xfId="2" applyNumberFormat="1" applyFont="1" applyFill="1" applyBorder="1" applyAlignment="1">
      <alignment horizontal="center" vertical="center"/>
    </xf>
    <xf numFmtId="164" fontId="12" fillId="0" borderId="53" xfId="1" applyNumberFormat="1" applyFont="1" applyBorder="1" applyAlignment="1">
      <alignment horizontal="center" vertical="center"/>
    </xf>
    <xf numFmtId="164" fontId="12" fillId="0" borderId="0" xfId="1" applyNumberFormat="1" applyFont="1" applyAlignment="1">
      <alignment horizontal="center" vertical="center"/>
    </xf>
    <xf numFmtId="2" fontId="12" fillId="0" borderId="53" xfId="1" applyNumberFormat="1" applyFont="1" applyBorder="1" applyAlignment="1">
      <alignment horizontal="center" vertical="center"/>
    </xf>
    <xf numFmtId="2" fontId="12" fillId="0" borderId="0" xfId="1" applyNumberFormat="1" applyFont="1" applyAlignment="1">
      <alignment horizontal="center" vertical="center"/>
    </xf>
    <xf numFmtId="2" fontId="16" fillId="0" borderId="60" xfId="1" applyNumberFormat="1" applyFont="1" applyBorder="1" applyAlignment="1">
      <alignment horizontal="center" vertical="center"/>
    </xf>
    <xf numFmtId="0" fontId="16" fillId="0" borderId="61" xfId="1" applyFont="1" applyBorder="1" applyAlignment="1">
      <alignment horizontal="center" vertical="center"/>
    </xf>
    <xf numFmtId="0" fontId="12" fillId="0" borderId="62" xfId="1" applyFont="1" applyBorder="1" applyAlignment="1">
      <alignment horizontal="center" vertical="center"/>
    </xf>
    <xf numFmtId="0" fontId="12" fillId="0" borderId="63" xfId="1" applyFont="1" applyBorder="1" applyAlignment="1">
      <alignment horizontal="center" vertical="center"/>
    </xf>
    <xf numFmtId="0" fontId="17" fillId="0" borderId="63" xfId="1" applyFont="1" applyBorder="1" applyAlignment="1">
      <alignment horizontal="center" vertical="center" wrapText="1"/>
    </xf>
    <xf numFmtId="0" fontId="17" fillId="0" borderId="63" xfId="1" applyFont="1" applyBorder="1" applyAlignment="1">
      <alignment horizontal="center" vertical="center"/>
    </xf>
    <xf numFmtId="0" fontId="10" fillId="0" borderId="44" xfId="1" applyFont="1" applyBorder="1" applyAlignment="1">
      <alignment horizontal="center" vertical="center"/>
    </xf>
    <xf numFmtId="0" fontId="10" fillId="0" borderId="45" xfId="1" applyFont="1" applyBorder="1" applyAlignment="1">
      <alignment horizontal="center" vertical="center"/>
    </xf>
    <xf numFmtId="2" fontId="10" fillId="0" borderId="0" xfId="1" applyNumberFormat="1" applyFont="1" applyAlignment="1">
      <alignment horizontal="center" vertical="center"/>
    </xf>
    <xf numFmtId="2" fontId="16" fillId="0" borderId="68" xfId="1" applyNumberFormat="1" applyFont="1" applyBorder="1" applyAlignment="1">
      <alignment horizontal="center" vertical="center"/>
    </xf>
    <xf numFmtId="0" fontId="16" fillId="0" borderId="69" xfId="1" applyFont="1" applyBorder="1" applyAlignment="1">
      <alignment horizontal="center" vertical="center"/>
    </xf>
    <xf numFmtId="0" fontId="10" fillId="0" borderId="70" xfId="1" applyFont="1" applyBorder="1" applyAlignment="1" applyProtection="1">
      <alignment horizontal="center" vertical="center"/>
      <protection locked="0"/>
    </xf>
    <xf numFmtId="0" fontId="10" fillId="0" borderId="71" xfId="1" applyFont="1" applyBorder="1" applyAlignment="1" applyProtection="1">
      <alignment horizontal="center" vertical="center"/>
      <protection locked="0"/>
    </xf>
    <xf numFmtId="14" fontId="10" fillId="0" borderId="72" xfId="1" applyNumberFormat="1" applyFont="1" applyBorder="1" applyAlignment="1" applyProtection="1">
      <alignment horizontal="center" vertical="center"/>
      <protection locked="0"/>
    </xf>
    <xf numFmtId="14" fontId="10" fillId="0" borderId="71" xfId="1" applyNumberFormat="1" applyFont="1" applyBorder="1" applyAlignment="1" applyProtection="1">
      <alignment horizontal="center" vertical="center"/>
      <protection locked="0"/>
    </xf>
    <xf numFmtId="0" fontId="18" fillId="0" borderId="73" xfId="1" applyFont="1" applyBorder="1" applyAlignment="1">
      <alignment horizontal="center" vertical="center"/>
    </xf>
    <xf numFmtId="0" fontId="18" fillId="0" borderId="74" xfId="1" applyFont="1" applyBorder="1" applyAlignment="1">
      <alignment horizontal="center" vertical="center"/>
    </xf>
    <xf numFmtId="165" fontId="13" fillId="0" borderId="68" xfId="1" applyNumberFormat="1" applyFont="1" applyBorder="1" applyAlignment="1">
      <alignment horizontal="center" vertical="center"/>
    </xf>
    <xf numFmtId="0" fontId="13" fillId="0" borderId="69" xfId="1" applyFont="1" applyBorder="1" applyAlignment="1">
      <alignment horizontal="center" vertical="center"/>
    </xf>
    <xf numFmtId="14" fontId="10" fillId="0" borderId="75" xfId="1" applyNumberFormat="1" applyFont="1" applyBorder="1" applyAlignment="1" applyProtection="1">
      <alignment horizontal="center" vertical="center"/>
      <protection locked="0"/>
    </xf>
    <xf numFmtId="14" fontId="10" fillId="0" borderId="76" xfId="1" applyNumberFormat="1" applyFont="1" applyBorder="1" applyAlignment="1" applyProtection="1">
      <alignment horizontal="center" vertical="center"/>
      <protection locked="0"/>
    </xf>
    <xf numFmtId="0" fontId="18" fillId="0" borderId="5" xfId="1" applyFont="1" applyBorder="1" applyAlignment="1">
      <alignment horizontal="center" vertical="center"/>
    </xf>
    <xf numFmtId="0" fontId="18" fillId="0" borderId="37" xfId="1" applyFont="1" applyBorder="1" applyAlignment="1">
      <alignment horizontal="center" vertical="center"/>
    </xf>
    <xf numFmtId="9" fontId="13" fillId="0" borderId="68" xfId="2" applyFont="1" applyFill="1" applyBorder="1" applyAlignment="1">
      <alignment horizontal="center" vertical="center"/>
    </xf>
    <xf numFmtId="0" fontId="18" fillId="0" borderId="44" xfId="1" applyFont="1" applyBorder="1" applyAlignment="1">
      <alignment horizontal="center" vertical="center"/>
    </xf>
    <xf numFmtId="0" fontId="18" fillId="0" borderId="45" xfId="1" applyFont="1" applyBorder="1" applyAlignment="1">
      <alignment horizontal="center" vertical="center"/>
    </xf>
    <xf numFmtId="2" fontId="13" fillId="0" borderId="68" xfId="1" applyNumberFormat="1" applyFont="1" applyBorder="1" applyAlignment="1">
      <alignment horizontal="center" vertical="center"/>
    </xf>
    <xf numFmtId="0" fontId="16" fillId="0" borderId="77" xfId="1" applyFont="1" applyBorder="1" applyAlignment="1">
      <alignment horizontal="center" vertical="center"/>
    </xf>
    <xf numFmtId="2" fontId="13" fillId="0" borderId="45" xfId="1" applyNumberFormat="1" applyFont="1" applyBorder="1" applyAlignment="1">
      <alignment horizontal="center" vertical="center"/>
    </xf>
    <xf numFmtId="0" fontId="10" fillId="0" borderId="78" xfId="1" applyFont="1" applyBorder="1" applyAlignment="1">
      <alignment horizontal="center" vertical="center"/>
    </xf>
    <xf numFmtId="0" fontId="10" fillId="0" borderId="79" xfId="1" applyFont="1" applyBorder="1" applyAlignment="1">
      <alignment horizontal="center" vertical="center"/>
    </xf>
    <xf numFmtId="0" fontId="10" fillId="0" borderId="68" xfId="1" applyFont="1" applyBorder="1" applyAlignment="1">
      <alignment horizontal="center" vertical="center"/>
    </xf>
    <xf numFmtId="0" fontId="10" fillId="0" borderId="69" xfId="1" applyFont="1" applyBorder="1" applyAlignment="1">
      <alignment horizontal="center" vertical="center"/>
    </xf>
    <xf numFmtId="0" fontId="10" fillId="0" borderId="80" xfId="1" applyFont="1" applyBorder="1" applyAlignment="1" applyProtection="1">
      <alignment horizontal="center" vertical="center"/>
      <protection locked="0"/>
    </xf>
    <xf numFmtId="0" fontId="10" fillId="0" borderId="76" xfId="1" applyFont="1" applyBorder="1" applyAlignment="1" applyProtection="1">
      <alignment horizontal="center" vertical="center"/>
      <protection locked="0"/>
    </xf>
    <xf numFmtId="0" fontId="10" fillId="0" borderId="36" xfId="1" applyFont="1" applyBorder="1" applyAlignment="1" applyProtection="1">
      <alignment horizontal="center" vertical="center"/>
      <protection locked="0"/>
    </xf>
    <xf numFmtId="0" fontId="10" fillId="0" borderId="35" xfId="1" applyFont="1" applyBorder="1" applyAlignment="1">
      <alignment horizontal="center" vertical="center"/>
    </xf>
    <xf numFmtId="2" fontId="10" fillId="6" borderId="83" xfId="1" applyNumberFormat="1" applyFont="1" applyFill="1" applyBorder="1" applyAlignment="1">
      <alignment horizontal="center" vertical="center"/>
    </xf>
    <xf numFmtId="164" fontId="10" fillId="5" borderId="34" xfId="1" applyNumberFormat="1" applyFont="1" applyFill="1" applyBorder="1" applyAlignment="1">
      <alignment horizontal="center" vertical="center"/>
    </xf>
    <xf numFmtId="164" fontId="10" fillId="5" borderId="33" xfId="1" applyNumberFormat="1" applyFont="1" applyFill="1" applyBorder="1" applyAlignment="1">
      <alignment horizontal="center" vertical="center"/>
    </xf>
    <xf numFmtId="1" fontId="10" fillId="5" borderId="33" xfId="1" applyNumberFormat="1" applyFont="1" applyFill="1" applyBorder="1" applyAlignment="1">
      <alignment horizontal="center" vertical="center"/>
    </xf>
    <xf numFmtId="2" fontId="10" fillId="5" borderId="33" xfId="1" applyNumberFormat="1" applyFont="1" applyFill="1" applyBorder="1" applyAlignment="1">
      <alignment horizontal="center" vertical="center"/>
    </xf>
    <xf numFmtId="0" fontId="10" fillId="0" borderId="33" xfId="1" applyFont="1" applyBorder="1" applyAlignment="1">
      <alignment horizontal="center" vertical="center"/>
    </xf>
    <xf numFmtId="14" fontId="10" fillId="0" borderId="36" xfId="1" applyNumberFormat="1" applyFont="1" applyBorder="1" applyAlignment="1" applyProtection="1">
      <alignment horizontal="center" vertical="center"/>
      <protection locked="0"/>
    </xf>
    <xf numFmtId="14" fontId="10" fillId="0" borderId="84" xfId="1" applyNumberFormat="1" applyFont="1" applyBorder="1" applyAlignment="1" applyProtection="1">
      <alignment horizontal="center" vertical="center"/>
      <protection locked="0"/>
    </xf>
    <xf numFmtId="0" fontId="10" fillId="8" borderId="85" xfId="1" applyFont="1" applyFill="1" applyBorder="1" applyAlignment="1">
      <alignment horizontal="center" vertical="center"/>
    </xf>
    <xf numFmtId="0" fontId="10" fillId="0" borderId="32" xfId="1" applyFont="1" applyBorder="1" applyAlignment="1" applyProtection="1">
      <alignment horizontal="center" vertical="center"/>
      <protection locked="0"/>
    </xf>
    <xf numFmtId="0" fontId="10" fillId="0" borderId="31" xfId="1" applyFont="1" applyBorder="1" applyAlignment="1">
      <alignment horizontal="center" vertical="center"/>
    </xf>
    <xf numFmtId="2" fontId="10" fillId="6" borderId="30" xfId="1" applyNumberFormat="1" applyFont="1" applyFill="1" applyBorder="1" applyAlignment="1">
      <alignment horizontal="center" vertical="center"/>
    </xf>
    <xf numFmtId="164" fontId="10" fillId="5" borderId="29" xfId="1" applyNumberFormat="1" applyFont="1" applyFill="1" applyBorder="1" applyAlignment="1">
      <alignment horizontal="center" vertical="center"/>
    </xf>
    <xf numFmtId="164" fontId="10" fillId="5" borderId="28" xfId="1" applyNumberFormat="1" applyFont="1" applyFill="1" applyBorder="1" applyAlignment="1">
      <alignment horizontal="center" vertical="center"/>
    </xf>
    <xf numFmtId="1" fontId="10" fillId="5" borderId="28" xfId="1" applyNumberFormat="1" applyFont="1" applyFill="1" applyBorder="1" applyAlignment="1">
      <alignment horizontal="center" vertical="center"/>
    </xf>
    <xf numFmtId="2" fontId="10" fillId="5" borderId="28" xfId="1" applyNumberFormat="1" applyFont="1" applyFill="1" applyBorder="1" applyAlignment="1">
      <alignment horizontal="center" vertical="center"/>
    </xf>
    <xf numFmtId="0" fontId="10" fillId="0" borderId="28" xfId="1" applyFont="1" applyBorder="1" applyAlignment="1">
      <alignment horizontal="center" vertical="center"/>
    </xf>
    <xf numFmtId="14" fontId="10" fillId="0" borderId="32" xfId="1" applyNumberFormat="1" applyFont="1" applyBorder="1" applyAlignment="1" applyProtection="1">
      <alignment horizontal="center" vertical="center"/>
      <protection locked="0"/>
    </xf>
    <xf numFmtId="14" fontId="10" fillId="0" borderId="86" xfId="1" applyNumberFormat="1" applyFont="1" applyBorder="1" applyAlignment="1" applyProtection="1">
      <alignment horizontal="center" vertical="center"/>
      <protection locked="0"/>
    </xf>
    <xf numFmtId="2" fontId="13" fillId="0" borderId="0" xfId="1" applyNumberFormat="1" applyFont="1" applyAlignment="1">
      <alignment horizontal="center" vertical="center"/>
    </xf>
    <xf numFmtId="165" fontId="13" fillId="0" borderId="53" xfId="1" applyNumberFormat="1" applyFont="1" applyBorder="1" applyAlignment="1">
      <alignment horizontal="center" vertical="center"/>
    </xf>
    <xf numFmtId="0" fontId="13" fillId="0" borderId="54" xfId="1" applyFont="1" applyBorder="1" applyAlignment="1">
      <alignment horizontal="center" vertical="center"/>
    </xf>
    <xf numFmtId="14" fontId="10" fillId="0" borderId="32" xfId="1" applyNumberFormat="1" applyFont="1" applyBorder="1" applyAlignment="1">
      <alignment horizontal="center" vertical="center"/>
    </xf>
    <xf numFmtId="14" fontId="10" fillId="0" borderId="86" xfId="1" applyNumberFormat="1" applyFont="1" applyBorder="1" applyAlignment="1">
      <alignment horizontal="center" vertical="center"/>
    </xf>
    <xf numFmtId="165" fontId="13" fillId="0" borderId="0" xfId="1" applyNumberFormat="1" applyFont="1" applyAlignment="1">
      <alignment horizontal="center" vertical="center"/>
    </xf>
    <xf numFmtId="9" fontId="13" fillId="0" borderId="53" xfId="2" applyFont="1" applyFill="1" applyBorder="1" applyAlignment="1">
      <alignment horizontal="center" vertical="center"/>
    </xf>
    <xf numFmtId="9" fontId="13" fillId="0" borderId="0" xfId="2" applyFont="1" applyFill="1" applyBorder="1" applyAlignment="1">
      <alignment horizontal="center" vertical="center"/>
    </xf>
    <xf numFmtId="164" fontId="13" fillId="0" borderId="0" xfId="1" applyNumberFormat="1" applyFont="1" applyAlignment="1">
      <alignment horizontal="center" vertical="center"/>
    </xf>
    <xf numFmtId="2" fontId="13" fillId="0" borderId="53" xfId="1" applyNumberFormat="1" applyFont="1" applyBorder="1" applyAlignment="1">
      <alignment horizontal="center" vertical="center"/>
    </xf>
    <xf numFmtId="0" fontId="10" fillId="0" borderId="87" xfId="1" applyFont="1" applyBorder="1" applyAlignment="1">
      <alignment horizontal="center" vertical="center"/>
    </xf>
    <xf numFmtId="0" fontId="10" fillId="0" borderId="88" xfId="1" applyFont="1" applyBorder="1" applyAlignment="1">
      <alignment horizontal="center" vertical="center"/>
    </xf>
    <xf numFmtId="2" fontId="16" fillId="0" borderId="89" xfId="1" applyNumberFormat="1" applyFont="1" applyBorder="1" applyAlignment="1">
      <alignment horizontal="center" vertical="center"/>
    </xf>
    <xf numFmtId="0" fontId="16" fillId="0" borderId="90" xfId="1" applyFont="1" applyBorder="1" applyAlignment="1">
      <alignment horizontal="center" vertical="center"/>
    </xf>
    <xf numFmtId="0" fontId="10" fillId="0" borderId="91" xfId="1" applyFont="1" applyBorder="1" applyAlignment="1">
      <alignment horizontal="center" vertical="center"/>
    </xf>
    <xf numFmtId="0" fontId="10" fillId="0" borderId="92" xfId="1" applyFont="1" applyBorder="1" applyAlignment="1">
      <alignment horizontal="center" vertical="center"/>
    </xf>
    <xf numFmtId="0" fontId="19" fillId="0" borderId="0" xfId="1" applyFont="1" applyAlignment="1">
      <alignment horizontal="center" vertical="center"/>
    </xf>
    <xf numFmtId="0" fontId="10" fillId="0" borderId="93" xfId="1" applyFont="1" applyBorder="1" applyAlignment="1">
      <alignment horizontal="center" vertical="center"/>
    </xf>
    <xf numFmtId="0" fontId="10" fillId="0" borderId="94" xfId="1" applyFont="1" applyBorder="1" applyAlignment="1">
      <alignment horizontal="center" vertical="center"/>
    </xf>
    <xf numFmtId="0" fontId="10" fillId="0" borderId="53" xfId="1" applyFont="1" applyBorder="1" applyAlignment="1">
      <alignment horizontal="center" vertical="center"/>
    </xf>
    <xf numFmtId="0" fontId="10" fillId="0" borderId="54" xfId="1" applyFont="1" applyBorder="1" applyAlignment="1">
      <alignment horizontal="center" vertical="center"/>
    </xf>
    <xf numFmtId="0" fontId="10" fillId="0" borderId="89" xfId="1" applyFont="1" applyBorder="1" applyAlignment="1">
      <alignment horizontal="center" vertical="center"/>
    </xf>
    <xf numFmtId="0" fontId="10" fillId="0" borderId="90" xfId="1" applyFont="1" applyBorder="1" applyAlignment="1">
      <alignment horizontal="center" vertical="center"/>
    </xf>
    <xf numFmtId="0" fontId="10" fillId="0" borderId="27" xfId="1" applyFont="1" applyBorder="1" applyAlignment="1" applyProtection="1">
      <alignment horizontal="center" vertical="center"/>
      <protection locked="0"/>
    </xf>
    <xf numFmtId="0" fontId="10" fillId="0" borderId="26" xfId="1" applyFont="1" applyBorder="1" applyAlignment="1">
      <alignment horizontal="center" vertical="center"/>
    </xf>
    <xf numFmtId="164" fontId="10" fillId="5" borderId="24" xfId="1" applyNumberFormat="1" applyFont="1" applyFill="1" applyBorder="1" applyAlignment="1">
      <alignment horizontal="center" vertical="center"/>
    </xf>
    <xf numFmtId="164" fontId="10" fillId="5" borderId="23" xfId="1" applyNumberFormat="1" applyFont="1" applyFill="1" applyBorder="1" applyAlignment="1">
      <alignment horizontal="center" vertical="center"/>
    </xf>
    <xf numFmtId="1" fontId="10" fillId="5" borderId="23" xfId="1" applyNumberFormat="1" applyFont="1" applyFill="1" applyBorder="1" applyAlignment="1">
      <alignment horizontal="center" vertical="center"/>
    </xf>
    <xf numFmtId="2" fontId="10" fillId="5" borderId="23" xfId="1" applyNumberFormat="1" applyFont="1" applyFill="1" applyBorder="1" applyAlignment="1">
      <alignment horizontal="center" vertical="center"/>
    </xf>
    <xf numFmtId="0" fontId="10" fillId="0" borderId="23" xfId="1" applyFont="1" applyBorder="1" applyAlignment="1">
      <alignment horizontal="center" vertical="center"/>
    </xf>
    <xf numFmtId="14" fontId="10" fillId="0" borderId="95" xfId="1" applyNumberFormat="1" applyFont="1" applyBorder="1" applyAlignment="1">
      <alignment horizontal="center" vertical="center"/>
    </xf>
    <xf numFmtId="14" fontId="10" fillId="0" borderId="96" xfId="1" applyNumberFormat="1" applyFont="1" applyBorder="1" applyAlignment="1">
      <alignment horizontal="center" vertical="center"/>
    </xf>
    <xf numFmtId="14" fontId="10" fillId="0" borderId="36" xfId="1" applyNumberFormat="1" applyFont="1" applyBorder="1" applyAlignment="1">
      <alignment horizontal="center" vertical="center"/>
    </xf>
    <xf numFmtId="14" fontId="10" fillId="0" borderId="84" xfId="1" applyNumberFormat="1" applyFont="1" applyBorder="1" applyAlignment="1">
      <alignment horizontal="center" vertical="center"/>
    </xf>
    <xf numFmtId="0" fontId="10" fillId="0" borderId="97" xfId="1" applyFont="1" applyBorder="1" applyAlignment="1">
      <alignment horizontal="center" vertical="center"/>
    </xf>
    <xf numFmtId="0" fontId="10" fillId="0" borderId="98" xfId="1" applyFont="1" applyBorder="1" applyAlignment="1">
      <alignment horizontal="center" vertical="center"/>
    </xf>
    <xf numFmtId="0" fontId="10" fillId="8" borderId="99" xfId="1" applyFont="1" applyFill="1" applyBorder="1" applyAlignment="1">
      <alignment horizontal="center" vertical="center"/>
    </xf>
    <xf numFmtId="0" fontId="10" fillId="0" borderId="5" xfId="1" applyFont="1" applyBorder="1" applyAlignment="1">
      <alignment horizontal="center" vertical="center"/>
    </xf>
    <xf numFmtId="0" fontId="10" fillId="0" borderId="4" xfId="1" applyFont="1" applyBorder="1" applyAlignment="1">
      <alignment horizontal="center" vertical="center"/>
    </xf>
    <xf numFmtId="0" fontId="10" fillId="0" borderId="73" xfId="1" applyFont="1" applyBorder="1" applyAlignment="1">
      <alignment horizontal="center" vertical="center"/>
    </xf>
    <xf numFmtId="0" fontId="10" fillId="0" borderId="100" xfId="1" applyFont="1" applyBorder="1" applyAlignment="1">
      <alignment horizontal="center" vertical="center"/>
    </xf>
    <xf numFmtId="0" fontId="10" fillId="8" borderId="74" xfId="1" applyFont="1" applyFill="1" applyBorder="1" applyAlignment="1">
      <alignment horizontal="center" vertical="center"/>
    </xf>
    <xf numFmtId="0" fontId="20" fillId="0" borderId="0" xfId="1" applyFont="1" applyAlignment="1">
      <alignment horizontal="center" vertical="center"/>
    </xf>
    <xf numFmtId="0" fontId="10" fillId="0" borderId="37" xfId="1" applyFont="1" applyBorder="1" applyAlignment="1">
      <alignment horizontal="center" vertical="center"/>
    </xf>
    <xf numFmtId="0" fontId="13" fillId="0" borderId="44" xfId="1" applyFont="1" applyBorder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10" fillId="0" borderId="60" xfId="1" applyFont="1" applyBorder="1" applyAlignment="1">
      <alignment horizontal="center" vertical="center"/>
    </xf>
    <xf numFmtId="0" fontId="10" fillId="0" borderId="61" xfId="1" applyFont="1" applyBorder="1" applyAlignment="1">
      <alignment horizontal="center" vertical="center"/>
    </xf>
    <xf numFmtId="2" fontId="10" fillId="6" borderId="25" xfId="1" applyNumberFormat="1" applyFont="1" applyFill="1" applyBorder="1" applyAlignment="1">
      <alignment horizontal="center" vertical="center"/>
    </xf>
    <xf numFmtId="14" fontId="10" fillId="0" borderId="27" xfId="1" applyNumberFormat="1" applyFont="1" applyBorder="1" applyAlignment="1">
      <alignment horizontal="center" vertical="center"/>
    </xf>
    <xf numFmtId="14" fontId="10" fillId="0" borderId="101" xfId="1" applyNumberFormat="1" applyFont="1" applyBorder="1" applyAlignment="1">
      <alignment horizontal="center" vertical="center"/>
    </xf>
    <xf numFmtId="0" fontId="9" fillId="0" borderId="0" xfId="1" applyFont="1" applyAlignment="1">
      <alignment horizontal="center" vertical="center" wrapText="1"/>
    </xf>
    <xf numFmtId="0" fontId="9" fillId="2" borderId="22" xfId="1" applyFont="1" applyFill="1" applyBorder="1" applyAlignment="1">
      <alignment horizontal="center" vertical="center" wrapText="1"/>
    </xf>
    <xf numFmtId="0" fontId="21" fillId="0" borderId="0" xfId="1" applyFont="1" applyAlignment="1">
      <alignment horizontal="center" vertical="center"/>
    </xf>
    <xf numFmtId="14" fontId="10" fillId="0" borderId="106" xfId="1" applyNumberFormat="1" applyFont="1" applyBorder="1" applyAlignment="1" applyProtection="1">
      <alignment horizontal="center" vertical="center"/>
      <protection locked="0"/>
    </xf>
    <xf numFmtId="14" fontId="10" fillId="0" borderId="107" xfId="1" applyNumberFormat="1" applyFont="1" applyBorder="1" applyAlignment="1" applyProtection="1">
      <alignment horizontal="center" vertical="center"/>
      <protection locked="0"/>
    </xf>
    <xf numFmtId="0" fontId="10" fillId="0" borderId="106" xfId="1" applyFont="1" applyBorder="1" applyAlignment="1" applyProtection="1">
      <alignment horizontal="center" vertical="center"/>
      <protection locked="0"/>
    </xf>
    <xf numFmtId="0" fontId="10" fillId="0" borderId="108" xfId="1" applyFont="1" applyBorder="1" applyAlignment="1" applyProtection="1">
      <alignment horizontal="center" vertical="center"/>
      <protection locked="0"/>
    </xf>
    <xf numFmtId="14" fontId="10" fillId="0" borderId="109" xfId="1" applyNumberFormat="1" applyFont="1" applyBorder="1" applyAlignment="1" applyProtection="1">
      <alignment horizontal="center" vertical="center"/>
      <protection locked="0"/>
    </xf>
    <xf numFmtId="14" fontId="10" fillId="0" borderId="110" xfId="1" applyNumberFormat="1" applyFont="1" applyBorder="1" applyAlignment="1" applyProtection="1">
      <alignment horizontal="center" vertical="center"/>
      <protection locked="0"/>
    </xf>
    <xf numFmtId="2" fontId="2" fillId="3" borderId="19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 wrapText="1"/>
    </xf>
    <xf numFmtId="14" fontId="3" fillId="0" borderId="7" xfId="0" applyNumberFormat="1" applyFont="1" applyBorder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0" borderId="4" xfId="0" applyBorder="1"/>
    <xf numFmtId="14" fontId="3" fillId="0" borderId="13" xfId="0" applyNumberFormat="1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0" fontId="9" fillId="2" borderId="39" xfId="1" applyFont="1" applyFill="1" applyBorder="1" applyAlignment="1">
      <alignment horizontal="center" vertical="center" wrapText="1"/>
    </xf>
    <xf numFmtId="0" fontId="9" fillId="2" borderId="38" xfId="1" applyFont="1" applyFill="1" applyBorder="1" applyAlignment="1">
      <alignment horizontal="center" vertical="center" wrapText="1"/>
    </xf>
    <xf numFmtId="0" fontId="10" fillId="0" borderId="101" xfId="1" applyFont="1" applyBorder="1" applyAlignment="1">
      <alignment horizontal="center" vertical="center"/>
    </xf>
    <xf numFmtId="0" fontId="10" fillId="0" borderId="23" xfId="1" applyFont="1" applyBorder="1" applyAlignment="1">
      <alignment horizontal="center" vertical="center"/>
    </xf>
    <xf numFmtId="0" fontId="10" fillId="0" borderId="86" xfId="1" applyFont="1" applyBorder="1" applyAlignment="1">
      <alignment horizontal="center" vertical="center"/>
    </xf>
    <xf numFmtId="0" fontId="10" fillId="0" borderId="28" xfId="1" applyFont="1" applyBorder="1" applyAlignment="1">
      <alignment horizontal="center" vertical="center"/>
    </xf>
    <xf numFmtId="0" fontId="10" fillId="0" borderId="84" xfId="1" applyFont="1" applyBorder="1" applyAlignment="1">
      <alignment horizontal="center" vertical="center"/>
    </xf>
    <xf numFmtId="0" fontId="10" fillId="0" borderId="33" xfId="1" applyFont="1" applyBorder="1" applyAlignment="1">
      <alignment horizontal="center" vertical="center"/>
    </xf>
    <xf numFmtId="0" fontId="22" fillId="0" borderId="23" xfId="1" applyFont="1" applyBorder="1" applyAlignment="1">
      <alignment horizontal="center" vertical="center" wrapText="1"/>
    </xf>
    <xf numFmtId="0" fontId="22" fillId="0" borderId="28" xfId="1" applyFont="1" applyBorder="1" applyAlignment="1">
      <alignment horizontal="center" vertical="center" wrapText="1"/>
    </xf>
    <xf numFmtId="0" fontId="22" fillId="0" borderId="33" xfId="1" applyFont="1" applyBorder="1" applyAlignment="1">
      <alignment horizontal="center" vertical="center" wrapText="1"/>
    </xf>
    <xf numFmtId="0" fontId="13" fillId="0" borderId="23" xfId="1" applyFont="1" applyBorder="1" applyAlignment="1">
      <alignment horizontal="center" vertical="center"/>
    </xf>
    <xf numFmtId="0" fontId="13" fillId="0" borderId="27" xfId="1" applyFont="1" applyBorder="1" applyAlignment="1">
      <alignment horizontal="center" vertical="center"/>
    </xf>
    <xf numFmtId="0" fontId="20" fillId="0" borderId="105" xfId="1" applyFont="1" applyBorder="1" applyAlignment="1">
      <alignment horizontal="center" vertical="center"/>
    </xf>
    <xf numFmtId="0" fontId="20" fillId="0" borderId="104" xfId="1" applyFont="1" applyBorder="1" applyAlignment="1">
      <alignment horizontal="center" vertical="center"/>
    </xf>
    <xf numFmtId="0" fontId="13" fillId="0" borderId="28" xfId="1" applyFont="1" applyBorder="1" applyAlignment="1">
      <alignment horizontal="center" vertical="center"/>
    </xf>
    <xf numFmtId="0" fontId="13" fillId="0" borderId="32" xfId="1" applyFont="1" applyBorder="1" applyAlignment="1">
      <alignment horizontal="center" vertical="center"/>
    </xf>
    <xf numFmtId="0" fontId="20" fillId="0" borderId="103" xfId="1" applyFont="1" applyBorder="1" applyAlignment="1">
      <alignment horizontal="center" vertical="center"/>
    </xf>
    <xf numFmtId="0" fontId="20" fillId="0" borderId="102" xfId="1" applyFont="1" applyBorder="1" applyAlignment="1">
      <alignment horizontal="center" vertical="center"/>
    </xf>
    <xf numFmtId="0" fontId="13" fillId="0" borderId="33" xfId="1" applyFont="1" applyBorder="1" applyAlignment="1">
      <alignment horizontal="center" vertical="center"/>
    </xf>
    <xf numFmtId="0" fontId="13" fillId="0" borderId="36" xfId="1" applyFont="1" applyBorder="1" applyAlignment="1">
      <alignment horizontal="center" vertical="center"/>
    </xf>
    <xf numFmtId="0" fontId="10" fillId="8" borderId="74" xfId="1" applyFont="1" applyFill="1" applyBorder="1" applyAlignment="1">
      <alignment horizontal="center" vertical="center"/>
    </xf>
    <xf numFmtId="0" fontId="10" fillId="8" borderId="100" xfId="1" applyFont="1" applyFill="1" applyBorder="1" applyAlignment="1">
      <alignment horizontal="center" vertical="center"/>
    </xf>
    <xf numFmtId="0" fontId="10" fillId="8" borderId="73" xfId="1" applyFont="1" applyFill="1" applyBorder="1" applyAlignment="1">
      <alignment horizontal="center" vertical="center"/>
    </xf>
    <xf numFmtId="0" fontId="10" fillId="8" borderId="45" xfId="1" applyFont="1" applyFill="1" applyBorder="1" applyAlignment="1">
      <alignment horizontal="center" vertical="center"/>
    </xf>
    <xf numFmtId="0" fontId="10" fillId="8" borderId="37" xfId="1" applyFont="1" applyFill="1" applyBorder="1" applyAlignment="1">
      <alignment horizontal="center" vertical="center"/>
    </xf>
    <xf numFmtId="0" fontId="15" fillId="0" borderId="82" xfId="1" applyFont="1" applyBorder="1" applyAlignment="1">
      <alignment horizontal="center" vertical="center"/>
    </xf>
    <xf numFmtId="0" fontId="15" fillId="0" borderId="81" xfId="1" applyFont="1" applyBorder="1" applyAlignment="1">
      <alignment horizontal="center" vertical="center"/>
    </xf>
    <xf numFmtId="0" fontId="18" fillId="0" borderId="74" xfId="1" applyFont="1" applyBorder="1" applyAlignment="1">
      <alignment horizontal="center" vertical="center"/>
    </xf>
    <xf numFmtId="0" fontId="18" fillId="0" borderId="73" xfId="1" applyFont="1" applyBorder="1" applyAlignment="1">
      <alignment horizontal="center" vertical="center"/>
    </xf>
    <xf numFmtId="0" fontId="12" fillId="7" borderId="67" xfId="1" applyFont="1" applyFill="1" applyBorder="1" applyAlignment="1">
      <alignment horizontal="center" vertical="center"/>
    </xf>
    <xf numFmtId="0" fontId="12" fillId="7" borderId="66" xfId="1" applyFont="1" applyFill="1" applyBorder="1" applyAlignment="1">
      <alignment horizontal="center" vertical="center"/>
    </xf>
    <xf numFmtId="0" fontId="12" fillId="7" borderId="65" xfId="1" applyFont="1" applyFill="1" applyBorder="1" applyAlignment="1">
      <alignment horizontal="center" vertical="center"/>
    </xf>
    <xf numFmtId="0" fontId="12" fillId="7" borderId="64" xfId="1" applyFont="1" applyFill="1" applyBorder="1" applyAlignment="1">
      <alignment horizontal="center" vertical="center"/>
    </xf>
    <xf numFmtId="0" fontId="12" fillId="7" borderId="57" xfId="1" applyFont="1" applyFill="1" applyBorder="1" applyAlignment="1">
      <alignment horizontal="center" vertical="center"/>
    </xf>
    <xf numFmtId="0" fontId="12" fillId="0" borderId="63" xfId="1" applyFont="1" applyBorder="1" applyAlignment="1">
      <alignment horizontal="center" vertical="center"/>
    </xf>
    <xf numFmtId="0" fontId="10" fillId="0" borderId="59" xfId="1" applyFont="1" applyBorder="1" applyAlignment="1">
      <alignment horizontal="center" vertical="center" wrapText="1"/>
    </xf>
    <xf numFmtId="0" fontId="10" fillId="0" borderId="56" xfId="1" applyFont="1" applyBorder="1" applyAlignment="1">
      <alignment horizontal="center" vertical="center" wrapText="1"/>
    </xf>
    <xf numFmtId="0" fontId="10" fillId="0" borderId="56" xfId="1" applyFont="1" applyBorder="1" applyAlignment="1">
      <alignment horizontal="center" vertical="center"/>
    </xf>
    <xf numFmtId="0" fontId="12" fillId="7" borderId="52" xfId="1" applyFont="1" applyFill="1" applyBorder="1" applyAlignment="1">
      <alignment horizontal="center" vertical="center"/>
    </xf>
    <xf numFmtId="0" fontId="12" fillId="7" borderId="51" xfId="1" applyFont="1" applyFill="1" applyBorder="1" applyAlignment="1">
      <alignment horizontal="center" vertical="center"/>
    </xf>
    <xf numFmtId="0" fontId="12" fillId="7" borderId="50" xfId="1" applyFont="1" applyFill="1" applyBorder="1" applyAlignment="1">
      <alignment horizontal="center" vertical="center"/>
    </xf>
    <xf numFmtId="0" fontId="12" fillId="7" borderId="43" xfId="1" applyFont="1" applyFill="1" applyBorder="1" applyAlignment="1">
      <alignment horizontal="center" vertical="center"/>
    </xf>
    <xf numFmtId="0" fontId="12" fillId="7" borderId="42" xfId="1" applyFont="1" applyFill="1" applyBorder="1" applyAlignment="1">
      <alignment horizontal="center" vertical="center"/>
    </xf>
    <xf numFmtId="0" fontId="10" fillId="0" borderId="49" xfId="1" applyFont="1" applyBorder="1" applyAlignment="1">
      <alignment horizontal="center" vertical="center"/>
    </xf>
    <xf numFmtId="0" fontId="12" fillId="7" borderId="41" xfId="1" applyFont="1" applyFill="1" applyBorder="1" applyAlignment="1">
      <alignment horizontal="center" vertical="center"/>
    </xf>
    <xf numFmtId="0" fontId="12" fillId="7" borderId="40" xfId="1" applyFont="1" applyFill="1" applyBorder="1" applyAlignment="1">
      <alignment horizontal="center" vertical="center"/>
    </xf>
    <xf numFmtId="0" fontId="15" fillId="0" borderId="39" xfId="1" applyFont="1" applyBorder="1" applyAlignment="1">
      <alignment horizontal="center" vertical="center"/>
    </xf>
    <xf numFmtId="0" fontId="15" fillId="0" borderId="38" xfId="1" applyFont="1" applyBorder="1" applyAlignment="1">
      <alignment horizontal="center" vertical="center"/>
    </xf>
    <xf numFmtId="0" fontId="10" fillId="0" borderId="52" xfId="1" applyFont="1" applyBorder="1" applyAlignment="1">
      <alignment horizontal="center" vertical="center" wrapText="1"/>
    </xf>
    <xf numFmtId="0" fontId="10" fillId="0" borderId="51" xfId="1" applyFont="1" applyBorder="1" applyAlignment="1">
      <alignment horizontal="center" vertical="center" wrapText="1"/>
    </xf>
    <xf numFmtId="0" fontId="10" fillId="0" borderId="58" xfId="1" applyFont="1" applyBorder="1" applyAlignment="1">
      <alignment horizontal="center" vertical="center" wrapText="1"/>
    </xf>
  </cellXfs>
  <cellStyles count="3">
    <cellStyle name="Normal" xfId="0" builtinId="0"/>
    <cellStyle name="Normal 2" xfId="1" xr:uid="{8704E8A0-86ED-4ED3-BC65-424BAF594C53}"/>
    <cellStyle name="Pourcentage 2" xfId="2" xr:uid="{D4019836-AB85-4D19-8C04-D43AA06FCB8D}"/>
  </cellStyles>
  <dxfs count="1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mediumGray">
          <fgColor indexed="11"/>
        </patternFill>
      </fill>
    </dxf>
    <dxf>
      <fill>
        <patternFill patternType="mediumGray">
          <fgColor indexed="15"/>
          <bgColor indexed="65"/>
        </patternFill>
      </fill>
    </dxf>
    <dxf>
      <font>
        <b/>
        <i val="0"/>
        <condense val="0"/>
        <extend val="0"/>
        <color indexed="9"/>
      </font>
      <fill>
        <patternFill patternType="darkGray">
          <fgColor indexed="10"/>
          <bgColor indexed="65"/>
        </patternFill>
      </fill>
    </dxf>
    <dxf>
      <font>
        <b/>
        <i/>
        <condense val="0"/>
        <extend val="0"/>
        <color indexed="37"/>
      </font>
      <fill>
        <patternFill patternType="solid">
          <bgColor indexed="22"/>
        </patternFill>
      </fill>
    </dxf>
    <dxf>
      <fill>
        <patternFill patternType="mediumGray">
          <fgColor indexed="15"/>
          <bgColor indexed="65"/>
        </patternFill>
      </fill>
    </dxf>
    <dxf>
      <fill>
        <patternFill patternType="mediumGray">
          <fgColor indexed="11"/>
        </patternFill>
      </fill>
    </dxf>
    <dxf>
      <font>
        <b/>
        <i val="0"/>
        <condense val="0"/>
        <extend val="0"/>
        <color indexed="9"/>
      </font>
      <fill>
        <patternFill patternType="mediumGray">
          <fgColor indexed="10"/>
        </patternFill>
      </fill>
    </dxf>
    <dxf>
      <fill>
        <patternFill patternType="mediumGray">
          <fgColor indexed="15"/>
          <bgColor indexed="65"/>
        </patternFill>
      </fill>
    </dxf>
    <dxf>
      <fill>
        <patternFill patternType="mediumGray">
          <fgColor indexed="11"/>
        </patternFill>
      </fill>
    </dxf>
    <dxf>
      <font>
        <b/>
        <i val="0"/>
        <condense val="0"/>
        <extend val="0"/>
        <color indexed="9"/>
      </font>
      <fill>
        <patternFill patternType="mediumGray">
          <fgColor indexed="10"/>
        </patternFill>
      </fill>
    </dxf>
    <dxf>
      <fill>
        <patternFill patternType="mediumGray">
          <fgColor indexed="15"/>
          <bgColor indexed="65"/>
        </patternFill>
      </fill>
    </dxf>
    <dxf>
      <fill>
        <patternFill patternType="mediumGray">
          <fgColor indexed="11"/>
        </patternFill>
      </fill>
    </dxf>
    <dxf>
      <font>
        <b/>
        <i val="0"/>
        <condense val="0"/>
        <extend val="0"/>
        <color indexed="9"/>
      </font>
      <fill>
        <patternFill patternType="mediumGray">
          <f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4.emf"/><Relationship Id="rId7" Type="http://schemas.openxmlformats.org/officeDocument/2006/relationships/image" Target="../media/image7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10" Type="http://schemas.openxmlformats.org/officeDocument/2006/relationships/image" Target="../media/image10.emf"/><Relationship Id="rId4" Type="http://schemas.openxmlformats.org/officeDocument/2006/relationships/image" Target="../media/image3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8</xdr:row>
          <xdr:rowOff>123825</xdr:rowOff>
        </xdr:from>
        <xdr:to>
          <xdr:col>2</xdr:col>
          <xdr:colOff>828675</xdr:colOff>
          <xdr:row>10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Génération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8</xdr:row>
          <xdr:rowOff>114300</xdr:rowOff>
        </xdr:from>
        <xdr:to>
          <xdr:col>1</xdr:col>
          <xdr:colOff>285750</xdr:colOff>
          <xdr:row>10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180975</xdr:colOff>
          <xdr:row>22</xdr:row>
          <xdr:rowOff>104775</xdr:rowOff>
        </xdr:from>
        <xdr:to>
          <xdr:col>9</xdr:col>
          <xdr:colOff>733425</xdr:colOff>
          <xdr:row>23</xdr:row>
          <xdr:rowOff>152400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9525</xdr:rowOff>
        </xdr:from>
        <xdr:to>
          <xdr:col>2</xdr:col>
          <xdr:colOff>742950</xdr:colOff>
          <xdr:row>1</xdr:row>
          <xdr:rowOff>85725</xdr:rowOff>
        </xdr:to>
        <xdr:sp macro="" textlink="">
          <xdr:nvSpPr>
            <xdr:cNvPr id="1029" name="Epicéa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85725</xdr:rowOff>
        </xdr:from>
        <xdr:to>
          <xdr:col>2</xdr:col>
          <xdr:colOff>752475</xdr:colOff>
          <xdr:row>2</xdr:row>
          <xdr:rowOff>161925</xdr:rowOff>
        </xdr:to>
        <xdr:sp macro="" textlink="">
          <xdr:nvSpPr>
            <xdr:cNvPr id="1030" name="Douglas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</xdr:row>
          <xdr:rowOff>161925</xdr:rowOff>
        </xdr:from>
        <xdr:to>
          <xdr:col>2</xdr:col>
          <xdr:colOff>762000</xdr:colOff>
          <xdr:row>4</xdr:row>
          <xdr:rowOff>47625</xdr:rowOff>
        </xdr:to>
        <xdr:sp macro="" textlink="">
          <xdr:nvSpPr>
            <xdr:cNvPr id="1031" name="Mélèze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38100</xdr:rowOff>
        </xdr:from>
        <xdr:to>
          <xdr:col>2</xdr:col>
          <xdr:colOff>752475</xdr:colOff>
          <xdr:row>5</xdr:row>
          <xdr:rowOff>114300</xdr:rowOff>
        </xdr:to>
        <xdr:sp macro="" textlink="">
          <xdr:nvSpPr>
            <xdr:cNvPr id="1032" name="Sapin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0</xdr:row>
          <xdr:rowOff>9525</xdr:rowOff>
        </xdr:from>
        <xdr:to>
          <xdr:col>6</xdr:col>
          <xdr:colOff>361950</xdr:colOff>
          <xdr:row>1</xdr:row>
          <xdr:rowOff>85725</xdr:rowOff>
        </xdr:to>
        <xdr:sp macro="" textlink="">
          <xdr:nvSpPr>
            <xdr:cNvPr id="1033" name="G20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5</xdr:row>
          <xdr:rowOff>114300</xdr:rowOff>
        </xdr:from>
        <xdr:to>
          <xdr:col>2</xdr:col>
          <xdr:colOff>752475</xdr:colOff>
          <xdr:row>7</xdr:row>
          <xdr:rowOff>0</xdr:rowOff>
        </xdr:to>
        <xdr:sp macro="" textlink="">
          <xdr:nvSpPr>
            <xdr:cNvPr id="1037" name="Pin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</xdr:row>
          <xdr:rowOff>85725</xdr:rowOff>
        </xdr:from>
        <xdr:to>
          <xdr:col>6</xdr:col>
          <xdr:colOff>361950</xdr:colOff>
          <xdr:row>2</xdr:row>
          <xdr:rowOff>161925</xdr:rowOff>
        </xdr:to>
        <xdr:sp macro="" textlink="">
          <xdr:nvSpPr>
            <xdr:cNvPr id="1038" name="G2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2</xdr:row>
          <xdr:rowOff>161925</xdr:rowOff>
        </xdr:from>
        <xdr:to>
          <xdr:col>6</xdr:col>
          <xdr:colOff>361950</xdr:colOff>
          <xdr:row>4</xdr:row>
          <xdr:rowOff>47625</xdr:rowOff>
        </xdr:to>
        <xdr:sp macro="" textlink="">
          <xdr:nvSpPr>
            <xdr:cNvPr id="1039" name="G28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</xdr:row>
          <xdr:rowOff>85725</xdr:rowOff>
        </xdr:from>
        <xdr:to>
          <xdr:col>7</xdr:col>
          <xdr:colOff>1381125</xdr:colOff>
          <xdr:row>2</xdr:row>
          <xdr:rowOff>161925</xdr:rowOff>
        </xdr:to>
        <xdr:sp macro="" textlink="">
          <xdr:nvSpPr>
            <xdr:cNvPr id="1040" name="Echantillons15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0</xdr:row>
          <xdr:rowOff>9525</xdr:rowOff>
        </xdr:from>
        <xdr:to>
          <xdr:col>7</xdr:col>
          <xdr:colOff>1381125</xdr:colOff>
          <xdr:row>1</xdr:row>
          <xdr:rowOff>85725</xdr:rowOff>
        </xdr:to>
        <xdr:sp macro="" textlink="">
          <xdr:nvSpPr>
            <xdr:cNvPr id="1041" name="Echantillons100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254000</xdr:colOff>
      <xdr:row>0</xdr:row>
      <xdr:rowOff>254000</xdr:rowOff>
    </xdr:from>
    <xdr:ext cx="1778346" cy="562722"/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4000" y="254000"/>
          <a:ext cx="1778346" cy="562722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74C9B1-66F3-49EE-BDD6-00C7E7EAEA24}">
  <sheetPr codeName="Feuil1">
    <pageSetUpPr fitToPage="1"/>
  </sheetPr>
  <dimension ref="A1:AA120"/>
  <sheetViews>
    <sheetView showGridLines="0" tabSelected="1" topLeftCell="A14" zoomScale="130" zoomScaleNormal="130" workbookViewId="0">
      <selection activeCell="H23" sqref="H23"/>
    </sheetView>
  </sheetViews>
  <sheetFormatPr baseColWidth="10" defaultRowHeight="15" x14ac:dyDescent="0.25"/>
  <cols>
    <col min="1" max="1" width="10.28515625" style="1" bestFit="1" customWidth="1"/>
    <col min="2" max="2" width="9.28515625" style="1" bestFit="1" customWidth="1"/>
    <col min="3" max="3" width="13.7109375" style="1" bestFit="1" customWidth="1"/>
    <col min="4" max="4" width="6.140625" style="1" bestFit="1" customWidth="1"/>
    <col min="5" max="5" width="10" style="1" customWidth="1"/>
    <col min="6" max="6" width="5.28515625" style="1" bestFit="1" customWidth="1"/>
    <col min="7" max="7" width="12.7109375" style="1" bestFit="1" customWidth="1"/>
    <col min="8" max="8" width="31.42578125" style="1" customWidth="1"/>
    <col min="9" max="12" width="11.42578125" style="1" customWidth="1"/>
    <col min="13" max="16384" width="11.42578125" style="1"/>
  </cols>
  <sheetData>
    <row r="1" spans="1:27" x14ac:dyDescent="0.25">
      <c r="AA1" s="1">
        <v>12462</v>
      </c>
    </row>
    <row r="9" spans="1:27" x14ac:dyDescent="0.25">
      <c r="G9" s="180"/>
    </row>
    <row r="11" spans="1:27" ht="15.75" thickBot="1" x14ac:dyDescent="0.3"/>
    <row r="12" spans="1:27" ht="35.25" customHeight="1" thickBot="1" x14ac:dyDescent="0.3">
      <c r="A12" s="181" t="s">
        <v>11</v>
      </c>
      <c r="B12" s="182"/>
      <c r="C12" s="182"/>
      <c r="D12" s="182"/>
      <c r="E12" s="182"/>
      <c r="F12" s="182"/>
      <c r="G12" s="182"/>
      <c r="H12" s="183"/>
    </row>
    <row r="13" spans="1:27" ht="30" customHeight="1" thickBot="1" x14ac:dyDescent="0.3">
      <c r="A13" s="10" t="s">
        <v>1</v>
      </c>
      <c r="B13" s="11">
        <v>45147</v>
      </c>
      <c r="C13" s="10" t="s">
        <v>13</v>
      </c>
      <c r="D13" s="14">
        <v>100</v>
      </c>
      <c r="E13" s="10" t="s">
        <v>15</v>
      </c>
      <c r="F13" s="15">
        <f>MIN(E20:E120)</f>
        <v>4</v>
      </c>
      <c r="G13" s="10" t="s">
        <v>16</v>
      </c>
      <c r="H13" s="15">
        <f>MAX(E20:E120)</f>
        <v>103</v>
      </c>
    </row>
    <row r="14" spans="1:27" ht="18.75" thickBot="1" x14ac:dyDescent="0.3">
      <c r="A14" s="12" t="s">
        <v>0</v>
      </c>
      <c r="B14" s="13" t="s">
        <v>88</v>
      </c>
      <c r="C14" s="12" t="s">
        <v>2</v>
      </c>
      <c r="D14" s="13"/>
      <c r="E14" s="12" t="s">
        <v>14</v>
      </c>
      <c r="F14" s="16">
        <f>AVERAGE(E20:E120)</f>
        <v>53.5</v>
      </c>
      <c r="G14" s="12" t="s">
        <v>12</v>
      </c>
      <c r="H14" s="16"/>
    </row>
    <row r="15" spans="1:27" ht="18.75" thickBot="1" x14ac:dyDescent="0.3">
      <c r="A15" s="10" t="s">
        <v>17</v>
      </c>
      <c r="B15" s="14"/>
      <c r="C15" s="10" t="s">
        <v>20</v>
      </c>
      <c r="D15" s="14"/>
      <c r="E15" s="10" t="s">
        <v>21</v>
      </c>
      <c r="F15" s="15"/>
      <c r="G15" s="10" t="s">
        <v>24</v>
      </c>
      <c r="H15" s="167"/>
    </row>
    <row r="16" spans="1:27" ht="18.75" thickBot="1" x14ac:dyDescent="0.3">
      <c r="A16" s="12" t="s">
        <v>18</v>
      </c>
      <c r="B16" s="13"/>
      <c r="C16" s="12" t="s">
        <v>19</v>
      </c>
      <c r="D16" s="13"/>
      <c r="E16" s="12" t="s">
        <v>22</v>
      </c>
      <c r="F16" s="16"/>
      <c r="G16" s="184" t="s">
        <v>23</v>
      </c>
      <c r="H16" s="185"/>
    </row>
    <row r="17" spans="1:12" ht="23.25" thickBot="1" x14ac:dyDescent="0.3">
      <c r="A17" s="7" t="s">
        <v>3</v>
      </c>
      <c r="B17" s="8" t="s">
        <v>4</v>
      </c>
      <c r="C17" s="8" t="s">
        <v>5</v>
      </c>
      <c r="D17" s="8" t="s">
        <v>6</v>
      </c>
      <c r="E17" s="8" t="s">
        <v>7</v>
      </c>
      <c r="F17" s="8" t="s">
        <v>8</v>
      </c>
      <c r="G17" s="8" t="s">
        <v>9</v>
      </c>
      <c r="H17" s="9" t="s">
        <v>10</v>
      </c>
    </row>
    <row r="18" spans="1:12" ht="26.25" customHeight="1" x14ac:dyDescent="0.25">
      <c r="A18"/>
      <c r="B18"/>
      <c r="C18"/>
      <c r="D18"/>
      <c r="E18"/>
      <c r="F18"/>
      <c r="G18"/>
      <c r="H18"/>
    </row>
    <row r="19" spans="1:12" ht="18" customHeight="1" thickBot="1" x14ac:dyDescent="0.3">
      <c r="A19" s="176"/>
      <c r="B19" s="176"/>
      <c r="C19" s="176"/>
      <c r="D19" s="176"/>
      <c r="E19" s="176"/>
      <c r="F19" s="176"/>
      <c r="G19" s="176"/>
      <c r="H19" s="176"/>
    </row>
    <row r="20" spans="1:12" x14ac:dyDescent="0.25">
      <c r="A20" s="174"/>
      <c r="B20" s="18">
        <v>31004</v>
      </c>
      <c r="C20" s="18">
        <v>44.02</v>
      </c>
      <c r="D20" s="18">
        <v>125</v>
      </c>
      <c r="E20" s="18">
        <v>4</v>
      </c>
      <c r="F20" s="18" t="s">
        <v>25</v>
      </c>
      <c r="G20" s="170">
        <v>44681</v>
      </c>
      <c r="H20" s="19"/>
      <c r="L20" s="178"/>
    </row>
    <row r="21" spans="1:12" x14ac:dyDescent="0.25">
      <c r="A21" s="175"/>
      <c r="B21" s="17">
        <v>31005</v>
      </c>
      <c r="C21" s="17">
        <v>44.02</v>
      </c>
      <c r="D21" s="17">
        <v>125</v>
      </c>
      <c r="E21" s="17">
        <v>5</v>
      </c>
      <c r="F21" s="17" t="s">
        <v>25</v>
      </c>
      <c r="G21" s="171">
        <v>45047</v>
      </c>
      <c r="H21" s="20"/>
    </row>
    <row r="22" spans="1:12" x14ac:dyDescent="0.25">
      <c r="A22" s="175"/>
      <c r="B22" s="17">
        <v>31006</v>
      </c>
      <c r="C22" s="17">
        <v>44.02</v>
      </c>
      <c r="D22" s="17">
        <v>125</v>
      </c>
      <c r="E22" s="17">
        <v>6</v>
      </c>
      <c r="F22" s="17" t="s">
        <v>25</v>
      </c>
      <c r="G22" s="171">
        <v>45048</v>
      </c>
      <c r="H22" s="20"/>
    </row>
    <row r="23" spans="1:12" x14ac:dyDescent="0.25">
      <c r="A23" s="172"/>
      <c r="B23" s="17">
        <v>31007</v>
      </c>
      <c r="C23" s="17">
        <v>44.02</v>
      </c>
      <c r="D23" s="17">
        <v>125</v>
      </c>
      <c r="E23" s="17">
        <v>7</v>
      </c>
      <c r="F23" s="17" t="s">
        <v>25</v>
      </c>
      <c r="G23" s="171">
        <v>45049</v>
      </c>
      <c r="H23" s="20"/>
    </row>
    <row r="24" spans="1:12" x14ac:dyDescent="0.25">
      <c r="A24" s="172"/>
      <c r="B24" s="17">
        <v>31008</v>
      </c>
      <c r="C24" s="17">
        <v>44.02</v>
      </c>
      <c r="D24" s="17">
        <v>125</v>
      </c>
      <c r="E24" s="17">
        <v>8</v>
      </c>
      <c r="F24" s="17" t="s">
        <v>25</v>
      </c>
      <c r="G24" s="171">
        <v>45050</v>
      </c>
      <c r="H24" s="20"/>
    </row>
    <row r="25" spans="1:12" x14ac:dyDescent="0.25">
      <c r="A25" s="172"/>
      <c r="B25" s="17">
        <v>31009</v>
      </c>
      <c r="C25" s="3">
        <v>44.02</v>
      </c>
      <c r="D25" s="3">
        <v>125</v>
      </c>
      <c r="E25" s="17">
        <v>9</v>
      </c>
      <c r="F25" s="3" t="s">
        <v>25</v>
      </c>
      <c r="G25" s="169">
        <v>45051</v>
      </c>
      <c r="H25" s="4"/>
    </row>
    <row r="26" spans="1:12" x14ac:dyDescent="0.25">
      <c r="A26" s="172"/>
      <c r="B26" s="17">
        <v>31010</v>
      </c>
      <c r="C26" s="3">
        <v>44.02</v>
      </c>
      <c r="D26" s="3">
        <v>125</v>
      </c>
      <c r="E26" s="17">
        <v>10</v>
      </c>
      <c r="F26" s="3" t="s">
        <v>25</v>
      </c>
      <c r="G26" s="169">
        <v>45052</v>
      </c>
      <c r="H26" s="4"/>
    </row>
    <row r="27" spans="1:12" x14ac:dyDescent="0.25">
      <c r="A27" s="172"/>
      <c r="B27" s="17">
        <v>31011</v>
      </c>
      <c r="C27" s="3">
        <v>44.02</v>
      </c>
      <c r="D27" s="3">
        <v>125</v>
      </c>
      <c r="E27" s="17">
        <v>11</v>
      </c>
      <c r="F27" s="3" t="s">
        <v>25</v>
      </c>
      <c r="G27" s="169">
        <v>45053</v>
      </c>
      <c r="H27" s="4"/>
    </row>
    <row r="28" spans="1:12" x14ac:dyDescent="0.25">
      <c r="A28" s="172"/>
      <c r="B28" s="17">
        <v>31012</v>
      </c>
      <c r="C28" s="3">
        <v>44.02</v>
      </c>
      <c r="D28" s="3">
        <v>125</v>
      </c>
      <c r="E28" s="17">
        <v>12</v>
      </c>
      <c r="F28" s="3" t="s">
        <v>25</v>
      </c>
      <c r="G28" s="169">
        <v>45054</v>
      </c>
      <c r="H28" s="4"/>
    </row>
    <row r="29" spans="1:12" x14ac:dyDescent="0.25">
      <c r="A29" s="172"/>
      <c r="B29" s="17">
        <v>31013</v>
      </c>
      <c r="C29" s="3">
        <v>44.02</v>
      </c>
      <c r="D29" s="3">
        <v>125</v>
      </c>
      <c r="E29" s="17">
        <v>13</v>
      </c>
      <c r="F29" s="3" t="s">
        <v>25</v>
      </c>
      <c r="G29" s="169">
        <v>45055</v>
      </c>
      <c r="H29" s="4"/>
    </row>
    <row r="30" spans="1:12" x14ac:dyDescent="0.25">
      <c r="A30" s="172"/>
      <c r="B30" s="3">
        <v>31014</v>
      </c>
      <c r="C30" s="3">
        <v>44.02</v>
      </c>
      <c r="D30" s="3">
        <v>125</v>
      </c>
      <c r="E30" s="17">
        <v>14</v>
      </c>
      <c r="F30" s="3" t="s">
        <v>25</v>
      </c>
      <c r="G30" s="169">
        <v>45056</v>
      </c>
      <c r="H30" s="4"/>
    </row>
    <row r="31" spans="1:12" x14ac:dyDescent="0.25">
      <c r="A31" s="172"/>
      <c r="B31" s="3">
        <v>31015</v>
      </c>
      <c r="C31" s="3">
        <v>44.02</v>
      </c>
      <c r="D31" s="3">
        <v>125</v>
      </c>
      <c r="E31" s="17">
        <v>15</v>
      </c>
      <c r="F31" s="3" t="s">
        <v>25</v>
      </c>
      <c r="G31" s="169">
        <v>45057</v>
      </c>
      <c r="H31" s="4"/>
    </row>
    <row r="32" spans="1:12" x14ac:dyDescent="0.25">
      <c r="A32" s="172"/>
      <c r="B32" s="3">
        <v>31016</v>
      </c>
      <c r="C32" s="3">
        <v>44.02</v>
      </c>
      <c r="D32" s="3">
        <v>125</v>
      </c>
      <c r="E32" s="17">
        <v>16</v>
      </c>
      <c r="F32" s="3" t="s">
        <v>25</v>
      </c>
      <c r="G32" s="169">
        <v>45058</v>
      </c>
      <c r="H32" s="4"/>
    </row>
    <row r="33" spans="1:8" x14ac:dyDescent="0.25">
      <c r="A33" s="172"/>
      <c r="B33" s="3">
        <v>31017</v>
      </c>
      <c r="C33" s="3">
        <v>44.02</v>
      </c>
      <c r="D33" s="3">
        <v>125</v>
      </c>
      <c r="E33" s="17">
        <v>17</v>
      </c>
      <c r="F33" s="3" t="s">
        <v>25</v>
      </c>
      <c r="G33" s="169">
        <v>45059</v>
      </c>
      <c r="H33" s="4"/>
    </row>
    <row r="34" spans="1:8" x14ac:dyDescent="0.25">
      <c r="A34" s="172"/>
      <c r="B34" s="3">
        <v>31018</v>
      </c>
      <c r="C34" s="3">
        <v>44.02</v>
      </c>
      <c r="D34" s="3">
        <v>125</v>
      </c>
      <c r="E34" s="17">
        <v>18</v>
      </c>
      <c r="F34" s="3" t="s">
        <v>25</v>
      </c>
      <c r="G34" s="169">
        <v>45060</v>
      </c>
      <c r="H34" s="4"/>
    </row>
    <row r="35" spans="1:8" x14ac:dyDescent="0.25">
      <c r="A35" s="172"/>
      <c r="B35" s="3">
        <v>31019</v>
      </c>
      <c r="C35" s="3">
        <v>44.02</v>
      </c>
      <c r="D35" s="3">
        <v>125</v>
      </c>
      <c r="E35" s="17">
        <v>19</v>
      </c>
      <c r="F35" s="3" t="s">
        <v>25</v>
      </c>
      <c r="G35" s="169">
        <v>45061</v>
      </c>
      <c r="H35" s="4"/>
    </row>
    <row r="36" spans="1:8" x14ac:dyDescent="0.25">
      <c r="A36" s="172"/>
      <c r="B36" s="3">
        <v>31020</v>
      </c>
      <c r="C36" s="3">
        <v>44.02</v>
      </c>
      <c r="D36" s="3">
        <v>125</v>
      </c>
      <c r="E36" s="17">
        <v>20</v>
      </c>
      <c r="F36" s="3" t="s">
        <v>25</v>
      </c>
      <c r="G36" s="169">
        <v>45062</v>
      </c>
      <c r="H36" s="4"/>
    </row>
    <row r="37" spans="1:8" x14ac:dyDescent="0.25">
      <c r="A37" s="172"/>
      <c r="B37" s="3">
        <v>31021</v>
      </c>
      <c r="C37" s="3">
        <v>44.02</v>
      </c>
      <c r="D37" s="3">
        <v>125</v>
      </c>
      <c r="E37" s="17">
        <v>21</v>
      </c>
      <c r="F37" s="3" t="s">
        <v>25</v>
      </c>
      <c r="G37" s="169">
        <v>45063</v>
      </c>
      <c r="H37" s="4"/>
    </row>
    <row r="38" spans="1:8" x14ac:dyDescent="0.25">
      <c r="A38" s="172"/>
      <c r="B38" s="3">
        <v>31022</v>
      </c>
      <c r="C38" s="3">
        <v>44.02</v>
      </c>
      <c r="D38" s="3">
        <v>125</v>
      </c>
      <c r="E38" s="17">
        <v>22</v>
      </c>
      <c r="F38" s="3" t="s">
        <v>25</v>
      </c>
      <c r="G38" s="169">
        <v>45043</v>
      </c>
      <c r="H38" s="4"/>
    </row>
    <row r="39" spans="1:8" x14ac:dyDescent="0.25">
      <c r="A39" s="172"/>
      <c r="B39" s="3">
        <v>31023</v>
      </c>
      <c r="C39" s="3">
        <v>44.02</v>
      </c>
      <c r="D39" s="3">
        <v>125</v>
      </c>
      <c r="E39" s="17">
        <v>23</v>
      </c>
      <c r="F39" s="3" t="s">
        <v>25</v>
      </c>
      <c r="G39" s="169">
        <v>45044</v>
      </c>
      <c r="H39" s="4"/>
    </row>
    <row r="40" spans="1:8" x14ac:dyDescent="0.25">
      <c r="A40" s="172"/>
      <c r="B40" s="3">
        <v>31024</v>
      </c>
      <c r="C40" s="3">
        <v>44.02</v>
      </c>
      <c r="D40" s="3">
        <v>125</v>
      </c>
      <c r="E40" s="17">
        <v>24</v>
      </c>
      <c r="F40" s="3" t="s">
        <v>25</v>
      </c>
      <c r="G40" s="169">
        <v>45045</v>
      </c>
      <c r="H40" s="4"/>
    </row>
    <row r="41" spans="1:8" x14ac:dyDescent="0.25">
      <c r="A41" s="172"/>
      <c r="B41" s="3">
        <v>31025</v>
      </c>
      <c r="C41" s="3">
        <v>44.02</v>
      </c>
      <c r="D41" s="3">
        <v>125</v>
      </c>
      <c r="E41" s="17">
        <v>25</v>
      </c>
      <c r="F41" s="3" t="s">
        <v>25</v>
      </c>
      <c r="G41" s="169">
        <v>45046</v>
      </c>
      <c r="H41" s="4"/>
    </row>
    <row r="42" spans="1:8" x14ac:dyDescent="0.25">
      <c r="A42" s="172"/>
      <c r="B42" s="3">
        <v>31026</v>
      </c>
      <c r="C42" s="3">
        <v>44.02</v>
      </c>
      <c r="D42" s="3">
        <v>125</v>
      </c>
      <c r="E42" s="17">
        <v>26</v>
      </c>
      <c r="F42" s="3" t="s">
        <v>25</v>
      </c>
      <c r="G42" s="169">
        <v>45047</v>
      </c>
      <c r="H42" s="4"/>
    </row>
    <row r="43" spans="1:8" x14ac:dyDescent="0.25">
      <c r="A43" s="172"/>
      <c r="B43" s="3">
        <v>31027</v>
      </c>
      <c r="C43" s="3">
        <v>44.02</v>
      </c>
      <c r="D43" s="3">
        <v>125</v>
      </c>
      <c r="E43" s="17">
        <v>27</v>
      </c>
      <c r="F43" s="3" t="s">
        <v>25</v>
      </c>
      <c r="G43" s="169">
        <v>45048</v>
      </c>
      <c r="H43" s="4"/>
    </row>
    <row r="44" spans="1:8" x14ac:dyDescent="0.25">
      <c r="A44" s="172"/>
      <c r="B44" s="3">
        <v>31028</v>
      </c>
      <c r="C44" s="3">
        <v>44.02</v>
      </c>
      <c r="D44" s="3">
        <v>125</v>
      </c>
      <c r="E44" s="17">
        <v>28</v>
      </c>
      <c r="F44" s="3" t="s">
        <v>25</v>
      </c>
      <c r="G44" s="169">
        <v>45049</v>
      </c>
      <c r="H44" s="4"/>
    </row>
    <row r="45" spans="1:8" x14ac:dyDescent="0.25">
      <c r="A45" s="172"/>
      <c r="B45" s="3">
        <v>31029</v>
      </c>
      <c r="C45" s="3">
        <v>44.02</v>
      </c>
      <c r="D45" s="3">
        <v>125</v>
      </c>
      <c r="E45" s="17">
        <v>29</v>
      </c>
      <c r="F45" s="3" t="s">
        <v>25</v>
      </c>
      <c r="G45" s="169">
        <v>45050</v>
      </c>
      <c r="H45" s="4"/>
    </row>
    <row r="46" spans="1:8" x14ac:dyDescent="0.25">
      <c r="A46" s="172"/>
      <c r="B46" s="3">
        <v>31030</v>
      </c>
      <c r="C46" s="3">
        <v>44.02</v>
      </c>
      <c r="D46" s="3">
        <v>125</v>
      </c>
      <c r="E46" s="17">
        <v>30</v>
      </c>
      <c r="F46" s="3" t="s">
        <v>25</v>
      </c>
      <c r="G46" s="169">
        <v>45051</v>
      </c>
      <c r="H46" s="4"/>
    </row>
    <row r="47" spans="1:8" x14ac:dyDescent="0.25">
      <c r="A47" s="172"/>
      <c r="B47" s="3">
        <v>31031</v>
      </c>
      <c r="C47" s="3">
        <v>44.02</v>
      </c>
      <c r="D47" s="3">
        <v>125</v>
      </c>
      <c r="E47" s="17">
        <v>31</v>
      </c>
      <c r="F47" s="3" t="s">
        <v>25</v>
      </c>
      <c r="G47" s="169">
        <v>45052</v>
      </c>
      <c r="H47" s="4"/>
    </row>
    <row r="48" spans="1:8" x14ac:dyDescent="0.25">
      <c r="A48" s="172"/>
      <c r="B48" s="3">
        <v>31032</v>
      </c>
      <c r="C48" s="3">
        <v>44.02</v>
      </c>
      <c r="D48" s="3">
        <v>125</v>
      </c>
      <c r="E48" s="17">
        <v>32</v>
      </c>
      <c r="F48" s="3" t="s">
        <v>25</v>
      </c>
      <c r="G48" s="169">
        <v>45053</v>
      </c>
      <c r="H48" s="4"/>
    </row>
    <row r="49" spans="1:8" x14ac:dyDescent="0.25">
      <c r="A49" s="172"/>
      <c r="B49" s="3">
        <v>31033</v>
      </c>
      <c r="C49" s="3">
        <v>44.02</v>
      </c>
      <c r="D49" s="3">
        <v>125</v>
      </c>
      <c r="E49" s="17">
        <v>33</v>
      </c>
      <c r="F49" s="3" t="s">
        <v>25</v>
      </c>
      <c r="G49" s="169">
        <v>45054</v>
      </c>
      <c r="H49" s="4"/>
    </row>
    <row r="50" spans="1:8" x14ac:dyDescent="0.25">
      <c r="A50" s="172"/>
      <c r="B50" s="3">
        <v>31034</v>
      </c>
      <c r="C50" s="3">
        <v>44.02</v>
      </c>
      <c r="D50" s="3">
        <v>125</v>
      </c>
      <c r="E50" s="17">
        <v>34</v>
      </c>
      <c r="F50" s="3" t="s">
        <v>25</v>
      </c>
      <c r="G50" s="169">
        <v>45055</v>
      </c>
      <c r="H50" s="4"/>
    </row>
    <row r="51" spans="1:8" x14ac:dyDescent="0.25">
      <c r="A51" s="172"/>
      <c r="B51" s="3">
        <v>31035</v>
      </c>
      <c r="C51" s="3">
        <v>44.02</v>
      </c>
      <c r="D51" s="3">
        <v>125</v>
      </c>
      <c r="E51" s="17">
        <v>35</v>
      </c>
      <c r="F51" s="3" t="s">
        <v>25</v>
      </c>
      <c r="G51" s="169">
        <v>45056</v>
      </c>
      <c r="H51" s="4"/>
    </row>
    <row r="52" spans="1:8" x14ac:dyDescent="0.25">
      <c r="A52" s="172"/>
      <c r="B52" s="3">
        <v>31036</v>
      </c>
      <c r="C52" s="3">
        <v>44.02</v>
      </c>
      <c r="D52" s="3">
        <v>125</v>
      </c>
      <c r="E52" s="17">
        <v>36</v>
      </c>
      <c r="F52" s="3" t="s">
        <v>25</v>
      </c>
      <c r="G52" s="169">
        <v>45057</v>
      </c>
      <c r="H52" s="4"/>
    </row>
    <row r="53" spans="1:8" x14ac:dyDescent="0.25">
      <c r="A53" s="172"/>
      <c r="B53" s="3">
        <v>31037</v>
      </c>
      <c r="C53" s="3">
        <v>44.02</v>
      </c>
      <c r="D53" s="3">
        <v>125</v>
      </c>
      <c r="E53" s="17">
        <v>37</v>
      </c>
      <c r="F53" s="3" t="s">
        <v>25</v>
      </c>
      <c r="G53" s="169">
        <v>45058</v>
      </c>
      <c r="H53" s="4"/>
    </row>
    <row r="54" spans="1:8" x14ac:dyDescent="0.25">
      <c r="A54" s="172"/>
      <c r="B54" s="3">
        <v>31038</v>
      </c>
      <c r="C54" s="3">
        <v>44.02</v>
      </c>
      <c r="D54" s="3">
        <v>125</v>
      </c>
      <c r="E54" s="17">
        <v>38</v>
      </c>
      <c r="F54" s="3" t="s">
        <v>25</v>
      </c>
      <c r="G54" s="169">
        <v>45059</v>
      </c>
      <c r="H54" s="4"/>
    </row>
    <row r="55" spans="1:8" x14ac:dyDescent="0.25">
      <c r="A55" s="172"/>
      <c r="B55" s="3">
        <v>31039</v>
      </c>
      <c r="C55" s="3">
        <v>44.02</v>
      </c>
      <c r="D55" s="3">
        <v>125</v>
      </c>
      <c r="E55" s="17">
        <v>39</v>
      </c>
      <c r="F55" s="3" t="s">
        <v>25</v>
      </c>
      <c r="G55" s="169">
        <v>45060</v>
      </c>
      <c r="H55" s="4"/>
    </row>
    <row r="56" spans="1:8" x14ac:dyDescent="0.25">
      <c r="A56" s="172"/>
      <c r="B56" s="3">
        <v>31040</v>
      </c>
      <c r="C56" s="3">
        <v>44.02</v>
      </c>
      <c r="D56" s="3">
        <v>125</v>
      </c>
      <c r="E56" s="17">
        <v>40</v>
      </c>
      <c r="F56" s="3" t="s">
        <v>25</v>
      </c>
      <c r="G56" s="169">
        <v>45061</v>
      </c>
      <c r="H56" s="4"/>
    </row>
    <row r="57" spans="1:8" x14ac:dyDescent="0.25">
      <c r="A57" s="172"/>
      <c r="B57" s="3">
        <v>31041</v>
      </c>
      <c r="C57" s="3">
        <v>44.02</v>
      </c>
      <c r="D57" s="3">
        <v>125</v>
      </c>
      <c r="E57" s="17">
        <v>41</v>
      </c>
      <c r="F57" s="3" t="s">
        <v>25</v>
      </c>
      <c r="G57" s="169">
        <v>45062</v>
      </c>
      <c r="H57" s="4"/>
    </row>
    <row r="58" spans="1:8" x14ac:dyDescent="0.25">
      <c r="A58" s="172"/>
      <c r="B58" s="3">
        <v>31042</v>
      </c>
      <c r="C58" s="3">
        <v>44.02</v>
      </c>
      <c r="D58" s="3">
        <v>125</v>
      </c>
      <c r="E58" s="17">
        <v>42</v>
      </c>
      <c r="F58" s="3" t="s">
        <v>25</v>
      </c>
      <c r="G58" s="169">
        <v>45063</v>
      </c>
      <c r="H58" s="4"/>
    </row>
    <row r="59" spans="1:8" x14ac:dyDescent="0.25">
      <c r="A59" s="172"/>
      <c r="B59" s="3">
        <v>31043</v>
      </c>
      <c r="C59" s="3">
        <v>44.02</v>
      </c>
      <c r="D59" s="3">
        <v>125</v>
      </c>
      <c r="E59" s="17">
        <v>43</v>
      </c>
      <c r="F59" s="3" t="s">
        <v>25</v>
      </c>
      <c r="G59" s="169">
        <v>45064</v>
      </c>
      <c r="H59" s="4"/>
    </row>
    <row r="60" spans="1:8" x14ac:dyDescent="0.25">
      <c r="A60" s="172"/>
      <c r="B60" s="3">
        <v>31044</v>
      </c>
      <c r="C60" s="3">
        <v>44.02</v>
      </c>
      <c r="D60" s="3">
        <v>125</v>
      </c>
      <c r="E60" s="17">
        <v>44</v>
      </c>
      <c r="F60" s="3" t="s">
        <v>25</v>
      </c>
      <c r="G60" s="169">
        <v>45065</v>
      </c>
      <c r="H60" s="4"/>
    </row>
    <row r="61" spans="1:8" x14ac:dyDescent="0.25">
      <c r="A61" s="172"/>
      <c r="B61" s="3">
        <v>31045</v>
      </c>
      <c r="C61" s="3">
        <v>44.02</v>
      </c>
      <c r="D61" s="3">
        <v>125</v>
      </c>
      <c r="E61" s="17">
        <v>45</v>
      </c>
      <c r="F61" s="3" t="s">
        <v>25</v>
      </c>
      <c r="G61" s="169">
        <v>45066</v>
      </c>
      <c r="H61" s="4"/>
    </row>
    <row r="62" spans="1:8" x14ac:dyDescent="0.25">
      <c r="A62" s="172"/>
      <c r="B62" s="3">
        <v>31046</v>
      </c>
      <c r="C62" s="3">
        <v>44.02</v>
      </c>
      <c r="D62" s="3">
        <v>125</v>
      </c>
      <c r="E62" s="17">
        <v>46</v>
      </c>
      <c r="F62" s="3" t="s">
        <v>25</v>
      </c>
      <c r="G62" s="169">
        <v>45067</v>
      </c>
      <c r="H62" s="4"/>
    </row>
    <row r="63" spans="1:8" x14ac:dyDescent="0.25">
      <c r="A63" s="172"/>
      <c r="B63" s="3">
        <v>31047</v>
      </c>
      <c r="C63" s="3">
        <v>44.02</v>
      </c>
      <c r="D63" s="3">
        <v>125</v>
      </c>
      <c r="E63" s="17">
        <v>47</v>
      </c>
      <c r="F63" s="3" t="s">
        <v>25</v>
      </c>
      <c r="G63" s="169">
        <v>45068</v>
      </c>
      <c r="H63" s="4"/>
    </row>
    <row r="64" spans="1:8" x14ac:dyDescent="0.25">
      <c r="A64" s="172"/>
      <c r="B64" s="3">
        <v>31048</v>
      </c>
      <c r="C64" s="3">
        <v>44.02</v>
      </c>
      <c r="D64" s="3">
        <v>125</v>
      </c>
      <c r="E64" s="17">
        <v>48</v>
      </c>
      <c r="F64" s="3" t="s">
        <v>25</v>
      </c>
      <c r="G64" s="169">
        <v>45069</v>
      </c>
      <c r="H64" s="4"/>
    </row>
    <row r="65" spans="1:8" x14ac:dyDescent="0.25">
      <c r="A65" s="172"/>
      <c r="B65" s="3">
        <v>31049</v>
      </c>
      <c r="C65" s="3">
        <v>44.02</v>
      </c>
      <c r="D65" s="3">
        <v>125</v>
      </c>
      <c r="E65" s="17">
        <v>49</v>
      </c>
      <c r="F65" s="3" t="s">
        <v>25</v>
      </c>
      <c r="G65" s="169">
        <v>45070</v>
      </c>
      <c r="H65" s="4"/>
    </row>
    <row r="66" spans="1:8" x14ac:dyDescent="0.25">
      <c r="A66" s="172"/>
      <c r="B66" s="3">
        <v>31050</v>
      </c>
      <c r="C66" s="3">
        <v>44.02</v>
      </c>
      <c r="D66" s="3">
        <v>125</v>
      </c>
      <c r="E66" s="17">
        <v>50</v>
      </c>
      <c r="F66" s="3" t="s">
        <v>25</v>
      </c>
      <c r="G66" s="169">
        <v>45071</v>
      </c>
      <c r="H66" s="4"/>
    </row>
    <row r="67" spans="1:8" x14ac:dyDescent="0.25">
      <c r="A67" s="172"/>
      <c r="B67" s="3">
        <v>31051</v>
      </c>
      <c r="C67" s="3">
        <v>44.02</v>
      </c>
      <c r="D67" s="3">
        <v>125</v>
      </c>
      <c r="E67" s="17">
        <v>51</v>
      </c>
      <c r="F67" s="3" t="s">
        <v>25</v>
      </c>
      <c r="G67" s="169">
        <v>45072</v>
      </c>
      <c r="H67" s="4"/>
    </row>
    <row r="68" spans="1:8" x14ac:dyDescent="0.25">
      <c r="A68" s="172"/>
      <c r="B68" s="3">
        <v>31052</v>
      </c>
      <c r="C68" s="3">
        <v>44.02</v>
      </c>
      <c r="D68" s="3">
        <v>125</v>
      </c>
      <c r="E68" s="17">
        <v>52</v>
      </c>
      <c r="F68" s="3" t="s">
        <v>25</v>
      </c>
      <c r="G68" s="169">
        <v>45073</v>
      </c>
      <c r="H68" s="4"/>
    </row>
    <row r="69" spans="1:8" x14ac:dyDescent="0.25">
      <c r="A69" s="172"/>
      <c r="B69" s="3">
        <v>31053</v>
      </c>
      <c r="C69" s="3">
        <v>44.02</v>
      </c>
      <c r="D69" s="3">
        <v>125</v>
      </c>
      <c r="E69" s="17">
        <v>53</v>
      </c>
      <c r="F69" s="3" t="s">
        <v>25</v>
      </c>
      <c r="G69" s="169">
        <v>45074</v>
      </c>
      <c r="H69" s="4"/>
    </row>
    <row r="70" spans="1:8" x14ac:dyDescent="0.25">
      <c r="A70" s="172"/>
      <c r="B70" s="3">
        <v>31054</v>
      </c>
      <c r="C70" s="3">
        <v>44.02</v>
      </c>
      <c r="D70" s="3">
        <v>125</v>
      </c>
      <c r="E70" s="17">
        <v>54</v>
      </c>
      <c r="F70" s="3" t="s">
        <v>25</v>
      </c>
      <c r="G70" s="169">
        <v>45075</v>
      </c>
      <c r="H70" s="4"/>
    </row>
    <row r="71" spans="1:8" x14ac:dyDescent="0.25">
      <c r="A71" s="172"/>
      <c r="B71" s="3">
        <v>31055</v>
      </c>
      <c r="C71" s="3">
        <v>44.02</v>
      </c>
      <c r="D71" s="3">
        <v>125</v>
      </c>
      <c r="E71" s="17">
        <v>55</v>
      </c>
      <c r="F71" s="3" t="s">
        <v>25</v>
      </c>
      <c r="G71" s="169">
        <v>45076</v>
      </c>
      <c r="H71" s="4"/>
    </row>
    <row r="72" spans="1:8" x14ac:dyDescent="0.25">
      <c r="A72" s="172"/>
      <c r="B72" s="3">
        <v>31056</v>
      </c>
      <c r="C72" s="3">
        <v>44.02</v>
      </c>
      <c r="D72" s="3">
        <v>125</v>
      </c>
      <c r="E72" s="17">
        <v>56</v>
      </c>
      <c r="F72" s="3" t="s">
        <v>25</v>
      </c>
      <c r="G72" s="169">
        <v>45077</v>
      </c>
      <c r="H72" s="4"/>
    </row>
    <row r="73" spans="1:8" x14ac:dyDescent="0.25">
      <c r="A73" s="172"/>
      <c r="B73" s="3">
        <v>31057</v>
      </c>
      <c r="C73" s="3">
        <v>44.02</v>
      </c>
      <c r="D73" s="3">
        <v>125</v>
      </c>
      <c r="E73" s="17">
        <v>57</v>
      </c>
      <c r="F73" s="3" t="s">
        <v>25</v>
      </c>
      <c r="G73" s="169">
        <v>45078</v>
      </c>
      <c r="H73" s="4"/>
    </row>
    <row r="74" spans="1:8" x14ac:dyDescent="0.25">
      <c r="A74" s="172"/>
      <c r="B74" s="3">
        <v>31058</v>
      </c>
      <c r="C74" s="3">
        <v>44.02</v>
      </c>
      <c r="D74" s="3">
        <v>125</v>
      </c>
      <c r="E74" s="17">
        <v>58</v>
      </c>
      <c r="F74" s="3" t="s">
        <v>25</v>
      </c>
      <c r="G74" s="169">
        <v>45079</v>
      </c>
      <c r="H74" s="4"/>
    </row>
    <row r="75" spans="1:8" x14ac:dyDescent="0.25">
      <c r="A75" s="172"/>
      <c r="B75" s="3">
        <v>31059</v>
      </c>
      <c r="C75" s="3">
        <v>44.02</v>
      </c>
      <c r="D75" s="3">
        <v>125</v>
      </c>
      <c r="E75" s="17">
        <v>59</v>
      </c>
      <c r="F75" s="3" t="s">
        <v>25</v>
      </c>
      <c r="G75" s="169">
        <v>45080</v>
      </c>
      <c r="H75" s="4"/>
    </row>
    <row r="76" spans="1:8" x14ac:dyDescent="0.25">
      <c r="A76" s="172"/>
      <c r="B76" s="3">
        <v>31060</v>
      </c>
      <c r="C76" s="3">
        <v>44.02</v>
      </c>
      <c r="D76" s="3">
        <v>125</v>
      </c>
      <c r="E76" s="17">
        <v>60</v>
      </c>
      <c r="F76" s="3" t="s">
        <v>25</v>
      </c>
      <c r="G76" s="169">
        <v>45081</v>
      </c>
      <c r="H76" s="4"/>
    </row>
    <row r="77" spans="1:8" x14ac:dyDescent="0.25">
      <c r="A77" s="172"/>
      <c r="B77" s="3">
        <v>31061</v>
      </c>
      <c r="C77" s="3">
        <v>44.02</v>
      </c>
      <c r="D77" s="3">
        <v>125</v>
      </c>
      <c r="E77" s="17">
        <v>61</v>
      </c>
      <c r="F77" s="3" t="s">
        <v>25</v>
      </c>
      <c r="G77" s="169">
        <v>45082</v>
      </c>
      <c r="H77" s="4"/>
    </row>
    <row r="78" spans="1:8" x14ac:dyDescent="0.25">
      <c r="A78" s="172"/>
      <c r="B78" s="3">
        <v>31062</v>
      </c>
      <c r="C78" s="3">
        <v>44.02</v>
      </c>
      <c r="D78" s="3">
        <v>125</v>
      </c>
      <c r="E78" s="17">
        <v>62</v>
      </c>
      <c r="F78" s="3" t="s">
        <v>25</v>
      </c>
      <c r="G78" s="169">
        <v>45083</v>
      </c>
      <c r="H78" s="4"/>
    </row>
    <row r="79" spans="1:8" x14ac:dyDescent="0.25">
      <c r="A79" s="172"/>
      <c r="B79" s="3">
        <v>31063</v>
      </c>
      <c r="C79" s="3">
        <v>44.02</v>
      </c>
      <c r="D79" s="3">
        <v>125</v>
      </c>
      <c r="E79" s="17">
        <v>63</v>
      </c>
      <c r="F79" s="3" t="s">
        <v>25</v>
      </c>
      <c r="G79" s="169">
        <v>45084</v>
      </c>
      <c r="H79" s="4"/>
    </row>
    <row r="80" spans="1:8" x14ac:dyDescent="0.25">
      <c r="A80" s="172"/>
      <c r="B80" s="3">
        <v>31064</v>
      </c>
      <c r="C80" s="3">
        <v>44.02</v>
      </c>
      <c r="D80" s="3">
        <v>125</v>
      </c>
      <c r="E80" s="17">
        <v>64</v>
      </c>
      <c r="F80" s="3" t="s">
        <v>25</v>
      </c>
      <c r="G80" s="169">
        <v>45085</v>
      </c>
      <c r="H80" s="4"/>
    </row>
    <row r="81" spans="1:8" x14ac:dyDescent="0.25">
      <c r="A81" s="172"/>
      <c r="B81" s="3">
        <v>31065</v>
      </c>
      <c r="C81" s="3">
        <v>44.02</v>
      </c>
      <c r="D81" s="3">
        <v>125</v>
      </c>
      <c r="E81" s="17">
        <v>65</v>
      </c>
      <c r="F81" s="3" t="s">
        <v>25</v>
      </c>
      <c r="G81" s="169">
        <v>45086</v>
      </c>
      <c r="H81" s="4"/>
    </row>
    <row r="82" spans="1:8" x14ac:dyDescent="0.25">
      <c r="A82" s="172"/>
      <c r="B82" s="3">
        <v>31066</v>
      </c>
      <c r="C82" s="3">
        <v>44.02</v>
      </c>
      <c r="D82" s="3">
        <v>125</v>
      </c>
      <c r="E82" s="17">
        <v>66</v>
      </c>
      <c r="F82" s="3" t="s">
        <v>25</v>
      </c>
      <c r="G82" s="169">
        <v>45087</v>
      </c>
      <c r="H82" s="4"/>
    </row>
    <row r="83" spans="1:8" x14ac:dyDescent="0.25">
      <c r="A83" s="172"/>
      <c r="B83" s="3">
        <v>31067</v>
      </c>
      <c r="C83" s="3">
        <v>44.02</v>
      </c>
      <c r="D83" s="3">
        <v>125</v>
      </c>
      <c r="E83" s="17">
        <v>67</v>
      </c>
      <c r="F83" s="3" t="s">
        <v>25</v>
      </c>
      <c r="G83" s="169">
        <v>45088</v>
      </c>
      <c r="H83" s="4"/>
    </row>
    <row r="84" spans="1:8" x14ac:dyDescent="0.25">
      <c r="A84" s="172"/>
      <c r="B84" s="3">
        <v>31068</v>
      </c>
      <c r="C84" s="3">
        <v>44.02</v>
      </c>
      <c r="D84" s="3">
        <v>125</v>
      </c>
      <c r="E84" s="17">
        <v>68</v>
      </c>
      <c r="F84" s="3" t="s">
        <v>25</v>
      </c>
      <c r="G84" s="169">
        <v>45089</v>
      </c>
      <c r="H84" s="4"/>
    </row>
    <row r="85" spans="1:8" x14ac:dyDescent="0.25">
      <c r="A85" s="172"/>
      <c r="B85" s="3">
        <v>31069</v>
      </c>
      <c r="C85" s="3">
        <v>44.02</v>
      </c>
      <c r="D85" s="3">
        <v>125</v>
      </c>
      <c r="E85" s="17">
        <v>69</v>
      </c>
      <c r="F85" s="3" t="s">
        <v>25</v>
      </c>
      <c r="G85" s="169">
        <v>45090</v>
      </c>
      <c r="H85" s="4"/>
    </row>
    <row r="86" spans="1:8" x14ac:dyDescent="0.25">
      <c r="A86" s="172"/>
      <c r="B86" s="3">
        <v>31070</v>
      </c>
      <c r="C86" s="3">
        <v>44.02</v>
      </c>
      <c r="D86" s="3">
        <v>125</v>
      </c>
      <c r="E86" s="17">
        <v>70</v>
      </c>
      <c r="F86" s="3" t="s">
        <v>25</v>
      </c>
      <c r="G86" s="169">
        <v>45091</v>
      </c>
      <c r="H86" s="4"/>
    </row>
    <row r="87" spans="1:8" x14ac:dyDescent="0.25">
      <c r="A87" s="172"/>
      <c r="B87" s="3">
        <v>31071</v>
      </c>
      <c r="C87" s="3">
        <v>44.02</v>
      </c>
      <c r="D87" s="3">
        <v>125</v>
      </c>
      <c r="E87" s="17">
        <v>71</v>
      </c>
      <c r="F87" s="3" t="s">
        <v>25</v>
      </c>
      <c r="G87" s="169">
        <v>45092</v>
      </c>
      <c r="H87" s="4"/>
    </row>
    <row r="88" spans="1:8" x14ac:dyDescent="0.25">
      <c r="A88" s="172"/>
      <c r="B88" s="3">
        <v>31072</v>
      </c>
      <c r="C88" s="3">
        <v>44.02</v>
      </c>
      <c r="D88" s="3">
        <v>125</v>
      </c>
      <c r="E88" s="17">
        <v>72</v>
      </c>
      <c r="F88" s="3" t="s">
        <v>25</v>
      </c>
      <c r="G88" s="169">
        <v>45093</v>
      </c>
      <c r="H88" s="4"/>
    </row>
    <row r="89" spans="1:8" x14ac:dyDescent="0.25">
      <c r="A89" s="172"/>
      <c r="B89" s="3">
        <v>31073</v>
      </c>
      <c r="C89" s="3">
        <v>44.02</v>
      </c>
      <c r="D89" s="3">
        <v>125</v>
      </c>
      <c r="E89" s="17">
        <v>73</v>
      </c>
      <c r="F89" s="3" t="s">
        <v>25</v>
      </c>
      <c r="G89" s="169">
        <v>45094</v>
      </c>
      <c r="H89" s="4"/>
    </row>
    <row r="90" spans="1:8" x14ac:dyDescent="0.25">
      <c r="A90" s="172"/>
      <c r="B90" s="3">
        <v>31074</v>
      </c>
      <c r="C90" s="3">
        <v>44.02</v>
      </c>
      <c r="D90" s="3">
        <v>125</v>
      </c>
      <c r="E90" s="17">
        <v>74</v>
      </c>
      <c r="F90" s="3" t="s">
        <v>25</v>
      </c>
      <c r="G90" s="169">
        <v>45095</v>
      </c>
      <c r="H90" s="4"/>
    </row>
    <row r="91" spans="1:8" x14ac:dyDescent="0.25">
      <c r="A91" s="172"/>
      <c r="B91" s="3">
        <v>31075</v>
      </c>
      <c r="C91" s="3">
        <v>44.02</v>
      </c>
      <c r="D91" s="3">
        <v>125</v>
      </c>
      <c r="E91" s="17">
        <v>75</v>
      </c>
      <c r="F91" s="3" t="s">
        <v>25</v>
      </c>
      <c r="G91" s="169">
        <v>45096</v>
      </c>
      <c r="H91" s="4"/>
    </row>
    <row r="92" spans="1:8" x14ac:dyDescent="0.25">
      <c r="A92" s="172"/>
      <c r="B92" s="3">
        <v>31076</v>
      </c>
      <c r="C92" s="3">
        <v>44.02</v>
      </c>
      <c r="D92" s="3">
        <v>125</v>
      </c>
      <c r="E92" s="17">
        <v>76</v>
      </c>
      <c r="F92" s="3" t="s">
        <v>25</v>
      </c>
      <c r="G92" s="169">
        <v>45097</v>
      </c>
      <c r="H92" s="4"/>
    </row>
    <row r="93" spans="1:8" x14ac:dyDescent="0.25">
      <c r="A93" s="172"/>
      <c r="B93" s="3">
        <v>31077</v>
      </c>
      <c r="C93" s="3">
        <v>44.02</v>
      </c>
      <c r="D93" s="3">
        <v>125</v>
      </c>
      <c r="E93" s="17">
        <v>77</v>
      </c>
      <c r="F93" s="3" t="s">
        <v>25</v>
      </c>
      <c r="G93" s="169">
        <v>45098</v>
      </c>
      <c r="H93" s="4"/>
    </row>
    <row r="94" spans="1:8" x14ac:dyDescent="0.25">
      <c r="A94" s="172"/>
      <c r="B94" s="3">
        <v>31078</v>
      </c>
      <c r="C94" s="3">
        <v>44.02</v>
      </c>
      <c r="D94" s="3">
        <v>125</v>
      </c>
      <c r="E94" s="17">
        <v>78</v>
      </c>
      <c r="F94" s="3" t="s">
        <v>25</v>
      </c>
      <c r="G94" s="169">
        <v>45099</v>
      </c>
      <c r="H94" s="4"/>
    </row>
    <row r="95" spans="1:8" x14ac:dyDescent="0.25">
      <c r="A95" s="172"/>
      <c r="B95" s="3">
        <v>31079</v>
      </c>
      <c r="C95" s="3">
        <v>44.02</v>
      </c>
      <c r="D95" s="3">
        <v>125</v>
      </c>
      <c r="E95" s="17">
        <v>79</v>
      </c>
      <c r="F95" s="3" t="s">
        <v>25</v>
      </c>
      <c r="G95" s="169">
        <v>45100</v>
      </c>
      <c r="H95" s="4"/>
    </row>
    <row r="96" spans="1:8" x14ac:dyDescent="0.25">
      <c r="A96" s="172"/>
      <c r="B96" s="3">
        <v>31080</v>
      </c>
      <c r="C96" s="3">
        <v>44.02</v>
      </c>
      <c r="D96" s="3">
        <v>125</v>
      </c>
      <c r="E96" s="17">
        <v>80</v>
      </c>
      <c r="F96" s="3" t="s">
        <v>25</v>
      </c>
      <c r="G96" s="169">
        <v>45101</v>
      </c>
      <c r="H96" s="4"/>
    </row>
    <row r="97" spans="1:8" x14ac:dyDescent="0.25">
      <c r="A97" s="172"/>
      <c r="B97" s="3">
        <v>31081</v>
      </c>
      <c r="C97" s="3">
        <v>44.02</v>
      </c>
      <c r="D97" s="3">
        <v>125</v>
      </c>
      <c r="E97" s="17">
        <v>81</v>
      </c>
      <c r="F97" s="3" t="s">
        <v>25</v>
      </c>
      <c r="G97" s="169">
        <v>45102</v>
      </c>
      <c r="H97" s="4"/>
    </row>
    <row r="98" spans="1:8" x14ac:dyDescent="0.25">
      <c r="A98" s="172"/>
      <c r="B98" s="3">
        <v>31082</v>
      </c>
      <c r="C98" s="3">
        <v>44.02</v>
      </c>
      <c r="D98" s="3">
        <v>125</v>
      </c>
      <c r="E98" s="17">
        <v>82</v>
      </c>
      <c r="F98" s="3" t="s">
        <v>25</v>
      </c>
      <c r="G98" s="169">
        <v>45103</v>
      </c>
      <c r="H98" s="4"/>
    </row>
    <row r="99" spans="1:8" x14ac:dyDescent="0.25">
      <c r="A99" s="172"/>
      <c r="B99" s="3">
        <v>31083</v>
      </c>
      <c r="C99" s="3">
        <v>44.02</v>
      </c>
      <c r="D99" s="3">
        <v>125</v>
      </c>
      <c r="E99" s="17">
        <v>83</v>
      </c>
      <c r="F99" s="3" t="s">
        <v>25</v>
      </c>
      <c r="G99" s="169">
        <v>45104</v>
      </c>
      <c r="H99" s="4"/>
    </row>
    <row r="100" spans="1:8" x14ac:dyDescent="0.25">
      <c r="A100" s="172"/>
      <c r="B100" s="3">
        <v>31084</v>
      </c>
      <c r="C100" s="3">
        <v>44.02</v>
      </c>
      <c r="D100" s="3">
        <v>125</v>
      </c>
      <c r="E100" s="17">
        <v>84</v>
      </c>
      <c r="F100" s="3" t="s">
        <v>25</v>
      </c>
      <c r="G100" s="169">
        <v>45105</v>
      </c>
      <c r="H100" s="4"/>
    </row>
    <row r="101" spans="1:8" x14ac:dyDescent="0.25">
      <c r="A101" s="172"/>
      <c r="B101" s="3">
        <v>31085</v>
      </c>
      <c r="C101" s="3">
        <v>44.02</v>
      </c>
      <c r="D101" s="3">
        <v>125</v>
      </c>
      <c r="E101" s="17">
        <v>85</v>
      </c>
      <c r="F101" s="3" t="s">
        <v>25</v>
      </c>
      <c r="G101" s="169">
        <v>45106</v>
      </c>
      <c r="H101" s="4"/>
    </row>
    <row r="102" spans="1:8" x14ac:dyDescent="0.25">
      <c r="A102" s="172"/>
      <c r="B102" s="3">
        <v>31086</v>
      </c>
      <c r="C102" s="3">
        <v>44.02</v>
      </c>
      <c r="D102" s="3">
        <v>125</v>
      </c>
      <c r="E102" s="17">
        <v>86</v>
      </c>
      <c r="F102" s="3" t="s">
        <v>25</v>
      </c>
      <c r="G102" s="169">
        <v>45107</v>
      </c>
      <c r="H102" s="4"/>
    </row>
    <row r="103" spans="1:8" x14ac:dyDescent="0.25">
      <c r="A103" s="172"/>
      <c r="B103" s="3">
        <v>31087</v>
      </c>
      <c r="C103" s="3">
        <v>44.02</v>
      </c>
      <c r="D103" s="3">
        <v>125</v>
      </c>
      <c r="E103" s="17">
        <v>87</v>
      </c>
      <c r="F103" s="3" t="s">
        <v>25</v>
      </c>
      <c r="G103" s="169">
        <v>45108</v>
      </c>
      <c r="H103" s="4"/>
    </row>
    <row r="104" spans="1:8" x14ac:dyDescent="0.25">
      <c r="A104" s="172"/>
      <c r="B104" s="3">
        <v>31088</v>
      </c>
      <c r="C104" s="3">
        <v>44.02</v>
      </c>
      <c r="D104" s="3">
        <v>125</v>
      </c>
      <c r="E104" s="17">
        <v>88</v>
      </c>
      <c r="F104" s="3" t="s">
        <v>25</v>
      </c>
      <c r="G104" s="169">
        <v>45109</v>
      </c>
      <c r="H104" s="4"/>
    </row>
    <row r="105" spans="1:8" x14ac:dyDescent="0.25">
      <c r="A105" s="172"/>
      <c r="B105" s="3">
        <v>31089</v>
      </c>
      <c r="C105" s="3">
        <v>44.02</v>
      </c>
      <c r="D105" s="3">
        <v>125</v>
      </c>
      <c r="E105" s="17">
        <v>89</v>
      </c>
      <c r="F105" s="3" t="s">
        <v>25</v>
      </c>
      <c r="G105" s="169">
        <v>45110</v>
      </c>
      <c r="H105" s="4"/>
    </row>
    <row r="106" spans="1:8" x14ac:dyDescent="0.25">
      <c r="A106" s="172"/>
      <c r="B106" s="3">
        <v>31090</v>
      </c>
      <c r="C106" s="3">
        <v>44.02</v>
      </c>
      <c r="D106" s="3">
        <v>125</v>
      </c>
      <c r="E106" s="17">
        <v>90</v>
      </c>
      <c r="F106" s="3" t="s">
        <v>25</v>
      </c>
      <c r="G106" s="169">
        <v>45111</v>
      </c>
      <c r="H106" s="4"/>
    </row>
    <row r="107" spans="1:8" x14ac:dyDescent="0.25">
      <c r="A107" s="172"/>
      <c r="B107" s="3">
        <v>31091</v>
      </c>
      <c r="C107" s="3">
        <v>44.02</v>
      </c>
      <c r="D107" s="3">
        <v>125</v>
      </c>
      <c r="E107" s="17">
        <v>91</v>
      </c>
      <c r="F107" s="3" t="s">
        <v>25</v>
      </c>
      <c r="G107" s="169">
        <v>45112</v>
      </c>
      <c r="H107" s="4"/>
    </row>
    <row r="108" spans="1:8" x14ac:dyDescent="0.25">
      <c r="A108" s="172"/>
      <c r="B108" s="3">
        <v>31092</v>
      </c>
      <c r="C108" s="3">
        <v>44.02</v>
      </c>
      <c r="D108" s="3">
        <v>125</v>
      </c>
      <c r="E108" s="17">
        <v>92</v>
      </c>
      <c r="F108" s="3" t="s">
        <v>25</v>
      </c>
      <c r="G108" s="169">
        <v>45113</v>
      </c>
      <c r="H108" s="4"/>
    </row>
    <row r="109" spans="1:8" x14ac:dyDescent="0.25">
      <c r="A109" s="172"/>
      <c r="B109" s="3">
        <v>31093</v>
      </c>
      <c r="C109" s="3">
        <v>44.02</v>
      </c>
      <c r="D109" s="3">
        <v>125</v>
      </c>
      <c r="E109" s="17">
        <v>93</v>
      </c>
      <c r="F109" s="3" t="s">
        <v>25</v>
      </c>
      <c r="G109" s="169">
        <v>45114</v>
      </c>
      <c r="H109" s="4"/>
    </row>
    <row r="110" spans="1:8" x14ac:dyDescent="0.25">
      <c r="A110" s="172"/>
      <c r="B110" s="3">
        <v>31094</v>
      </c>
      <c r="C110" s="3">
        <v>44.02</v>
      </c>
      <c r="D110" s="3">
        <v>125</v>
      </c>
      <c r="E110" s="17">
        <v>94</v>
      </c>
      <c r="F110" s="3" t="s">
        <v>25</v>
      </c>
      <c r="G110" s="169">
        <v>45115</v>
      </c>
      <c r="H110" s="4"/>
    </row>
    <row r="111" spans="1:8" x14ac:dyDescent="0.25">
      <c r="A111" s="172"/>
      <c r="B111" s="3">
        <v>31095</v>
      </c>
      <c r="C111" s="3">
        <v>44.02</v>
      </c>
      <c r="D111" s="3">
        <v>125</v>
      </c>
      <c r="E111" s="17">
        <v>95</v>
      </c>
      <c r="F111" s="3" t="s">
        <v>25</v>
      </c>
      <c r="G111" s="169">
        <v>45116</v>
      </c>
      <c r="H111" s="4"/>
    </row>
    <row r="112" spans="1:8" x14ac:dyDescent="0.25">
      <c r="A112" s="172"/>
      <c r="B112" s="3">
        <v>31096</v>
      </c>
      <c r="C112" s="3">
        <v>44.02</v>
      </c>
      <c r="D112" s="3">
        <v>125</v>
      </c>
      <c r="E112" s="17">
        <v>96</v>
      </c>
      <c r="F112" s="3" t="s">
        <v>25</v>
      </c>
      <c r="G112" s="169">
        <v>45117</v>
      </c>
      <c r="H112" s="4"/>
    </row>
    <row r="113" spans="1:8" x14ac:dyDescent="0.25">
      <c r="A113" s="172"/>
      <c r="B113" s="3">
        <v>31097</v>
      </c>
      <c r="C113" s="3">
        <v>44.02</v>
      </c>
      <c r="D113" s="3">
        <v>125</v>
      </c>
      <c r="E113" s="17">
        <v>97</v>
      </c>
      <c r="F113" s="3" t="s">
        <v>25</v>
      </c>
      <c r="G113" s="169">
        <v>45118</v>
      </c>
      <c r="H113" s="4"/>
    </row>
    <row r="114" spans="1:8" x14ac:dyDescent="0.25">
      <c r="A114" s="172"/>
      <c r="B114" s="3">
        <v>31098</v>
      </c>
      <c r="C114" s="3">
        <v>44.02</v>
      </c>
      <c r="D114" s="3">
        <v>125</v>
      </c>
      <c r="E114" s="17">
        <v>98</v>
      </c>
      <c r="F114" s="3" t="s">
        <v>25</v>
      </c>
      <c r="G114" s="169">
        <v>45119</v>
      </c>
      <c r="H114" s="4"/>
    </row>
    <row r="115" spans="1:8" x14ac:dyDescent="0.25">
      <c r="A115" s="172"/>
      <c r="B115" s="3">
        <v>31099</v>
      </c>
      <c r="C115" s="3">
        <v>44.02</v>
      </c>
      <c r="D115" s="3">
        <v>125</v>
      </c>
      <c r="E115" s="17">
        <v>99</v>
      </c>
      <c r="F115" s="3" t="s">
        <v>25</v>
      </c>
      <c r="G115" s="169">
        <v>45120</v>
      </c>
      <c r="H115" s="4"/>
    </row>
    <row r="116" spans="1:8" x14ac:dyDescent="0.25">
      <c r="A116" s="172"/>
      <c r="B116" s="3">
        <v>31100</v>
      </c>
      <c r="C116" s="3">
        <v>44.02</v>
      </c>
      <c r="D116" s="3">
        <v>125</v>
      </c>
      <c r="E116" s="17">
        <v>100</v>
      </c>
      <c r="F116" s="3" t="s">
        <v>25</v>
      </c>
      <c r="G116" s="169">
        <v>45121</v>
      </c>
      <c r="H116" s="4"/>
    </row>
    <row r="117" spans="1:8" x14ac:dyDescent="0.25">
      <c r="A117" s="172"/>
      <c r="B117" s="3">
        <v>31100</v>
      </c>
      <c r="C117" s="3">
        <v>44.02</v>
      </c>
      <c r="D117" s="3">
        <v>125</v>
      </c>
      <c r="E117" s="17">
        <v>101</v>
      </c>
      <c r="F117" s="3" t="s">
        <v>25</v>
      </c>
      <c r="G117" s="169">
        <v>45122</v>
      </c>
      <c r="H117" s="4"/>
    </row>
    <row r="118" spans="1:8" x14ac:dyDescent="0.25">
      <c r="A118" s="172"/>
      <c r="B118" s="3">
        <v>31100</v>
      </c>
      <c r="C118" s="3">
        <v>44.02</v>
      </c>
      <c r="D118" s="3">
        <v>125</v>
      </c>
      <c r="E118" s="17">
        <v>102</v>
      </c>
      <c r="F118" s="3" t="s">
        <v>25</v>
      </c>
      <c r="G118" s="169">
        <v>45123</v>
      </c>
      <c r="H118" s="4"/>
    </row>
    <row r="119" spans="1:8" ht="15.75" thickBot="1" x14ac:dyDescent="0.3">
      <c r="A119" s="173"/>
      <c r="B119" s="5">
        <v>31100</v>
      </c>
      <c r="C119" s="5">
        <v>44.02</v>
      </c>
      <c r="D119" s="5">
        <v>125</v>
      </c>
      <c r="E119" s="168">
        <v>103</v>
      </c>
      <c r="F119" s="5" t="s">
        <v>25</v>
      </c>
      <c r="G119" s="177">
        <v>45124</v>
      </c>
      <c r="H119" s="6"/>
    </row>
    <row r="120" spans="1:8" x14ac:dyDescent="0.25">
      <c r="A120" s="2"/>
      <c r="B120" s="2"/>
      <c r="C120" s="2"/>
      <c r="D120" s="2"/>
      <c r="F120" s="2"/>
      <c r="G120" s="179"/>
      <c r="H120" s="2"/>
    </row>
  </sheetData>
  <mergeCells count="2">
    <mergeCell ref="A12:H12"/>
    <mergeCell ref="G16:H16"/>
  </mergeCells>
  <pageMargins left="0.19685039370078741" right="0.19685039370078741" top="0.19685039370078741" bottom="0.19685039370078741" header="0.31496062992125984" footer="0.31496062992125984"/>
  <pageSetup paperSize="9" scale="98" fitToWidth="0" fitToHeight="2" orientation="portrait" r:id="rId1"/>
  <drawing r:id="rId2"/>
  <legacyDrawing r:id="rId3"/>
  <controls>
    <mc:AlternateContent xmlns:mc="http://schemas.openxmlformats.org/markup-compatibility/2006">
      <mc:Choice Requires="x14">
        <control shapeId="1037" r:id="rId4" name="Pin">
          <controlPr defaultSize="0" autoLine="0" r:id="rId5">
            <anchor moveWithCells="1">
              <from>
                <xdr:col>1</xdr:col>
                <xdr:colOff>9525</xdr:colOff>
                <xdr:row>5</xdr:row>
                <xdr:rowOff>114300</xdr:rowOff>
              </from>
              <to>
                <xdr:col>2</xdr:col>
                <xdr:colOff>752475</xdr:colOff>
                <xdr:row>7</xdr:row>
                <xdr:rowOff>0</xdr:rowOff>
              </to>
            </anchor>
          </controlPr>
        </control>
      </mc:Choice>
      <mc:Fallback>
        <control shapeId="1037" r:id="rId4" name="Pin"/>
      </mc:Fallback>
    </mc:AlternateContent>
    <mc:AlternateContent xmlns:mc="http://schemas.openxmlformats.org/markup-compatibility/2006">
      <mc:Choice Requires="x14">
        <control shapeId="1033" r:id="rId6" name="G20">
          <controlPr defaultSize="0" autoLine="0" r:id="rId7">
            <anchor moveWithCells="1">
              <from>
                <xdr:col>4</xdr:col>
                <xdr:colOff>9525</xdr:colOff>
                <xdr:row>0</xdr:row>
                <xdr:rowOff>9525</xdr:rowOff>
              </from>
              <to>
                <xdr:col>6</xdr:col>
                <xdr:colOff>361950</xdr:colOff>
                <xdr:row>1</xdr:row>
                <xdr:rowOff>85725</xdr:rowOff>
              </to>
            </anchor>
          </controlPr>
        </control>
      </mc:Choice>
      <mc:Fallback>
        <control shapeId="1033" r:id="rId6" name="G20"/>
      </mc:Fallback>
    </mc:AlternateContent>
    <mc:AlternateContent xmlns:mc="http://schemas.openxmlformats.org/markup-compatibility/2006">
      <mc:Choice Requires="x14">
        <control shapeId="1032" r:id="rId8" name="Sapin">
          <controlPr defaultSize="0" autoLine="0" r:id="rId9">
            <anchor moveWithCells="1">
              <from>
                <xdr:col>1</xdr:col>
                <xdr:colOff>0</xdr:colOff>
                <xdr:row>4</xdr:row>
                <xdr:rowOff>38100</xdr:rowOff>
              </from>
              <to>
                <xdr:col>2</xdr:col>
                <xdr:colOff>752475</xdr:colOff>
                <xdr:row>5</xdr:row>
                <xdr:rowOff>114300</xdr:rowOff>
              </to>
            </anchor>
          </controlPr>
        </control>
      </mc:Choice>
      <mc:Fallback>
        <control shapeId="1032" r:id="rId8" name="Sapin"/>
      </mc:Fallback>
    </mc:AlternateContent>
    <mc:AlternateContent xmlns:mc="http://schemas.openxmlformats.org/markup-compatibility/2006">
      <mc:Choice Requires="x14">
        <control shapeId="1031" r:id="rId10" name="Mélèze">
          <controlPr defaultSize="0" autoLine="0" r:id="rId11">
            <anchor moveWithCells="1">
              <from>
                <xdr:col>1</xdr:col>
                <xdr:colOff>9525</xdr:colOff>
                <xdr:row>2</xdr:row>
                <xdr:rowOff>161925</xdr:rowOff>
              </from>
              <to>
                <xdr:col>2</xdr:col>
                <xdr:colOff>762000</xdr:colOff>
                <xdr:row>4</xdr:row>
                <xdr:rowOff>47625</xdr:rowOff>
              </to>
            </anchor>
          </controlPr>
        </control>
      </mc:Choice>
      <mc:Fallback>
        <control shapeId="1031" r:id="rId10" name="Mélèze"/>
      </mc:Fallback>
    </mc:AlternateContent>
    <mc:AlternateContent xmlns:mc="http://schemas.openxmlformats.org/markup-compatibility/2006">
      <mc:Choice Requires="x14">
        <control shapeId="1030" r:id="rId12" name="Douglas">
          <controlPr defaultSize="0" autoLine="0" r:id="rId13">
            <anchor moveWithCells="1">
              <from>
                <xdr:col>1</xdr:col>
                <xdr:colOff>9525</xdr:colOff>
                <xdr:row>1</xdr:row>
                <xdr:rowOff>85725</xdr:rowOff>
              </from>
              <to>
                <xdr:col>2</xdr:col>
                <xdr:colOff>752475</xdr:colOff>
                <xdr:row>2</xdr:row>
                <xdr:rowOff>161925</xdr:rowOff>
              </to>
            </anchor>
          </controlPr>
        </control>
      </mc:Choice>
      <mc:Fallback>
        <control shapeId="1030" r:id="rId12" name="Douglas"/>
      </mc:Fallback>
    </mc:AlternateContent>
    <mc:AlternateContent xmlns:mc="http://schemas.openxmlformats.org/markup-compatibility/2006">
      <mc:Choice Requires="x14">
        <control shapeId="1029" r:id="rId14" name="Epicéa">
          <controlPr defaultSize="0" autoLine="0" autoPict="0" r:id="rId15">
            <anchor moveWithCells="1">
              <from>
                <xdr:col>1</xdr:col>
                <xdr:colOff>0</xdr:colOff>
                <xdr:row>0</xdr:row>
                <xdr:rowOff>9525</xdr:rowOff>
              </from>
              <to>
                <xdr:col>2</xdr:col>
                <xdr:colOff>742950</xdr:colOff>
                <xdr:row>1</xdr:row>
                <xdr:rowOff>85725</xdr:rowOff>
              </to>
            </anchor>
          </controlPr>
        </control>
      </mc:Choice>
      <mc:Fallback>
        <control shapeId="1029" r:id="rId14" name="Epicéa"/>
      </mc:Fallback>
    </mc:AlternateContent>
    <mc:AlternateContent xmlns:mc="http://schemas.openxmlformats.org/markup-compatibility/2006">
      <mc:Choice Requires="x14">
        <control shapeId="1038" r:id="rId16" name="G24">
          <controlPr defaultSize="0" autoLine="0" r:id="rId17">
            <anchor moveWithCells="1">
              <from>
                <xdr:col>4</xdr:col>
                <xdr:colOff>9525</xdr:colOff>
                <xdr:row>1</xdr:row>
                <xdr:rowOff>85725</xdr:rowOff>
              </from>
              <to>
                <xdr:col>6</xdr:col>
                <xdr:colOff>361950</xdr:colOff>
                <xdr:row>2</xdr:row>
                <xdr:rowOff>161925</xdr:rowOff>
              </to>
            </anchor>
          </controlPr>
        </control>
      </mc:Choice>
      <mc:Fallback>
        <control shapeId="1038" r:id="rId16" name="G24"/>
      </mc:Fallback>
    </mc:AlternateContent>
    <mc:AlternateContent xmlns:mc="http://schemas.openxmlformats.org/markup-compatibility/2006">
      <mc:Choice Requires="x14">
        <control shapeId="1039" r:id="rId18" name="G28">
          <controlPr defaultSize="0" autoLine="0" r:id="rId19">
            <anchor moveWithCells="1">
              <from>
                <xdr:col>4</xdr:col>
                <xdr:colOff>9525</xdr:colOff>
                <xdr:row>2</xdr:row>
                <xdr:rowOff>161925</xdr:rowOff>
              </from>
              <to>
                <xdr:col>6</xdr:col>
                <xdr:colOff>361950</xdr:colOff>
                <xdr:row>4</xdr:row>
                <xdr:rowOff>47625</xdr:rowOff>
              </to>
            </anchor>
          </controlPr>
        </control>
      </mc:Choice>
      <mc:Fallback>
        <control shapeId="1039" r:id="rId18" name="G28"/>
      </mc:Fallback>
    </mc:AlternateContent>
    <mc:AlternateContent xmlns:mc="http://schemas.openxmlformats.org/markup-compatibility/2006">
      <mc:Choice Requires="x14">
        <control shapeId="1040" r:id="rId20" name="Echantillons15">
          <controlPr defaultSize="0" autoLine="0" r:id="rId21">
            <anchor moveWithCells="1">
              <from>
                <xdr:col>7</xdr:col>
                <xdr:colOff>9525</xdr:colOff>
                <xdr:row>1</xdr:row>
                <xdr:rowOff>85725</xdr:rowOff>
              </from>
              <to>
                <xdr:col>7</xdr:col>
                <xdr:colOff>1381125</xdr:colOff>
                <xdr:row>2</xdr:row>
                <xdr:rowOff>161925</xdr:rowOff>
              </to>
            </anchor>
          </controlPr>
        </control>
      </mc:Choice>
      <mc:Fallback>
        <control shapeId="1040" r:id="rId20" name="Echantillons15"/>
      </mc:Fallback>
    </mc:AlternateContent>
    <mc:AlternateContent xmlns:mc="http://schemas.openxmlformats.org/markup-compatibility/2006">
      <mc:Choice Requires="x14">
        <control shapeId="1041" r:id="rId22" name="Echantillons100">
          <controlPr defaultSize="0" autoLine="0" r:id="rId23">
            <anchor moveWithCells="1">
              <from>
                <xdr:col>7</xdr:col>
                <xdr:colOff>9525</xdr:colOff>
                <xdr:row>0</xdr:row>
                <xdr:rowOff>9525</xdr:rowOff>
              </from>
              <to>
                <xdr:col>7</xdr:col>
                <xdr:colOff>1381125</xdr:colOff>
                <xdr:row>1</xdr:row>
                <xdr:rowOff>85725</xdr:rowOff>
              </to>
            </anchor>
          </controlPr>
        </control>
      </mc:Choice>
      <mc:Fallback>
        <control shapeId="1041" r:id="rId22" name="Echantillons100"/>
      </mc:Fallback>
    </mc:AlternateContent>
    <mc:AlternateContent xmlns:mc="http://schemas.openxmlformats.org/markup-compatibility/2006">
      <mc:Choice Requires="x14">
        <control shapeId="1026" r:id="rId24" name="Button 2">
          <controlPr defaultSize="0" print="0" autoFill="0" autoPict="0" macro="[0]!Pdf">
            <anchor moveWithCells="1">
              <from>
                <xdr:col>1</xdr:col>
                <xdr:colOff>371475</xdr:colOff>
                <xdr:row>8</xdr:row>
                <xdr:rowOff>123825</xdr:rowOff>
              </from>
              <to>
                <xdr:col>2</xdr:col>
                <xdr:colOff>828675</xdr:colOff>
                <xdr:row>10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5" r:id="rId25" name="Button 1">
          <controlPr defaultSize="0" print="0" autoFill="0" autoPict="0" macro="[0]!Valid">
            <anchor moveWithCells="1" sizeWithCells="1">
              <from>
                <xdr:col>0</xdr:col>
                <xdr:colOff>66675</xdr:colOff>
                <xdr:row>8</xdr:row>
                <xdr:rowOff>114300</xdr:rowOff>
              </from>
              <to>
                <xdr:col>1</xdr:col>
                <xdr:colOff>285750</xdr:colOff>
                <xdr:row>10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26" name="Button 3">
          <controlPr defaultSize="0" print="0" autoFill="0" autoPict="0" macro="[0]!ctrldate">
            <anchor moveWithCells="1">
              <from>
                <xdr:col>9</xdr:col>
                <xdr:colOff>180975</xdr:colOff>
                <xdr:row>22</xdr:row>
                <xdr:rowOff>104775</xdr:rowOff>
              </from>
              <to>
                <xdr:col>9</xdr:col>
                <xdr:colOff>733425</xdr:colOff>
                <xdr:row>23</xdr:row>
                <xdr:rowOff>152400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7D1431-24A0-4FE9-A7AB-D2CF200FC693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B6529E-B602-4299-8FE2-088AE5A754FC}">
  <sheetPr codeName="Feuil4">
    <pageSetUpPr fitToPage="1"/>
  </sheetPr>
  <dimension ref="A1:AC128"/>
  <sheetViews>
    <sheetView view="pageBreakPreview" zoomScale="80" zoomScaleNormal="75" zoomScaleSheetLayoutView="80" workbookViewId="0">
      <selection activeCell="F14" sqref="F14"/>
    </sheetView>
  </sheetViews>
  <sheetFormatPr baseColWidth="10" defaultColWidth="11.42578125" defaultRowHeight="12.75" outlineLevelCol="1" x14ac:dyDescent="0.25"/>
  <cols>
    <col min="1" max="1" width="6.28515625" style="21" customWidth="1"/>
    <col min="2" max="2" width="15.7109375" style="21" customWidth="1"/>
    <col min="3" max="3" width="16.7109375" style="21" bestFit="1" customWidth="1"/>
    <col min="4" max="4" width="15.7109375" style="21" customWidth="1"/>
    <col min="5" max="5" width="14.85546875" style="21" customWidth="1"/>
    <col min="6" max="6" width="15" style="21" bestFit="1" customWidth="1"/>
    <col min="7" max="7" width="9.140625" style="21" bestFit="1" customWidth="1"/>
    <col min="8" max="8" width="11.28515625" style="21" customWidth="1" outlineLevel="1"/>
    <col min="9" max="9" width="9.28515625" style="21" customWidth="1" outlineLevel="1"/>
    <col min="10" max="10" width="12.28515625" style="21" customWidth="1" outlineLevel="1"/>
    <col min="11" max="11" width="16.5703125" style="21" customWidth="1" outlineLevel="1"/>
    <col min="12" max="12" width="11.85546875" style="21" bestFit="1" customWidth="1"/>
    <col min="13" max="13" width="14.28515625" style="21" customWidth="1"/>
    <col min="14" max="14" width="19.28515625" style="21" customWidth="1"/>
    <col min="15" max="15" width="1.7109375" style="21" customWidth="1"/>
    <col min="16" max="16" width="21.42578125" style="21" customWidth="1"/>
    <col min="17" max="17" width="11.7109375" style="21" customWidth="1"/>
    <col min="18" max="18" width="2.42578125" style="21" customWidth="1"/>
    <col min="19" max="19" width="21.42578125" style="21" customWidth="1"/>
    <col min="20" max="20" width="11.7109375" style="21" customWidth="1"/>
    <col min="21" max="21" width="1.28515625" style="21" customWidth="1"/>
    <col min="22" max="24" width="11.42578125" style="21"/>
    <col min="25" max="29" width="11.5703125" style="21" customWidth="1" outlineLevel="1"/>
    <col min="30" max="16384" width="11.42578125" style="21"/>
  </cols>
  <sheetData>
    <row r="1" spans="1:29" ht="29.45" customHeight="1" x14ac:dyDescent="0.25">
      <c r="A1" s="188"/>
      <c r="B1" s="189"/>
      <c r="C1" s="189"/>
      <c r="D1" s="194" t="s">
        <v>87</v>
      </c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7" t="s">
        <v>86</v>
      </c>
      <c r="P1" s="197"/>
      <c r="Q1" s="198"/>
      <c r="R1" s="152"/>
      <c r="S1" s="199" t="s">
        <v>85</v>
      </c>
      <c r="T1" s="200"/>
      <c r="U1" s="152"/>
      <c r="X1" s="149"/>
    </row>
    <row r="2" spans="1:29" ht="29.45" customHeight="1" thickBot="1" x14ac:dyDescent="0.3">
      <c r="A2" s="190"/>
      <c r="B2" s="191"/>
      <c r="C2" s="191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201" t="s">
        <v>84</v>
      </c>
      <c r="P2" s="201"/>
      <c r="Q2" s="202"/>
      <c r="R2" s="152"/>
      <c r="S2" s="203" t="s">
        <v>65</v>
      </c>
      <c r="T2" s="204"/>
      <c r="U2" s="152"/>
      <c r="X2" s="149"/>
    </row>
    <row r="3" spans="1:29" ht="29.45" customHeight="1" thickBot="1" x14ac:dyDescent="0.3">
      <c r="A3" s="192"/>
      <c r="B3" s="193"/>
      <c r="C3" s="193"/>
      <c r="D3" s="196"/>
      <c r="E3" s="196"/>
      <c r="F3" s="196"/>
      <c r="G3" s="196"/>
      <c r="H3" s="196"/>
      <c r="I3" s="196"/>
      <c r="J3" s="196"/>
      <c r="K3" s="196"/>
      <c r="L3" s="196"/>
      <c r="M3" s="196"/>
      <c r="N3" s="196"/>
      <c r="O3" s="205" t="s">
        <v>83</v>
      </c>
      <c r="P3" s="205"/>
      <c r="Q3" s="206"/>
      <c r="R3" s="152"/>
      <c r="S3" s="152"/>
      <c r="T3" s="152"/>
      <c r="U3" s="152"/>
    </row>
    <row r="4" spans="1:29" ht="5.45" customHeight="1" thickBot="1" x14ac:dyDescent="0.3">
      <c r="J4" s="160"/>
      <c r="K4" s="160"/>
      <c r="O4" s="160"/>
      <c r="P4" s="160"/>
      <c r="Q4" s="160"/>
      <c r="R4" s="160"/>
      <c r="S4" s="160"/>
      <c r="T4" s="160"/>
      <c r="U4" s="160"/>
    </row>
    <row r="5" spans="1:29" ht="37.9" customHeight="1" thickBot="1" x14ac:dyDescent="0.3">
      <c r="A5" s="148" t="s">
        <v>82</v>
      </c>
      <c r="B5" s="159" t="s">
        <v>81</v>
      </c>
      <c r="C5" s="159" t="s">
        <v>80</v>
      </c>
      <c r="D5" s="159" t="s">
        <v>26</v>
      </c>
      <c r="E5" s="159" t="s">
        <v>27</v>
      </c>
      <c r="F5" s="159" t="s">
        <v>28</v>
      </c>
      <c r="G5" s="159" t="s">
        <v>29</v>
      </c>
      <c r="H5" s="159" t="s">
        <v>30</v>
      </c>
      <c r="I5" s="159" t="s">
        <v>31</v>
      </c>
      <c r="J5" s="159" t="s">
        <v>32</v>
      </c>
      <c r="K5" s="159" t="s">
        <v>33</v>
      </c>
      <c r="L5" s="159" t="s">
        <v>34</v>
      </c>
      <c r="M5" s="159" t="s">
        <v>35</v>
      </c>
      <c r="N5" s="159" t="s">
        <v>36</v>
      </c>
      <c r="O5" s="23"/>
      <c r="P5" s="186" t="s">
        <v>79</v>
      </c>
      <c r="Q5" s="187"/>
      <c r="U5" s="158"/>
      <c r="Y5" s="21" t="e">
        <f ca="1">recherchePerso(AA18:AB22,Q16)</f>
        <v>#NAME?</v>
      </c>
    </row>
    <row r="6" spans="1:29" ht="18" customHeight="1" x14ac:dyDescent="0.25">
      <c r="A6" s="96">
        <v>1</v>
      </c>
      <c r="B6" s="157">
        <v>45069</v>
      </c>
      <c r="C6" s="156">
        <v>45077</v>
      </c>
      <c r="D6" s="136">
        <v>30904</v>
      </c>
      <c r="E6" s="136">
        <v>20.100000000000001</v>
      </c>
      <c r="F6" s="136">
        <v>44.2</v>
      </c>
      <c r="G6" s="136">
        <v>125</v>
      </c>
      <c r="H6" s="135">
        <f t="shared" ref="H6:H35" si="0">E6*1000</f>
        <v>20100</v>
      </c>
      <c r="I6" s="134">
        <f t="shared" ref="I6:I37" si="1">IF(F6="","",(15-6)*h/2)</f>
        <v>198.9</v>
      </c>
      <c r="J6" s="133">
        <f t="shared" ref="J6:J37" si="2">IF(G6="","",3*Fmax*a/(b*h^2))</f>
        <v>49.113122171945697</v>
      </c>
      <c r="K6" s="132" t="str">
        <f t="shared" ref="K6:K35" si="3">IF(L6="","",IF(L6&gt;=$AB$16,$Z$16,IF(L6&gt;=$AB$15,$Z$15,IF(L6&gt;=$AB$14,$Z$14,$Z$13))))</f>
        <v>GL 28</v>
      </c>
      <c r="L6" s="155">
        <f t="shared" ref="L6:L35" si="4">IF(AND(M6&lt;&gt;"B",J6&lt;&gt;""),J6,"")</f>
        <v>49.113122171945697</v>
      </c>
      <c r="M6" s="131" t="s">
        <v>37</v>
      </c>
      <c r="N6" s="130"/>
      <c r="O6" s="59">
        <f t="shared" ref="O6:O48" si="5">IF(L6&lt;&gt;"",LN(L6),"")</f>
        <v>3.8941262531055973</v>
      </c>
      <c r="P6" s="154" t="str">
        <f>$Y$7&amp; " (" &amp;$Z$7&amp; "):"</f>
        <v>Mixte (M):</v>
      </c>
      <c r="Q6" s="153">
        <f>COUNTIF($M6:$M20,$Z$7)</f>
        <v>6</v>
      </c>
      <c r="Y6" s="207" t="s">
        <v>78</v>
      </c>
      <c r="Z6" s="208"/>
      <c r="AA6" s="208"/>
      <c r="AB6" s="209"/>
      <c r="AC6" s="21" t="e">
        <f ca="1">IF(B6="","",noSemaineIso(B6))</f>
        <v>#NAME?</v>
      </c>
    </row>
    <row r="7" spans="1:29" ht="18" customHeight="1" x14ac:dyDescent="0.25">
      <c r="A7" s="96">
        <v>2</v>
      </c>
      <c r="B7" s="111">
        <v>45069</v>
      </c>
      <c r="C7" s="110">
        <v>45077</v>
      </c>
      <c r="D7" s="104">
        <v>30905</v>
      </c>
      <c r="E7" s="104">
        <v>23.95</v>
      </c>
      <c r="F7" s="104">
        <v>44</v>
      </c>
      <c r="G7" s="104">
        <v>125</v>
      </c>
      <c r="H7" s="103">
        <f t="shared" si="0"/>
        <v>23950</v>
      </c>
      <c r="I7" s="102">
        <f t="shared" si="1"/>
        <v>198</v>
      </c>
      <c r="J7" s="101">
        <f t="shared" si="2"/>
        <v>58.786363636363639</v>
      </c>
      <c r="K7" s="100" t="str">
        <f t="shared" si="3"/>
        <v>GL 28</v>
      </c>
      <c r="L7" s="99">
        <f t="shared" si="4"/>
        <v>58.786363636363639</v>
      </c>
      <c r="M7" s="98" t="s">
        <v>25</v>
      </c>
      <c r="N7" s="97"/>
      <c r="O7" s="59">
        <f t="shared" si="5"/>
        <v>4.073909917062883</v>
      </c>
      <c r="P7" s="127" t="str">
        <f>$Y$8&amp; " (" &amp;$Z$8&amp; "):"</f>
        <v>Déchaussement (D):</v>
      </c>
      <c r="Q7" s="126">
        <f>COUNTIF($M6:$M20,$Z$8)</f>
        <v>0</v>
      </c>
      <c r="Y7" s="58" t="s">
        <v>77</v>
      </c>
      <c r="Z7" s="23" t="s">
        <v>37</v>
      </c>
      <c r="AA7" s="152"/>
      <c r="AB7" s="151"/>
      <c r="AC7" s="21" t="e">
        <f ca="1">IF(B7="","",noSemaineIso(B7))</f>
        <v>#NAME?</v>
      </c>
    </row>
    <row r="8" spans="1:29" ht="18" customHeight="1" x14ac:dyDescent="0.25">
      <c r="A8" s="96">
        <v>3</v>
      </c>
      <c r="B8" s="111">
        <v>45069</v>
      </c>
      <c r="C8" s="110">
        <v>45077</v>
      </c>
      <c r="D8" s="104">
        <v>30908</v>
      </c>
      <c r="E8" s="104">
        <v>20.309999999999999</v>
      </c>
      <c r="F8" s="104">
        <v>44</v>
      </c>
      <c r="G8" s="104">
        <v>126</v>
      </c>
      <c r="H8" s="103">
        <f t="shared" si="0"/>
        <v>20310</v>
      </c>
      <c r="I8" s="102">
        <f t="shared" si="1"/>
        <v>198</v>
      </c>
      <c r="J8" s="101">
        <f t="shared" si="2"/>
        <v>49.456168831168831</v>
      </c>
      <c r="K8" s="100" t="str">
        <f t="shared" si="3"/>
        <v>GL 28</v>
      </c>
      <c r="L8" s="99">
        <f t="shared" si="4"/>
        <v>49.456168831168831</v>
      </c>
      <c r="M8" s="98" t="s">
        <v>38</v>
      </c>
      <c r="N8" s="97"/>
      <c r="O8" s="59">
        <f t="shared" si="5"/>
        <v>3.9010867991490752</v>
      </c>
      <c r="P8" s="127" t="str">
        <f>$Y$9&amp; " (" &amp;$Z$9&amp; "):"</f>
        <v>Sur enture (A):</v>
      </c>
      <c r="Q8" s="126">
        <f>COUNTIF($M6:$M20,$Z$9)</f>
        <v>0</v>
      </c>
      <c r="Y8" s="58" t="s">
        <v>76</v>
      </c>
      <c r="Z8" s="23" t="s">
        <v>75</v>
      </c>
      <c r="AA8" s="152"/>
      <c r="AB8" s="151"/>
      <c r="AC8" s="21" t="e">
        <f ca="1">IF(B8="","",noSemaineIso(B8))</f>
        <v>#NAME?</v>
      </c>
    </row>
    <row r="9" spans="1:29" ht="18" customHeight="1" x14ac:dyDescent="0.25">
      <c r="A9" s="96">
        <v>4</v>
      </c>
      <c r="B9" s="111">
        <v>45069</v>
      </c>
      <c r="C9" s="110">
        <v>45077</v>
      </c>
      <c r="D9" s="104">
        <v>30912</v>
      </c>
      <c r="E9" s="104">
        <v>23.69</v>
      </c>
      <c r="F9" s="104">
        <v>44</v>
      </c>
      <c r="G9" s="104">
        <v>125</v>
      </c>
      <c r="H9" s="103">
        <f t="shared" si="0"/>
        <v>23690</v>
      </c>
      <c r="I9" s="102">
        <f t="shared" si="1"/>
        <v>198</v>
      </c>
      <c r="J9" s="101">
        <f t="shared" si="2"/>
        <v>58.148181818181818</v>
      </c>
      <c r="K9" s="100" t="str">
        <f t="shared" si="3"/>
        <v>GL 28</v>
      </c>
      <c r="L9" s="99">
        <f t="shared" si="4"/>
        <v>58.148181818181818</v>
      </c>
      <c r="M9" s="98" t="s">
        <v>25</v>
      </c>
      <c r="N9" s="97"/>
      <c r="O9" s="59">
        <f t="shared" si="5"/>
        <v>4.0629946113766522</v>
      </c>
      <c r="P9" s="127" t="str">
        <f>$Y$10&amp; " (" &amp;$Z$10&amp; "):"</f>
        <v>Mixte sur enture (MAM):</v>
      </c>
      <c r="Q9" s="126">
        <f>COUNTIF($M6:$M20,$Z$10)</f>
        <v>6</v>
      </c>
      <c r="Y9" s="58" t="s">
        <v>74</v>
      </c>
      <c r="Z9" s="21" t="s">
        <v>59</v>
      </c>
      <c r="AB9" s="57"/>
      <c r="AC9" s="21" t="e">
        <f ca="1">IF(B9="","",noSemaineIso(B9))</f>
        <v>#NAME?</v>
      </c>
    </row>
    <row r="10" spans="1:29" ht="18" customHeight="1" x14ac:dyDescent="0.25">
      <c r="A10" s="96">
        <v>5</v>
      </c>
      <c r="B10" s="111">
        <v>45069</v>
      </c>
      <c r="C10" s="110">
        <v>45077</v>
      </c>
      <c r="D10" s="104">
        <v>30913</v>
      </c>
      <c r="E10" s="104">
        <v>22.46</v>
      </c>
      <c r="F10" s="104">
        <v>44</v>
      </c>
      <c r="G10" s="104">
        <v>126</v>
      </c>
      <c r="H10" s="103">
        <f t="shared" si="0"/>
        <v>22460</v>
      </c>
      <c r="I10" s="102">
        <f t="shared" si="1"/>
        <v>198</v>
      </c>
      <c r="J10" s="101">
        <f t="shared" si="2"/>
        <v>54.691558441558442</v>
      </c>
      <c r="K10" s="100" t="str">
        <f t="shared" si="3"/>
        <v>GL 28</v>
      </c>
      <c r="L10" s="99">
        <f t="shared" si="4"/>
        <v>54.691558441558442</v>
      </c>
      <c r="M10" s="98" t="s">
        <v>25</v>
      </c>
      <c r="N10" s="97"/>
      <c r="O10" s="59">
        <f t="shared" si="5"/>
        <v>4.0017093728670785</v>
      </c>
      <c r="P10" s="127" t="str">
        <f>$Y$11&amp; " (" &amp;$Z$11&amp; "):"</f>
        <v>Petit Nœud (PN):</v>
      </c>
      <c r="Q10" s="126">
        <f>COUNTIF($M6:$M20,$Z$11)</f>
        <v>3</v>
      </c>
      <c r="Y10" s="58" t="s">
        <v>73</v>
      </c>
      <c r="Z10" s="21" t="s">
        <v>25</v>
      </c>
      <c r="AB10" s="57"/>
      <c r="AC10" s="21" t="e">
        <f ca="1">IF(B10="","",noSemaineIso(B10))</f>
        <v>#NAME?</v>
      </c>
    </row>
    <row r="11" spans="1:29" ht="18" customHeight="1" thickBot="1" x14ac:dyDescent="0.3">
      <c r="A11" s="96">
        <v>6</v>
      </c>
      <c r="B11" s="111">
        <v>45069</v>
      </c>
      <c r="C11" s="110">
        <v>45077</v>
      </c>
      <c r="D11" s="104">
        <v>30979</v>
      </c>
      <c r="E11" s="104">
        <v>22.73</v>
      </c>
      <c r="F11" s="104">
        <v>44</v>
      </c>
      <c r="G11" s="104">
        <v>150</v>
      </c>
      <c r="H11" s="103">
        <f t="shared" si="0"/>
        <v>22730</v>
      </c>
      <c r="I11" s="102">
        <f t="shared" si="1"/>
        <v>198</v>
      </c>
      <c r="J11" s="101">
        <f t="shared" si="2"/>
        <v>46.493181818181817</v>
      </c>
      <c r="K11" s="100" t="str">
        <f t="shared" si="3"/>
        <v>GL 28</v>
      </c>
      <c r="L11" s="99">
        <f t="shared" si="4"/>
        <v>46.493181818181817</v>
      </c>
      <c r="M11" s="98" t="s">
        <v>37</v>
      </c>
      <c r="N11" s="97"/>
      <c r="O11" s="59">
        <f t="shared" si="5"/>
        <v>3.8393056742764555</v>
      </c>
      <c r="P11" s="125" t="str">
        <f>$Y$12&amp; " (" &amp;$Z$12&amp; "):"</f>
        <v>Bois (B):</v>
      </c>
      <c r="Q11" s="124">
        <f>COUNTIF($M6:$M20,$Z$12)</f>
        <v>0</v>
      </c>
      <c r="Y11" s="58" t="s">
        <v>72</v>
      </c>
      <c r="Z11" s="21" t="s">
        <v>38</v>
      </c>
      <c r="AB11" s="57"/>
      <c r="AC11" s="21" t="e">
        <f ca="1">IF(B11="","",noSemaineIso(B11))</f>
        <v>#NAME?</v>
      </c>
    </row>
    <row r="12" spans="1:29" ht="18" customHeight="1" thickTop="1" thickBot="1" x14ac:dyDescent="0.3">
      <c r="A12" s="96">
        <v>7</v>
      </c>
      <c r="B12" s="111">
        <v>45069</v>
      </c>
      <c r="C12" s="110">
        <v>45077</v>
      </c>
      <c r="D12" s="104">
        <v>30978</v>
      </c>
      <c r="E12" s="104">
        <v>16.28</v>
      </c>
      <c r="F12" s="104">
        <v>40</v>
      </c>
      <c r="G12" s="104">
        <v>100</v>
      </c>
      <c r="H12" s="103">
        <f t="shared" si="0"/>
        <v>16280.000000000002</v>
      </c>
      <c r="I12" s="102">
        <f t="shared" si="1"/>
        <v>180</v>
      </c>
      <c r="J12" s="101">
        <f t="shared" si="2"/>
        <v>54.945000000000014</v>
      </c>
      <c r="K12" s="100" t="str">
        <f t="shared" si="3"/>
        <v>GL 28</v>
      </c>
      <c r="L12" s="99">
        <f t="shared" si="4"/>
        <v>54.945000000000014</v>
      </c>
      <c r="M12" s="98" t="s">
        <v>37</v>
      </c>
      <c r="N12" s="97"/>
      <c r="O12" s="59">
        <f t="shared" si="5"/>
        <v>4.0063326848988874</v>
      </c>
      <c r="P12" s="120" t="s">
        <v>56</v>
      </c>
      <c r="Q12" s="119">
        <f>IF(L6="","",AVERAGE(L6:L20))</f>
        <v>53.832265275884176</v>
      </c>
      <c r="S12" s="107"/>
      <c r="Y12" s="150" t="s">
        <v>71</v>
      </c>
      <c r="Z12" s="145" t="s">
        <v>70</v>
      </c>
      <c r="AA12" s="145"/>
      <c r="AB12" s="144"/>
      <c r="AC12" s="21" t="e">
        <f ca="1">IF(B12="","",noSemaineIso(B12))</f>
        <v>#NAME?</v>
      </c>
    </row>
    <row r="13" spans="1:29" ht="18" customHeight="1" x14ac:dyDescent="0.25">
      <c r="A13" s="96">
        <v>8</v>
      </c>
      <c r="B13" s="111">
        <v>45069</v>
      </c>
      <c r="C13" s="110">
        <v>45077</v>
      </c>
      <c r="D13" s="104">
        <v>30906</v>
      </c>
      <c r="E13" s="104">
        <v>26.02</v>
      </c>
      <c r="F13" s="104">
        <v>44</v>
      </c>
      <c r="G13" s="104">
        <v>151</v>
      </c>
      <c r="H13" s="103">
        <f t="shared" si="0"/>
        <v>26020</v>
      </c>
      <c r="I13" s="102">
        <f t="shared" si="1"/>
        <v>198</v>
      </c>
      <c r="J13" s="101">
        <f t="shared" si="2"/>
        <v>52.870258880192658</v>
      </c>
      <c r="K13" s="100" t="str">
        <f t="shared" si="3"/>
        <v>GL 28</v>
      </c>
      <c r="L13" s="99">
        <f t="shared" si="4"/>
        <v>52.870258880192658</v>
      </c>
      <c r="M13" s="98" t="s">
        <v>25</v>
      </c>
      <c r="N13" s="97"/>
      <c r="O13" s="59">
        <f t="shared" si="5"/>
        <v>3.9678409667776946</v>
      </c>
      <c r="P13" s="109" t="s">
        <v>55</v>
      </c>
      <c r="Q13" s="116">
        <f>MIN(L6:L20)</f>
        <v>45.296052631578945</v>
      </c>
      <c r="S13" s="107"/>
      <c r="X13" s="149"/>
      <c r="Y13" s="207" t="s">
        <v>69</v>
      </c>
      <c r="Z13" s="147" t="s">
        <v>68</v>
      </c>
      <c r="AA13" s="147" t="s">
        <v>67</v>
      </c>
      <c r="AB13" s="146">
        <v>0</v>
      </c>
      <c r="AC13" s="21" t="e">
        <f ca="1">IF(B13="","",noSemaineIso(B13))</f>
        <v>#NAME?</v>
      </c>
    </row>
    <row r="14" spans="1:29" ht="18" customHeight="1" x14ac:dyDescent="0.25">
      <c r="A14" s="96">
        <v>9</v>
      </c>
      <c r="B14" s="111">
        <v>45069</v>
      </c>
      <c r="C14" s="110">
        <v>45077</v>
      </c>
      <c r="D14" s="104">
        <v>30907</v>
      </c>
      <c r="E14" s="104">
        <v>22.44</v>
      </c>
      <c r="F14" s="104">
        <v>44</v>
      </c>
      <c r="G14" s="104">
        <v>152</v>
      </c>
      <c r="H14" s="103">
        <f t="shared" si="0"/>
        <v>22440</v>
      </c>
      <c r="I14" s="102">
        <f t="shared" si="1"/>
        <v>198</v>
      </c>
      <c r="J14" s="101">
        <f t="shared" si="2"/>
        <v>45.296052631578945</v>
      </c>
      <c r="K14" s="100" t="str">
        <f t="shared" si="3"/>
        <v>GL 28</v>
      </c>
      <c r="L14" s="99">
        <f t="shared" si="4"/>
        <v>45.296052631578945</v>
      </c>
      <c r="M14" s="98" t="s">
        <v>37</v>
      </c>
      <c r="N14" s="97"/>
      <c r="O14" s="59">
        <f t="shared" si="5"/>
        <v>3.8132198903164789</v>
      </c>
      <c r="P14" s="109" t="s">
        <v>54</v>
      </c>
      <c r="Q14" s="116">
        <f>MAX(L6:L20)</f>
        <v>65.536363636363632</v>
      </c>
      <c r="S14" s="107"/>
      <c r="Y14" s="210"/>
      <c r="Z14" s="21" t="s">
        <v>66</v>
      </c>
      <c r="AA14" s="21" t="s">
        <v>63</v>
      </c>
      <c r="AB14" s="57">
        <v>22</v>
      </c>
      <c r="AC14" s="21" t="e">
        <f ca="1">IF(B14="","",noSemaineIso(B14))</f>
        <v>#NAME?</v>
      </c>
    </row>
    <row r="15" spans="1:29" ht="18" customHeight="1" x14ac:dyDescent="0.25">
      <c r="A15" s="96">
        <v>10</v>
      </c>
      <c r="B15" s="111">
        <v>45069</v>
      </c>
      <c r="C15" s="110">
        <v>45077</v>
      </c>
      <c r="D15" s="104">
        <v>30909</v>
      </c>
      <c r="E15" s="104">
        <v>28</v>
      </c>
      <c r="F15" s="104">
        <v>44</v>
      </c>
      <c r="G15" s="104">
        <v>150</v>
      </c>
      <c r="H15" s="103">
        <f t="shared" si="0"/>
        <v>28000</v>
      </c>
      <c r="I15" s="102">
        <f t="shared" si="1"/>
        <v>198</v>
      </c>
      <c r="J15" s="101">
        <f t="shared" si="2"/>
        <v>57.272727272727273</v>
      </c>
      <c r="K15" s="100" t="str">
        <f t="shared" si="3"/>
        <v>GL 28</v>
      </c>
      <c r="L15" s="99">
        <f t="shared" si="4"/>
        <v>57.272727272727273</v>
      </c>
      <c r="M15" s="98" t="s">
        <v>25</v>
      </c>
      <c r="N15" s="97"/>
      <c r="O15" s="59">
        <f t="shared" si="5"/>
        <v>4.0478245465872078</v>
      </c>
      <c r="P15" s="44"/>
      <c r="Q15" s="116"/>
      <c r="S15" s="115"/>
      <c r="Y15" s="210"/>
      <c r="Z15" s="21" t="s">
        <v>65</v>
      </c>
      <c r="AA15" s="21" t="s">
        <v>63</v>
      </c>
      <c r="AB15" s="57">
        <v>30</v>
      </c>
      <c r="AC15" s="21" t="e">
        <f ca="1">IF(B15="","",noSemaineIso(B15))</f>
        <v>#NAME?</v>
      </c>
    </row>
    <row r="16" spans="1:29" ht="18" customHeight="1" thickBot="1" x14ac:dyDescent="0.3">
      <c r="A16" s="96">
        <v>11</v>
      </c>
      <c r="B16" s="111">
        <v>45069</v>
      </c>
      <c r="C16" s="110">
        <v>45077</v>
      </c>
      <c r="D16" s="104">
        <v>30914</v>
      </c>
      <c r="E16" s="104">
        <v>29.3</v>
      </c>
      <c r="F16" s="104">
        <v>44</v>
      </c>
      <c r="G16" s="104">
        <v>150</v>
      </c>
      <c r="H16" s="103">
        <f t="shared" si="0"/>
        <v>29300</v>
      </c>
      <c r="I16" s="102">
        <f t="shared" si="1"/>
        <v>198</v>
      </c>
      <c r="J16" s="101">
        <f t="shared" si="2"/>
        <v>59.93181818181818</v>
      </c>
      <c r="K16" s="100" t="str">
        <f t="shared" si="3"/>
        <v>GL 28</v>
      </c>
      <c r="L16" s="99">
        <f t="shared" si="4"/>
        <v>59.93181818181818</v>
      </c>
      <c r="M16" s="98" t="s">
        <v>38</v>
      </c>
      <c r="N16" s="97"/>
      <c r="O16" s="59">
        <f t="shared" si="5"/>
        <v>4.0932075524350253</v>
      </c>
      <c r="P16" s="109" t="s">
        <v>43</v>
      </c>
      <c r="Q16" s="108">
        <f>IF(L6="","",STDEV(L6:L20))</f>
        <v>5.6502993878229697</v>
      </c>
      <c r="Y16" s="211"/>
      <c r="Z16" s="145" t="s">
        <v>64</v>
      </c>
      <c r="AA16" s="145" t="s">
        <v>63</v>
      </c>
      <c r="AB16" s="144">
        <v>36</v>
      </c>
      <c r="AC16" s="21" t="e">
        <f ca="1">IF(B16="","",noSemaineIso(B16))</f>
        <v>#NAME?</v>
      </c>
    </row>
    <row r="17" spans="1:29" ht="18" customHeight="1" thickBot="1" x14ac:dyDescent="0.3">
      <c r="A17" s="96">
        <v>12</v>
      </c>
      <c r="B17" s="111">
        <v>45069</v>
      </c>
      <c r="C17" s="110">
        <v>45077</v>
      </c>
      <c r="D17" s="104">
        <v>30915</v>
      </c>
      <c r="E17" s="104">
        <v>23.19</v>
      </c>
      <c r="F17" s="104">
        <v>44</v>
      </c>
      <c r="G17" s="104">
        <v>150</v>
      </c>
      <c r="H17" s="103">
        <f t="shared" si="0"/>
        <v>23190</v>
      </c>
      <c r="I17" s="102">
        <f t="shared" si="1"/>
        <v>198</v>
      </c>
      <c r="J17" s="101">
        <f t="shared" si="2"/>
        <v>47.434090909090912</v>
      </c>
      <c r="K17" s="100" t="str">
        <f t="shared" si="3"/>
        <v>GL 28</v>
      </c>
      <c r="L17" s="99">
        <f t="shared" si="4"/>
        <v>47.434090909090912</v>
      </c>
      <c r="M17" s="98" t="s">
        <v>37</v>
      </c>
      <c r="N17" s="97"/>
      <c r="O17" s="59">
        <f t="shared" si="5"/>
        <v>3.8593411876794441</v>
      </c>
      <c r="P17" s="109" t="s">
        <v>52</v>
      </c>
      <c r="Q17" s="113">
        <f>IF(Q12&lt;&gt;"",Q16/Q12,"")</f>
        <v>0.10496120419354145</v>
      </c>
      <c r="S17" s="112"/>
      <c r="Y17" s="143" t="s">
        <v>62</v>
      </c>
      <c r="Z17" s="143" t="s">
        <v>61</v>
      </c>
      <c r="AA17" s="143" t="s">
        <v>52</v>
      </c>
      <c r="AB17" s="143" t="s">
        <v>60</v>
      </c>
      <c r="AC17" s="21" t="e">
        <f ca="1">IF(B17="","",noSemaineIso(B17))</f>
        <v>#NAME?</v>
      </c>
    </row>
    <row r="18" spans="1:29" ht="18" customHeight="1" x14ac:dyDescent="0.25">
      <c r="A18" s="96">
        <v>13</v>
      </c>
      <c r="B18" s="111">
        <v>45069</v>
      </c>
      <c r="C18" s="110">
        <v>45077</v>
      </c>
      <c r="D18" s="104">
        <v>30916</v>
      </c>
      <c r="E18" s="104">
        <v>25.45</v>
      </c>
      <c r="F18" s="104">
        <v>44</v>
      </c>
      <c r="G18" s="104">
        <v>150</v>
      </c>
      <c r="H18" s="103">
        <f t="shared" si="0"/>
        <v>25450</v>
      </c>
      <c r="I18" s="102">
        <f t="shared" si="1"/>
        <v>198</v>
      </c>
      <c r="J18" s="101">
        <f t="shared" si="2"/>
        <v>52.05681818181818</v>
      </c>
      <c r="K18" s="100" t="str">
        <f t="shared" si="3"/>
        <v>GL 28</v>
      </c>
      <c r="L18" s="99">
        <f t="shared" si="4"/>
        <v>52.05681818181818</v>
      </c>
      <c r="M18" s="98" t="s">
        <v>37</v>
      </c>
      <c r="N18" s="97"/>
      <c r="O18" s="59">
        <f t="shared" si="5"/>
        <v>3.9523357794085356</v>
      </c>
      <c r="P18" s="109" t="s">
        <v>51</v>
      </c>
      <c r="Q18" s="108">
        <f>IF(M7="","",1.4286*Q17^2-1.9114*Q17+0.996)</f>
        <v>0.81111583247995922</v>
      </c>
      <c r="S18" s="107"/>
      <c r="Y18" s="142">
        <v>3</v>
      </c>
      <c r="Z18" s="141">
        <v>2.0299999999999998</v>
      </c>
      <c r="AA18" s="142">
        <v>0.1</v>
      </c>
      <c r="AB18" s="141">
        <v>0.82</v>
      </c>
      <c r="AC18" s="21" t="e">
        <f ca="1">IF(B18="","",noSemaineIso(B18))</f>
        <v>#NAME?</v>
      </c>
    </row>
    <row r="19" spans="1:29" ht="18" customHeight="1" thickBot="1" x14ac:dyDescent="0.3">
      <c r="A19" s="96">
        <v>14</v>
      </c>
      <c r="B19" s="111">
        <v>45069</v>
      </c>
      <c r="C19" s="110">
        <v>45077</v>
      </c>
      <c r="D19" s="104">
        <v>30917</v>
      </c>
      <c r="E19" s="104">
        <v>27.11</v>
      </c>
      <c r="F19" s="104">
        <v>44</v>
      </c>
      <c r="G19" s="104">
        <v>150</v>
      </c>
      <c r="H19" s="103">
        <f t="shared" si="0"/>
        <v>27110</v>
      </c>
      <c r="I19" s="102">
        <f t="shared" si="1"/>
        <v>198</v>
      </c>
      <c r="J19" s="101">
        <f t="shared" si="2"/>
        <v>55.452272727272728</v>
      </c>
      <c r="K19" s="100" t="str">
        <f t="shared" si="3"/>
        <v>GL 28</v>
      </c>
      <c r="L19" s="99">
        <f t="shared" si="4"/>
        <v>55.452272727272728</v>
      </c>
      <c r="M19" s="98" t="s">
        <v>25</v>
      </c>
      <c r="N19" s="97"/>
      <c r="O19" s="59">
        <f t="shared" si="5"/>
        <v>4.0155226999225784</v>
      </c>
      <c r="P19" s="33" t="s">
        <v>39</v>
      </c>
      <c r="Q19" s="32">
        <f>IF(L7="","",Q12*Q18)</f>
        <v>43.664202663530794</v>
      </c>
      <c r="T19" s="59"/>
      <c r="U19" s="59"/>
      <c r="V19" s="59"/>
      <c r="W19" s="59"/>
      <c r="Y19" s="122">
        <v>5</v>
      </c>
      <c r="Z19" s="121">
        <v>1.95</v>
      </c>
      <c r="AA19" s="122">
        <v>0.15</v>
      </c>
      <c r="AB19" s="121">
        <v>0.74</v>
      </c>
      <c r="AC19" s="21" t="e">
        <f ca="1">IF(B19="","",noSemaineIso(B19))</f>
        <v>#NAME?</v>
      </c>
    </row>
    <row r="20" spans="1:29" ht="18" customHeight="1" thickBot="1" x14ac:dyDescent="0.3">
      <c r="A20" s="96">
        <v>15</v>
      </c>
      <c r="B20" s="140">
        <v>45069</v>
      </c>
      <c r="C20" s="139">
        <v>45077</v>
      </c>
      <c r="D20" s="93">
        <v>30918</v>
      </c>
      <c r="E20" s="93">
        <v>32.04</v>
      </c>
      <c r="F20" s="93">
        <v>44</v>
      </c>
      <c r="G20" s="93">
        <v>150</v>
      </c>
      <c r="H20" s="92">
        <f t="shared" si="0"/>
        <v>32040</v>
      </c>
      <c r="I20" s="91">
        <f t="shared" si="1"/>
        <v>198</v>
      </c>
      <c r="J20" s="90">
        <f t="shared" si="2"/>
        <v>65.536363636363632</v>
      </c>
      <c r="K20" s="89" t="str">
        <f t="shared" si="3"/>
        <v>GL 28</v>
      </c>
      <c r="L20" s="99">
        <f t="shared" si="4"/>
        <v>65.536363636363632</v>
      </c>
      <c r="M20" s="87" t="s">
        <v>38</v>
      </c>
      <c r="N20" s="86"/>
      <c r="O20" s="59">
        <f t="shared" si="5"/>
        <v>4.1826051586121622</v>
      </c>
      <c r="P20" s="212" t="str">
        <f>IF(OR($S$2="",Q19=""),"",IF(LOOKUP(Q19,$AB$13:$AB$16,{"NC";"GL20";"GL 24";"GL 28"})="NC","NON-CONFORME","Conforme GL"&amp; MIN(RIGHT($S$2,2),RIGHT(LOOKUP(Q19,$AB$13:$AB$16,{"NC";"GL20";"GL 24";"GL 28"}),2))))</f>
        <v>Conforme GL24</v>
      </c>
      <c r="Q20" s="213"/>
      <c r="Y20" s="122">
        <v>10</v>
      </c>
      <c r="Z20" s="121">
        <v>1.86</v>
      </c>
      <c r="AA20" s="122">
        <v>0.2</v>
      </c>
      <c r="AB20" s="121">
        <v>0.67</v>
      </c>
      <c r="AC20" s="21" t="e">
        <f ca="1">IF(B20="","",noSemaineIso(B20))</f>
        <v>#NAME?</v>
      </c>
    </row>
    <row r="21" spans="1:29" ht="18" customHeight="1" thickTop="1" x14ac:dyDescent="0.25">
      <c r="A21" s="96">
        <v>16</v>
      </c>
      <c r="B21" s="138">
        <v>45069</v>
      </c>
      <c r="C21" s="137">
        <v>45077</v>
      </c>
      <c r="D21" s="136">
        <v>30919</v>
      </c>
      <c r="E21" s="136">
        <v>26.09</v>
      </c>
      <c r="F21" s="136">
        <v>44</v>
      </c>
      <c r="G21" s="136">
        <v>150</v>
      </c>
      <c r="H21" s="135">
        <f t="shared" si="0"/>
        <v>26090</v>
      </c>
      <c r="I21" s="134">
        <f t="shared" si="1"/>
        <v>198</v>
      </c>
      <c r="J21" s="133">
        <f t="shared" si="2"/>
        <v>53.365909090909092</v>
      </c>
      <c r="K21" s="132" t="str">
        <f t="shared" si="3"/>
        <v>GL 28</v>
      </c>
      <c r="L21" s="99">
        <f t="shared" si="4"/>
        <v>53.365909090909092</v>
      </c>
      <c r="M21" s="131" t="s">
        <v>38</v>
      </c>
      <c r="N21" s="130"/>
      <c r="O21" s="59">
        <f t="shared" si="5"/>
        <v>3.9771721355606409</v>
      </c>
      <c r="P21" s="129" t="str">
        <f>$Y$7&amp; " (" &amp;$Z$7&amp; "):"</f>
        <v>Mixte (M):</v>
      </c>
      <c r="Q21" s="128">
        <f>COUNTIF($M21:$M35,$Z$7)</f>
        <v>5</v>
      </c>
      <c r="Y21" s="122">
        <v>15</v>
      </c>
      <c r="Z21" s="121">
        <v>1.82</v>
      </c>
      <c r="AA21" s="122">
        <v>0.25</v>
      </c>
      <c r="AB21" s="121">
        <v>0.61</v>
      </c>
      <c r="AC21" s="21" t="e">
        <f ca="1">IF(B21="","",noSemaineIso(B21))</f>
        <v>#NAME?</v>
      </c>
    </row>
    <row r="22" spans="1:29" ht="18" customHeight="1" x14ac:dyDescent="0.25">
      <c r="A22" s="96">
        <v>17</v>
      </c>
      <c r="B22" s="111">
        <v>45069</v>
      </c>
      <c r="C22" s="110">
        <v>45077</v>
      </c>
      <c r="D22" s="104">
        <v>30921</v>
      </c>
      <c r="E22" s="104">
        <v>24.05</v>
      </c>
      <c r="F22" s="104">
        <v>44</v>
      </c>
      <c r="G22" s="104">
        <v>177</v>
      </c>
      <c r="H22" s="103">
        <f t="shared" si="0"/>
        <v>24050</v>
      </c>
      <c r="I22" s="102">
        <f t="shared" si="1"/>
        <v>198</v>
      </c>
      <c r="J22" s="101">
        <f t="shared" si="2"/>
        <v>41.689137134052388</v>
      </c>
      <c r="K22" s="100" t="str">
        <f t="shared" si="3"/>
        <v>GL 28</v>
      </c>
      <c r="L22" s="99">
        <f t="shared" si="4"/>
        <v>41.689137134052388</v>
      </c>
      <c r="M22" s="98" t="s">
        <v>59</v>
      </c>
      <c r="N22" s="97"/>
      <c r="O22" s="59">
        <f t="shared" si="5"/>
        <v>3.7302405944862005</v>
      </c>
      <c r="P22" s="127" t="str">
        <f>$Y$8&amp; " (" &amp;$Z$8&amp; "):"</f>
        <v>Déchaussement (D):</v>
      </c>
      <c r="Q22" s="126">
        <f>COUNTIF($M21:$M35,$Z$8)</f>
        <v>0</v>
      </c>
      <c r="Y22" s="122">
        <v>20</v>
      </c>
      <c r="Z22" s="121">
        <v>1.8</v>
      </c>
      <c r="AA22" s="122">
        <v>0.3</v>
      </c>
      <c r="AB22" s="121">
        <v>0.55000000000000004</v>
      </c>
      <c r="AC22" s="21" t="e">
        <f ca="1">IF(B22="","",noSemaineIso(B22))</f>
        <v>#NAME?</v>
      </c>
    </row>
    <row r="23" spans="1:29" ht="18" customHeight="1" x14ac:dyDescent="0.25">
      <c r="A23" s="96">
        <v>18</v>
      </c>
      <c r="B23" s="111">
        <v>45069</v>
      </c>
      <c r="C23" s="110">
        <v>45077</v>
      </c>
      <c r="D23" s="104">
        <v>30922</v>
      </c>
      <c r="E23" s="104">
        <v>30.43</v>
      </c>
      <c r="F23" s="104">
        <v>44</v>
      </c>
      <c r="G23" s="104">
        <v>176</v>
      </c>
      <c r="H23" s="103">
        <f t="shared" si="0"/>
        <v>30430</v>
      </c>
      <c r="I23" s="102">
        <f t="shared" si="1"/>
        <v>198</v>
      </c>
      <c r="J23" s="101">
        <f t="shared" si="2"/>
        <v>53.048166322314053</v>
      </c>
      <c r="K23" s="100" t="str">
        <f t="shared" si="3"/>
        <v>GL 28</v>
      </c>
      <c r="L23" s="99">
        <f t="shared" si="4"/>
        <v>53.048166322314053</v>
      </c>
      <c r="M23" s="98" t="s">
        <v>37</v>
      </c>
      <c r="N23" s="97"/>
      <c r="O23" s="59">
        <f t="shared" si="5"/>
        <v>3.9712002993789874</v>
      </c>
      <c r="P23" s="127" t="str">
        <f>$Y$9&amp; " (" &amp;$Z$9&amp; "):"</f>
        <v>Sur enture (A):</v>
      </c>
      <c r="Q23" s="126">
        <f>COUNTIF($M21:$M35,$Z$9)</f>
        <v>2</v>
      </c>
      <c r="Y23" s="122">
        <v>30</v>
      </c>
      <c r="Z23" s="121">
        <v>1.77</v>
      </c>
      <c r="AA23" s="122"/>
      <c r="AB23" s="121"/>
      <c r="AC23" s="21" t="e">
        <f ca="1">IF(B23="","",noSemaineIso(B23))</f>
        <v>#NAME?</v>
      </c>
    </row>
    <row r="24" spans="1:29" ht="18" customHeight="1" x14ac:dyDescent="0.25">
      <c r="A24" s="96">
        <v>19</v>
      </c>
      <c r="B24" s="111">
        <v>45069</v>
      </c>
      <c r="C24" s="110">
        <v>45077</v>
      </c>
      <c r="D24" s="104">
        <v>30923</v>
      </c>
      <c r="E24" s="104">
        <v>23.64</v>
      </c>
      <c r="F24" s="104">
        <v>44</v>
      </c>
      <c r="G24" s="104">
        <v>177</v>
      </c>
      <c r="H24" s="103">
        <f t="shared" si="0"/>
        <v>23640</v>
      </c>
      <c r="I24" s="102">
        <f t="shared" si="1"/>
        <v>198</v>
      </c>
      <c r="J24" s="101">
        <f t="shared" si="2"/>
        <v>40.978428351309709</v>
      </c>
      <c r="K24" s="100" t="str">
        <f t="shared" si="3"/>
        <v>GL 28</v>
      </c>
      <c r="L24" s="99">
        <f t="shared" si="4"/>
        <v>40.978428351309709</v>
      </c>
      <c r="M24" s="98" t="s">
        <v>38</v>
      </c>
      <c r="N24" s="97"/>
      <c r="O24" s="59">
        <f t="shared" si="5"/>
        <v>3.7130457904723282</v>
      </c>
      <c r="P24" s="127" t="str">
        <f>$Y$10&amp; " (" &amp;$Z$10&amp; "):"</f>
        <v>Mixte sur enture (MAM):</v>
      </c>
      <c r="Q24" s="126">
        <f>COUNTIF($M21:$M35,$Z$10)</f>
        <v>4</v>
      </c>
      <c r="Y24" s="122">
        <v>50</v>
      </c>
      <c r="Z24" s="121">
        <v>1.74</v>
      </c>
      <c r="AA24" s="122"/>
      <c r="AB24" s="121"/>
      <c r="AC24" s="21" t="e">
        <f ca="1">IF(B24="","",noSemaineIso(B24))</f>
        <v>#NAME?</v>
      </c>
    </row>
    <row r="25" spans="1:29" ht="18" customHeight="1" x14ac:dyDescent="0.25">
      <c r="A25" s="96">
        <v>20</v>
      </c>
      <c r="B25" s="111">
        <v>45069</v>
      </c>
      <c r="C25" s="110">
        <v>45077</v>
      </c>
      <c r="D25" s="104">
        <v>30924</v>
      </c>
      <c r="E25" s="104">
        <v>26.87</v>
      </c>
      <c r="F25" s="104">
        <v>44</v>
      </c>
      <c r="G25" s="104">
        <v>175</v>
      </c>
      <c r="H25" s="103">
        <f t="shared" si="0"/>
        <v>26870</v>
      </c>
      <c r="I25" s="102">
        <f t="shared" si="1"/>
        <v>198</v>
      </c>
      <c r="J25" s="101">
        <f t="shared" si="2"/>
        <v>47.109740259740256</v>
      </c>
      <c r="K25" s="100" t="str">
        <f t="shared" si="3"/>
        <v>GL 28</v>
      </c>
      <c r="L25" s="99">
        <f t="shared" si="4"/>
        <v>47.109740259740256</v>
      </c>
      <c r="M25" s="98" t="s">
        <v>37</v>
      </c>
      <c r="N25" s="97"/>
      <c r="O25" s="59">
        <f t="shared" si="5"/>
        <v>3.8524797792121452</v>
      </c>
      <c r="P25" s="127" t="str">
        <f>$Y$11&amp; " (" &amp;$Z$11&amp; "):"</f>
        <v>Petit Nœud (PN):</v>
      </c>
      <c r="Q25" s="126">
        <f>COUNTIF($M21:$M35,$Z$11)</f>
        <v>4</v>
      </c>
      <c r="Y25" s="122">
        <v>100</v>
      </c>
      <c r="Z25" s="121">
        <v>1.69</v>
      </c>
      <c r="AA25" s="122"/>
      <c r="AB25" s="121"/>
      <c r="AC25" s="21" t="e">
        <f ca="1">IF(B25="","",noSemaineIso(B25))</f>
        <v>#NAME?</v>
      </c>
    </row>
    <row r="26" spans="1:29" ht="18" customHeight="1" thickBot="1" x14ac:dyDescent="0.3">
      <c r="A26" s="96">
        <v>21</v>
      </c>
      <c r="B26" s="111">
        <v>45069</v>
      </c>
      <c r="C26" s="110">
        <v>45077</v>
      </c>
      <c r="D26" s="104">
        <v>31006</v>
      </c>
      <c r="E26" s="104">
        <v>30.31</v>
      </c>
      <c r="F26" s="104">
        <v>44</v>
      </c>
      <c r="G26" s="104">
        <v>175</v>
      </c>
      <c r="H26" s="103">
        <f t="shared" si="0"/>
        <v>30310</v>
      </c>
      <c r="I26" s="102">
        <f t="shared" si="1"/>
        <v>198</v>
      </c>
      <c r="J26" s="101">
        <f t="shared" si="2"/>
        <v>53.140909090909091</v>
      </c>
      <c r="K26" s="100" t="str">
        <f t="shared" si="3"/>
        <v>GL 28</v>
      </c>
      <c r="L26" s="99">
        <f t="shared" si="4"/>
        <v>53.140909090909091</v>
      </c>
      <c r="M26" s="98" t="s">
        <v>25</v>
      </c>
      <c r="N26" s="97"/>
      <c r="O26" s="59">
        <f t="shared" si="5"/>
        <v>3.9729470476544573</v>
      </c>
      <c r="P26" s="125" t="str">
        <f>$Y$12&amp; " (" &amp;$Z$12&amp; "):"</f>
        <v>Bois (B):</v>
      </c>
      <c r="Q26" s="124">
        <f>COUNTIF($M21:$M35,$Z$12)</f>
        <v>0</v>
      </c>
      <c r="S26" s="123"/>
      <c r="Y26" s="122">
        <v>500</v>
      </c>
      <c r="Z26" s="121">
        <v>1.67</v>
      </c>
      <c r="AA26" s="122"/>
      <c r="AB26" s="121"/>
      <c r="AC26" s="21" t="e">
        <f ca="1">IF(B26="","",noSemaineIso(B26))</f>
        <v>#NAME?</v>
      </c>
    </row>
    <row r="27" spans="1:29" ht="18" customHeight="1" thickTop="1" thickBot="1" x14ac:dyDescent="0.3">
      <c r="A27" s="96">
        <v>22</v>
      </c>
      <c r="B27" s="111">
        <v>45069</v>
      </c>
      <c r="C27" s="110">
        <v>45077</v>
      </c>
      <c r="D27" s="104">
        <v>30929</v>
      </c>
      <c r="E27" s="104">
        <v>22.13</v>
      </c>
      <c r="F27" s="104">
        <v>44</v>
      </c>
      <c r="G27" s="104">
        <v>177</v>
      </c>
      <c r="H27" s="103">
        <f t="shared" si="0"/>
        <v>22130</v>
      </c>
      <c r="I27" s="102">
        <f t="shared" si="1"/>
        <v>198</v>
      </c>
      <c r="J27" s="101">
        <f t="shared" si="2"/>
        <v>38.360939907550076</v>
      </c>
      <c r="K27" s="100" t="str">
        <f t="shared" si="3"/>
        <v>GL 28</v>
      </c>
      <c r="L27" s="99">
        <f t="shared" si="4"/>
        <v>38.360939907550076</v>
      </c>
      <c r="M27" s="98" t="s">
        <v>37</v>
      </c>
      <c r="N27" s="97"/>
      <c r="O27" s="59">
        <f t="shared" si="5"/>
        <v>3.6470397519973887</v>
      </c>
      <c r="P27" s="120" t="s">
        <v>56</v>
      </c>
      <c r="Q27" s="119">
        <f>IF(L21="","",AVERAGE(L21:L35))</f>
        <v>46.31936380395414</v>
      </c>
      <c r="S27" s="107"/>
      <c r="Y27" s="118"/>
      <c r="Z27" s="117"/>
      <c r="AA27" s="118"/>
      <c r="AB27" s="117"/>
      <c r="AC27" s="21" t="e">
        <f ca="1">IF(B27="","",noSemaineIso(B27))</f>
        <v>#NAME?</v>
      </c>
    </row>
    <row r="28" spans="1:29" ht="18" customHeight="1" x14ac:dyDescent="0.25">
      <c r="A28" s="96">
        <v>23</v>
      </c>
      <c r="B28" s="111">
        <v>45069</v>
      </c>
      <c r="C28" s="110">
        <v>45077</v>
      </c>
      <c r="D28" s="104">
        <v>30930</v>
      </c>
      <c r="E28" s="104">
        <v>28.21</v>
      </c>
      <c r="F28" s="104">
        <v>44</v>
      </c>
      <c r="G28" s="104">
        <v>175</v>
      </c>
      <c r="H28" s="103">
        <f t="shared" si="0"/>
        <v>28210</v>
      </c>
      <c r="I28" s="102">
        <f t="shared" si="1"/>
        <v>198</v>
      </c>
      <c r="J28" s="101">
        <f t="shared" si="2"/>
        <v>49.459090909090911</v>
      </c>
      <c r="K28" s="100" t="str">
        <f t="shared" si="3"/>
        <v>GL 28</v>
      </c>
      <c r="L28" s="99">
        <f t="shared" si="4"/>
        <v>49.459090909090911</v>
      </c>
      <c r="M28" s="98" t="s">
        <v>38</v>
      </c>
      <c r="N28" s="97"/>
      <c r="O28" s="59">
        <f t="shared" si="5"/>
        <v>3.9011458815986506</v>
      </c>
      <c r="P28" s="109" t="s">
        <v>55</v>
      </c>
      <c r="Q28" s="116">
        <f>MIN(L21:L35)</f>
        <v>37.463197314049587</v>
      </c>
      <c r="S28" s="107"/>
      <c r="AC28" s="21" t="e">
        <f ca="1">IF(B28="","",noSemaineIso(B28))</f>
        <v>#NAME?</v>
      </c>
    </row>
    <row r="29" spans="1:29" ht="18" customHeight="1" x14ac:dyDescent="0.25">
      <c r="A29" s="96">
        <v>24</v>
      </c>
      <c r="B29" s="111">
        <v>45069</v>
      </c>
      <c r="C29" s="110">
        <v>45077</v>
      </c>
      <c r="D29" s="104">
        <v>30931</v>
      </c>
      <c r="E29" s="104">
        <v>24.75</v>
      </c>
      <c r="F29" s="104">
        <v>44</v>
      </c>
      <c r="G29" s="104">
        <v>175</v>
      </c>
      <c r="H29" s="103">
        <f t="shared" si="0"/>
        <v>24750</v>
      </c>
      <c r="I29" s="102">
        <f t="shared" si="1"/>
        <v>198</v>
      </c>
      <c r="J29" s="101">
        <f t="shared" si="2"/>
        <v>43.392857142857146</v>
      </c>
      <c r="K29" s="100" t="str">
        <f t="shared" si="3"/>
        <v>GL 28</v>
      </c>
      <c r="L29" s="99">
        <f t="shared" si="4"/>
        <v>43.392857142857146</v>
      </c>
      <c r="M29" s="98" t="s">
        <v>37</v>
      </c>
      <c r="N29" s="97"/>
      <c r="O29" s="59">
        <f t="shared" si="5"/>
        <v>3.7702948455994449</v>
      </c>
      <c r="P29" s="109" t="s">
        <v>54</v>
      </c>
      <c r="Q29" s="116">
        <f>MAX(L21:L35)</f>
        <v>53.365909090909092</v>
      </c>
      <c r="S29" s="107"/>
      <c r="AC29" s="21" t="e">
        <f ca="1">IF(B29="","",noSemaineIso(B29))</f>
        <v>#NAME?</v>
      </c>
    </row>
    <row r="30" spans="1:29" ht="18" customHeight="1" x14ac:dyDescent="0.25">
      <c r="A30" s="96">
        <v>25</v>
      </c>
      <c r="B30" s="111">
        <v>45069</v>
      </c>
      <c r="C30" s="110">
        <v>45077</v>
      </c>
      <c r="D30" s="104">
        <v>30932</v>
      </c>
      <c r="E30" s="104">
        <v>26.96</v>
      </c>
      <c r="F30" s="104">
        <v>44</v>
      </c>
      <c r="G30" s="104">
        <v>175</v>
      </c>
      <c r="H30" s="103">
        <f t="shared" si="0"/>
        <v>26960</v>
      </c>
      <c r="I30" s="102">
        <f t="shared" si="1"/>
        <v>198</v>
      </c>
      <c r="J30" s="101">
        <f t="shared" si="2"/>
        <v>47.267532467532469</v>
      </c>
      <c r="K30" s="100" t="str">
        <f t="shared" si="3"/>
        <v>GL 28</v>
      </c>
      <c r="L30" s="99">
        <f t="shared" si="4"/>
        <v>47.267532467532469</v>
      </c>
      <c r="M30" s="98" t="s">
        <v>37</v>
      </c>
      <c r="N30" s="97"/>
      <c r="O30" s="59">
        <f t="shared" si="5"/>
        <v>3.8558236426288519</v>
      </c>
      <c r="P30" s="44"/>
      <c r="Q30" s="116"/>
      <c r="S30" s="115"/>
      <c r="AC30" s="21" t="e">
        <f ca="1">IF(B30="","",noSemaineIso(B30))</f>
        <v>#NAME?</v>
      </c>
    </row>
    <row r="31" spans="1:29" ht="18" customHeight="1" x14ac:dyDescent="0.25">
      <c r="A31" s="96">
        <v>26</v>
      </c>
      <c r="B31" s="111">
        <v>45069</v>
      </c>
      <c r="C31" s="110">
        <v>45077</v>
      </c>
      <c r="D31" s="104">
        <v>30933</v>
      </c>
      <c r="E31" s="104">
        <v>21.79</v>
      </c>
      <c r="F31" s="104">
        <v>44</v>
      </c>
      <c r="G31" s="104">
        <v>177</v>
      </c>
      <c r="H31" s="103">
        <f t="shared" si="0"/>
        <v>21790</v>
      </c>
      <c r="I31" s="102">
        <f t="shared" si="1"/>
        <v>198</v>
      </c>
      <c r="J31" s="101">
        <f t="shared" si="2"/>
        <v>37.771571648690291</v>
      </c>
      <c r="K31" s="100" t="str">
        <f t="shared" si="3"/>
        <v>GL 28</v>
      </c>
      <c r="L31" s="99">
        <f t="shared" si="4"/>
        <v>37.771571648690291</v>
      </c>
      <c r="M31" s="98" t="s">
        <v>59</v>
      </c>
      <c r="N31" s="97"/>
      <c r="O31" s="59">
        <f t="shared" si="5"/>
        <v>3.6315567468909591</v>
      </c>
      <c r="P31" s="109" t="s">
        <v>43</v>
      </c>
      <c r="Q31" s="108">
        <f>IF(L21="","",STDEV(L21:L35))</f>
        <v>5.8956978119018526</v>
      </c>
      <c r="S31" s="114"/>
      <c r="AC31" s="21" t="e">
        <f ca="1">IF(B31="","",noSemaineIso(B31))</f>
        <v>#NAME?</v>
      </c>
    </row>
    <row r="32" spans="1:29" ht="18" customHeight="1" x14ac:dyDescent="0.25">
      <c r="A32" s="96">
        <v>27</v>
      </c>
      <c r="B32" s="111">
        <v>45069</v>
      </c>
      <c r="C32" s="110">
        <v>45077</v>
      </c>
      <c r="D32" s="104">
        <v>30934</v>
      </c>
      <c r="E32" s="104">
        <v>21.49</v>
      </c>
      <c r="F32" s="104">
        <v>44</v>
      </c>
      <c r="G32" s="104">
        <v>176</v>
      </c>
      <c r="H32" s="103">
        <f t="shared" si="0"/>
        <v>21490</v>
      </c>
      <c r="I32" s="102">
        <f t="shared" si="1"/>
        <v>198</v>
      </c>
      <c r="J32" s="101">
        <f t="shared" si="2"/>
        <v>37.463197314049587</v>
      </c>
      <c r="K32" s="100" t="str">
        <f t="shared" si="3"/>
        <v>GL 28</v>
      </c>
      <c r="L32" s="99">
        <f t="shared" si="4"/>
        <v>37.463197314049587</v>
      </c>
      <c r="M32" s="98" t="s">
        <v>38</v>
      </c>
      <c r="N32" s="97"/>
      <c r="O32" s="59">
        <f t="shared" si="5"/>
        <v>3.6233590461245271</v>
      </c>
      <c r="P32" s="109" t="s">
        <v>52</v>
      </c>
      <c r="Q32" s="113">
        <f>IF(Q27&lt;&gt;"",Q31/Q27,"")</f>
        <v>0.12728365261784005</v>
      </c>
      <c r="S32" s="112"/>
      <c r="AC32" s="21" t="e">
        <f ca="1">IF(B32="","",noSemaineIso(B32))</f>
        <v>#NAME?</v>
      </c>
    </row>
    <row r="33" spans="1:29" ht="18" customHeight="1" x14ac:dyDescent="0.25">
      <c r="A33" s="96">
        <v>28</v>
      </c>
      <c r="B33" s="111">
        <v>45069</v>
      </c>
      <c r="C33" s="110">
        <v>45077</v>
      </c>
      <c r="D33" s="104">
        <v>30935</v>
      </c>
      <c r="E33" s="104">
        <v>29.23</v>
      </c>
      <c r="F33" s="104">
        <v>44</v>
      </c>
      <c r="G33" s="104">
        <v>176</v>
      </c>
      <c r="H33" s="103">
        <f t="shared" si="0"/>
        <v>29230</v>
      </c>
      <c r="I33" s="102">
        <f t="shared" si="1"/>
        <v>198</v>
      </c>
      <c r="J33" s="101">
        <f t="shared" si="2"/>
        <v>50.956224173553721</v>
      </c>
      <c r="K33" s="100" t="str">
        <f t="shared" si="3"/>
        <v>GL 28</v>
      </c>
      <c r="L33" s="99">
        <f t="shared" si="4"/>
        <v>50.956224173553721</v>
      </c>
      <c r="M33" s="98" t="s">
        <v>25</v>
      </c>
      <c r="N33" s="97"/>
      <c r="O33" s="59">
        <f t="shared" si="5"/>
        <v>3.9309669145932626</v>
      </c>
      <c r="P33" s="109" t="s">
        <v>51</v>
      </c>
      <c r="Q33" s="108">
        <f>IF(M22="","",1.4286*Q32^2-1.9114*Q32+0.996)</f>
        <v>0.77585495816669403</v>
      </c>
      <c r="S33" s="107"/>
      <c r="AC33" s="21" t="e">
        <f ca="1">IF(B33="","",noSemaineIso(B33))</f>
        <v>#NAME?</v>
      </c>
    </row>
    <row r="34" spans="1:29" ht="18" customHeight="1" thickBot="1" x14ac:dyDescent="0.3">
      <c r="A34" s="96">
        <v>29</v>
      </c>
      <c r="B34" s="106">
        <v>45071</v>
      </c>
      <c r="C34" s="105">
        <v>45077</v>
      </c>
      <c r="D34" s="104">
        <v>31005</v>
      </c>
      <c r="E34" s="104">
        <v>20</v>
      </c>
      <c r="F34" s="104">
        <v>44</v>
      </c>
      <c r="G34" s="104">
        <v>126</v>
      </c>
      <c r="H34" s="103">
        <f t="shared" si="0"/>
        <v>20000</v>
      </c>
      <c r="I34" s="102">
        <f t="shared" si="1"/>
        <v>198</v>
      </c>
      <c r="J34" s="101">
        <f t="shared" si="2"/>
        <v>48.701298701298704</v>
      </c>
      <c r="K34" s="100" t="str">
        <f t="shared" si="3"/>
        <v>GL 28</v>
      </c>
      <c r="L34" s="99">
        <f t="shared" si="4"/>
        <v>48.701298701298704</v>
      </c>
      <c r="M34" s="98" t="s">
        <v>25</v>
      </c>
      <c r="N34" s="97"/>
      <c r="O34" s="59">
        <f t="shared" si="5"/>
        <v>3.8857056971107728</v>
      </c>
      <c r="P34" s="33" t="s">
        <v>39</v>
      </c>
      <c r="Q34" s="32">
        <f>IF(L22="","",Q27*Q33)</f>
        <v>35.93710806642472</v>
      </c>
      <c r="AC34" s="21" t="e">
        <f ca="1">IF(B34="","",noSemaineIso(B34))</f>
        <v>#NAME?</v>
      </c>
    </row>
    <row r="35" spans="1:29" ht="18.75" thickBot="1" x14ac:dyDescent="0.3">
      <c r="A35" s="96">
        <v>30</v>
      </c>
      <c r="B35" s="95">
        <v>45071</v>
      </c>
      <c r="C35" s="94">
        <v>45077</v>
      </c>
      <c r="D35" s="93">
        <v>30949</v>
      </c>
      <c r="E35" s="93">
        <v>21.22</v>
      </c>
      <c r="F35" s="93">
        <v>44</v>
      </c>
      <c r="G35" s="93">
        <v>125</v>
      </c>
      <c r="H35" s="92">
        <f t="shared" si="0"/>
        <v>21220</v>
      </c>
      <c r="I35" s="91">
        <f t="shared" si="1"/>
        <v>198</v>
      </c>
      <c r="J35" s="90">
        <f t="shared" si="2"/>
        <v>52.085454545454546</v>
      </c>
      <c r="K35" s="89" t="str">
        <f t="shared" si="3"/>
        <v>GL 28</v>
      </c>
      <c r="L35" s="88">
        <f t="shared" si="4"/>
        <v>52.085454545454546</v>
      </c>
      <c r="M35" s="87" t="s">
        <v>25</v>
      </c>
      <c r="N35" s="86"/>
      <c r="O35" s="59">
        <f t="shared" si="5"/>
        <v>3.9528857263917958</v>
      </c>
      <c r="P35" s="212" t="str">
        <f>IF(OR($S$2="",Q34=""),"",IF(LOOKUP(Q34,$AB$13:$AB$16,{"NC";"GL20";"GL 24";"GL 28"})="NC","NON-CONFORME","Conforme GL"&amp; MIN(RIGHT($S$2,2),RIGHT(LOOKUP(Q34,$AB$13:$AB$16,{"NC";"GL20";"GL 24";"GL 28"}),2))))</f>
        <v>Conforme GL24</v>
      </c>
      <c r="Q35" s="213"/>
      <c r="AC35" s="21" t="e">
        <f ca="1">IF(B35="","",noSemaineIso(B35))</f>
        <v>#NAME?</v>
      </c>
    </row>
    <row r="36" spans="1:29" ht="19.5" customHeight="1" thickBot="1" x14ac:dyDescent="0.3">
      <c r="A36" s="96">
        <v>31</v>
      </c>
      <c r="B36" s="71"/>
      <c r="C36" s="70"/>
      <c r="D36" s="93"/>
      <c r="E36" s="85"/>
      <c r="F36" s="85"/>
      <c r="G36" s="85"/>
      <c r="H36" s="92">
        <f t="shared" ref="H36:H99" si="6">E36*1000</f>
        <v>0</v>
      </c>
      <c r="I36" s="91" t="str">
        <f t="shared" si="1"/>
        <v/>
      </c>
      <c r="J36" s="90" t="str">
        <f t="shared" si="2"/>
        <v/>
      </c>
      <c r="K36" s="89" t="str">
        <f t="shared" ref="K36:K99" si="7">IF(L36="","",IF(L36&gt;=$AB$16,$Z$16,IF(L36&gt;=$AB$15,$Z$15,IF(L36&gt;=$AB$14,$Z$14,$Z$13))))</f>
        <v/>
      </c>
      <c r="L36" s="88" t="str">
        <f t="shared" ref="L36:L99" si="8">IF(AND(M36&lt;&gt;"B",J36&lt;&gt;""),J36,"")</f>
        <v/>
      </c>
      <c r="M36" s="84"/>
      <c r="N36" s="84"/>
      <c r="O36" s="59" t="str">
        <f t="shared" si="5"/>
        <v/>
      </c>
      <c r="P36" s="83" t="str">
        <f>$Y$7&amp; " (" &amp;$Z$7&amp; "):"</f>
        <v>Mixte (M):</v>
      </c>
      <c r="Q36" s="82">
        <f>COUNTIF($M36:$M105,$Z$7)</f>
        <v>0</v>
      </c>
      <c r="S36" s="67" t="s">
        <v>58</v>
      </c>
      <c r="T36" s="66"/>
      <c r="AC36" s="21" t="str">
        <f>IF(B36="","",noSemaineIso(B36))</f>
        <v/>
      </c>
    </row>
    <row r="37" spans="1:29" ht="30.75" customHeight="1" thickBot="1" x14ac:dyDescent="0.3">
      <c r="A37" s="96">
        <v>32</v>
      </c>
      <c r="B37" s="65"/>
      <c r="C37" s="64"/>
      <c r="D37" s="93"/>
      <c r="E37" s="63"/>
      <c r="F37" s="63"/>
      <c r="G37" s="63"/>
      <c r="H37" s="92">
        <f t="shared" si="6"/>
        <v>0</v>
      </c>
      <c r="I37" s="91" t="str">
        <f t="shared" si="1"/>
        <v/>
      </c>
      <c r="J37" s="90" t="str">
        <f t="shared" si="2"/>
        <v/>
      </c>
      <c r="K37" s="89" t="str">
        <f t="shared" si="7"/>
        <v/>
      </c>
      <c r="L37" s="88" t="str">
        <f t="shared" si="8"/>
        <v/>
      </c>
      <c r="M37" s="62"/>
      <c r="N37" s="62"/>
      <c r="O37" s="59" t="str">
        <f t="shared" si="5"/>
        <v/>
      </c>
      <c r="P37" s="83" t="str">
        <f>$Y$8&amp; " (" &amp;$Z$8&amp; "):"</f>
        <v>Déchaussement (D):</v>
      </c>
      <c r="Q37" s="82">
        <f>COUNTIF($M36:$M105,$Z$8)</f>
        <v>0</v>
      </c>
      <c r="S37" s="79"/>
      <c r="T37" s="75"/>
      <c r="AC37" s="21" t="str">
        <f>IF(B37="","",noSemaineIso(B37))</f>
        <v/>
      </c>
    </row>
    <row r="38" spans="1:29" ht="33" customHeight="1" thickBot="1" x14ac:dyDescent="0.3">
      <c r="A38" s="96">
        <v>33</v>
      </c>
      <c r="B38" s="71"/>
      <c r="C38" s="70"/>
      <c r="D38" s="93"/>
      <c r="E38" s="63"/>
      <c r="F38" s="63"/>
      <c r="G38" s="63"/>
      <c r="H38" s="92">
        <f t="shared" si="6"/>
        <v>0</v>
      </c>
      <c r="I38" s="91" t="str">
        <f t="shared" ref="I38:I69" si="9">IF(F38="","",(15-6)*h/2)</f>
        <v/>
      </c>
      <c r="J38" s="90" t="str">
        <f t="shared" ref="J38:J69" si="10">IF(G38="","",3*Fmax*a/(b*h^2))</f>
        <v/>
      </c>
      <c r="K38" s="89" t="str">
        <f t="shared" si="7"/>
        <v/>
      </c>
      <c r="L38" s="88" t="str">
        <f t="shared" si="8"/>
        <v/>
      </c>
      <c r="M38" s="62"/>
      <c r="N38" s="62"/>
      <c r="O38" s="59" t="str">
        <f t="shared" si="5"/>
        <v/>
      </c>
      <c r="P38" s="83" t="str">
        <f>$Y$9&amp; " (" &amp;$Z$9&amp; "):"</f>
        <v>Sur enture (A):</v>
      </c>
      <c r="Q38" s="82">
        <f>COUNTIF($M36:$M105,$Z$9)</f>
        <v>0</v>
      </c>
      <c r="S38" s="73"/>
      <c r="T38" s="72"/>
      <c r="AC38" s="21" t="str">
        <f>IF(B38="","",noSemaineIso(B38))</f>
        <v/>
      </c>
    </row>
    <row r="39" spans="1:29" ht="34.5" customHeight="1" thickBot="1" x14ac:dyDescent="0.3">
      <c r="A39" s="96">
        <v>34</v>
      </c>
      <c r="B39" s="65"/>
      <c r="C39" s="64"/>
      <c r="D39" s="93"/>
      <c r="E39" s="63"/>
      <c r="F39" s="63"/>
      <c r="G39" s="63"/>
      <c r="H39" s="92">
        <f t="shared" si="6"/>
        <v>0</v>
      </c>
      <c r="I39" s="91" t="str">
        <f t="shared" si="9"/>
        <v/>
      </c>
      <c r="J39" s="90" t="str">
        <f t="shared" si="10"/>
        <v/>
      </c>
      <c r="K39" s="89" t="str">
        <f t="shared" si="7"/>
        <v/>
      </c>
      <c r="L39" s="88" t="str">
        <f t="shared" si="8"/>
        <v/>
      </c>
      <c r="M39" s="62"/>
      <c r="N39" s="62"/>
      <c r="O39" s="59" t="str">
        <f t="shared" si="5"/>
        <v/>
      </c>
      <c r="P39" s="83" t="str">
        <f>$Y$10&amp; " (" &amp;$Z$10&amp; "):"</f>
        <v>Mixte sur enture (MAM):</v>
      </c>
      <c r="Q39" s="82">
        <f>COUNTIF($M36:$M105,$Z$10)</f>
        <v>0</v>
      </c>
      <c r="S39" s="214" t="s">
        <v>57</v>
      </c>
      <c r="T39" s="215"/>
      <c r="AC39" s="21" t="str">
        <f>IF(B39="","",noSemaineIso(B39))</f>
        <v/>
      </c>
    </row>
    <row r="40" spans="1:29" ht="32.25" customHeight="1" thickBot="1" x14ac:dyDescent="0.3">
      <c r="A40" s="96">
        <v>35</v>
      </c>
      <c r="B40" s="71"/>
      <c r="C40" s="70"/>
      <c r="D40" s="93"/>
      <c r="E40" s="63"/>
      <c r="F40" s="63"/>
      <c r="G40" s="63"/>
      <c r="H40" s="92">
        <f t="shared" si="6"/>
        <v>0</v>
      </c>
      <c r="I40" s="91" t="str">
        <f t="shared" si="9"/>
        <v/>
      </c>
      <c r="J40" s="90" t="str">
        <f t="shared" si="10"/>
        <v/>
      </c>
      <c r="K40" s="89" t="str">
        <f t="shared" si="7"/>
        <v/>
      </c>
      <c r="L40" s="88" t="str">
        <f t="shared" si="8"/>
        <v/>
      </c>
      <c r="M40" s="62"/>
      <c r="N40" s="62"/>
      <c r="O40" s="59" t="str">
        <f t="shared" si="5"/>
        <v/>
      </c>
      <c r="P40" s="83" t="str">
        <f>$Y$11&amp; " (" &amp;$Z$11&amp; "):"</f>
        <v>Petit Nœud (PN):</v>
      </c>
      <c r="Q40" s="82">
        <f>COUNTIF($M36:$M105,$Z$11)</f>
        <v>0</v>
      </c>
      <c r="S40" s="76"/>
      <c r="T40" s="75"/>
      <c r="AC40" s="21" t="str">
        <f>IF(B40="","",noSemaineIso(B40))</f>
        <v/>
      </c>
    </row>
    <row r="41" spans="1:29" ht="32.25" customHeight="1" thickBot="1" x14ac:dyDescent="0.3">
      <c r="A41" s="96">
        <v>36</v>
      </c>
      <c r="B41" s="65"/>
      <c r="C41" s="64"/>
      <c r="D41" s="93"/>
      <c r="E41" s="63"/>
      <c r="F41" s="63"/>
      <c r="G41" s="63"/>
      <c r="H41" s="92">
        <f t="shared" si="6"/>
        <v>0</v>
      </c>
      <c r="I41" s="91" t="str">
        <f t="shared" si="9"/>
        <v/>
      </c>
      <c r="J41" s="90" t="str">
        <f t="shared" si="10"/>
        <v/>
      </c>
      <c r="K41" s="89" t="str">
        <f t="shared" si="7"/>
        <v/>
      </c>
      <c r="L41" s="88" t="str">
        <f t="shared" si="8"/>
        <v/>
      </c>
      <c r="M41" s="62"/>
      <c r="N41" s="62"/>
      <c r="O41" s="59" t="str">
        <f t="shared" si="5"/>
        <v/>
      </c>
      <c r="P41" s="81" t="str">
        <f>$Y$12&amp; " (" &amp;$Z$12&amp; "):"</f>
        <v>Bois (B):</v>
      </c>
      <c r="Q41" s="80">
        <f>COUNTIF($M36:$M105,$Z$12)</f>
        <v>0</v>
      </c>
      <c r="S41" s="76"/>
      <c r="T41" s="75"/>
      <c r="AC41" s="21" t="str">
        <f>IF(B41="","",noSemaineIso(B41))</f>
        <v/>
      </c>
    </row>
    <row r="42" spans="1:29" ht="28.5" customHeight="1" thickTop="1" thickBot="1" x14ac:dyDescent="0.3">
      <c r="A42" s="96">
        <v>37</v>
      </c>
      <c r="B42" s="71"/>
      <c r="C42" s="70"/>
      <c r="D42" s="93"/>
      <c r="E42" s="63"/>
      <c r="F42" s="63"/>
      <c r="G42" s="63"/>
      <c r="H42" s="92">
        <f t="shared" si="6"/>
        <v>0</v>
      </c>
      <c r="I42" s="91" t="str">
        <f t="shared" si="9"/>
        <v/>
      </c>
      <c r="J42" s="90" t="str">
        <f t="shared" si="10"/>
        <v/>
      </c>
      <c r="K42" s="89" t="str">
        <f t="shared" si="7"/>
        <v/>
      </c>
      <c r="L42" s="88" t="str">
        <f t="shared" si="8"/>
        <v/>
      </c>
      <c r="M42" s="62"/>
      <c r="N42" s="62"/>
      <c r="O42" s="59" t="str">
        <f t="shared" si="5"/>
        <v/>
      </c>
      <c r="P42" s="78" t="s">
        <v>56</v>
      </c>
      <c r="Q42" s="60" t="str">
        <f>IF(L36="","",AVERAGE(L36:L105))</f>
        <v/>
      </c>
      <c r="S42" s="79"/>
      <c r="T42" s="75"/>
      <c r="AC42" s="21" t="str">
        <f>IF(B42="","",noSemaineIso(B42))</f>
        <v/>
      </c>
    </row>
    <row r="43" spans="1:29" ht="41.25" customHeight="1" thickBot="1" x14ac:dyDescent="0.3">
      <c r="A43" s="96">
        <v>38</v>
      </c>
      <c r="B43" s="65"/>
      <c r="C43" s="64"/>
      <c r="D43" s="93"/>
      <c r="E43" s="63"/>
      <c r="F43" s="63"/>
      <c r="G43" s="63"/>
      <c r="H43" s="92">
        <f t="shared" si="6"/>
        <v>0</v>
      </c>
      <c r="I43" s="91" t="str">
        <f t="shared" si="9"/>
        <v/>
      </c>
      <c r="J43" s="90" t="str">
        <f t="shared" si="10"/>
        <v/>
      </c>
      <c r="K43" s="89" t="str">
        <f t="shared" si="7"/>
        <v/>
      </c>
      <c r="L43" s="88" t="str">
        <f t="shared" si="8"/>
        <v/>
      </c>
      <c r="M43" s="62"/>
      <c r="N43" s="62"/>
      <c r="O43" s="59" t="str">
        <f t="shared" si="5"/>
        <v/>
      </c>
      <c r="P43" s="69" t="s">
        <v>55</v>
      </c>
      <c r="Q43" s="77">
        <f>MIN(L36:L105)</f>
        <v>0</v>
      </c>
      <c r="S43" s="76"/>
      <c r="T43" s="75"/>
      <c r="AC43" s="21" t="str">
        <f>IF(B43="","",noSemaineIso(B43))</f>
        <v/>
      </c>
    </row>
    <row r="44" spans="1:29" ht="23.25" customHeight="1" thickBot="1" x14ac:dyDescent="0.3">
      <c r="A44" s="96">
        <v>39</v>
      </c>
      <c r="B44" s="71"/>
      <c r="C44" s="70"/>
      <c r="D44" s="93"/>
      <c r="E44" s="63"/>
      <c r="F44" s="63"/>
      <c r="G44" s="63"/>
      <c r="H44" s="92">
        <f t="shared" si="6"/>
        <v>0</v>
      </c>
      <c r="I44" s="91" t="str">
        <f t="shared" si="9"/>
        <v/>
      </c>
      <c r="J44" s="90" t="str">
        <f t="shared" si="10"/>
        <v/>
      </c>
      <c r="K44" s="89" t="str">
        <f t="shared" si="7"/>
        <v/>
      </c>
      <c r="L44" s="88" t="str">
        <f t="shared" si="8"/>
        <v/>
      </c>
      <c r="M44" s="62"/>
      <c r="N44" s="62"/>
      <c r="O44" s="59" t="str">
        <f t="shared" si="5"/>
        <v/>
      </c>
      <c r="P44" s="69" t="s">
        <v>54</v>
      </c>
      <c r="Q44" s="77">
        <f>MAX(L36:L105)</f>
        <v>0</v>
      </c>
      <c r="S44" s="73"/>
      <c r="T44" s="72"/>
      <c r="AC44" s="21" t="str">
        <f>IF(B44="","",noSemaineIso(B44))</f>
        <v/>
      </c>
    </row>
    <row r="45" spans="1:29" ht="25.5" customHeight="1" thickTop="1" thickBot="1" x14ac:dyDescent="0.3">
      <c r="A45" s="96">
        <v>40</v>
      </c>
      <c r="B45" s="65"/>
      <c r="C45" s="64"/>
      <c r="D45" s="93"/>
      <c r="E45" s="63"/>
      <c r="F45" s="63"/>
      <c r="G45" s="63"/>
      <c r="H45" s="92">
        <f t="shared" si="6"/>
        <v>0</v>
      </c>
      <c r="I45" s="91" t="str">
        <f t="shared" si="9"/>
        <v/>
      </c>
      <c r="J45" s="90" t="str">
        <f t="shared" si="10"/>
        <v/>
      </c>
      <c r="K45" s="89" t="str">
        <f t="shared" si="7"/>
        <v/>
      </c>
      <c r="L45" s="88" t="str">
        <f t="shared" si="8"/>
        <v/>
      </c>
      <c r="M45" s="62"/>
      <c r="N45" s="62"/>
      <c r="O45" s="59" t="str">
        <f t="shared" si="5"/>
        <v/>
      </c>
      <c r="P45" s="78"/>
      <c r="Q45" s="77"/>
      <c r="S45" s="214" t="s">
        <v>53</v>
      </c>
      <c r="T45" s="215"/>
      <c r="AC45" s="21" t="str">
        <f>IF(B45="","",noSemaineIso(B45))</f>
        <v/>
      </c>
    </row>
    <row r="46" spans="1:29" ht="44.25" customHeight="1" thickBot="1" x14ac:dyDescent="0.3">
      <c r="A46" s="96">
        <v>41</v>
      </c>
      <c r="B46" s="71"/>
      <c r="C46" s="70"/>
      <c r="D46" s="93"/>
      <c r="E46" s="93"/>
      <c r="F46" s="93"/>
      <c r="G46" s="93"/>
      <c r="H46" s="92">
        <f t="shared" si="6"/>
        <v>0</v>
      </c>
      <c r="I46" s="91" t="str">
        <f t="shared" si="9"/>
        <v/>
      </c>
      <c r="J46" s="90" t="str">
        <f t="shared" si="10"/>
        <v/>
      </c>
      <c r="K46" s="89" t="str">
        <f t="shared" si="7"/>
        <v/>
      </c>
      <c r="L46" s="88" t="str">
        <f t="shared" si="8"/>
        <v/>
      </c>
      <c r="M46" s="62"/>
      <c r="N46" s="62"/>
      <c r="O46" s="59" t="str">
        <f t="shared" si="5"/>
        <v/>
      </c>
      <c r="P46" s="69" t="s">
        <v>43</v>
      </c>
      <c r="Q46" s="68" t="str">
        <f>IF(L36="","",STDEV(L36:L105))</f>
        <v/>
      </c>
      <c r="S46" s="76"/>
      <c r="T46" s="75"/>
      <c r="AC46" s="21" t="str">
        <f>IF(B46="","",noSemaineIso(B46))</f>
        <v/>
      </c>
    </row>
    <row r="47" spans="1:29" ht="30" customHeight="1" thickBot="1" x14ac:dyDescent="0.3">
      <c r="A47" s="96">
        <v>42</v>
      </c>
      <c r="B47" s="65"/>
      <c r="C47" s="64"/>
      <c r="D47" s="93"/>
      <c r="E47" s="63"/>
      <c r="F47" s="63"/>
      <c r="G47" s="63"/>
      <c r="H47" s="92">
        <f t="shared" si="6"/>
        <v>0</v>
      </c>
      <c r="I47" s="91" t="str">
        <f t="shared" si="9"/>
        <v/>
      </c>
      <c r="J47" s="90" t="str">
        <f t="shared" si="10"/>
        <v/>
      </c>
      <c r="K47" s="89" t="str">
        <f t="shared" si="7"/>
        <v/>
      </c>
      <c r="L47" s="88" t="str">
        <f t="shared" si="8"/>
        <v/>
      </c>
      <c r="M47" s="62"/>
      <c r="N47" s="62"/>
      <c r="O47" s="59" t="str">
        <f t="shared" si="5"/>
        <v/>
      </c>
      <c r="P47" s="69" t="s">
        <v>52</v>
      </c>
      <c r="Q47" s="74" t="str">
        <f>IF(Q42&lt;&gt;"",Q46/Q42,"")</f>
        <v/>
      </c>
      <c r="S47" s="73"/>
      <c r="T47" s="72"/>
      <c r="AA47" s="21" t="str">
        <f>IF(B106&lt;&gt;"",YEAR(B106)&amp;"-"&amp;IF(WEEKNUM(B106)&lt;10,0&amp;WEEKNUM(B106)-1,WEEKNUM(B106)-1),"")</f>
        <v/>
      </c>
      <c r="AC47" s="21" t="str">
        <f>IF(B47="","",noSemaineIso(B47))</f>
        <v/>
      </c>
    </row>
    <row r="48" spans="1:29" ht="33" customHeight="1" thickBot="1" x14ac:dyDescent="0.3">
      <c r="A48" s="96">
        <v>43</v>
      </c>
      <c r="B48" s="71"/>
      <c r="C48" s="70"/>
      <c r="D48" s="93"/>
      <c r="E48" s="63"/>
      <c r="F48" s="63"/>
      <c r="G48" s="63"/>
      <c r="H48" s="92">
        <f t="shared" si="6"/>
        <v>0</v>
      </c>
      <c r="I48" s="91" t="str">
        <f t="shared" si="9"/>
        <v/>
      </c>
      <c r="J48" s="90" t="str">
        <f t="shared" si="10"/>
        <v/>
      </c>
      <c r="K48" s="89" t="str">
        <f t="shared" si="7"/>
        <v/>
      </c>
      <c r="L48" s="88" t="str">
        <f t="shared" si="8"/>
        <v/>
      </c>
      <c r="M48" s="62"/>
      <c r="N48" s="62"/>
      <c r="O48" s="59" t="str">
        <f t="shared" si="5"/>
        <v/>
      </c>
      <c r="P48" s="69" t="s">
        <v>51</v>
      </c>
      <c r="Q48" s="68" t="str">
        <f>IF(M37="","",1.4286*Q47^2-1.9114*Q47+0.996)</f>
        <v/>
      </c>
      <c r="S48" s="214" t="s">
        <v>49</v>
      </c>
      <c r="T48" s="215"/>
      <c r="Y48" s="26"/>
      <c r="Z48" s="26"/>
      <c r="AA48" s="26"/>
      <c r="AB48" s="26"/>
      <c r="AC48" s="21" t="str">
        <f>IF(B48="","",noSemaineIso(B48))</f>
        <v/>
      </c>
    </row>
    <row r="49" spans="1:28" ht="33" customHeight="1" thickBot="1" x14ac:dyDescent="0.3">
      <c r="A49" s="96">
        <v>44</v>
      </c>
      <c r="B49" s="165"/>
      <c r="C49" s="166"/>
      <c r="D49" s="93"/>
      <c r="E49" s="163"/>
      <c r="F49" s="163"/>
      <c r="G49" s="163"/>
      <c r="H49" s="92">
        <f t="shared" si="6"/>
        <v>0</v>
      </c>
      <c r="I49" s="91" t="str">
        <f t="shared" si="9"/>
        <v/>
      </c>
      <c r="J49" s="90" t="str">
        <f t="shared" si="10"/>
        <v/>
      </c>
      <c r="K49" s="89" t="str">
        <f t="shared" si="7"/>
        <v/>
      </c>
      <c r="L49" s="88" t="str">
        <f t="shared" si="8"/>
        <v/>
      </c>
      <c r="M49" s="164"/>
      <c r="N49" s="164"/>
      <c r="O49" s="59"/>
      <c r="P49" s="69"/>
      <c r="Q49" s="68"/>
      <c r="S49" s="76"/>
      <c r="T49" s="75"/>
      <c r="Y49" s="26"/>
      <c r="Z49" s="26"/>
      <c r="AA49" s="26"/>
      <c r="AB49" s="26"/>
    </row>
    <row r="50" spans="1:28" ht="33" customHeight="1" thickBot="1" x14ac:dyDescent="0.3">
      <c r="A50" s="96">
        <v>45</v>
      </c>
      <c r="B50" s="165"/>
      <c r="C50" s="166"/>
      <c r="D50" s="93"/>
      <c r="E50" s="163"/>
      <c r="F50" s="163"/>
      <c r="G50" s="163"/>
      <c r="H50" s="92">
        <f t="shared" si="6"/>
        <v>0</v>
      </c>
      <c r="I50" s="91" t="str">
        <f t="shared" si="9"/>
        <v/>
      </c>
      <c r="J50" s="90" t="str">
        <f t="shared" si="10"/>
        <v/>
      </c>
      <c r="K50" s="89" t="str">
        <f t="shared" si="7"/>
        <v/>
      </c>
      <c r="L50" s="88" t="str">
        <f t="shared" si="8"/>
        <v/>
      </c>
      <c r="M50" s="164"/>
      <c r="N50" s="164"/>
      <c r="O50" s="59"/>
      <c r="P50" s="69"/>
      <c r="Q50" s="68"/>
      <c r="S50" s="76"/>
      <c r="T50" s="75"/>
      <c r="Y50" s="26"/>
      <c r="Z50" s="26"/>
      <c r="AA50" s="26"/>
      <c r="AB50" s="26"/>
    </row>
    <row r="51" spans="1:28" ht="33" customHeight="1" thickBot="1" x14ac:dyDescent="0.3">
      <c r="A51" s="96">
        <v>46</v>
      </c>
      <c r="B51" s="165"/>
      <c r="C51" s="166"/>
      <c r="D51" s="93"/>
      <c r="E51" s="163"/>
      <c r="F51" s="163"/>
      <c r="G51" s="163"/>
      <c r="H51" s="92">
        <f t="shared" si="6"/>
        <v>0</v>
      </c>
      <c r="I51" s="91" t="str">
        <f t="shared" si="9"/>
        <v/>
      </c>
      <c r="J51" s="90" t="str">
        <f t="shared" si="10"/>
        <v/>
      </c>
      <c r="K51" s="89" t="str">
        <f t="shared" si="7"/>
        <v/>
      </c>
      <c r="L51" s="88" t="str">
        <f t="shared" si="8"/>
        <v/>
      </c>
      <c r="M51" s="164"/>
      <c r="N51" s="164"/>
      <c r="O51" s="59"/>
      <c r="P51" s="69"/>
      <c r="Q51" s="68"/>
      <c r="S51" s="76"/>
      <c r="T51" s="75"/>
      <c r="Y51" s="26"/>
      <c r="Z51" s="26"/>
      <c r="AA51" s="26"/>
      <c r="AB51" s="26"/>
    </row>
    <row r="52" spans="1:28" ht="33" customHeight="1" thickBot="1" x14ac:dyDescent="0.3">
      <c r="A52" s="96">
        <v>47</v>
      </c>
      <c r="B52" s="165"/>
      <c r="C52" s="166"/>
      <c r="D52" s="93"/>
      <c r="E52" s="163"/>
      <c r="F52" s="163"/>
      <c r="G52" s="163"/>
      <c r="H52" s="92">
        <f t="shared" si="6"/>
        <v>0</v>
      </c>
      <c r="I52" s="91" t="str">
        <f t="shared" si="9"/>
        <v/>
      </c>
      <c r="J52" s="90" t="str">
        <f t="shared" si="10"/>
        <v/>
      </c>
      <c r="K52" s="89" t="str">
        <f t="shared" si="7"/>
        <v/>
      </c>
      <c r="L52" s="88" t="str">
        <f t="shared" si="8"/>
        <v/>
      </c>
      <c r="M52" s="164"/>
      <c r="N52" s="164"/>
      <c r="O52" s="59"/>
      <c r="P52" s="69"/>
      <c r="Q52" s="68"/>
      <c r="S52" s="76"/>
      <c r="T52" s="75"/>
      <c r="Y52" s="26"/>
      <c r="Z52" s="26"/>
      <c r="AA52" s="26"/>
      <c r="AB52" s="26"/>
    </row>
    <row r="53" spans="1:28" ht="33" customHeight="1" thickBot="1" x14ac:dyDescent="0.3">
      <c r="A53" s="96">
        <v>48</v>
      </c>
      <c r="B53" s="165"/>
      <c r="C53" s="166"/>
      <c r="D53" s="93"/>
      <c r="E53" s="163"/>
      <c r="F53" s="163"/>
      <c r="G53" s="163"/>
      <c r="H53" s="92">
        <f t="shared" si="6"/>
        <v>0</v>
      </c>
      <c r="I53" s="91" t="str">
        <f t="shared" si="9"/>
        <v/>
      </c>
      <c r="J53" s="90" t="str">
        <f t="shared" si="10"/>
        <v/>
      </c>
      <c r="K53" s="89" t="str">
        <f t="shared" si="7"/>
        <v/>
      </c>
      <c r="L53" s="88" t="str">
        <f t="shared" si="8"/>
        <v/>
      </c>
      <c r="M53" s="164"/>
      <c r="N53" s="164"/>
      <c r="O53" s="59"/>
      <c r="P53" s="69"/>
      <c r="Q53" s="68"/>
      <c r="S53" s="76"/>
      <c r="T53" s="75"/>
      <c r="Y53" s="26"/>
      <c r="Z53" s="26"/>
      <c r="AA53" s="26"/>
      <c r="AB53" s="26"/>
    </row>
    <row r="54" spans="1:28" ht="33" customHeight="1" thickBot="1" x14ac:dyDescent="0.3">
      <c r="A54" s="96">
        <v>49</v>
      </c>
      <c r="B54" s="165"/>
      <c r="C54" s="166"/>
      <c r="D54" s="93"/>
      <c r="E54" s="163"/>
      <c r="F54" s="163"/>
      <c r="G54" s="163"/>
      <c r="H54" s="92">
        <f t="shared" si="6"/>
        <v>0</v>
      </c>
      <c r="I54" s="91" t="str">
        <f t="shared" si="9"/>
        <v/>
      </c>
      <c r="J54" s="90" t="str">
        <f t="shared" si="10"/>
        <v/>
      </c>
      <c r="K54" s="89" t="str">
        <f t="shared" si="7"/>
        <v/>
      </c>
      <c r="L54" s="88" t="str">
        <f t="shared" si="8"/>
        <v/>
      </c>
      <c r="M54" s="164"/>
      <c r="N54" s="164"/>
      <c r="O54" s="59"/>
      <c r="P54" s="69"/>
      <c r="Q54" s="68"/>
      <c r="S54" s="76"/>
      <c r="T54" s="75"/>
      <c r="Y54" s="26"/>
      <c r="Z54" s="26"/>
      <c r="AA54" s="26"/>
      <c r="AB54" s="26"/>
    </row>
    <row r="55" spans="1:28" ht="33" customHeight="1" thickBot="1" x14ac:dyDescent="0.3">
      <c r="A55" s="96">
        <v>50</v>
      </c>
      <c r="B55" s="165"/>
      <c r="C55" s="166"/>
      <c r="D55" s="93"/>
      <c r="E55" s="163"/>
      <c r="F55" s="163"/>
      <c r="G55" s="163"/>
      <c r="H55" s="92">
        <f t="shared" si="6"/>
        <v>0</v>
      </c>
      <c r="I55" s="91" t="str">
        <f t="shared" si="9"/>
        <v/>
      </c>
      <c r="J55" s="90" t="str">
        <f t="shared" si="10"/>
        <v/>
      </c>
      <c r="K55" s="89" t="str">
        <f t="shared" si="7"/>
        <v/>
      </c>
      <c r="L55" s="88" t="str">
        <f t="shared" si="8"/>
        <v/>
      </c>
      <c r="M55" s="164"/>
      <c r="N55" s="164"/>
      <c r="O55" s="59"/>
      <c r="P55" s="69"/>
      <c r="Q55" s="68"/>
      <c r="S55" s="76"/>
      <c r="T55" s="75"/>
      <c r="Y55" s="26"/>
      <c r="Z55" s="26"/>
      <c r="AA55" s="26"/>
      <c r="AB55" s="26"/>
    </row>
    <row r="56" spans="1:28" ht="33" customHeight="1" thickBot="1" x14ac:dyDescent="0.3">
      <c r="A56" s="96">
        <v>51</v>
      </c>
      <c r="B56" s="165"/>
      <c r="C56" s="166"/>
      <c r="D56" s="93"/>
      <c r="E56" s="163"/>
      <c r="F56" s="163"/>
      <c r="G56" s="163"/>
      <c r="H56" s="92">
        <f t="shared" si="6"/>
        <v>0</v>
      </c>
      <c r="I56" s="91" t="str">
        <f t="shared" si="9"/>
        <v/>
      </c>
      <c r="J56" s="90" t="str">
        <f t="shared" si="10"/>
        <v/>
      </c>
      <c r="K56" s="89" t="str">
        <f t="shared" si="7"/>
        <v/>
      </c>
      <c r="L56" s="88" t="str">
        <f t="shared" si="8"/>
        <v/>
      </c>
      <c r="M56" s="164"/>
      <c r="N56" s="164"/>
      <c r="O56" s="59"/>
      <c r="P56" s="69"/>
      <c r="Q56" s="68"/>
      <c r="S56" s="76"/>
      <c r="T56" s="75"/>
      <c r="Y56" s="26"/>
      <c r="Z56" s="26"/>
      <c r="AA56" s="26"/>
      <c r="AB56" s="26"/>
    </row>
    <row r="57" spans="1:28" ht="33" customHeight="1" thickBot="1" x14ac:dyDescent="0.3">
      <c r="A57" s="96">
        <v>52</v>
      </c>
      <c r="B57" s="165"/>
      <c r="C57" s="166"/>
      <c r="D57" s="93"/>
      <c r="E57" s="163"/>
      <c r="F57" s="163"/>
      <c r="G57" s="163"/>
      <c r="H57" s="92">
        <f t="shared" si="6"/>
        <v>0</v>
      </c>
      <c r="I57" s="91" t="str">
        <f t="shared" si="9"/>
        <v/>
      </c>
      <c r="J57" s="90" t="str">
        <f t="shared" si="10"/>
        <v/>
      </c>
      <c r="K57" s="89" t="str">
        <f t="shared" si="7"/>
        <v/>
      </c>
      <c r="L57" s="88" t="str">
        <f t="shared" si="8"/>
        <v/>
      </c>
      <c r="M57" s="164"/>
      <c r="N57" s="164"/>
      <c r="O57" s="59"/>
      <c r="P57" s="69"/>
      <c r="Q57" s="68"/>
      <c r="S57" s="76"/>
      <c r="T57" s="75"/>
      <c r="Y57" s="26"/>
      <c r="Z57" s="26"/>
      <c r="AA57" s="26"/>
      <c r="AB57" s="26"/>
    </row>
    <row r="58" spans="1:28" ht="33" customHeight="1" thickBot="1" x14ac:dyDescent="0.3">
      <c r="A58" s="96">
        <v>53</v>
      </c>
      <c r="B58" s="165"/>
      <c r="C58" s="166"/>
      <c r="D58" s="93"/>
      <c r="E58" s="163"/>
      <c r="F58" s="163"/>
      <c r="G58" s="163"/>
      <c r="H58" s="92">
        <f t="shared" si="6"/>
        <v>0</v>
      </c>
      <c r="I58" s="91" t="str">
        <f t="shared" si="9"/>
        <v/>
      </c>
      <c r="J58" s="90" t="str">
        <f t="shared" si="10"/>
        <v/>
      </c>
      <c r="K58" s="89" t="str">
        <f t="shared" si="7"/>
        <v/>
      </c>
      <c r="L58" s="88" t="str">
        <f t="shared" si="8"/>
        <v/>
      </c>
      <c r="M58" s="164"/>
      <c r="N58" s="164"/>
      <c r="O58" s="59"/>
      <c r="P58" s="69"/>
      <c r="Q58" s="68"/>
      <c r="S58" s="76"/>
      <c r="T58" s="75"/>
      <c r="Y58" s="26"/>
      <c r="Z58" s="26"/>
      <c r="AA58" s="26"/>
      <c r="AB58" s="26"/>
    </row>
    <row r="59" spans="1:28" ht="33" customHeight="1" thickBot="1" x14ac:dyDescent="0.3">
      <c r="A59" s="96">
        <v>54</v>
      </c>
      <c r="B59" s="165"/>
      <c r="C59" s="166"/>
      <c r="D59" s="93"/>
      <c r="E59" s="163"/>
      <c r="F59" s="163"/>
      <c r="G59" s="163"/>
      <c r="H59" s="92">
        <f t="shared" si="6"/>
        <v>0</v>
      </c>
      <c r="I59" s="91" t="str">
        <f t="shared" si="9"/>
        <v/>
      </c>
      <c r="J59" s="90" t="str">
        <f t="shared" si="10"/>
        <v/>
      </c>
      <c r="K59" s="89" t="str">
        <f t="shared" si="7"/>
        <v/>
      </c>
      <c r="L59" s="88" t="str">
        <f t="shared" si="8"/>
        <v/>
      </c>
      <c r="M59" s="164"/>
      <c r="N59" s="164"/>
      <c r="O59" s="59"/>
      <c r="P59" s="69"/>
      <c r="Q59" s="68"/>
      <c r="S59" s="76"/>
      <c r="T59" s="75"/>
      <c r="Y59" s="26"/>
      <c r="Z59" s="26"/>
      <c r="AA59" s="26"/>
      <c r="AB59" s="26"/>
    </row>
    <row r="60" spans="1:28" ht="33" customHeight="1" thickBot="1" x14ac:dyDescent="0.3">
      <c r="A60" s="96">
        <v>55</v>
      </c>
      <c r="B60" s="165"/>
      <c r="C60" s="166"/>
      <c r="D60" s="93"/>
      <c r="E60" s="163"/>
      <c r="F60" s="163"/>
      <c r="G60" s="163"/>
      <c r="H60" s="92">
        <f t="shared" si="6"/>
        <v>0</v>
      </c>
      <c r="I60" s="91" t="str">
        <f t="shared" si="9"/>
        <v/>
      </c>
      <c r="J60" s="90" t="str">
        <f t="shared" si="10"/>
        <v/>
      </c>
      <c r="K60" s="89" t="str">
        <f t="shared" si="7"/>
        <v/>
      </c>
      <c r="L60" s="88" t="str">
        <f t="shared" si="8"/>
        <v/>
      </c>
      <c r="M60" s="164"/>
      <c r="N60" s="164"/>
      <c r="O60" s="59"/>
      <c r="P60" s="69"/>
      <c r="Q60" s="68"/>
      <c r="S60" s="76"/>
      <c r="T60" s="75"/>
      <c r="Y60" s="26"/>
      <c r="Z60" s="26"/>
      <c r="AA60" s="26"/>
      <c r="AB60" s="26"/>
    </row>
    <row r="61" spans="1:28" ht="33" customHeight="1" thickBot="1" x14ac:dyDescent="0.3">
      <c r="A61" s="96">
        <v>56</v>
      </c>
      <c r="B61" s="165"/>
      <c r="C61" s="166"/>
      <c r="D61" s="93"/>
      <c r="E61" s="163"/>
      <c r="F61" s="163"/>
      <c r="G61" s="163"/>
      <c r="H61" s="92">
        <f t="shared" si="6"/>
        <v>0</v>
      </c>
      <c r="I61" s="91" t="str">
        <f t="shared" si="9"/>
        <v/>
      </c>
      <c r="J61" s="90" t="str">
        <f t="shared" si="10"/>
        <v/>
      </c>
      <c r="K61" s="89" t="str">
        <f t="shared" si="7"/>
        <v/>
      </c>
      <c r="L61" s="88" t="str">
        <f t="shared" si="8"/>
        <v/>
      </c>
      <c r="M61" s="164"/>
      <c r="N61" s="164"/>
      <c r="O61" s="59"/>
      <c r="P61" s="69"/>
      <c r="Q61" s="68"/>
      <c r="S61" s="76"/>
      <c r="T61" s="75"/>
      <c r="Y61" s="26"/>
      <c r="Z61" s="26"/>
      <c r="AA61" s="26"/>
      <c r="AB61" s="26"/>
    </row>
    <row r="62" spans="1:28" ht="33" customHeight="1" thickBot="1" x14ac:dyDescent="0.3">
      <c r="A62" s="96">
        <v>57</v>
      </c>
      <c r="B62" s="165"/>
      <c r="C62" s="166"/>
      <c r="D62" s="93"/>
      <c r="E62" s="163"/>
      <c r="F62" s="163"/>
      <c r="G62" s="163"/>
      <c r="H62" s="92">
        <f t="shared" si="6"/>
        <v>0</v>
      </c>
      <c r="I62" s="91" t="str">
        <f t="shared" si="9"/>
        <v/>
      </c>
      <c r="J62" s="90" t="str">
        <f t="shared" si="10"/>
        <v/>
      </c>
      <c r="K62" s="89" t="str">
        <f t="shared" si="7"/>
        <v/>
      </c>
      <c r="L62" s="88" t="str">
        <f t="shared" si="8"/>
        <v/>
      </c>
      <c r="M62" s="164"/>
      <c r="N62" s="164"/>
      <c r="O62" s="59"/>
      <c r="P62" s="69"/>
      <c r="Q62" s="68"/>
      <c r="S62" s="76"/>
      <c r="T62" s="75"/>
      <c r="Y62" s="26"/>
      <c r="Z62" s="26"/>
      <c r="AA62" s="26"/>
      <c r="AB62" s="26"/>
    </row>
    <row r="63" spans="1:28" ht="33" customHeight="1" thickBot="1" x14ac:dyDescent="0.3">
      <c r="A63" s="96">
        <v>58</v>
      </c>
      <c r="B63" s="165"/>
      <c r="C63" s="166"/>
      <c r="D63" s="93"/>
      <c r="E63" s="163"/>
      <c r="F63" s="163"/>
      <c r="G63" s="163"/>
      <c r="H63" s="92">
        <f t="shared" si="6"/>
        <v>0</v>
      </c>
      <c r="I63" s="91" t="str">
        <f t="shared" si="9"/>
        <v/>
      </c>
      <c r="J63" s="90" t="str">
        <f t="shared" si="10"/>
        <v/>
      </c>
      <c r="K63" s="89" t="str">
        <f t="shared" si="7"/>
        <v/>
      </c>
      <c r="L63" s="88" t="str">
        <f t="shared" si="8"/>
        <v/>
      </c>
      <c r="M63" s="164"/>
      <c r="N63" s="164"/>
      <c r="O63" s="59"/>
      <c r="P63" s="69"/>
      <c r="Q63" s="68"/>
      <c r="S63" s="76"/>
      <c r="T63" s="75"/>
      <c r="Y63" s="26"/>
      <c r="Z63" s="26"/>
      <c r="AA63" s="26"/>
      <c r="AB63" s="26"/>
    </row>
    <row r="64" spans="1:28" ht="33" customHeight="1" thickBot="1" x14ac:dyDescent="0.3">
      <c r="A64" s="96">
        <v>59</v>
      </c>
      <c r="B64" s="165"/>
      <c r="C64" s="166"/>
      <c r="D64" s="93"/>
      <c r="E64" s="163"/>
      <c r="F64" s="163"/>
      <c r="G64" s="163"/>
      <c r="H64" s="92">
        <f t="shared" si="6"/>
        <v>0</v>
      </c>
      <c r="I64" s="91" t="str">
        <f t="shared" si="9"/>
        <v/>
      </c>
      <c r="J64" s="90" t="str">
        <f t="shared" si="10"/>
        <v/>
      </c>
      <c r="K64" s="89" t="str">
        <f t="shared" si="7"/>
        <v/>
      </c>
      <c r="L64" s="88" t="str">
        <f t="shared" si="8"/>
        <v/>
      </c>
      <c r="M64" s="164"/>
      <c r="N64" s="164"/>
      <c r="O64" s="59"/>
      <c r="P64" s="69"/>
      <c r="Q64" s="68"/>
      <c r="S64" s="76"/>
      <c r="T64" s="75"/>
      <c r="Y64" s="26"/>
      <c r="Z64" s="26"/>
      <c r="AA64" s="26"/>
      <c r="AB64" s="26"/>
    </row>
    <row r="65" spans="1:28" ht="33" customHeight="1" thickBot="1" x14ac:dyDescent="0.3">
      <c r="A65" s="96">
        <v>60</v>
      </c>
      <c r="B65" s="165"/>
      <c r="C65" s="166"/>
      <c r="D65" s="93"/>
      <c r="E65" s="163"/>
      <c r="F65" s="163"/>
      <c r="G65" s="163"/>
      <c r="H65" s="92">
        <f t="shared" si="6"/>
        <v>0</v>
      </c>
      <c r="I65" s="91" t="str">
        <f t="shared" si="9"/>
        <v/>
      </c>
      <c r="J65" s="90" t="str">
        <f t="shared" si="10"/>
        <v/>
      </c>
      <c r="K65" s="89" t="str">
        <f t="shared" si="7"/>
        <v/>
      </c>
      <c r="L65" s="88" t="str">
        <f t="shared" si="8"/>
        <v/>
      </c>
      <c r="M65" s="164"/>
      <c r="N65" s="164"/>
      <c r="O65" s="59"/>
      <c r="P65" s="69"/>
      <c r="Q65" s="68"/>
      <c r="S65" s="76"/>
      <c r="T65" s="75"/>
      <c r="Y65" s="26"/>
      <c r="Z65" s="26"/>
      <c r="AA65" s="26"/>
      <c r="AB65" s="26"/>
    </row>
    <row r="66" spans="1:28" ht="33" customHeight="1" thickBot="1" x14ac:dyDescent="0.3">
      <c r="A66" s="96">
        <v>61</v>
      </c>
      <c r="B66" s="165"/>
      <c r="C66" s="166"/>
      <c r="D66" s="93"/>
      <c r="E66" s="163"/>
      <c r="F66" s="163"/>
      <c r="G66" s="163"/>
      <c r="H66" s="92">
        <f t="shared" si="6"/>
        <v>0</v>
      </c>
      <c r="I66" s="91" t="str">
        <f t="shared" si="9"/>
        <v/>
      </c>
      <c r="J66" s="90" t="str">
        <f t="shared" si="10"/>
        <v/>
      </c>
      <c r="K66" s="89" t="str">
        <f t="shared" si="7"/>
        <v/>
      </c>
      <c r="L66" s="88" t="str">
        <f t="shared" si="8"/>
        <v/>
      </c>
      <c r="M66" s="164"/>
      <c r="N66" s="164"/>
      <c r="O66" s="59"/>
      <c r="P66" s="69"/>
      <c r="Q66" s="68"/>
      <c r="S66" s="76"/>
      <c r="T66" s="75"/>
      <c r="Y66" s="26"/>
      <c r="Z66" s="26"/>
      <c r="AA66" s="26"/>
      <c r="AB66" s="26"/>
    </row>
    <row r="67" spans="1:28" ht="33" customHeight="1" thickBot="1" x14ac:dyDescent="0.3">
      <c r="A67" s="96">
        <v>62</v>
      </c>
      <c r="B67" s="165"/>
      <c r="C67" s="166"/>
      <c r="D67" s="93"/>
      <c r="E67" s="163"/>
      <c r="F67" s="163"/>
      <c r="G67" s="163"/>
      <c r="H67" s="92">
        <f t="shared" si="6"/>
        <v>0</v>
      </c>
      <c r="I67" s="91" t="str">
        <f t="shared" si="9"/>
        <v/>
      </c>
      <c r="J67" s="90" t="str">
        <f t="shared" si="10"/>
        <v/>
      </c>
      <c r="K67" s="89" t="str">
        <f t="shared" si="7"/>
        <v/>
      </c>
      <c r="L67" s="88" t="str">
        <f t="shared" si="8"/>
        <v/>
      </c>
      <c r="M67" s="164"/>
      <c r="N67" s="164"/>
      <c r="O67" s="59"/>
      <c r="P67" s="69"/>
      <c r="Q67" s="68"/>
      <c r="S67" s="76"/>
      <c r="T67" s="75"/>
      <c r="Y67" s="26"/>
      <c r="Z67" s="26"/>
      <c r="AA67" s="26"/>
      <c r="AB67" s="26"/>
    </row>
    <row r="68" spans="1:28" ht="33" customHeight="1" thickBot="1" x14ac:dyDescent="0.3">
      <c r="A68" s="96">
        <v>63</v>
      </c>
      <c r="B68" s="165"/>
      <c r="C68" s="166"/>
      <c r="D68" s="93"/>
      <c r="E68" s="163"/>
      <c r="F68" s="163"/>
      <c r="G68" s="163"/>
      <c r="H68" s="92">
        <f t="shared" si="6"/>
        <v>0</v>
      </c>
      <c r="I68" s="91" t="str">
        <f t="shared" si="9"/>
        <v/>
      </c>
      <c r="J68" s="90" t="str">
        <f t="shared" si="10"/>
        <v/>
      </c>
      <c r="K68" s="89" t="str">
        <f t="shared" si="7"/>
        <v/>
      </c>
      <c r="L68" s="88" t="str">
        <f t="shared" si="8"/>
        <v/>
      </c>
      <c r="M68" s="164"/>
      <c r="N68" s="164"/>
      <c r="O68" s="59"/>
      <c r="P68" s="69"/>
      <c r="Q68" s="68"/>
      <c r="S68" s="76"/>
      <c r="T68" s="75"/>
      <c r="Y68" s="26"/>
      <c r="Z68" s="26"/>
      <c r="AA68" s="26"/>
      <c r="AB68" s="26"/>
    </row>
    <row r="69" spans="1:28" ht="33" customHeight="1" thickBot="1" x14ac:dyDescent="0.3">
      <c r="A69" s="96">
        <v>64</v>
      </c>
      <c r="B69" s="165"/>
      <c r="C69" s="166"/>
      <c r="D69" s="93"/>
      <c r="E69" s="163"/>
      <c r="F69" s="163"/>
      <c r="G69" s="163"/>
      <c r="H69" s="92">
        <f t="shared" si="6"/>
        <v>0</v>
      </c>
      <c r="I69" s="91" t="str">
        <f t="shared" si="9"/>
        <v/>
      </c>
      <c r="J69" s="90" t="str">
        <f t="shared" si="10"/>
        <v/>
      </c>
      <c r="K69" s="89" t="str">
        <f t="shared" si="7"/>
        <v/>
      </c>
      <c r="L69" s="88" t="str">
        <f t="shared" si="8"/>
        <v/>
      </c>
      <c r="M69" s="164"/>
      <c r="N69" s="164"/>
      <c r="O69" s="59"/>
      <c r="P69" s="69"/>
      <c r="Q69" s="68"/>
      <c r="S69" s="76"/>
      <c r="T69" s="75"/>
      <c r="Y69" s="26"/>
      <c r="Z69" s="26"/>
      <c r="AA69" s="26"/>
      <c r="AB69" s="26"/>
    </row>
    <row r="70" spans="1:28" ht="33" customHeight="1" thickBot="1" x14ac:dyDescent="0.3">
      <c r="A70" s="96">
        <v>65</v>
      </c>
      <c r="B70" s="165"/>
      <c r="C70" s="166"/>
      <c r="D70" s="93"/>
      <c r="E70" s="163"/>
      <c r="F70" s="163"/>
      <c r="G70" s="163"/>
      <c r="H70" s="92">
        <f t="shared" si="6"/>
        <v>0</v>
      </c>
      <c r="I70" s="91" t="str">
        <f t="shared" ref="I70:I105" si="11">IF(F70="","",(15-6)*h/2)</f>
        <v/>
      </c>
      <c r="J70" s="90" t="str">
        <f t="shared" ref="J70:J105" si="12">IF(G70="","",3*Fmax*a/(b*h^2))</f>
        <v/>
      </c>
      <c r="K70" s="89" t="str">
        <f t="shared" si="7"/>
        <v/>
      </c>
      <c r="L70" s="88" t="str">
        <f t="shared" si="8"/>
        <v/>
      </c>
      <c r="M70" s="164"/>
      <c r="N70" s="164"/>
      <c r="O70" s="59"/>
      <c r="P70" s="69"/>
      <c r="Q70" s="68"/>
      <c r="S70" s="76"/>
      <c r="T70" s="75"/>
      <c r="Y70" s="26"/>
      <c r="Z70" s="26"/>
      <c r="AA70" s="26"/>
      <c r="AB70" s="26"/>
    </row>
    <row r="71" spans="1:28" ht="33" customHeight="1" thickBot="1" x14ac:dyDescent="0.3">
      <c r="A71" s="96">
        <v>66</v>
      </c>
      <c r="B71" s="165"/>
      <c r="C71" s="166"/>
      <c r="D71" s="93"/>
      <c r="E71" s="163"/>
      <c r="F71" s="163"/>
      <c r="G71" s="163"/>
      <c r="H71" s="92">
        <f t="shared" si="6"/>
        <v>0</v>
      </c>
      <c r="I71" s="91" t="str">
        <f t="shared" si="11"/>
        <v/>
      </c>
      <c r="J71" s="90" t="str">
        <f t="shared" si="12"/>
        <v/>
      </c>
      <c r="K71" s="89" t="str">
        <f t="shared" si="7"/>
        <v/>
      </c>
      <c r="L71" s="88" t="str">
        <f t="shared" si="8"/>
        <v/>
      </c>
      <c r="M71" s="164"/>
      <c r="N71" s="164"/>
      <c r="O71" s="59"/>
      <c r="P71" s="69"/>
      <c r="Q71" s="68"/>
      <c r="S71" s="76"/>
      <c r="T71" s="75"/>
      <c r="Y71" s="26"/>
      <c r="Z71" s="26"/>
      <c r="AA71" s="26"/>
      <c r="AB71" s="26"/>
    </row>
    <row r="72" spans="1:28" ht="33" customHeight="1" thickBot="1" x14ac:dyDescent="0.3">
      <c r="A72" s="96">
        <v>67</v>
      </c>
      <c r="B72" s="165"/>
      <c r="C72" s="166"/>
      <c r="D72" s="93"/>
      <c r="E72" s="163"/>
      <c r="F72" s="163"/>
      <c r="G72" s="163"/>
      <c r="H72" s="92">
        <f t="shared" si="6"/>
        <v>0</v>
      </c>
      <c r="I72" s="91" t="str">
        <f t="shared" si="11"/>
        <v/>
      </c>
      <c r="J72" s="90" t="str">
        <f t="shared" si="12"/>
        <v/>
      </c>
      <c r="K72" s="89" t="str">
        <f t="shared" si="7"/>
        <v/>
      </c>
      <c r="L72" s="88" t="str">
        <f t="shared" si="8"/>
        <v/>
      </c>
      <c r="M72" s="164"/>
      <c r="N72" s="164"/>
      <c r="O72" s="59"/>
      <c r="P72" s="69"/>
      <c r="Q72" s="68"/>
      <c r="S72" s="76"/>
      <c r="T72" s="75"/>
      <c r="Y72" s="26"/>
      <c r="Z72" s="26"/>
      <c r="AA72" s="26"/>
      <c r="AB72" s="26"/>
    </row>
    <row r="73" spans="1:28" ht="33" customHeight="1" thickBot="1" x14ac:dyDescent="0.3">
      <c r="A73" s="96">
        <v>68</v>
      </c>
      <c r="B73" s="165"/>
      <c r="C73" s="166"/>
      <c r="D73" s="93"/>
      <c r="E73" s="163"/>
      <c r="F73" s="163"/>
      <c r="G73" s="163"/>
      <c r="H73" s="92">
        <f t="shared" si="6"/>
        <v>0</v>
      </c>
      <c r="I73" s="91" t="str">
        <f t="shared" si="11"/>
        <v/>
      </c>
      <c r="J73" s="90" t="str">
        <f t="shared" si="12"/>
        <v/>
      </c>
      <c r="K73" s="89" t="str">
        <f t="shared" si="7"/>
        <v/>
      </c>
      <c r="L73" s="88" t="str">
        <f t="shared" si="8"/>
        <v/>
      </c>
      <c r="M73" s="164"/>
      <c r="N73" s="164"/>
      <c r="O73" s="59"/>
      <c r="P73" s="69"/>
      <c r="Q73" s="68"/>
      <c r="S73" s="76"/>
      <c r="T73" s="75"/>
      <c r="Y73" s="26"/>
      <c r="Z73" s="26"/>
      <c r="AA73" s="26"/>
      <c r="AB73" s="26"/>
    </row>
    <row r="74" spans="1:28" ht="33" customHeight="1" thickBot="1" x14ac:dyDescent="0.3">
      <c r="A74" s="96">
        <v>69</v>
      </c>
      <c r="B74" s="165"/>
      <c r="C74" s="166"/>
      <c r="D74" s="93"/>
      <c r="E74" s="163"/>
      <c r="F74" s="163"/>
      <c r="G74" s="163"/>
      <c r="H74" s="92">
        <f t="shared" si="6"/>
        <v>0</v>
      </c>
      <c r="I74" s="91" t="str">
        <f t="shared" si="11"/>
        <v/>
      </c>
      <c r="J74" s="90" t="str">
        <f t="shared" si="12"/>
        <v/>
      </c>
      <c r="K74" s="89" t="str">
        <f t="shared" si="7"/>
        <v/>
      </c>
      <c r="L74" s="88" t="str">
        <f t="shared" si="8"/>
        <v/>
      </c>
      <c r="M74" s="164"/>
      <c r="N74" s="164"/>
      <c r="O74" s="59"/>
      <c r="P74" s="69"/>
      <c r="Q74" s="68"/>
      <c r="S74" s="76"/>
      <c r="T74" s="75"/>
      <c r="Y74" s="26"/>
      <c r="Z74" s="26"/>
      <c r="AA74" s="26"/>
      <c r="AB74" s="26"/>
    </row>
    <row r="75" spans="1:28" ht="33" customHeight="1" thickBot="1" x14ac:dyDescent="0.3">
      <c r="A75" s="96">
        <v>70</v>
      </c>
      <c r="B75" s="165"/>
      <c r="C75" s="166"/>
      <c r="D75" s="93"/>
      <c r="E75" s="163"/>
      <c r="F75" s="163"/>
      <c r="G75" s="163"/>
      <c r="H75" s="92">
        <f t="shared" si="6"/>
        <v>0</v>
      </c>
      <c r="I75" s="91" t="str">
        <f t="shared" si="11"/>
        <v/>
      </c>
      <c r="J75" s="90" t="str">
        <f t="shared" si="12"/>
        <v/>
      </c>
      <c r="K75" s="89" t="str">
        <f t="shared" si="7"/>
        <v/>
      </c>
      <c r="L75" s="88" t="str">
        <f t="shared" si="8"/>
        <v/>
      </c>
      <c r="M75" s="164"/>
      <c r="N75" s="164"/>
      <c r="O75" s="59"/>
      <c r="P75" s="69"/>
      <c r="Q75" s="68"/>
      <c r="S75" s="76"/>
      <c r="T75" s="75"/>
      <c r="Y75" s="26"/>
      <c r="Z75" s="26"/>
      <c r="AA75" s="26"/>
      <c r="AB75" s="26"/>
    </row>
    <row r="76" spans="1:28" ht="33" customHeight="1" thickBot="1" x14ac:dyDescent="0.3">
      <c r="A76" s="96">
        <v>71</v>
      </c>
      <c r="B76" s="165"/>
      <c r="C76" s="166"/>
      <c r="D76" s="93"/>
      <c r="E76" s="163"/>
      <c r="F76" s="163"/>
      <c r="G76" s="163"/>
      <c r="H76" s="92">
        <f t="shared" si="6"/>
        <v>0</v>
      </c>
      <c r="I76" s="91" t="str">
        <f t="shared" si="11"/>
        <v/>
      </c>
      <c r="J76" s="90" t="str">
        <f t="shared" si="12"/>
        <v/>
      </c>
      <c r="K76" s="89" t="str">
        <f t="shared" si="7"/>
        <v/>
      </c>
      <c r="L76" s="88" t="str">
        <f t="shared" si="8"/>
        <v/>
      </c>
      <c r="M76" s="164"/>
      <c r="N76" s="164"/>
      <c r="O76" s="59"/>
      <c r="P76" s="69"/>
      <c r="Q76" s="68"/>
      <c r="S76" s="76"/>
      <c r="T76" s="75"/>
      <c r="Y76" s="26"/>
      <c r="Z76" s="26"/>
      <c r="AA76" s="26"/>
      <c r="AB76" s="26"/>
    </row>
    <row r="77" spans="1:28" ht="33" customHeight="1" thickBot="1" x14ac:dyDescent="0.3">
      <c r="A77" s="96">
        <v>72</v>
      </c>
      <c r="B77" s="165"/>
      <c r="C77" s="166"/>
      <c r="D77" s="93"/>
      <c r="E77" s="163"/>
      <c r="F77" s="163"/>
      <c r="G77" s="163"/>
      <c r="H77" s="92">
        <f t="shared" si="6"/>
        <v>0</v>
      </c>
      <c r="I77" s="91" t="str">
        <f t="shared" si="11"/>
        <v/>
      </c>
      <c r="J77" s="90" t="str">
        <f t="shared" si="12"/>
        <v/>
      </c>
      <c r="K77" s="89" t="str">
        <f t="shared" si="7"/>
        <v/>
      </c>
      <c r="L77" s="88" t="str">
        <f t="shared" si="8"/>
        <v/>
      </c>
      <c r="M77" s="164"/>
      <c r="N77" s="164"/>
      <c r="O77" s="59"/>
      <c r="P77" s="69"/>
      <c r="Q77" s="68"/>
      <c r="S77" s="76"/>
      <c r="T77" s="75"/>
      <c r="Y77" s="26"/>
      <c r="Z77" s="26"/>
      <c r="AA77" s="26"/>
      <c r="AB77" s="26"/>
    </row>
    <row r="78" spans="1:28" ht="33" customHeight="1" thickBot="1" x14ac:dyDescent="0.3">
      <c r="A78" s="96">
        <v>73</v>
      </c>
      <c r="B78" s="165"/>
      <c r="C78" s="166"/>
      <c r="D78" s="93"/>
      <c r="E78" s="163"/>
      <c r="F78" s="163"/>
      <c r="G78" s="163"/>
      <c r="H78" s="92">
        <f t="shared" si="6"/>
        <v>0</v>
      </c>
      <c r="I78" s="91" t="str">
        <f t="shared" si="11"/>
        <v/>
      </c>
      <c r="J78" s="90" t="str">
        <f t="shared" si="12"/>
        <v/>
      </c>
      <c r="K78" s="89" t="str">
        <f t="shared" si="7"/>
        <v/>
      </c>
      <c r="L78" s="88" t="str">
        <f t="shared" si="8"/>
        <v/>
      </c>
      <c r="M78" s="164"/>
      <c r="N78" s="164"/>
      <c r="O78" s="59"/>
      <c r="P78" s="69"/>
      <c r="Q78" s="68"/>
      <c r="S78" s="76"/>
      <c r="T78" s="75"/>
      <c r="Y78" s="26"/>
      <c r="Z78" s="26"/>
      <c r="AA78" s="26"/>
      <c r="AB78" s="26"/>
    </row>
    <row r="79" spans="1:28" ht="33" customHeight="1" thickBot="1" x14ac:dyDescent="0.3">
      <c r="A79" s="96">
        <v>74</v>
      </c>
      <c r="B79" s="165"/>
      <c r="C79" s="166"/>
      <c r="D79" s="93"/>
      <c r="E79" s="163"/>
      <c r="F79" s="163"/>
      <c r="G79" s="163"/>
      <c r="H79" s="92">
        <f t="shared" si="6"/>
        <v>0</v>
      </c>
      <c r="I79" s="91" t="str">
        <f t="shared" si="11"/>
        <v/>
      </c>
      <c r="J79" s="90" t="str">
        <f t="shared" si="12"/>
        <v/>
      </c>
      <c r="K79" s="89" t="str">
        <f t="shared" si="7"/>
        <v/>
      </c>
      <c r="L79" s="88" t="str">
        <f t="shared" si="8"/>
        <v/>
      </c>
      <c r="M79" s="164"/>
      <c r="N79" s="164"/>
      <c r="O79" s="59"/>
      <c r="P79" s="69"/>
      <c r="Q79" s="68"/>
      <c r="S79" s="76"/>
      <c r="T79" s="75"/>
      <c r="Y79" s="26"/>
      <c r="Z79" s="26"/>
      <c r="AA79" s="26"/>
      <c r="AB79" s="26"/>
    </row>
    <row r="80" spans="1:28" ht="33" customHeight="1" thickBot="1" x14ac:dyDescent="0.3">
      <c r="A80" s="96">
        <v>75</v>
      </c>
      <c r="B80" s="165"/>
      <c r="C80" s="166"/>
      <c r="D80" s="93"/>
      <c r="E80" s="163"/>
      <c r="F80" s="163"/>
      <c r="G80" s="163"/>
      <c r="H80" s="92">
        <f t="shared" si="6"/>
        <v>0</v>
      </c>
      <c r="I80" s="91" t="str">
        <f t="shared" si="11"/>
        <v/>
      </c>
      <c r="J80" s="90" t="str">
        <f t="shared" si="12"/>
        <v/>
      </c>
      <c r="K80" s="89" t="str">
        <f t="shared" si="7"/>
        <v/>
      </c>
      <c r="L80" s="88" t="str">
        <f t="shared" si="8"/>
        <v/>
      </c>
      <c r="M80" s="164"/>
      <c r="N80" s="164"/>
      <c r="O80" s="59"/>
      <c r="P80" s="69"/>
      <c r="Q80" s="68"/>
      <c r="S80" s="76"/>
      <c r="T80" s="75"/>
      <c r="Y80" s="26"/>
      <c r="Z80" s="26"/>
      <c r="AA80" s="26"/>
      <c r="AB80" s="26"/>
    </row>
    <row r="81" spans="1:28" ht="33" customHeight="1" thickBot="1" x14ac:dyDescent="0.3">
      <c r="A81" s="96">
        <v>76</v>
      </c>
      <c r="B81" s="165"/>
      <c r="C81" s="166"/>
      <c r="D81" s="93"/>
      <c r="E81" s="163"/>
      <c r="F81" s="163"/>
      <c r="G81" s="163"/>
      <c r="H81" s="92">
        <f t="shared" si="6"/>
        <v>0</v>
      </c>
      <c r="I81" s="91" t="str">
        <f t="shared" si="11"/>
        <v/>
      </c>
      <c r="J81" s="90" t="str">
        <f t="shared" si="12"/>
        <v/>
      </c>
      <c r="K81" s="89" t="str">
        <f t="shared" si="7"/>
        <v/>
      </c>
      <c r="L81" s="88" t="str">
        <f t="shared" si="8"/>
        <v/>
      </c>
      <c r="M81" s="164"/>
      <c r="N81" s="164"/>
      <c r="O81" s="59"/>
      <c r="P81" s="69"/>
      <c r="Q81" s="68"/>
      <c r="S81" s="76"/>
      <c r="T81" s="75"/>
      <c r="Y81" s="26"/>
      <c r="Z81" s="26"/>
      <c r="AA81" s="26"/>
      <c r="AB81" s="26"/>
    </row>
    <row r="82" spans="1:28" ht="33" customHeight="1" thickBot="1" x14ac:dyDescent="0.3">
      <c r="A82" s="96">
        <v>77</v>
      </c>
      <c r="B82" s="165"/>
      <c r="C82" s="166"/>
      <c r="D82" s="93"/>
      <c r="E82" s="163"/>
      <c r="F82" s="163"/>
      <c r="G82" s="163"/>
      <c r="H82" s="92">
        <f t="shared" si="6"/>
        <v>0</v>
      </c>
      <c r="I82" s="91" t="str">
        <f t="shared" si="11"/>
        <v/>
      </c>
      <c r="J82" s="90" t="str">
        <f t="shared" si="12"/>
        <v/>
      </c>
      <c r="K82" s="89" t="str">
        <f t="shared" si="7"/>
        <v/>
      </c>
      <c r="L82" s="88" t="str">
        <f t="shared" si="8"/>
        <v/>
      </c>
      <c r="M82" s="164"/>
      <c r="N82" s="164"/>
      <c r="O82" s="59"/>
      <c r="P82" s="69"/>
      <c r="Q82" s="68"/>
      <c r="S82" s="76"/>
      <c r="T82" s="75"/>
      <c r="Y82" s="26"/>
      <c r="Z82" s="26"/>
      <c r="AA82" s="26"/>
      <c r="AB82" s="26"/>
    </row>
    <row r="83" spans="1:28" ht="33" customHeight="1" thickBot="1" x14ac:dyDescent="0.3">
      <c r="A83" s="96">
        <v>78</v>
      </c>
      <c r="B83" s="165"/>
      <c r="C83" s="166"/>
      <c r="D83" s="93"/>
      <c r="E83" s="163"/>
      <c r="F83" s="163"/>
      <c r="G83" s="163"/>
      <c r="H83" s="92">
        <f t="shared" si="6"/>
        <v>0</v>
      </c>
      <c r="I83" s="91" t="str">
        <f t="shared" si="11"/>
        <v/>
      </c>
      <c r="J83" s="90" t="str">
        <f t="shared" si="12"/>
        <v/>
      </c>
      <c r="K83" s="89" t="str">
        <f t="shared" si="7"/>
        <v/>
      </c>
      <c r="L83" s="88" t="str">
        <f t="shared" si="8"/>
        <v/>
      </c>
      <c r="M83" s="164"/>
      <c r="N83" s="164"/>
      <c r="O83" s="59"/>
      <c r="P83" s="69"/>
      <c r="Q83" s="68"/>
      <c r="S83" s="76"/>
      <c r="T83" s="75"/>
      <c r="Y83" s="26"/>
      <c r="Z83" s="26"/>
      <c r="AA83" s="26"/>
      <c r="AB83" s="26"/>
    </row>
    <row r="84" spans="1:28" ht="33" customHeight="1" thickBot="1" x14ac:dyDescent="0.3">
      <c r="A84" s="96">
        <v>79</v>
      </c>
      <c r="B84" s="165"/>
      <c r="C84" s="166"/>
      <c r="D84" s="93"/>
      <c r="E84" s="163"/>
      <c r="F84" s="163"/>
      <c r="G84" s="163"/>
      <c r="H84" s="92">
        <f t="shared" si="6"/>
        <v>0</v>
      </c>
      <c r="I84" s="91" t="str">
        <f t="shared" si="11"/>
        <v/>
      </c>
      <c r="J84" s="90" t="str">
        <f t="shared" si="12"/>
        <v/>
      </c>
      <c r="K84" s="89" t="str">
        <f t="shared" si="7"/>
        <v/>
      </c>
      <c r="L84" s="88" t="str">
        <f t="shared" si="8"/>
        <v/>
      </c>
      <c r="M84" s="164"/>
      <c r="N84" s="164"/>
      <c r="O84" s="59"/>
      <c r="P84" s="69"/>
      <c r="Q84" s="68"/>
      <c r="S84" s="76"/>
      <c r="T84" s="75"/>
      <c r="Y84" s="26"/>
      <c r="Z84" s="26"/>
      <c r="AA84" s="26"/>
      <c r="AB84" s="26"/>
    </row>
    <row r="85" spans="1:28" ht="33" customHeight="1" thickBot="1" x14ac:dyDescent="0.3">
      <c r="A85" s="96">
        <v>80</v>
      </c>
      <c r="B85" s="165"/>
      <c r="C85" s="166"/>
      <c r="D85" s="93"/>
      <c r="E85" s="163"/>
      <c r="F85" s="163"/>
      <c r="G85" s="163"/>
      <c r="H85" s="92">
        <f t="shared" si="6"/>
        <v>0</v>
      </c>
      <c r="I85" s="91" t="str">
        <f t="shared" si="11"/>
        <v/>
      </c>
      <c r="J85" s="90" t="str">
        <f t="shared" si="12"/>
        <v/>
      </c>
      <c r="K85" s="89" t="str">
        <f t="shared" si="7"/>
        <v/>
      </c>
      <c r="L85" s="88" t="str">
        <f t="shared" si="8"/>
        <v/>
      </c>
      <c r="M85" s="164"/>
      <c r="N85" s="164"/>
      <c r="O85" s="59"/>
      <c r="P85" s="69"/>
      <c r="Q85" s="68"/>
      <c r="S85" s="76"/>
      <c r="T85" s="75"/>
      <c r="Y85" s="26"/>
      <c r="Z85" s="26"/>
      <c r="AA85" s="26"/>
      <c r="AB85" s="26"/>
    </row>
    <row r="86" spans="1:28" ht="33" customHeight="1" thickBot="1" x14ac:dyDescent="0.3">
      <c r="A86" s="96">
        <v>81</v>
      </c>
      <c r="B86" s="165"/>
      <c r="C86" s="166"/>
      <c r="D86" s="93"/>
      <c r="E86" s="163"/>
      <c r="F86" s="163"/>
      <c r="G86" s="163"/>
      <c r="H86" s="92">
        <f t="shared" si="6"/>
        <v>0</v>
      </c>
      <c r="I86" s="91" t="str">
        <f t="shared" si="11"/>
        <v/>
      </c>
      <c r="J86" s="90" t="str">
        <f t="shared" si="12"/>
        <v/>
      </c>
      <c r="K86" s="89" t="str">
        <f t="shared" si="7"/>
        <v/>
      </c>
      <c r="L86" s="88" t="str">
        <f t="shared" si="8"/>
        <v/>
      </c>
      <c r="M86" s="164"/>
      <c r="N86" s="164"/>
      <c r="O86" s="59"/>
      <c r="P86" s="69"/>
      <c r="Q86" s="68"/>
      <c r="S86" s="76"/>
      <c r="T86" s="75"/>
      <c r="Y86" s="26"/>
      <c r="Z86" s="26"/>
      <c r="AA86" s="26"/>
      <c r="AB86" s="26"/>
    </row>
    <row r="87" spans="1:28" ht="33" customHeight="1" thickBot="1" x14ac:dyDescent="0.3">
      <c r="A87" s="96">
        <v>82</v>
      </c>
      <c r="B87" s="165"/>
      <c r="C87" s="166"/>
      <c r="D87" s="93"/>
      <c r="E87" s="163"/>
      <c r="F87" s="163"/>
      <c r="G87" s="163"/>
      <c r="H87" s="92">
        <f t="shared" si="6"/>
        <v>0</v>
      </c>
      <c r="I87" s="91" t="str">
        <f t="shared" si="11"/>
        <v/>
      </c>
      <c r="J87" s="90" t="str">
        <f t="shared" si="12"/>
        <v/>
      </c>
      <c r="K87" s="89" t="str">
        <f t="shared" si="7"/>
        <v/>
      </c>
      <c r="L87" s="88" t="str">
        <f t="shared" si="8"/>
        <v/>
      </c>
      <c r="M87" s="164"/>
      <c r="N87" s="164"/>
      <c r="O87" s="59"/>
      <c r="P87" s="69"/>
      <c r="Q87" s="68"/>
      <c r="S87" s="76"/>
      <c r="T87" s="75"/>
      <c r="Y87" s="26"/>
      <c r="Z87" s="26"/>
      <c r="AA87" s="26"/>
      <c r="AB87" s="26"/>
    </row>
    <row r="88" spans="1:28" ht="33" customHeight="1" thickBot="1" x14ac:dyDescent="0.3">
      <c r="A88" s="96">
        <v>83</v>
      </c>
      <c r="B88" s="165"/>
      <c r="C88" s="166"/>
      <c r="D88" s="93"/>
      <c r="E88" s="163"/>
      <c r="F88" s="163"/>
      <c r="G88" s="163"/>
      <c r="H88" s="92">
        <f t="shared" si="6"/>
        <v>0</v>
      </c>
      <c r="I88" s="91" t="str">
        <f t="shared" si="11"/>
        <v/>
      </c>
      <c r="J88" s="90" t="str">
        <f t="shared" si="12"/>
        <v/>
      </c>
      <c r="K88" s="89" t="str">
        <f t="shared" si="7"/>
        <v/>
      </c>
      <c r="L88" s="88" t="str">
        <f t="shared" si="8"/>
        <v/>
      </c>
      <c r="M88" s="164"/>
      <c r="N88" s="164"/>
      <c r="O88" s="59"/>
      <c r="P88" s="69"/>
      <c r="Q88" s="68"/>
      <c r="S88" s="76"/>
      <c r="T88" s="75"/>
      <c r="Y88" s="26"/>
      <c r="Z88" s="26"/>
      <c r="AA88" s="26"/>
      <c r="AB88" s="26"/>
    </row>
    <row r="89" spans="1:28" ht="33" customHeight="1" thickBot="1" x14ac:dyDescent="0.3">
      <c r="A89" s="96">
        <v>84</v>
      </c>
      <c r="B89" s="165"/>
      <c r="C89" s="166"/>
      <c r="D89" s="93"/>
      <c r="E89" s="163"/>
      <c r="F89" s="163"/>
      <c r="G89" s="163"/>
      <c r="H89" s="92">
        <f t="shared" si="6"/>
        <v>0</v>
      </c>
      <c r="I89" s="91" t="str">
        <f t="shared" si="11"/>
        <v/>
      </c>
      <c r="J89" s="90" t="str">
        <f t="shared" si="12"/>
        <v/>
      </c>
      <c r="K89" s="89" t="str">
        <f t="shared" si="7"/>
        <v/>
      </c>
      <c r="L89" s="88" t="str">
        <f t="shared" si="8"/>
        <v/>
      </c>
      <c r="M89" s="164"/>
      <c r="N89" s="164"/>
      <c r="O89" s="59"/>
      <c r="P89" s="69"/>
      <c r="Q89" s="68"/>
      <c r="S89" s="76"/>
      <c r="T89" s="75"/>
      <c r="Y89" s="26"/>
      <c r="Z89" s="26"/>
      <c r="AA89" s="26"/>
      <c r="AB89" s="26"/>
    </row>
    <row r="90" spans="1:28" ht="33" customHeight="1" thickBot="1" x14ac:dyDescent="0.3">
      <c r="A90" s="96">
        <v>85</v>
      </c>
      <c r="B90" s="165"/>
      <c r="C90" s="166"/>
      <c r="D90" s="93"/>
      <c r="E90" s="163"/>
      <c r="F90" s="163"/>
      <c r="G90" s="163"/>
      <c r="H90" s="92">
        <f t="shared" si="6"/>
        <v>0</v>
      </c>
      <c r="I90" s="91" t="str">
        <f t="shared" si="11"/>
        <v/>
      </c>
      <c r="J90" s="90" t="str">
        <f t="shared" si="12"/>
        <v/>
      </c>
      <c r="K90" s="89" t="str">
        <f t="shared" si="7"/>
        <v/>
      </c>
      <c r="L90" s="88" t="str">
        <f t="shared" si="8"/>
        <v/>
      </c>
      <c r="M90" s="164"/>
      <c r="N90" s="164"/>
      <c r="O90" s="59"/>
      <c r="P90" s="69"/>
      <c r="Q90" s="68"/>
      <c r="S90" s="76"/>
      <c r="T90" s="75"/>
      <c r="Y90" s="26"/>
      <c r="Z90" s="26"/>
      <c r="AA90" s="26"/>
      <c r="AB90" s="26"/>
    </row>
    <row r="91" spans="1:28" ht="33" customHeight="1" thickBot="1" x14ac:dyDescent="0.3">
      <c r="A91" s="96">
        <v>86</v>
      </c>
      <c r="B91" s="165"/>
      <c r="C91" s="166"/>
      <c r="D91" s="93"/>
      <c r="E91" s="163"/>
      <c r="F91" s="163"/>
      <c r="G91" s="163"/>
      <c r="H91" s="92">
        <f t="shared" si="6"/>
        <v>0</v>
      </c>
      <c r="I91" s="91" t="str">
        <f t="shared" si="11"/>
        <v/>
      </c>
      <c r="J91" s="90" t="str">
        <f t="shared" si="12"/>
        <v/>
      </c>
      <c r="K91" s="89" t="str">
        <f t="shared" si="7"/>
        <v/>
      </c>
      <c r="L91" s="88" t="str">
        <f t="shared" si="8"/>
        <v/>
      </c>
      <c r="M91" s="164"/>
      <c r="N91" s="164"/>
      <c r="O91" s="59"/>
      <c r="P91" s="69"/>
      <c r="Q91" s="68"/>
      <c r="S91" s="76"/>
      <c r="T91" s="75"/>
      <c r="Y91" s="26"/>
      <c r="Z91" s="26"/>
      <c r="AA91" s="26"/>
      <c r="AB91" s="26"/>
    </row>
    <row r="92" spans="1:28" ht="33" customHeight="1" thickBot="1" x14ac:dyDescent="0.3">
      <c r="A92" s="96">
        <v>87</v>
      </c>
      <c r="B92" s="165"/>
      <c r="C92" s="166"/>
      <c r="D92" s="93"/>
      <c r="E92" s="163"/>
      <c r="F92" s="163"/>
      <c r="G92" s="163"/>
      <c r="H92" s="92">
        <f t="shared" si="6"/>
        <v>0</v>
      </c>
      <c r="I92" s="91" t="str">
        <f t="shared" si="11"/>
        <v/>
      </c>
      <c r="J92" s="90" t="str">
        <f t="shared" si="12"/>
        <v/>
      </c>
      <c r="K92" s="89" t="str">
        <f t="shared" si="7"/>
        <v/>
      </c>
      <c r="L92" s="88" t="str">
        <f t="shared" si="8"/>
        <v/>
      </c>
      <c r="M92" s="164"/>
      <c r="N92" s="164"/>
      <c r="O92" s="59"/>
      <c r="P92" s="69"/>
      <c r="Q92" s="68"/>
      <c r="S92" s="76"/>
      <c r="T92" s="75"/>
      <c r="Y92" s="26"/>
      <c r="Z92" s="26"/>
      <c r="AA92" s="26"/>
      <c r="AB92" s="26"/>
    </row>
    <row r="93" spans="1:28" ht="33" customHeight="1" thickBot="1" x14ac:dyDescent="0.3">
      <c r="A93" s="96">
        <v>88</v>
      </c>
      <c r="B93" s="165"/>
      <c r="C93" s="166"/>
      <c r="D93" s="93"/>
      <c r="E93" s="163"/>
      <c r="F93" s="163"/>
      <c r="G93" s="163"/>
      <c r="H93" s="92">
        <f t="shared" si="6"/>
        <v>0</v>
      </c>
      <c r="I93" s="91" t="str">
        <f t="shared" si="11"/>
        <v/>
      </c>
      <c r="J93" s="90" t="str">
        <f t="shared" si="12"/>
        <v/>
      </c>
      <c r="K93" s="89" t="str">
        <f t="shared" si="7"/>
        <v/>
      </c>
      <c r="L93" s="88" t="str">
        <f t="shared" si="8"/>
        <v/>
      </c>
      <c r="M93" s="164"/>
      <c r="N93" s="164"/>
      <c r="O93" s="59"/>
      <c r="P93" s="69"/>
      <c r="Q93" s="68"/>
      <c r="S93" s="76"/>
      <c r="T93" s="75"/>
      <c r="Y93" s="26"/>
      <c r="Z93" s="26"/>
      <c r="AA93" s="26"/>
      <c r="AB93" s="26"/>
    </row>
    <row r="94" spans="1:28" ht="33" customHeight="1" thickBot="1" x14ac:dyDescent="0.3">
      <c r="A94" s="96">
        <v>89</v>
      </c>
      <c r="B94" s="165"/>
      <c r="C94" s="166"/>
      <c r="D94" s="93"/>
      <c r="E94" s="163"/>
      <c r="F94" s="163"/>
      <c r="G94" s="163"/>
      <c r="H94" s="92">
        <f t="shared" si="6"/>
        <v>0</v>
      </c>
      <c r="I94" s="91" t="str">
        <f t="shared" si="11"/>
        <v/>
      </c>
      <c r="J94" s="90" t="str">
        <f t="shared" si="12"/>
        <v/>
      </c>
      <c r="K94" s="89" t="str">
        <f t="shared" si="7"/>
        <v/>
      </c>
      <c r="L94" s="88" t="str">
        <f t="shared" si="8"/>
        <v/>
      </c>
      <c r="M94" s="164"/>
      <c r="N94" s="164"/>
      <c r="O94" s="59"/>
      <c r="P94" s="69"/>
      <c r="Q94" s="68"/>
      <c r="S94" s="76"/>
      <c r="T94" s="75"/>
      <c r="Y94" s="26"/>
      <c r="Z94" s="26"/>
      <c r="AA94" s="26"/>
      <c r="AB94" s="26"/>
    </row>
    <row r="95" spans="1:28" ht="33" customHeight="1" thickBot="1" x14ac:dyDescent="0.3">
      <c r="A95" s="96">
        <v>90</v>
      </c>
      <c r="B95" s="165"/>
      <c r="C95" s="166"/>
      <c r="D95" s="93"/>
      <c r="E95" s="163"/>
      <c r="F95" s="163"/>
      <c r="G95" s="163"/>
      <c r="H95" s="92">
        <f t="shared" si="6"/>
        <v>0</v>
      </c>
      <c r="I95" s="91" t="str">
        <f t="shared" si="11"/>
        <v/>
      </c>
      <c r="J95" s="90" t="str">
        <f t="shared" si="12"/>
        <v/>
      </c>
      <c r="K95" s="89" t="str">
        <f t="shared" si="7"/>
        <v/>
      </c>
      <c r="L95" s="88" t="str">
        <f t="shared" si="8"/>
        <v/>
      </c>
      <c r="M95" s="164"/>
      <c r="N95" s="164"/>
      <c r="O95" s="59"/>
      <c r="P95" s="69"/>
      <c r="Q95" s="68"/>
      <c r="S95" s="76"/>
      <c r="T95" s="75"/>
      <c r="Y95" s="26"/>
      <c r="Z95" s="26"/>
      <c r="AA95" s="26"/>
      <c r="AB95" s="26"/>
    </row>
    <row r="96" spans="1:28" ht="33" customHeight="1" thickBot="1" x14ac:dyDescent="0.3">
      <c r="A96" s="96">
        <v>91</v>
      </c>
      <c r="B96" s="165"/>
      <c r="C96" s="166"/>
      <c r="D96" s="93"/>
      <c r="E96" s="163"/>
      <c r="F96" s="163"/>
      <c r="G96" s="163"/>
      <c r="H96" s="92">
        <f t="shared" si="6"/>
        <v>0</v>
      </c>
      <c r="I96" s="91" t="str">
        <f t="shared" si="11"/>
        <v/>
      </c>
      <c r="J96" s="90" t="str">
        <f t="shared" si="12"/>
        <v/>
      </c>
      <c r="K96" s="89" t="str">
        <f t="shared" si="7"/>
        <v/>
      </c>
      <c r="L96" s="88" t="str">
        <f t="shared" si="8"/>
        <v/>
      </c>
      <c r="M96" s="164"/>
      <c r="N96" s="164"/>
      <c r="O96" s="59"/>
      <c r="P96" s="69"/>
      <c r="Q96" s="68"/>
      <c r="S96" s="76"/>
      <c r="T96" s="75"/>
      <c r="Y96" s="26"/>
      <c r="Z96" s="26"/>
      <c r="AA96" s="26"/>
      <c r="AB96" s="26"/>
    </row>
    <row r="97" spans="1:28" ht="33" customHeight="1" thickBot="1" x14ac:dyDescent="0.3">
      <c r="A97" s="96">
        <v>92</v>
      </c>
      <c r="B97" s="165"/>
      <c r="C97" s="166"/>
      <c r="D97" s="93"/>
      <c r="E97" s="163"/>
      <c r="F97" s="163"/>
      <c r="G97" s="163"/>
      <c r="H97" s="92">
        <f t="shared" si="6"/>
        <v>0</v>
      </c>
      <c r="I97" s="91" t="str">
        <f t="shared" si="11"/>
        <v/>
      </c>
      <c r="J97" s="90" t="str">
        <f t="shared" si="12"/>
        <v/>
      </c>
      <c r="K97" s="89" t="str">
        <f t="shared" si="7"/>
        <v/>
      </c>
      <c r="L97" s="88" t="str">
        <f t="shared" si="8"/>
        <v/>
      </c>
      <c r="M97" s="164"/>
      <c r="N97" s="164"/>
      <c r="O97" s="59"/>
      <c r="P97" s="69"/>
      <c r="Q97" s="68"/>
      <c r="S97" s="76"/>
      <c r="T97" s="75"/>
      <c r="Y97" s="26"/>
      <c r="Z97" s="26"/>
      <c r="AA97" s="26"/>
      <c r="AB97" s="26"/>
    </row>
    <row r="98" spans="1:28" ht="33" customHeight="1" thickBot="1" x14ac:dyDescent="0.3">
      <c r="A98" s="96">
        <v>93</v>
      </c>
      <c r="B98" s="165"/>
      <c r="C98" s="166"/>
      <c r="D98" s="93"/>
      <c r="E98" s="163"/>
      <c r="F98" s="163"/>
      <c r="G98" s="163"/>
      <c r="H98" s="92">
        <f t="shared" si="6"/>
        <v>0</v>
      </c>
      <c r="I98" s="91" t="str">
        <f t="shared" si="11"/>
        <v/>
      </c>
      <c r="J98" s="90" t="str">
        <f t="shared" si="12"/>
        <v/>
      </c>
      <c r="K98" s="89" t="str">
        <f t="shared" si="7"/>
        <v/>
      </c>
      <c r="L98" s="88" t="str">
        <f t="shared" si="8"/>
        <v/>
      </c>
      <c r="M98" s="164"/>
      <c r="N98" s="164"/>
      <c r="O98" s="59"/>
      <c r="P98" s="69"/>
      <c r="Q98" s="68"/>
      <c r="S98" s="76"/>
      <c r="T98" s="75"/>
      <c r="Y98" s="26"/>
      <c r="Z98" s="26"/>
      <c r="AA98" s="26"/>
      <c r="AB98" s="26"/>
    </row>
    <row r="99" spans="1:28" ht="33" customHeight="1" thickBot="1" x14ac:dyDescent="0.3">
      <c r="A99" s="96">
        <v>94</v>
      </c>
      <c r="B99" s="165"/>
      <c r="C99" s="166"/>
      <c r="D99" s="93"/>
      <c r="E99" s="163"/>
      <c r="F99" s="163"/>
      <c r="G99" s="163"/>
      <c r="H99" s="92">
        <f t="shared" si="6"/>
        <v>0</v>
      </c>
      <c r="I99" s="91" t="str">
        <f t="shared" si="11"/>
        <v/>
      </c>
      <c r="J99" s="90" t="str">
        <f t="shared" si="12"/>
        <v/>
      </c>
      <c r="K99" s="89" t="str">
        <f t="shared" si="7"/>
        <v/>
      </c>
      <c r="L99" s="88" t="str">
        <f t="shared" si="8"/>
        <v/>
      </c>
      <c r="M99" s="164"/>
      <c r="N99" s="164"/>
      <c r="O99" s="59"/>
      <c r="P99" s="69"/>
      <c r="Q99" s="68"/>
      <c r="S99" s="76"/>
      <c r="T99" s="75"/>
      <c r="Y99" s="26"/>
      <c r="Z99" s="26"/>
      <c r="AA99" s="26"/>
      <c r="AB99" s="26"/>
    </row>
    <row r="100" spans="1:28" ht="33" customHeight="1" thickBot="1" x14ac:dyDescent="0.3">
      <c r="A100" s="96">
        <v>95</v>
      </c>
      <c r="B100" s="165"/>
      <c r="C100" s="166"/>
      <c r="D100" s="93"/>
      <c r="E100" s="163"/>
      <c r="F100" s="163"/>
      <c r="G100" s="163"/>
      <c r="H100" s="92">
        <f t="shared" ref="H100:H105" si="13">E100*1000</f>
        <v>0</v>
      </c>
      <c r="I100" s="91" t="str">
        <f t="shared" si="11"/>
        <v/>
      </c>
      <c r="J100" s="90" t="str">
        <f t="shared" si="12"/>
        <v/>
      </c>
      <c r="K100" s="89" t="str">
        <f t="shared" ref="K100:K105" si="14">IF(L100="","",IF(L100&gt;=$AB$16,$Z$16,IF(L100&gt;=$AB$15,$Z$15,IF(L100&gt;=$AB$14,$Z$14,$Z$13))))</f>
        <v/>
      </c>
      <c r="L100" s="88" t="str">
        <f t="shared" ref="L100:L105" si="15">IF(AND(M100&lt;&gt;"B",J100&lt;&gt;""),J100,"")</f>
        <v/>
      </c>
      <c r="M100" s="164"/>
      <c r="N100" s="164"/>
      <c r="O100" s="59"/>
      <c r="P100" s="69"/>
      <c r="Q100" s="68"/>
      <c r="S100" s="76"/>
      <c r="T100" s="75"/>
      <c r="Y100" s="26"/>
      <c r="Z100" s="26"/>
      <c r="AA100" s="26"/>
      <c r="AB100" s="26"/>
    </row>
    <row r="101" spans="1:28" ht="33" customHeight="1" thickBot="1" x14ac:dyDescent="0.3">
      <c r="A101" s="96">
        <v>96</v>
      </c>
      <c r="B101" s="165"/>
      <c r="C101" s="166"/>
      <c r="D101" s="93"/>
      <c r="E101" s="163"/>
      <c r="F101" s="163"/>
      <c r="G101" s="163"/>
      <c r="H101" s="92">
        <f t="shared" si="13"/>
        <v>0</v>
      </c>
      <c r="I101" s="91" t="str">
        <f t="shared" si="11"/>
        <v/>
      </c>
      <c r="J101" s="90" t="str">
        <f t="shared" si="12"/>
        <v/>
      </c>
      <c r="K101" s="89" t="str">
        <f t="shared" si="14"/>
        <v/>
      </c>
      <c r="L101" s="88" t="str">
        <f t="shared" si="15"/>
        <v/>
      </c>
      <c r="M101" s="164"/>
      <c r="N101" s="164"/>
      <c r="O101" s="59"/>
      <c r="P101" s="69"/>
      <c r="Q101" s="68"/>
      <c r="S101" s="76"/>
      <c r="T101" s="75"/>
      <c r="Y101" s="26"/>
      <c r="Z101" s="26"/>
      <c r="AA101" s="26"/>
      <c r="AB101" s="26"/>
    </row>
    <row r="102" spans="1:28" ht="33" customHeight="1" thickBot="1" x14ac:dyDescent="0.3">
      <c r="A102" s="96">
        <v>97</v>
      </c>
      <c r="B102" s="165"/>
      <c r="C102" s="166"/>
      <c r="D102" s="93"/>
      <c r="E102" s="93"/>
      <c r="F102" s="93"/>
      <c r="G102" s="93"/>
      <c r="H102" s="92">
        <f t="shared" si="13"/>
        <v>0</v>
      </c>
      <c r="I102" s="91" t="str">
        <f t="shared" si="11"/>
        <v/>
      </c>
      <c r="J102" s="90" t="str">
        <f t="shared" si="12"/>
        <v/>
      </c>
      <c r="K102" s="89" t="str">
        <f t="shared" si="14"/>
        <v/>
      </c>
      <c r="L102" s="88" t="str">
        <f t="shared" si="15"/>
        <v/>
      </c>
      <c r="M102" s="164"/>
      <c r="N102" s="164"/>
      <c r="O102" s="59"/>
      <c r="P102" s="69"/>
      <c r="Q102" s="68"/>
      <c r="S102" s="76"/>
      <c r="T102" s="75"/>
      <c r="Y102" s="26"/>
      <c r="Z102" s="26"/>
      <c r="AA102" s="26"/>
      <c r="AB102" s="26"/>
    </row>
    <row r="103" spans="1:28" ht="33" customHeight="1" thickBot="1" x14ac:dyDescent="0.3">
      <c r="A103" s="96">
        <v>98</v>
      </c>
      <c r="B103" s="165"/>
      <c r="C103" s="166"/>
      <c r="D103" s="93"/>
      <c r="E103" s="163"/>
      <c r="F103" s="163"/>
      <c r="G103" s="163"/>
      <c r="H103" s="92">
        <f t="shared" si="13"/>
        <v>0</v>
      </c>
      <c r="I103" s="91" t="str">
        <f t="shared" si="11"/>
        <v/>
      </c>
      <c r="J103" s="90" t="str">
        <f t="shared" si="12"/>
        <v/>
      </c>
      <c r="K103" s="89" t="str">
        <f t="shared" si="14"/>
        <v/>
      </c>
      <c r="L103" s="88" t="str">
        <f t="shared" si="15"/>
        <v/>
      </c>
      <c r="M103" s="164"/>
      <c r="N103" s="164"/>
      <c r="O103" s="59"/>
      <c r="P103" s="69"/>
      <c r="Q103" s="68"/>
      <c r="S103" s="76"/>
      <c r="T103" s="75"/>
      <c r="Y103" s="26"/>
      <c r="Z103" s="26"/>
      <c r="AA103" s="26"/>
      <c r="AB103" s="26"/>
    </row>
    <row r="104" spans="1:28" ht="33" customHeight="1" thickBot="1" x14ac:dyDescent="0.3">
      <c r="A104" s="96">
        <v>99</v>
      </c>
      <c r="B104" s="165"/>
      <c r="C104" s="166"/>
      <c r="D104" s="93"/>
      <c r="E104" s="163"/>
      <c r="F104" s="163"/>
      <c r="G104" s="163"/>
      <c r="H104" s="92">
        <f t="shared" si="13"/>
        <v>0</v>
      </c>
      <c r="I104" s="91" t="str">
        <f t="shared" si="11"/>
        <v/>
      </c>
      <c r="J104" s="90" t="str">
        <f t="shared" si="12"/>
        <v/>
      </c>
      <c r="K104" s="89" t="str">
        <f t="shared" si="14"/>
        <v/>
      </c>
      <c r="L104" s="88" t="str">
        <f t="shared" si="15"/>
        <v/>
      </c>
      <c r="M104" s="164"/>
      <c r="N104" s="164"/>
      <c r="O104" s="59"/>
      <c r="P104" s="69"/>
      <c r="Q104" s="68"/>
      <c r="S104" s="76"/>
      <c r="T104" s="75"/>
      <c r="Y104" s="26"/>
      <c r="Z104" s="26"/>
      <c r="AA104" s="26"/>
      <c r="AB104" s="26"/>
    </row>
    <row r="105" spans="1:28" ht="46.5" customHeight="1" thickBot="1" x14ac:dyDescent="0.3">
      <c r="A105" s="96">
        <v>100</v>
      </c>
      <c r="B105" s="161"/>
      <c r="C105" s="162"/>
      <c r="D105" s="93"/>
      <c r="E105" s="163"/>
      <c r="F105" s="163"/>
      <c r="G105" s="163"/>
      <c r="H105" s="92">
        <f t="shared" si="13"/>
        <v>0</v>
      </c>
      <c r="I105" s="91" t="str">
        <f t="shared" si="11"/>
        <v/>
      </c>
      <c r="J105" s="90" t="str">
        <f t="shared" si="12"/>
        <v/>
      </c>
      <c r="K105" s="89" t="str">
        <f t="shared" si="14"/>
        <v/>
      </c>
      <c r="L105" s="88" t="str">
        <f t="shared" si="15"/>
        <v/>
      </c>
      <c r="M105" s="164"/>
      <c r="N105" s="164"/>
      <c r="O105" s="59"/>
      <c r="P105" s="61"/>
      <c r="Q105" s="60"/>
      <c r="S105" s="58"/>
      <c r="T105" s="57"/>
      <c r="Y105" s="26"/>
      <c r="Z105" s="26"/>
      <c r="AA105" s="26"/>
      <c r="AB105" s="26"/>
    </row>
    <row r="106" spans="1:28" ht="23.25" customHeight="1" thickBot="1" x14ac:dyDescent="0.3">
      <c r="S106" s="58"/>
      <c r="T106" s="57"/>
      <c r="Y106" s="26"/>
      <c r="Z106" s="26"/>
      <c r="AA106" s="26"/>
      <c r="AB106" s="26"/>
    </row>
    <row r="107" spans="1:28" s="26" customFormat="1" ht="15" x14ac:dyDescent="0.25">
      <c r="A107" s="216"/>
      <c r="B107" s="217"/>
      <c r="C107" s="218"/>
      <c r="D107" s="56" t="s">
        <v>48</v>
      </c>
      <c r="E107" s="55" t="s">
        <v>50</v>
      </c>
      <c r="F107" s="219"/>
      <c r="G107" s="221" t="s">
        <v>49</v>
      </c>
      <c r="H107" s="221"/>
      <c r="I107" s="221"/>
      <c r="J107" s="221"/>
      <c r="K107" s="221"/>
      <c r="L107" s="221"/>
      <c r="M107" s="54" t="s">
        <v>48</v>
      </c>
      <c r="N107" s="53"/>
      <c r="O107" s="34"/>
      <c r="P107" s="52" t="s">
        <v>47</v>
      </c>
      <c r="Q107" s="51">
        <f>IF(L6="","",AVERAGE(O6:O105))</f>
        <v>3.9042408998058722</v>
      </c>
      <c r="S107" s="31"/>
      <c r="T107" s="30"/>
    </row>
    <row r="108" spans="1:28" s="26" customFormat="1" ht="15" x14ac:dyDescent="0.25">
      <c r="A108" s="222" t="s">
        <v>46</v>
      </c>
      <c r="B108" s="223"/>
      <c r="C108" s="223"/>
      <c r="D108" s="41">
        <f>COUNTIF(K$6:K$105,Z13)</f>
        <v>0</v>
      </c>
      <c r="E108" s="46">
        <f>D108/$D$112</f>
        <v>0</v>
      </c>
      <c r="F108" s="220"/>
      <c r="G108" s="224" t="str">
        <f t="shared" ref="G108:G113" si="16">Y7&amp; " (" &amp;Z7&amp; "):"</f>
        <v>Mixte (M):</v>
      </c>
      <c r="H108" s="224"/>
      <c r="I108" s="224"/>
      <c r="J108" s="224"/>
      <c r="K108" s="224"/>
      <c r="L108" s="224"/>
      <c r="M108" s="41">
        <f t="shared" ref="M108:M113" si="17">COUNTIF($M$6:$M$105,Z7)</f>
        <v>11</v>
      </c>
      <c r="N108" s="40"/>
      <c r="O108" s="50"/>
      <c r="P108" s="38"/>
      <c r="Q108" s="49"/>
      <c r="S108" s="31"/>
      <c r="T108" s="30"/>
    </row>
    <row r="109" spans="1:28" s="26" customFormat="1" ht="15" x14ac:dyDescent="0.25">
      <c r="A109" s="222" t="s">
        <v>45</v>
      </c>
      <c r="B109" s="223"/>
      <c r="C109" s="223"/>
      <c r="D109" s="41">
        <f>COUNTIF(K$6:K$105,Z14)</f>
        <v>0</v>
      </c>
      <c r="E109" s="46">
        <f>D109/$D$112</f>
        <v>0</v>
      </c>
      <c r="F109" s="220"/>
      <c r="G109" s="224" t="str">
        <f t="shared" si="16"/>
        <v>Déchaussement (D):</v>
      </c>
      <c r="H109" s="224"/>
      <c r="I109" s="224"/>
      <c r="J109" s="224"/>
      <c r="K109" s="224"/>
      <c r="L109" s="224"/>
      <c r="M109" s="41">
        <f t="shared" si="17"/>
        <v>0</v>
      </c>
      <c r="N109" s="40"/>
      <c r="O109" s="50"/>
      <c r="P109" s="38"/>
      <c r="Q109" s="49"/>
      <c r="S109" s="31"/>
      <c r="T109" s="30"/>
    </row>
    <row r="110" spans="1:28" s="26" customFormat="1" ht="15" x14ac:dyDescent="0.25">
      <c r="A110" s="222" t="s">
        <v>44</v>
      </c>
      <c r="B110" s="223"/>
      <c r="C110" s="223"/>
      <c r="D110" s="41">
        <f>COUNTIF(K$6:K$105,Z15)</f>
        <v>0</v>
      </c>
      <c r="E110" s="46">
        <f>D110/$D$112</f>
        <v>0</v>
      </c>
      <c r="F110" s="220"/>
      <c r="G110" s="224" t="str">
        <f t="shared" si="16"/>
        <v>Sur enture (A):</v>
      </c>
      <c r="H110" s="224"/>
      <c r="I110" s="224"/>
      <c r="J110" s="224"/>
      <c r="K110" s="224"/>
      <c r="L110" s="224"/>
      <c r="M110" s="41">
        <f t="shared" si="17"/>
        <v>2</v>
      </c>
      <c r="N110" s="40"/>
      <c r="O110" s="48"/>
      <c r="P110" s="38" t="s">
        <v>43</v>
      </c>
      <c r="Q110" s="47">
        <f>IF(L6="","",STDEV(O6:O105))</f>
        <v>0.13998189486009782</v>
      </c>
      <c r="S110" s="31"/>
      <c r="T110" s="30"/>
    </row>
    <row r="111" spans="1:28" s="26" customFormat="1" ht="15" x14ac:dyDescent="0.25">
      <c r="A111" s="222" t="s">
        <v>42</v>
      </c>
      <c r="B111" s="223"/>
      <c r="C111" s="223"/>
      <c r="D111" s="41">
        <f>COUNTIF(K$6:K$105,Z16)</f>
        <v>30</v>
      </c>
      <c r="E111" s="46">
        <f>D111/$D$112</f>
        <v>0.8571428571428571</v>
      </c>
      <c r="F111" s="220"/>
      <c r="G111" s="224" t="str">
        <f t="shared" si="16"/>
        <v>Mixte sur enture (MAM):</v>
      </c>
      <c r="H111" s="224"/>
      <c r="I111" s="224"/>
      <c r="J111" s="224"/>
      <c r="K111" s="224"/>
      <c r="L111" s="224"/>
      <c r="M111" s="41">
        <f t="shared" si="17"/>
        <v>10</v>
      </c>
      <c r="N111" s="40"/>
      <c r="O111" s="45"/>
      <c r="P111" s="44"/>
      <c r="Q111" s="43"/>
      <c r="S111" s="31"/>
      <c r="T111" s="30"/>
      <c r="Y111" s="21"/>
      <c r="Z111" s="21"/>
      <c r="AA111" s="21"/>
      <c r="AB111" s="21"/>
    </row>
    <row r="112" spans="1:28" s="26" customFormat="1" ht="15" customHeight="1" x14ac:dyDescent="0.25">
      <c r="A112" s="235" t="s">
        <v>41</v>
      </c>
      <c r="B112" s="236"/>
      <c r="C112" s="237"/>
      <c r="D112" s="42">
        <f>105-COUNTBLANK($K$6:$K$105)</f>
        <v>35</v>
      </c>
      <c r="E112" s="36"/>
      <c r="F112" s="220"/>
      <c r="G112" s="224" t="str">
        <f t="shared" si="16"/>
        <v>Petit Nœud (PN):</v>
      </c>
      <c r="H112" s="224"/>
      <c r="I112" s="224"/>
      <c r="J112" s="224"/>
      <c r="K112" s="224"/>
      <c r="L112" s="224"/>
      <c r="M112" s="41">
        <f t="shared" si="17"/>
        <v>7</v>
      </c>
      <c r="N112" s="40"/>
      <c r="O112" s="39"/>
      <c r="P112" s="38" t="s">
        <v>40</v>
      </c>
      <c r="Q112" s="37" t="e">
        <f ca="1">IF(L6="","",recherchePerso($Y$18:$Z$27,D112))</f>
        <v>#NAME?</v>
      </c>
      <c r="S112" s="31"/>
      <c r="T112" s="30"/>
      <c r="Y112" s="21"/>
      <c r="Z112" s="21"/>
      <c r="AA112" s="21"/>
      <c r="AB112" s="21"/>
    </row>
    <row r="113" spans="1:28" s="26" customFormat="1" ht="15.75" thickBot="1" x14ac:dyDescent="0.3">
      <c r="A113" s="225"/>
      <c r="B113" s="226"/>
      <c r="C113" s="226"/>
      <c r="D113" s="226"/>
      <c r="E113" s="226"/>
      <c r="F113" s="227"/>
      <c r="G113" s="230" t="str">
        <f t="shared" si="16"/>
        <v>Bois (B):</v>
      </c>
      <c r="H113" s="230"/>
      <c r="I113" s="230"/>
      <c r="J113" s="230"/>
      <c r="K113" s="230"/>
      <c r="L113" s="230"/>
      <c r="M113" s="36">
        <f t="shared" si="17"/>
        <v>0</v>
      </c>
      <c r="N113" s="35"/>
      <c r="O113" s="34"/>
      <c r="P113" s="33" t="s">
        <v>39</v>
      </c>
      <c r="Q113" s="32" t="e">
        <f ca="1">IF(L6="","",EXP(Q107-(Q110*Q112)))</f>
        <v>#NAME?</v>
      </c>
      <c r="S113" s="31"/>
      <c r="T113" s="30"/>
      <c r="Y113" s="21"/>
      <c r="Z113" s="21"/>
      <c r="AA113" s="21"/>
      <c r="AB113" s="21"/>
    </row>
    <row r="114" spans="1:28" s="26" customFormat="1" ht="18.75" thickBot="1" x14ac:dyDescent="0.3">
      <c r="A114" s="228"/>
      <c r="B114" s="229"/>
      <c r="C114" s="229"/>
      <c r="D114" s="229"/>
      <c r="E114" s="229"/>
      <c r="F114" s="229"/>
      <c r="G114" s="231"/>
      <c r="H114" s="231"/>
      <c r="I114" s="231"/>
      <c r="J114" s="231"/>
      <c r="K114" s="231"/>
      <c r="L114" s="231"/>
      <c r="M114" s="231"/>
      <c r="N114" s="232"/>
      <c r="O114" s="29"/>
      <c r="P114" s="233" t="e">
        <f ca="1">IF(OR($S$2="",Q113=""),"",IF(LOOKUP(Q113,$AB$13:$AB$16,{"NC";"GL20";"GL 24";"GL 28"})="NC","NON-CONFORME","Conforme GL"&amp; MIN(RIGHT($S$2,2),RIGHT(LOOKUP(Q113,$AB$13:$AB$16,{"NC";"GL20";"GL 24";"GL 28"}),2))))</f>
        <v>#NAME?</v>
      </c>
      <c r="Q114" s="234"/>
      <c r="S114" s="28"/>
      <c r="T114" s="27"/>
      <c r="Y114" s="21"/>
      <c r="Z114" s="21"/>
      <c r="AA114" s="21"/>
      <c r="AB114" s="21"/>
    </row>
    <row r="117" spans="1:28" x14ac:dyDescent="0.25">
      <c r="V117" s="25"/>
      <c r="W117" s="25"/>
    </row>
    <row r="118" spans="1:28" ht="13.15" customHeight="1" x14ac:dyDescent="0.25">
      <c r="A118" s="24"/>
      <c r="B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</row>
    <row r="119" spans="1:28" ht="13.15" customHeight="1" x14ac:dyDescent="0.25">
      <c r="A119" s="24"/>
      <c r="B119" s="24"/>
      <c r="C119" s="24"/>
      <c r="D119" s="24"/>
      <c r="E119" s="24"/>
      <c r="F119" s="24"/>
      <c r="G119" s="24"/>
      <c r="H119" s="24"/>
      <c r="I119" s="24"/>
      <c r="J119" s="24"/>
      <c r="K119" s="24"/>
      <c r="L119" s="24"/>
      <c r="M119" s="24"/>
      <c r="N119" s="24"/>
      <c r="O119" s="24"/>
      <c r="P119" s="24"/>
      <c r="Q119" s="24"/>
      <c r="R119" s="24"/>
      <c r="S119" s="24"/>
      <c r="T119" s="24"/>
      <c r="U119" s="24"/>
    </row>
    <row r="123" spans="1:28" x14ac:dyDescent="0.25">
      <c r="G123" s="23"/>
    </row>
    <row r="124" spans="1:28" ht="15" x14ac:dyDescent="0.25">
      <c r="B124" s="22"/>
      <c r="C124" s="22"/>
    </row>
    <row r="125" spans="1:28" ht="15" x14ac:dyDescent="0.25">
      <c r="B125" s="22"/>
      <c r="C125" s="22"/>
    </row>
    <row r="128" spans="1:28" ht="15" x14ac:dyDescent="0.25">
      <c r="B128" s="22"/>
      <c r="C128" s="22"/>
    </row>
  </sheetData>
  <mergeCells count="32">
    <mergeCell ref="A113:F114"/>
    <mergeCell ref="G113:L113"/>
    <mergeCell ref="G114:N114"/>
    <mergeCell ref="P114:Q114"/>
    <mergeCell ref="A110:C110"/>
    <mergeCell ref="G110:L110"/>
    <mergeCell ref="A111:C111"/>
    <mergeCell ref="G111:L111"/>
    <mergeCell ref="A112:C112"/>
    <mergeCell ref="G112:L112"/>
    <mergeCell ref="S48:T48"/>
    <mergeCell ref="A107:C107"/>
    <mergeCell ref="F107:F112"/>
    <mergeCell ref="G107:L107"/>
    <mergeCell ref="A108:C108"/>
    <mergeCell ref="G108:L108"/>
    <mergeCell ref="A109:C109"/>
    <mergeCell ref="G109:L109"/>
    <mergeCell ref="Y6:AB6"/>
    <mergeCell ref="Y13:Y16"/>
    <mergeCell ref="P20:Q20"/>
    <mergeCell ref="P35:Q35"/>
    <mergeCell ref="S45:T45"/>
    <mergeCell ref="S39:T39"/>
    <mergeCell ref="P5:Q5"/>
    <mergeCell ref="A1:C3"/>
    <mergeCell ref="D1:N3"/>
    <mergeCell ref="O1:Q1"/>
    <mergeCell ref="S1:T1"/>
    <mergeCell ref="O2:Q2"/>
    <mergeCell ref="S2:T2"/>
    <mergeCell ref="O3:Q3"/>
  </mergeCells>
  <conditionalFormatting sqref="O114:Q114 S19 P19:Q19 S34 P105:Q105">
    <cfRule type="cellIs" dxfId="15" priority="21" stopIfTrue="1" operator="equal">
      <formula>"""Non Conforme"""</formula>
    </cfRule>
    <cfRule type="cellIs" dxfId="14" priority="22" stopIfTrue="1" operator="equal">
      <formula>"""Conforme GL20"""</formula>
    </cfRule>
    <cfRule type="cellIs" dxfId="13" priority="23" stopIfTrue="1" operator="equal">
      <formula>"""Conforme GL24"""</formula>
    </cfRule>
  </conditionalFormatting>
  <conditionalFormatting sqref="P34:Q34">
    <cfRule type="cellIs" dxfId="12" priority="17" stopIfTrue="1" operator="equal">
      <formula>"""Non Conforme"""</formula>
    </cfRule>
    <cfRule type="cellIs" dxfId="11" priority="18" stopIfTrue="1" operator="equal">
      <formula>"""Conforme GL20"""</formula>
    </cfRule>
    <cfRule type="cellIs" dxfId="10" priority="19" stopIfTrue="1" operator="equal">
      <formula>"""Conforme GL24"""</formula>
    </cfRule>
  </conditionalFormatting>
  <conditionalFormatting sqref="P35:Q35">
    <cfRule type="cellIs" dxfId="9" priority="14" stopIfTrue="1" operator="equal">
      <formula>"""Non Conforme"""</formula>
    </cfRule>
    <cfRule type="cellIs" dxfId="8" priority="15" stopIfTrue="1" operator="equal">
      <formula>"""Conforme GL20"""</formula>
    </cfRule>
    <cfRule type="cellIs" dxfId="7" priority="16" stopIfTrue="1" operator="equal">
      <formula>"""Conforme GL24"""</formula>
    </cfRule>
  </conditionalFormatting>
  <conditionalFormatting sqref="J6:J105">
    <cfRule type="cellIs" dxfId="6" priority="4" stopIfTrue="1" operator="lessThan">
      <formula>33.2</formula>
    </cfRule>
  </conditionalFormatting>
  <conditionalFormatting sqref="K6:K105">
    <cfRule type="cellIs" dxfId="5" priority="5" stopIfTrue="1" operator="notEqual">
      <formula>AND(#REF!,#REF!,#REF!)</formula>
    </cfRule>
    <cfRule type="cellIs" dxfId="4" priority="6" stopIfTrue="1" operator="equal">
      <formula>#REF!</formula>
    </cfRule>
    <cfRule type="cellIs" dxfId="3" priority="7" stopIfTrue="1" operator="equal">
      <formula>#REF!</formula>
    </cfRule>
  </conditionalFormatting>
  <conditionalFormatting sqref="E13">
    <cfRule type="containsText" dxfId="2" priority="3" operator="containsText" text="NON-CONFORME">
      <formula>NOT(ISERROR(SEARCH("NON-CONFORME",E13)))</formula>
    </cfRule>
  </conditionalFormatting>
  <conditionalFormatting sqref="P35:Q35 P20:Q20 P114:Q114">
    <cfRule type="containsText" dxfId="1" priority="1" operator="containsText" text="Conforme Gl24">
      <formula>NOT(ISERROR(SEARCH("Conforme Gl24",P20)))</formula>
    </cfRule>
    <cfRule type="containsText" dxfId="0" priority="2" operator="containsText" text="NON-CONFORME">
      <formula>NOT(ISERROR(SEARCH("NON-CONFORME",P20)))</formula>
    </cfRule>
  </conditionalFormatting>
  <dataValidations count="3">
    <dataValidation type="list" allowBlank="1" showInputMessage="1" showErrorMessage="1" sqref="S2:T2" xr:uid="{611BD800-20EA-4880-A603-5494D802C338}">
      <formula1>$Z$14:$Z$16</formula1>
    </dataValidation>
    <dataValidation type="list" allowBlank="1" showInputMessage="1" showErrorMessage="1" sqref="X2" xr:uid="{5DEEE46C-65D3-4D88-A4F7-B0A8A302E28D}">
      <formula1>#REF!</formula1>
    </dataValidation>
    <dataValidation type="list" allowBlank="1" showInputMessage="1" showErrorMessage="1" sqref="M6:M105" xr:uid="{0D8BCEF1-E5A2-44C4-890F-8EC73A75A01B}">
      <formula1>$Z$7:$Z$12</formula1>
    </dataValidation>
  </dataValidations>
  <printOptions horizontalCentered="1" verticalCentered="1"/>
  <pageMargins left="0" right="0" top="0" bottom="0" header="0" footer="0"/>
  <pageSetup paperSize="9" scale="19" fitToWidth="0" orientation="landscape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5F7B5EA-A875-4081-99B5-C9EBF7C72AF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Feuil1</vt:lpstr>
      <vt:lpstr>Feuil2</vt:lpstr>
      <vt:lpstr>Calcul</vt:lpstr>
      <vt:lpstr>Calcul!a</vt:lpstr>
      <vt:lpstr>Calcul!b</vt:lpstr>
      <vt:lpstr>Calcul</vt:lpstr>
      <vt:lpstr>dsf</vt:lpstr>
      <vt:lpstr>Calcul!Fmax</vt:lpstr>
      <vt:lpstr>Calcul!h</vt:lpstr>
      <vt:lpstr>Calcul!Zone_d_impression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Perusini, Boris</dc:creator>
  <cp:lastModifiedBy>Perusini, Boris</cp:lastModifiedBy>
  <cp:lastPrinted>2023-08-09T08:33:04Z</cp:lastPrinted>
  <dcterms:created xsi:type="dcterms:W3CDTF">2023-07-30T07:00:06Z</dcterms:created>
  <dcterms:modified xsi:type="dcterms:W3CDTF">2023-08-09T11:13:44Z</dcterms:modified>
</cp:coreProperties>
</file>