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ANTP\CDR\CLASSEMENT CHALLENGE\courses challenge 2023-2024\"/>
    </mc:Choice>
  </mc:AlternateContent>
  <xr:revisionPtr revIDLastSave="0" documentId="13_ncr:1_{0CD75654-4899-43FC-947D-62A35844B05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14" i="1"/>
  <c r="P16" i="1"/>
  <c r="P15" i="1"/>
  <c r="P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N14" i="1" a="1"/>
  <c r="N14" i="1" s="1"/>
  <c r="O14" i="1" s="1"/>
  <c r="J107" i="1"/>
  <c r="I12" i="1"/>
  <c r="J12" i="1" s="1"/>
  <c r="I13" i="1"/>
  <c r="I14" i="1"/>
  <c r="I15" i="1"/>
  <c r="I16" i="1"/>
  <c r="I17" i="1"/>
  <c r="I18" i="1"/>
  <c r="J18" i="1" s="1"/>
  <c r="I19" i="1"/>
  <c r="I20" i="1"/>
  <c r="J20" i="1" s="1"/>
  <c r="I21" i="1"/>
  <c r="J21" i="1" s="1"/>
  <c r="I22" i="1"/>
  <c r="I23" i="1"/>
  <c r="I24" i="1"/>
  <c r="I25" i="1"/>
  <c r="I26" i="1"/>
  <c r="J26" i="1" s="1"/>
  <c r="I27" i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I36" i="1"/>
  <c r="I37" i="1"/>
  <c r="I38" i="1"/>
  <c r="J38" i="1" s="1"/>
  <c r="I39" i="1"/>
  <c r="J39" i="1" s="1"/>
  <c r="I40" i="1"/>
  <c r="J40" i="1" s="1"/>
  <c r="I41" i="1"/>
  <c r="I42" i="1"/>
  <c r="J42" i="1" s="1"/>
  <c r="I43" i="1"/>
  <c r="I44" i="1"/>
  <c r="J44" i="1" s="1"/>
  <c r="I45" i="1"/>
  <c r="J45" i="1" s="1"/>
  <c r="I46" i="1"/>
  <c r="J46" i="1" s="1"/>
  <c r="I47" i="1"/>
  <c r="J47" i="1" s="1"/>
  <c r="I48" i="1"/>
  <c r="I49" i="1"/>
  <c r="J49" i="1" s="1"/>
  <c r="I50" i="1"/>
  <c r="J50" i="1" s="1"/>
  <c r="I51" i="1"/>
  <c r="J51" i="1" s="1"/>
  <c r="I52" i="1"/>
  <c r="J52" i="1" s="1"/>
  <c r="I53" i="1"/>
  <c r="I54" i="1"/>
  <c r="I55" i="1"/>
  <c r="J55" i="1" s="1"/>
  <c r="I56" i="1"/>
  <c r="J56" i="1" s="1"/>
  <c r="I57" i="1"/>
  <c r="J57" i="1" s="1"/>
  <c r="I58" i="1"/>
  <c r="J58" i="1" s="1"/>
  <c r="I59" i="1"/>
  <c r="I60" i="1"/>
  <c r="J60" i="1" s="1"/>
  <c r="I61" i="1"/>
  <c r="I62" i="1"/>
  <c r="I63" i="1"/>
  <c r="I64" i="1"/>
  <c r="I65" i="1"/>
  <c r="J65" i="1" s="1"/>
  <c r="I66" i="1"/>
  <c r="J66" i="1" s="1"/>
  <c r="I67" i="1"/>
  <c r="J67" i="1" s="1"/>
  <c r="I68" i="1"/>
  <c r="J68" i="1" s="1"/>
  <c r="I69" i="1"/>
  <c r="I70" i="1"/>
  <c r="I71" i="1"/>
  <c r="J71" i="1" s="1"/>
  <c r="I72" i="1"/>
  <c r="I73" i="1"/>
  <c r="J73" i="1" s="1"/>
  <c r="I74" i="1"/>
  <c r="J74" i="1" s="1"/>
  <c r="I75" i="1"/>
  <c r="J75" i="1" s="1"/>
  <c r="I76" i="1"/>
  <c r="J76" i="1" s="1"/>
  <c r="I77" i="1"/>
  <c r="I78" i="1"/>
  <c r="J78" i="1" s="1"/>
  <c r="I79" i="1"/>
  <c r="I80" i="1"/>
  <c r="J80" i="1" s="1"/>
  <c r="I81" i="1"/>
  <c r="J81" i="1" s="1"/>
  <c r="I82" i="1"/>
  <c r="J82" i="1" s="1"/>
  <c r="I83" i="1"/>
  <c r="I84" i="1"/>
  <c r="J84" i="1" s="1"/>
  <c r="I85" i="1"/>
  <c r="J85" i="1" s="1"/>
  <c r="I86" i="1"/>
  <c r="J86" i="1" s="1"/>
  <c r="I87" i="1"/>
  <c r="J87" i="1" s="1"/>
  <c r="I88" i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I97" i="1"/>
  <c r="I98" i="1"/>
  <c r="J98" i="1" s="1"/>
  <c r="I99" i="1"/>
  <c r="J99" i="1" s="1"/>
  <c r="I100" i="1"/>
  <c r="J100" i="1" s="1"/>
  <c r="I101" i="1"/>
  <c r="J101" i="1" s="1"/>
  <c r="I102" i="1"/>
  <c r="I103" i="1"/>
  <c r="I104" i="1"/>
  <c r="I105" i="1"/>
  <c r="I106" i="1"/>
  <c r="J106" i="1" s="1"/>
  <c r="I107" i="1"/>
  <c r="I108" i="1"/>
  <c r="J108" i="1" s="1"/>
  <c r="I109" i="1"/>
  <c r="J109" i="1" s="1"/>
  <c r="I110" i="1"/>
  <c r="I111" i="1"/>
  <c r="J111" i="1" s="1"/>
  <c r="I112" i="1"/>
  <c r="I113" i="1"/>
  <c r="I114" i="1"/>
  <c r="J114" i="1" s="1"/>
  <c r="I115" i="1"/>
  <c r="J115" i="1" s="1"/>
  <c r="I116" i="1"/>
  <c r="J116" i="1" s="1"/>
  <c r="I117" i="1"/>
  <c r="J117" i="1" s="1"/>
  <c r="I11" i="1"/>
  <c r="J11" i="1" s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" i="1"/>
  <c r="J36" i="1" l="1"/>
  <c r="J113" i="1"/>
  <c r="J105" i="1"/>
  <c r="J97" i="1"/>
  <c r="J41" i="1"/>
  <c r="J25" i="1"/>
  <c r="J35" i="1"/>
  <c r="J112" i="1"/>
  <c r="J104" i="1"/>
  <c r="J96" i="1"/>
  <c r="J88" i="1"/>
  <c r="J72" i="1"/>
  <c r="J64" i="1"/>
  <c r="J48" i="1"/>
  <c r="J24" i="1"/>
  <c r="J16" i="1"/>
  <c r="J103" i="1"/>
  <c r="J79" i="1"/>
  <c r="J63" i="1"/>
  <c r="J23" i="1"/>
  <c r="J15" i="1"/>
  <c r="J110" i="1"/>
  <c r="J102" i="1"/>
  <c r="J70" i="1"/>
  <c r="J62" i="1"/>
  <c r="J54" i="1"/>
  <c r="J22" i="1"/>
  <c r="J14" i="1"/>
  <c r="J77" i="1"/>
  <c r="J69" i="1"/>
  <c r="J61" i="1"/>
  <c r="J53" i="1"/>
  <c r="J37" i="1"/>
  <c r="J13" i="1"/>
  <c r="J83" i="1"/>
  <c r="J59" i="1"/>
  <c r="J43" i="1"/>
  <c r="J27" i="1"/>
  <c r="J17" i="1"/>
  <c r="J1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<sst xmlns="http://schemas.openxmlformats.org/spreadsheetml/2006/main" count="677" uniqueCount="486">
  <si>
    <t>L'ARMENTIEROISE</t>
  </si>
  <si>
    <t>catégorie V</t>
  </si>
  <si>
    <t>267020</t>
  </si>
  <si>
    <t>ARMENTIERES EN BRIE () le 14/05/2023</t>
  </si>
  <si>
    <t>FFA</t>
  </si>
  <si>
    <t>Trail XXS (&lt; 25km-effort)</t>
  </si>
  <si>
    <t>(14/05/2023)</t>
  </si>
  <si>
    <t>16 km</t>
  </si>
  <si>
    <t>00:00:00</t>
  </si>
  <si>
    <t>place</t>
  </si>
  <si>
    <t>nom prénom</t>
  </si>
  <si>
    <t>n° licence</t>
  </si>
  <si>
    <t>catégorie / année naissance</t>
  </si>
  <si>
    <t>club</t>
  </si>
  <si>
    <t>departement</t>
  </si>
  <si>
    <t>temps</t>
  </si>
  <si>
    <t>1</t>
  </si>
  <si>
    <t>THOMINET CAMILLE</t>
  </si>
  <si>
    <t>2260505</t>
  </si>
  <si>
    <t>SEM / 1990</t>
  </si>
  <si>
    <t>Jeunesse Sportive De La</t>
  </si>
  <si>
    <t>077</t>
  </si>
  <si>
    <t>2</t>
  </si>
  <si>
    <t>ZOETEMELK KARL</t>
  </si>
  <si>
    <t>2213752</t>
  </si>
  <si>
    <t>M3M / 1973</t>
  </si>
  <si>
    <t>Bussy St Georges Athleti</t>
  </si>
  <si>
    <t>1h00'26''</t>
  </si>
  <si>
    <t>3</t>
  </si>
  <si>
    <t>VIOLARD FREDERIC</t>
  </si>
  <si>
    <t>1057860</t>
  </si>
  <si>
    <t>M2M / 1976</t>
  </si>
  <si>
    <t>Ac Du Pays De Meaux</t>
  </si>
  <si>
    <t>1h03'13''</t>
  </si>
  <si>
    <t>4</t>
  </si>
  <si>
    <t>PHILIPONA BRUNO</t>
  </si>
  <si>
    <t>1375321</t>
  </si>
  <si>
    <t>M4M / 1968</t>
  </si>
  <si>
    <t>Pontault Aac</t>
  </si>
  <si>
    <t>1h03'49''</t>
  </si>
  <si>
    <t>5</t>
  </si>
  <si>
    <t>BUSSUTIL JULIEN</t>
  </si>
  <si>
    <t>2188960</t>
  </si>
  <si>
    <t>M1M / 1983</t>
  </si>
  <si>
    <t>1h03'53''</t>
  </si>
  <si>
    <t>6</t>
  </si>
  <si>
    <t>GIRARDIN FLORIAN</t>
  </si>
  <si>
    <t>2065460</t>
  </si>
  <si>
    <t>SEM / 1989</t>
  </si>
  <si>
    <t>1h04'31''</t>
  </si>
  <si>
    <t>7</t>
  </si>
  <si>
    <t>GOBERT SYLVAIN</t>
  </si>
  <si>
    <t>M0M / 1984</t>
  </si>
  <si>
    <t>Nl</t>
  </si>
  <si>
    <t>1h05'30''</t>
  </si>
  <si>
    <t>8</t>
  </si>
  <si>
    <t>FERNANDES ALBERTO (POR)</t>
  </si>
  <si>
    <t>1863114</t>
  </si>
  <si>
    <t>M4M / 1967</t>
  </si>
  <si>
    <t>1h05'46''</t>
  </si>
  <si>
    <t>9</t>
  </si>
  <si>
    <t>GUEUDET DAVID</t>
  </si>
  <si>
    <t>1851345</t>
  </si>
  <si>
    <t>SEM / 1994</t>
  </si>
  <si>
    <t>Vallee De La Marne Athle</t>
  </si>
  <si>
    <t>1h06'16''</t>
  </si>
  <si>
    <t>10</t>
  </si>
  <si>
    <t>LOLLIEROU ERWANN</t>
  </si>
  <si>
    <t>M2M / 1978</t>
  </si>
  <si>
    <t>1h08'05''</t>
  </si>
  <si>
    <t>11</t>
  </si>
  <si>
    <t>THIOUX TONY</t>
  </si>
  <si>
    <t>SEM / 1992</t>
  </si>
  <si>
    <t>1h09'02''</t>
  </si>
  <si>
    <t>12</t>
  </si>
  <si>
    <t>LOGEART SEBASTIEN</t>
  </si>
  <si>
    <t>1667794</t>
  </si>
  <si>
    <t>1h09'08''</t>
  </si>
  <si>
    <t>13</t>
  </si>
  <si>
    <t>LEFEBVRE RAPHAEL</t>
  </si>
  <si>
    <t>2312404</t>
  </si>
  <si>
    <t>1h10'30''</t>
  </si>
  <si>
    <t>14</t>
  </si>
  <si>
    <t>MARROT NICOLAS</t>
  </si>
  <si>
    <t>1404395</t>
  </si>
  <si>
    <t>M0M / 1988</t>
  </si>
  <si>
    <t>1h11'09''</t>
  </si>
  <si>
    <t>15</t>
  </si>
  <si>
    <t>BENIERE LUDOVIC</t>
  </si>
  <si>
    <t>1584096</t>
  </si>
  <si>
    <t>M1M / 1979</t>
  </si>
  <si>
    <t>1h12'28''</t>
  </si>
  <si>
    <t>16</t>
  </si>
  <si>
    <t>DIAZ MELYNA</t>
  </si>
  <si>
    <t>745654</t>
  </si>
  <si>
    <t>SEF / 2000</t>
  </si>
  <si>
    <t>1h12'29''</t>
  </si>
  <si>
    <t>17</t>
  </si>
  <si>
    <t>GYONNET XAVIER</t>
  </si>
  <si>
    <t>2482631</t>
  </si>
  <si>
    <t>Asct Course A Pied</t>
  </si>
  <si>
    <t>1h13'03''</t>
  </si>
  <si>
    <t>18</t>
  </si>
  <si>
    <t>BRANGIER EMMANUELLE</t>
  </si>
  <si>
    <t>M0F / 1987</t>
  </si>
  <si>
    <t>Foulees Meaux</t>
  </si>
  <si>
    <t>1h14'08''</t>
  </si>
  <si>
    <t>19</t>
  </si>
  <si>
    <t>VERDIERE XAVIER</t>
  </si>
  <si>
    <t>M0M / 1985</t>
  </si>
  <si>
    <t>1h14'22''</t>
  </si>
  <si>
    <t>20</t>
  </si>
  <si>
    <t>COSTE ALBAN</t>
  </si>
  <si>
    <t>114388</t>
  </si>
  <si>
    <t>1h14'57''</t>
  </si>
  <si>
    <t>21</t>
  </si>
  <si>
    <t>BAUDRY ALEXIS</t>
  </si>
  <si>
    <t>1h15'51''</t>
  </si>
  <si>
    <t>22</t>
  </si>
  <si>
    <t>LEMAITRE STEPHANE</t>
  </si>
  <si>
    <t>M2M / 1977</t>
  </si>
  <si>
    <t>Team Bussy</t>
  </si>
  <si>
    <t>1h15'54''</t>
  </si>
  <si>
    <t>23</t>
  </si>
  <si>
    <t>MARIN LESLIE</t>
  </si>
  <si>
    <t>SEF / 1990</t>
  </si>
  <si>
    <t>1h16'00''</t>
  </si>
  <si>
    <t>24</t>
  </si>
  <si>
    <t>DORIONS SEBASTIEN</t>
  </si>
  <si>
    <t>1h16'05''</t>
  </si>
  <si>
    <t>25</t>
  </si>
  <si>
    <t>FONTAINE BRUNO</t>
  </si>
  <si>
    <t>2098541</t>
  </si>
  <si>
    <t>1h16'22''</t>
  </si>
  <si>
    <t>26</t>
  </si>
  <si>
    <t>LAMBERT CORENTIN</t>
  </si>
  <si>
    <t>2220166</t>
  </si>
  <si>
    <t>ESM / 2002</t>
  </si>
  <si>
    <t>1h16'27''</t>
  </si>
  <si>
    <t>27</t>
  </si>
  <si>
    <t>CLAVEAU LAURE</t>
  </si>
  <si>
    <t>2321009</t>
  </si>
  <si>
    <t>M0F / 1986</t>
  </si>
  <si>
    <t>Pays De Nemours Running</t>
  </si>
  <si>
    <t>1h17'07''</t>
  </si>
  <si>
    <t>28</t>
  </si>
  <si>
    <t>LEBRETON JULIEN</t>
  </si>
  <si>
    <t>M0M / 1987</t>
  </si>
  <si>
    <t>1h17'19''</t>
  </si>
  <si>
    <t>29</t>
  </si>
  <si>
    <t>GEGOUT ERIC</t>
  </si>
  <si>
    <t>M2M / 1975</t>
  </si>
  <si>
    <t>1h17'20''</t>
  </si>
  <si>
    <t>30</t>
  </si>
  <si>
    <t>JERMELUS WILDER</t>
  </si>
  <si>
    <t>M0M / 1986</t>
  </si>
  <si>
    <t>1h18'00''</t>
  </si>
  <si>
    <t>31</t>
  </si>
  <si>
    <t>LOLLIEROU ELODIE</t>
  </si>
  <si>
    <t>2479594</t>
  </si>
  <si>
    <t>SEF / 1989</t>
  </si>
  <si>
    <t>1h18'08''</t>
  </si>
  <si>
    <t>32</t>
  </si>
  <si>
    <t>BEDACIER DIDIER</t>
  </si>
  <si>
    <t>1h19'09''</t>
  </si>
  <si>
    <t>33</t>
  </si>
  <si>
    <t>LESIAK JEAN-JACQUES</t>
  </si>
  <si>
    <t>1118551</t>
  </si>
  <si>
    <t>M5M / 1959</t>
  </si>
  <si>
    <t>Ua Villenoy</t>
  </si>
  <si>
    <t>1h19'42''</t>
  </si>
  <si>
    <t>34</t>
  </si>
  <si>
    <t>SINDE LAURENT</t>
  </si>
  <si>
    <t>M3M / 1971</t>
  </si>
  <si>
    <t>1h23'18''</t>
  </si>
  <si>
    <t>35</t>
  </si>
  <si>
    <t>FAUBERTEAU FREDERIC</t>
  </si>
  <si>
    <t>1h23'35''</t>
  </si>
  <si>
    <t>36</t>
  </si>
  <si>
    <t>MOUREUX JEREMIE</t>
  </si>
  <si>
    <t>1h23'38''</t>
  </si>
  <si>
    <t>37</t>
  </si>
  <si>
    <t>CLERVILLE YANNICK</t>
  </si>
  <si>
    <t>38</t>
  </si>
  <si>
    <t>STUMPF FANNY</t>
  </si>
  <si>
    <t>2249625</t>
  </si>
  <si>
    <t>SEF / 1994</t>
  </si>
  <si>
    <t>Coulommiers Brie Athleti</t>
  </si>
  <si>
    <t>1h23'58''</t>
  </si>
  <si>
    <t>39</t>
  </si>
  <si>
    <t>RIGAULT FREDERIC</t>
  </si>
  <si>
    <t>Ets Frisquet</t>
  </si>
  <si>
    <t>1h25'04''</t>
  </si>
  <si>
    <t>40</t>
  </si>
  <si>
    <t>PETIT MARINE</t>
  </si>
  <si>
    <t>2180830</t>
  </si>
  <si>
    <t>SEF / 1992</t>
  </si>
  <si>
    <t>1h25'13''</t>
  </si>
  <si>
    <t>41</t>
  </si>
  <si>
    <t>BELLEC FLORENT</t>
  </si>
  <si>
    <t>SEM / 1991</t>
  </si>
  <si>
    <t>1h25'21''</t>
  </si>
  <si>
    <t>42</t>
  </si>
  <si>
    <t>PRAUSE STEPHANE</t>
  </si>
  <si>
    <t>1h25'50''</t>
  </si>
  <si>
    <t>43</t>
  </si>
  <si>
    <t>STUMPF FRANCK</t>
  </si>
  <si>
    <t>2307562</t>
  </si>
  <si>
    <t>1h26'02''</t>
  </si>
  <si>
    <t>44</t>
  </si>
  <si>
    <t>QUENIART FABIEN</t>
  </si>
  <si>
    <t>2174684</t>
  </si>
  <si>
    <t>SEM / 1995</t>
  </si>
  <si>
    <t>1h28'22''</t>
  </si>
  <si>
    <t>45</t>
  </si>
  <si>
    <t>OLIVIER OLIVIER</t>
  </si>
  <si>
    <t>M3M / 1972</t>
  </si>
  <si>
    <t>1h28'30''</t>
  </si>
  <si>
    <t>46</t>
  </si>
  <si>
    <t>BANOWSKI FLORENT</t>
  </si>
  <si>
    <t>1h28'34''</t>
  </si>
  <si>
    <t>47</t>
  </si>
  <si>
    <t>SEVESTRE ERIC</t>
  </si>
  <si>
    <t>M3M / 1970</t>
  </si>
  <si>
    <t>1h28'49''</t>
  </si>
  <si>
    <t>48</t>
  </si>
  <si>
    <t>ROUSSEAU PIERRE-YVES</t>
  </si>
  <si>
    <t>119599</t>
  </si>
  <si>
    <t>1h29'44''</t>
  </si>
  <si>
    <t>49</t>
  </si>
  <si>
    <t>BOULANGE MICKAEL</t>
  </si>
  <si>
    <t>2369945</t>
  </si>
  <si>
    <t>1h30'20''</t>
  </si>
  <si>
    <t>50</t>
  </si>
  <si>
    <t>THOBOIS BENJAMIN</t>
  </si>
  <si>
    <t>1966772</t>
  </si>
  <si>
    <t>Usra77</t>
  </si>
  <si>
    <t>51</t>
  </si>
  <si>
    <t>BIGAND MICHEL</t>
  </si>
  <si>
    <t>1556876</t>
  </si>
  <si>
    <t>M7M / 1953</t>
  </si>
  <si>
    <t>1h30'25''</t>
  </si>
  <si>
    <t>52</t>
  </si>
  <si>
    <t>STOJANOWSKI HELOISE</t>
  </si>
  <si>
    <t>2497236</t>
  </si>
  <si>
    <t>1h30'37''</t>
  </si>
  <si>
    <t>53</t>
  </si>
  <si>
    <t>TIEU THIERRY</t>
  </si>
  <si>
    <t>2439604</t>
  </si>
  <si>
    <t>1h31'02''</t>
  </si>
  <si>
    <t>54</t>
  </si>
  <si>
    <t>HENRI JEAN</t>
  </si>
  <si>
    <t>1969541</t>
  </si>
  <si>
    <t>M7M / 1951</t>
  </si>
  <si>
    <t>1h31'33''</t>
  </si>
  <si>
    <t>55</t>
  </si>
  <si>
    <t>STYZINSKI AUDREY</t>
  </si>
  <si>
    <t>1h31'49''</t>
  </si>
  <si>
    <t>56</t>
  </si>
  <si>
    <t>COURSET ISABELLE</t>
  </si>
  <si>
    <t>1682104</t>
  </si>
  <si>
    <t>M4F / 1967</t>
  </si>
  <si>
    <t>Le Mee Sp. Athletisme</t>
  </si>
  <si>
    <t>1h32'08''</t>
  </si>
  <si>
    <t>57</t>
  </si>
  <si>
    <t>MAGEOT EVRARD</t>
  </si>
  <si>
    <t>1h32'43''</t>
  </si>
  <si>
    <t>58</t>
  </si>
  <si>
    <t>MARECHAL NIKO</t>
  </si>
  <si>
    <t>M1M / 1981</t>
  </si>
  <si>
    <t>1h32'48''</t>
  </si>
  <si>
    <t>59</t>
  </si>
  <si>
    <t>COULIBALY KOROTOUMOU</t>
  </si>
  <si>
    <t>2247750</t>
  </si>
  <si>
    <t>M1F / 1981</t>
  </si>
  <si>
    <t>1h33'15''</t>
  </si>
  <si>
    <t>60</t>
  </si>
  <si>
    <t>JOSEPH-EDOUARD JEAN-CLAUDE</t>
  </si>
  <si>
    <t>395576</t>
  </si>
  <si>
    <t>M8M / 1945</t>
  </si>
  <si>
    <t>1h33'36''</t>
  </si>
  <si>
    <t>61</t>
  </si>
  <si>
    <t>FISCHER LAURENT</t>
  </si>
  <si>
    <t>1h33'44''</t>
  </si>
  <si>
    <t>62</t>
  </si>
  <si>
    <t>AZOUAOU KELTOUM</t>
  </si>
  <si>
    <t>2437415</t>
  </si>
  <si>
    <t>M2F / 1974</t>
  </si>
  <si>
    <t>1h33'57''</t>
  </si>
  <si>
    <t>63</t>
  </si>
  <si>
    <t>ROCHE EMILIE</t>
  </si>
  <si>
    <t>485005</t>
  </si>
  <si>
    <t>Asso Team Exaequo Pencha</t>
  </si>
  <si>
    <t>1h33'58''</t>
  </si>
  <si>
    <t>64</t>
  </si>
  <si>
    <t>BOST VINCENT</t>
  </si>
  <si>
    <t>1677471</t>
  </si>
  <si>
    <t>Asso Team Ex Aequo Pench</t>
  </si>
  <si>
    <t>65</t>
  </si>
  <si>
    <t>POITEVIN SYLVAIN</t>
  </si>
  <si>
    <t>M5M / 1960</t>
  </si>
  <si>
    <t>Team Ruban Bleu</t>
  </si>
  <si>
    <t>1h34'33''</t>
  </si>
  <si>
    <t>66</t>
  </si>
  <si>
    <t>BOUVIER JITKA</t>
  </si>
  <si>
    <t>M2F / 1976</t>
  </si>
  <si>
    <t>Running Nanteuil</t>
  </si>
  <si>
    <t>1h34'50''</t>
  </si>
  <si>
    <t>67</t>
  </si>
  <si>
    <t>MARTINEZ JUSTINE</t>
  </si>
  <si>
    <t>1493262</t>
  </si>
  <si>
    <t>M0F / 1984</t>
  </si>
  <si>
    <t>1h34'59''</t>
  </si>
  <si>
    <t>68</t>
  </si>
  <si>
    <t>ANDRIQUE DIDIER</t>
  </si>
  <si>
    <t>M5M / 1962</t>
  </si>
  <si>
    <t>1h35'35''</t>
  </si>
  <si>
    <t>69</t>
  </si>
  <si>
    <t>LAHAYE JUSTINE</t>
  </si>
  <si>
    <t>2472736</t>
  </si>
  <si>
    <t>1h35'51''</t>
  </si>
  <si>
    <t>70</t>
  </si>
  <si>
    <t>VAUBOIN LUDOVIC</t>
  </si>
  <si>
    <t>M1M / 1980</t>
  </si>
  <si>
    <t>71</t>
  </si>
  <si>
    <t>LOYER JULIEN</t>
  </si>
  <si>
    <t>1h36'02''</t>
  </si>
  <si>
    <t>72</t>
  </si>
  <si>
    <t>MOLKA AMANDINE</t>
  </si>
  <si>
    <t>SEF / 1993</t>
  </si>
  <si>
    <t>73</t>
  </si>
  <si>
    <t>GUERINET DELPHINE</t>
  </si>
  <si>
    <t>2523483</t>
  </si>
  <si>
    <t>Athle Nordik Trail En Pr</t>
  </si>
  <si>
    <t>1h36'16''</t>
  </si>
  <si>
    <t>74</t>
  </si>
  <si>
    <t>MAURY AXELLE</t>
  </si>
  <si>
    <t>1757551</t>
  </si>
  <si>
    <t>SEF / 1996</t>
  </si>
  <si>
    <t>1h36'23''</t>
  </si>
  <si>
    <t>75</t>
  </si>
  <si>
    <t>MARFELLA BRUNO</t>
  </si>
  <si>
    <t>2010784</t>
  </si>
  <si>
    <t>Pays De L Ourcq</t>
  </si>
  <si>
    <t>1h36'25''</t>
  </si>
  <si>
    <t>76</t>
  </si>
  <si>
    <t>CYVOCT LEONIE</t>
  </si>
  <si>
    <t>M1F / 1979</t>
  </si>
  <si>
    <t>77</t>
  </si>
  <si>
    <t>CANNARELLA MICKAEL</t>
  </si>
  <si>
    <t>78</t>
  </si>
  <si>
    <t>BOULANGE YANN</t>
  </si>
  <si>
    <t>2455368</t>
  </si>
  <si>
    <t>1h37'15''</t>
  </si>
  <si>
    <t>79</t>
  </si>
  <si>
    <t>FLAMENT ISABELLE</t>
  </si>
  <si>
    <t>M2F / 1975</t>
  </si>
  <si>
    <t>1h37'47''</t>
  </si>
  <si>
    <t>80</t>
  </si>
  <si>
    <t>BELLO ELODIE</t>
  </si>
  <si>
    <t>2302837</t>
  </si>
  <si>
    <t>M3F / 1973</t>
  </si>
  <si>
    <t>1h38'17''</t>
  </si>
  <si>
    <t>81</t>
  </si>
  <si>
    <t>BONNET NADEGE</t>
  </si>
  <si>
    <t>1h38'33''</t>
  </si>
  <si>
    <t>82</t>
  </si>
  <si>
    <t>BOIZET MARIE</t>
  </si>
  <si>
    <t>1014996</t>
  </si>
  <si>
    <t>SEF / 1995</t>
  </si>
  <si>
    <t>1h39'42''</t>
  </si>
  <si>
    <t>83</t>
  </si>
  <si>
    <t>CARBON CELIA</t>
  </si>
  <si>
    <t>SEF / 1998</t>
  </si>
  <si>
    <t>84</t>
  </si>
  <si>
    <t>MUDET KARINE</t>
  </si>
  <si>
    <t>M3F / 1972</t>
  </si>
  <si>
    <t>1h41'52''</t>
  </si>
  <si>
    <t>85</t>
  </si>
  <si>
    <t>MARLET SYLVAIN</t>
  </si>
  <si>
    <t>1h42'07''</t>
  </si>
  <si>
    <t>86</t>
  </si>
  <si>
    <t>KAROUI INES</t>
  </si>
  <si>
    <t>2472301</t>
  </si>
  <si>
    <t>1h42'08''</t>
  </si>
  <si>
    <t>87</t>
  </si>
  <si>
    <t>LAMBERT HERVE</t>
  </si>
  <si>
    <t>279614</t>
  </si>
  <si>
    <t>M4M / 1966</t>
  </si>
  <si>
    <t>1h42'11''</t>
  </si>
  <si>
    <t>88</t>
  </si>
  <si>
    <t>MOSTACCHI MARIA</t>
  </si>
  <si>
    <t>1892786</t>
  </si>
  <si>
    <t>M5F / 1963</t>
  </si>
  <si>
    <t>1h43'14''</t>
  </si>
  <si>
    <t>89</t>
  </si>
  <si>
    <t>MOSTACCHI ALEXANDRA</t>
  </si>
  <si>
    <t>1h43'17''</t>
  </si>
  <si>
    <t>90</t>
  </si>
  <si>
    <t>LAMBERT SONIA</t>
  </si>
  <si>
    <t>1526352</t>
  </si>
  <si>
    <t>M3F / 1971</t>
  </si>
  <si>
    <t>1h43'31''</t>
  </si>
  <si>
    <t>91</t>
  </si>
  <si>
    <t>HEDUY GAUTHIER</t>
  </si>
  <si>
    <t>1h44'04''</t>
  </si>
  <si>
    <t>92</t>
  </si>
  <si>
    <t>MONTICO LUC</t>
  </si>
  <si>
    <t>2506052</t>
  </si>
  <si>
    <t>JUM / 2005</t>
  </si>
  <si>
    <t>1h44'10''</t>
  </si>
  <si>
    <t>93</t>
  </si>
  <si>
    <t>MONTICO STEPHANIE</t>
  </si>
  <si>
    <t>1927369</t>
  </si>
  <si>
    <t>1h44'13''</t>
  </si>
  <si>
    <t>94</t>
  </si>
  <si>
    <t>RAUX ALAIN</t>
  </si>
  <si>
    <t>1914000</t>
  </si>
  <si>
    <t>M4M / 1965</t>
  </si>
  <si>
    <t>1h46'57''</t>
  </si>
  <si>
    <t>95</t>
  </si>
  <si>
    <t>LANGRAND JACQUES</t>
  </si>
  <si>
    <t>978568</t>
  </si>
  <si>
    <t>M6M / 1958</t>
  </si>
  <si>
    <t>1h47'15''</t>
  </si>
  <si>
    <t>96</t>
  </si>
  <si>
    <t>AMEUR NAIMA</t>
  </si>
  <si>
    <t>M2F / 1977</t>
  </si>
  <si>
    <t>1h48'57''</t>
  </si>
  <si>
    <t>97</t>
  </si>
  <si>
    <t>AIT IHYA DRISS</t>
  </si>
  <si>
    <t>1h48'58''</t>
  </si>
  <si>
    <t>98</t>
  </si>
  <si>
    <t>SINDE NATHALIE</t>
  </si>
  <si>
    <t>1h49'46''</t>
  </si>
  <si>
    <t>99</t>
  </si>
  <si>
    <t>SINDE LUDIVINE</t>
  </si>
  <si>
    <t>SEF / 1999</t>
  </si>
  <si>
    <t>1h50'33''</t>
  </si>
  <si>
    <t>100</t>
  </si>
  <si>
    <t>LAHEUX STEPHANIE</t>
  </si>
  <si>
    <t>1977213</t>
  </si>
  <si>
    <t>1h54'04''</t>
  </si>
  <si>
    <t>101</t>
  </si>
  <si>
    <t>LASCAR AURELIE</t>
  </si>
  <si>
    <t>M0F / 1985</t>
  </si>
  <si>
    <t>1h55'56''</t>
  </si>
  <si>
    <t>102</t>
  </si>
  <si>
    <t>KOROTKEVITCH NADIA</t>
  </si>
  <si>
    <t>1587928</t>
  </si>
  <si>
    <t>1h58'18''</t>
  </si>
  <si>
    <t>103</t>
  </si>
  <si>
    <t>CAHOUR SOPHIE</t>
  </si>
  <si>
    <t>2402414</t>
  </si>
  <si>
    <t>1h59'38''</t>
  </si>
  <si>
    <t>104</t>
  </si>
  <si>
    <t>AMI CHAHRAZAD</t>
  </si>
  <si>
    <t>2h00'24''</t>
  </si>
  <si>
    <t>105</t>
  </si>
  <si>
    <t>PEJU MATHIAS</t>
  </si>
  <si>
    <t>106</t>
  </si>
  <si>
    <t>MOLKA FLORENCE</t>
  </si>
  <si>
    <t>M4F / 1966</t>
  </si>
  <si>
    <t>2h02'32''</t>
  </si>
  <si>
    <t>107</t>
  </si>
  <si>
    <t>MOHR CELINE</t>
  </si>
  <si>
    <t>2h02'37''</t>
  </si>
  <si>
    <t>Chrono</t>
  </si>
  <si>
    <t>Sexe</t>
  </si>
  <si>
    <t>Challenge</t>
  </si>
  <si>
    <t>V</t>
  </si>
  <si>
    <t>A</t>
  </si>
  <si>
    <t>B</t>
  </si>
  <si>
    <t>P</t>
  </si>
  <si>
    <t>A+</t>
  </si>
  <si>
    <t>B+</t>
  </si>
  <si>
    <t>P+</t>
  </si>
  <si>
    <t>V+</t>
  </si>
  <si>
    <t>0h59'54"</t>
  </si>
  <si>
    <t>Catégorie</t>
  </si>
  <si>
    <t>POINTS</t>
  </si>
  <si>
    <t>Equipe</t>
  </si>
  <si>
    <t>Temps</t>
  </si>
  <si>
    <t>Nbre coureurs</t>
  </si>
  <si>
    <t>Points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</si>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</sst>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indexed="8"/>
      <name val="MS Sans Serif"/>
    </font>
    <font>
      <b/>
      <sz val="12"/>
      <color indexed="8"/>
      <name val="Times New Roman"/>
    </font>
    <font>
      <sz val="9"/>
      <color indexed="8"/>
      <name val="Times New Roman"/>
    </font>
    <font>
      <sz val="9"/>
      <color indexed="8"/>
      <name val="Times New Roman"/>
    </font>
    <font>
      <sz val="9"/>
      <color indexed="8"/>
      <name val="Times New Roman"/>
    </font>
    <font>
      <sz val="9"/>
      <color indexed="8"/>
      <name val="Times New Roman"/>
    </font>
    <font>
      <sz val="9"/>
      <color theme="1"/>
      <name val="Times New Roman"/>
      <family val="1"/>
    </font>
    <font>
      <b/>
      <sz val="10"/>
      <color theme="0"/>
      <name val="MS Sans Serif"/>
    </font>
    <font>
      <b/>
      <sz val="10"/>
      <color theme="1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21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8" fillId="2" borderId="0" xfId="0" applyNumberFormat="1" applyFont="1" applyFill="1" applyBorder="1" applyAlignment="1" applyProtection="1">
      <alignment horizontal="center" vertical="center"/>
    </xf>
    <xf numFmtId="46" fontId="8" fillId="2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26" formatCode="hh:mm:ss"/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FF1FF1-D8CF-4707-A6B4-0199804CB713}" name="CATEGCHALL2" displayName="CATEGCHALL2" ref="K1:L9" totalsRowShown="0" headerRowDxfId="13" dataDxfId="12">
  <tableColumns count="2">
    <tableColumn id="1" xr3:uid="{56B790F4-B0A8-413D-A405-CAB3CE8D1968}" name="Catégorie" dataDxfId="15"/>
    <tableColumn id="2" xr3:uid="{3B08EE28-C8D3-4367-841E-819279D8271D}" name="POINTS" dataDxfId="14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579C6C-707B-44EC-82E4-186ABD26D5C1}" name="Tableau2" displayName="Tableau2" ref="A10:J117" totalsRowShown="0" headerRowDxfId="1" dataDxfId="2">
  <tableColumns count="10">
    <tableColumn id="1" xr3:uid="{6A19CFA6-4DD2-4EA1-ADC9-070BE94DBB66}" name="place" dataDxfId="11"/>
    <tableColumn id="2" xr3:uid="{3BEB31E5-2ADA-468C-8743-FE9CE3736BA8}" name="nom prénom" dataDxfId="10"/>
    <tableColumn id="3" xr3:uid="{296489A2-8D46-4A0B-9938-5881F40BF47F}" name="n° licence" dataDxfId="9"/>
    <tableColumn id="4" xr3:uid="{4A4CDDCC-1DDF-4B45-B977-A24CBF42FE1D}" name="catégorie / année naissance" dataDxfId="8"/>
    <tableColumn id="5" xr3:uid="{D398BFE5-2636-44EE-AC3C-1953B296A94A}" name="club" dataDxfId="7"/>
    <tableColumn id="6" xr3:uid="{5859155E-07FE-46E7-8F8D-2D1179244E32}" name="departement" dataDxfId="6"/>
    <tableColumn id="7" xr3:uid="{CCBB9CDB-39BD-423F-8233-260A42AFAA83}" name="temps" dataDxfId="5"/>
    <tableColumn id="8" xr3:uid="{63B6776B-F048-4CA2-B9B7-24A9EBCBF468}" name="Chrono" dataDxfId="0">
      <calculatedColumnFormula>IF($G11&lt;&gt;"",TIME(MID($G11,1,1),MID($G11,3,2),MID($G11,6,2)),"")</calculatedColumnFormula>
    </tableColumn>
    <tableColumn id="9" xr3:uid="{655A5F99-94B5-4C47-B1F5-C4CE4359DBB4}" name="Sexe" dataDxfId="4">
      <calculatedColumnFormula>MID(D11,3,1)</calculatedColumnFormula>
    </tableColumn>
    <tableColumn id="10" xr3:uid="{9F9E82B7-2C2D-443F-AF75-2BAF5C3391AD}" name="Challenge" dataDxfId="3">
      <calculatedColumnFormula>IF(AND(I11="M",F11="077"),MAX(VLOOKUP($E$8,CATEGCHALL2[],2,0)-1*COUNTIFS($I$10:I10,"M",$F$10:$F10,"077"),1),
IF(AND(I11="F",F11="077"),MAX(VLOOKUP($E$8,CATEGCHALL2[],2,0)-1*COUNTIFS($I$10:I10,"F",$F$10:$F10,"077"),1),""))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17"/>
  <sheetViews>
    <sheetView tabSelected="1" topLeftCell="B1" workbookViewId="0">
      <selection activeCell="Q14" sqref="Q14"/>
    </sheetView>
  </sheetViews>
  <sheetFormatPr baseColWidth="10" defaultRowHeight="12.75" x14ac:dyDescent="0.2"/>
  <cols>
    <col min="1" max="1" width="19.5703125" style="8" customWidth="1"/>
    <col min="2" max="2" width="29" style="8" customWidth="1"/>
    <col min="3" max="3" width="11.28515625" style="8" customWidth="1"/>
    <col min="4" max="4" width="29.7109375" style="8" bestFit="1" customWidth="1"/>
    <col min="5" max="5" width="32" style="8" customWidth="1"/>
    <col min="6" max="6" width="14" style="8" customWidth="1"/>
    <col min="7" max="7" width="7.140625" style="8" hidden="1" customWidth="1"/>
    <col min="8" max="8" width="9.28515625" style="8" customWidth="1"/>
    <col min="9" max="9" width="7.5703125" style="8" customWidth="1"/>
    <col min="10" max="10" width="11.85546875" style="8" customWidth="1"/>
    <col min="11" max="11" width="10.85546875" style="8" bestFit="1" customWidth="1"/>
    <col min="12" max="12" width="9.28515625" style="8" bestFit="1" customWidth="1"/>
    <col min="13" max="13" width="11.42578125" style="8"/>
    <col min="14" max="14" width="30.28515625" style="8" bestFit="1" customWidth="1"/>
    <col min="15" max="15" width="15.28515625" style="8" bestFit="1" customWidth="1"/>
    <col min="16" max="16384" width="11.42578125" style="8"/>
  </cols>
  <sheetData>
    <row r="1" spans="1:17" x14ac:dyDescent="0.2">
      <c r="K1" s="4" t="s">
        <v>479</v>
      </c>
      <c r="L1" s="4" t="s">
        <v>480</v>
      </c>
    </row>
    <row r="2" spans="1:17" x14ac:dyDescent="0.2">
      <c r="K2" s="4" t="s">
        <v>471</v>
      </c>
      <c r="L2" s="4">
        <v>50</v>
      </c>
    </row>
    <row r="3" spans="1:17" ht="15.75" x14ac:dyDescent="0.2">
      <c r="E3" s="1" t="s">
        <v>0</v>
      </c>
      <c r="K3" s="4" t="s">
        <v>472</v>
      </c>
      <c r="L3" s="4">
        <v>40</v>
      </c>
    </row>
    <row r="4" spans="1:17" x14ac:dyDescent="0.2">
      <c r="E4" s="8" t="s">
        <v>1</v>
      </c>
      <c r="K4" s="4" t="s">
        <v>470</v>
      </c>
      <c r="L4" s="4">
        <v>50</v>
      </c>
    </row>
    <row r="5" spans="1:17" x14ac:dyDescent="0.2">
      <c r="E5" s="2" t="s">
        <v>2</v>
      </c>
      <c r="K5" s="4" t="s">
        <v>473</v>
      </c>
      <c r="L5" s="4">
        <v>30</v>
      </c>
    </row>
    <row r="6" spans="1:17" x14ac:dyDescent="0.2">
      <c r="E6" s="2" t="s">
        <v>3</v>
      </c>
      <c r="K6" s="4" t="s">
        <v>474</v>
      </c>
      <c r="L6" s="4">
        <v>70</v>
      </c>
    </row>
    <row r="7" spans="1:17" x14ac:dyDescent="0.2">
      <c r="E7" s="2" t="s">
        <v>4</v>
      </c>
      <c r="K7" s="4" t="s">
        <v>475</v>
      </c>
      <c r="L7" s="4">
        <v>60</v>
      </c>
    </row>
    <row r="8" spans="1:17" x14ac:dyDescent="0.2">
      <c r="E8" s="3" t="s">
        <v>470</v>
      </c>
      <c r="K8" s="4" t="s">
        <v>476</v>
      </c>
      <c r="L8" s="4">
        <v>50</v>
      </c>
    </row>
    <row r="9" spans="1:17" x14ac:dyDescent="0.2">
      <c r="A9" s="5" t="s">
        <v>5</v>
      </c>
      <c r="D9" s="5" t="s">
        <v>6</v>
      </c>
      <c r="E9" s="5" t="s">
        <v>7</v>
      </c>
      <c r="F9" s="5" t="s">
        <v>8</v>
      </c>
      <c r="K9" s="4" t="s">
        <v>477</v>
      </c>
      <c r="L9" s="4">
        <v>70</v>
      </c>
    </row>
    <row r="10" spans="1:17" x14ac:dyDescent="0.2">
      <c r="A10" s="8" t="s">
        <v>9</v>
      </c>
      <c r="B10" s="8" t="s">
        <v>10</v>
      </c>
      <c r="C10" s="8" t="s">
        <v>11</v>
      </c>
      <c r="D10" s="8" t="s">
        <v>12</v>
      </c>
      <c r="E10" s="8" t="s">
        <v>13</v>
      </c>
      <c r="F10" s="8" t="s">
        <v>14</v>
      </c>
      <c r="G10" s="8" t="s">
        <v>15</v>
      </c>
      <c r="H10" s="8" t="s">
        <v>467</v>
      </c>
      <c r="I10" s="8" t="s">
        <v>468</v>
      </c>
      <c r="J10" s="8" t="s">
        <v>469</v>
      </c>
    </row>
    <row r="11" spans="1:17" x14ac:dyDescent="0.2">
      <c r="A11" s="5" t="s">
        <v>16</v>
      </c>
      <c r="B11" s="5" t="s">
        <v>17</v>
      </c>
      <c r="C11" s="5" t="s">
        <v>18</v>
      </c>
      <c r="D11" s="5" t="s">
        <v>19</v>
      </c>
      <c r="E11" s="6" t="s">
        <v>20</v>
      </c>
      <c r="F11" s="6" t="s">
        <v>21</v>
      </c>
      <c r="G11" s="2" t="s">
        <v>478</v>
      </c>
      <c r="H11" s="9">
        <f t="shared" ref="H11:H74" si="0">IF($G11&lt;&gt;"",TIME(MID($G11,1,1),MID($G11,3,2),MID($G11,6,2)),"")</f>
        <v>4.1597222222222223E-2</v>
      </c>
      <c r="I11" s="8" t="str">
        <f>MID(D11,3,1)</f>
        <v>M</v>
      </c>
      <c r="J11" s="8">
        <f>IF(AND(I11="M",F11="077"),MAX(VLOOKUP($E$8,CATEGCHALL2[],2,0)-1*COUNTIFS($I$10:I10,"M",$F$10:$F10,"077"),1),
IF(AND(I11="F",F11="077"),MAX(VLOOKUP($E$8,CATEGCHALL2[],2,0)-1*COUNTIFS($I$10:I10,"F",$F$10:$F10,"077"),1),""))</f>
        <v>50</v>
      </c>
    </row>
    <row r="12" spans="1:17" x14ac:dyDescent="0.2">
      <c r="A12" s="5" t="s">
        <v>22</v>
      </c>
      <c r="B12" s="5" t="s">
        <v>23</v>
      </c>
      <c r="C12" s="5" t="s">
        <v>24</v>
      </c>
      <c r="D12" s="5" t="s">
        <v>25</v>
      </c>
      <c r="E12" s="6" t="s">
        <v>26</v>
      </c>
      <c r="F12" s="6" t="s">
        <v>21</v>
      </c>
      <c r="G12" s="7" t="s">
        <v>27</v>
      </c>
      <c r="H12" s="9">
        <f t="shared" si="0"/>
        <v>4.1967592592592591E-2</v>
      </c>
      <c r="I12" s="8" t="str">
        <f t="shared" ref="I12:I75" si="1">MID(D12,3,1)</f>
        <v>M</v>
      </c>
      <c r="J12" s="8">
        <f>IF(AND(I12="M",F12="077"),MAX(VLOOKUP($E$8,CATEGCHALL2[],2,0)-1*COUNTIFS($I$10:I11,"M",$F$10:$F11,"077"),1),
IF(AND(I12="F",F12="077"),MAX(VLOOKUP($E$8,CATEGCHALL2[],2,0)-1*COUNTIFS($I$10:I11,"F",$F$10:$F11,"077"),1),""))</f>
        <v>49</v>
      </c>
      <c r="N12" s="10"/>
      <c r="O12" s="10"/>
      <c r="P12" s="10"/>
    </row>
    <row r="13" spans="1:17" x14ac:dyDescent="0.2">
      <c r="A13" s="5" t="s">
        <v>28</v>
      </c>
      <c r="B13" s="5" t="s">
        <v>29</v>
      </c>
      <c r="C13" s="5" t="s">
        <v>30</v>
      </c>
      <c r="D13" s="5" t="s">
        <v>31</v>
      </c>
      <c r="E13" s="6" t="s">
        <v>32</v>
      </c>
      <c r="F13" s="6" t="s">
        <v>21</v>
      </c>
      <c r="G13" s="7" t="s">
        <v>33</v>
      </c>
      <c r="H13" s="9">
        <f t="shared" si="0"/>
        <v>4.3900462962962961E-2</v>
      </c>
      <c r="I13" s="8" t="str">
        <f t="shared" si="1"/>
        <v>M</v>
      </c>
      <c r="J13" s="8">
        <f>IF(AND(I13="M",F13="077"),MAX(VLOOKUP($E$8,CATEGCHALL2[],2,0)-1*COUNTIFS($I$10:I12,"M",$F$10:$F12,"077"),1),
IF(AND(I13="F",F13="077"),MAX(VLOOKUP($E$8,CATEGCHALL2[],2,0)-1*COUNTIFS($I$10:I12,"F",$F$10:$F12,"077"),1),""))</f>
        <v>48</v>
      </c>
      <c r="M13" s="11" t="s">
        <v>485</v>
      </c>
      <c r="N13" s="11" t="s">
        <v>481</v>
      </c>
      <c r="O13" s="11" t="s">
        <v>483</v>
      </c>
      <c r="P13" s="11" t="s">
        <v>482</v>
      </c>
      <c r="Q13" s="11" t="s">
        <v>484</v>
      </c>
    </row>
    <row r="14" spans="1:17" x14ac:dyDescent="0.2">
      <c r="A14" s="5" t="s">
        <v>34</v>
      </c>
      <c r="B14" s="5" t="s">
        <v>35</v>
      </c>
      <c r="C14" s="5" t="s">
        <v>36</v>
      </c>
      <c r="D14" s="5" t="s">
        <v>37</v>
      </c>
      <c r="E14" s="6" t="s">
        <v>38</v>
      </c>
      <c r="F14" s="6" t="s">
        <v>21</v>
      </c>
      <c r="G14" s="7" t="s">
        <v>39</v>
      </c>
      <c r="H14" s="9">
        <f t="shared" si="0"/>
        <v>4.431712962962963E-2</v>
      </c>
      <c r="I14" s="8" t="str">
        <f t="shared" si="1"/>
        <v>M</v>
      </c>
      <c r="J14" s="8">
        <f>IF(AND(I14="M",F14="077"),MAX(VLOOKUP($E$8,CATEGCHALL2[],2,0)-1*COUNTIFS($I$10:I13,"M",$F$10:$F13,"077"),1),
IF(AND(I14="F",F14="077"),MAX(VLOOKUP($E$8,CATEGCHALL2[],2,0)-1*COUNTIFS($I$10:I13,"F",$F$10:$F13,"077"),1),""))</f>
        <v>47</v>
      </c>
      <c r="M14" s="11">
        <f>RANK(P14,$P$14:P17,1)</f>
        <v>2</v>
      </c>
      <c r="N14" s="11" t="str" cm="1">
        <f t="array" ref="N14:N34">_xlfn.UNIQUE(Tableau2[club])</f>
        <v>Jeunesse Sportive De La</v>
      </c>
      <c r="O14" s="11">
        <f>COUNTIF(Tableau2[club],N14)</f>
        <v>8</v>
      </c>
      <c r="P14" s="12">
        <f>SUM(H11,H16,H22,H24,H59)</f>
        <v>0.24655092592592592</v>
      </c>
      <c r="Q14" s="11"/>
    </row>
    <row r="15" spans="1:17" x14ac:dyDescent="0.2">
      <c r="A15" s="5" t="s">
        <v>40</v>
      </c>
      <c r="B15" s="5" t="s">
        <v>41</v>
      </c>
      <c r="C15" s="5" t="s">
        <v>42</v>
      </c>
      <c r="D15" s="5" t="s">
        <v>43</v>
      </c>
      <c r="E15" s="6" t="s">
        <v>32</v>
      </c>
      <c r="F15" s="6" t="s">
        <v>21</v>
      </c>
      <c r="G15" s="7" t="s">
        <v>44</v>
      </c>
      <c r="H15" s="9">
        <f t="shared" si="0"/>
        <v>4.4363425925925924E-2</v>
      </c>
      <c r="I15" s="8" t="str">
        <f t="shared" si="1"/>
        <v>M</v>
      </c>
      <c r="J15" s="8">
        <f>IF(AND(I15="M",F15="077"),MAX(VLOOKUP($E$8,CATEGCHALL2[],2,0)-1*COUNTIFS($I$10:I14,"M",$F$10:$F14,"077"),1),
IF(AND(I15="F",F15="077"),MAX(VLOOKUP($E$8,CATEGCHALL2[],2,0)-1*COUNTIFS($I$10:I14,"F",$F$10:$F14,"077"),1),""))</f>
        <v>46</v>
      </c>
      <c r="M15" s="11">
        <f>RANK(P15,$P$14:P18,1)</f>
        <v>1</v>
      </c>
      <c r="N15" s="11" t="str">
        <v>Bussy St Georges Athleti</v>
      </c>
      <c r="O15" s="11">
        <f>COUNTIF(Tableau2[club],N15)</f>
        <v>12</v>
      </c>
      <c r="P15" s="12">
        <f>SUM(H12,H18,H23,H25,H26)</f>
        <v>0.23725694444444442</v>
      </c>
      <c r="Q15" s="11"/>
    </row>
    <row r="16" spans="1:17" x14ac:dyDescent="0.2">
      <c r="A16" s="5" t="s">
        <v>45</v>
      </c>
      <c r="B16" s="5" t="s">
        <v>46</v>
      </c>
      <c r="C16" s="5" t="s">
        <v>47</v>
      </c>
      <c r="D16" s="5" t="s">
        <v>48</v>
      </c>
      <c r="E16" s="6" t="s">
        <v>20</v>
      </c>
      <c r="F16" s="6" t="s">
        <v>21</v>
      </c>
      <c r="G16" s="7" t="s">
        <v>49</v>
      </c>
      <c r="H16" s="9">
        <f t="shared" si="0"/>
        <v>4.4803240740740741E-2</v>
      </c>
      <c r="I16" s="8" t="str">
        <f t="shared" si="1"/>
        <v>M</v>
      </c>
      <c r="J16" s="8">
        <f>IF(AND(I16="M",F16="077"),MAX(VLOOKUP($E$8,CATEGCHALL2[],2,0)-1*COUNTIFS($I$10:I15,"M",$F$10:$F15,"077"),1),
IF(AND(I16="F",F16="077"),MAX(VLOOKUP($E$8,CATEGCHALL2[],2,0)-1*COUNTIFS($I$10:I15,"F",$F$10:$F15,"077"),1),""))</f>
        <v>45</v>
      </c>
      <c r="M16" s="11">
        <f>RANK(P16,$P$14:P19,1)</f>
        <v>3</v>
      </c>
      <c r="N16" s="11" t="str">
        <v>Ac Du Pays De Meaux</v>
      </c>
      <c r="O16" s="11">
        <f>COUNTIF(Tableau2[club],N16)</f>
        <v>15</v>
      </c>
      <c r="P16" s="12">
        <f>SUM(H13,H15,H36,H54,H70)</f>
        <v>0.26771990740740742</v>
      </c>
      <c r="Q16" s="11"/>
    </row>
    <row r="17" spans="1:17" x14ac:dyDescent="0.2">
      <c r="A17" s="5" t="s">
        <v>50</v>
      </c>
      <c r="B17" s="5" t="s">
        <v>51</v>
      </c>
      <c r="D17" s="5" t="s">
        <v>52</v>
      </c>
      <c r="E17" s="6" t="s">
        <v>53</v>
      </c>
      <c r="G17" s="7" t="s">
        <v>54</v>
      </c>
      <c r="H17" s="9">
        <f t="shared" si="0"/>
        <v>4.5486111111111109E-2</v>
      </c>
      <c r="I17" s="8" t="str">
        <f t="shared" si="1"/>
        <v>M</v>
      </c>
      <c r="J17" s="8" t="str">
        <f>IF(AND(I17="M",F17="077"),MAX(VLOOKUP($E$8,CATEGCHALL2[],2,0)-1*COUNTIFS($I$10:I16,"M",$F$10:$F16,"077"),1),
IF(AND(I17="F",F17="077"),MAX(VLOOKUP($E$8,CATEGCHALL2[],2,0)-1*COUNTIFS($I$10:I16,"F",$F$10:$F16,"077"),1),""))</f>
        <v/>
      </c>
      <c r="M17" s="11" t="e">
        <f>RANK(P17,$P$14:P20,1)</f>
        <v>#N/A</v>
      </c>
      <c r="N17" s="11" t="str">
        <v>Pontault Aac</v>
      </c>
      <c r="O17" s="11">
        <f>COUNTIF(Tableau2[club],N17)</f>
        <v>1</v>
      </c>
      <c r="P17" s="11"/>
      <c r="Q17" s="11"/>
    </row>
    <row r="18" spans="1:17" x14ac:dyDescent="0.2">
      <c r="A18" s="5" t="s">
        <v>55</v>
      </c>
      <c r="B18" s="5" t="s">
        <v>56</v>
      </c>
      <c r="C18" s="5" t="s">
        <v>57</v>
      </c>
      <c r="D18" s="5" t="s">
        <v>58</v>
      </c>
      <c r="E18" s="6" t="s">
        <v>26</v>
      </c>
      <c r="F18" s="6" t="s">
        <v>21</v>
      </c>
      <c r="G18" s="7" t="s">
        <v>59</v>
      </c>
      <c r="H18" s="9">
        <f t="shared" si="0"/>
        <v>4.5671296296296293E-2</v>
      </c>
      <c r="I18" s="8" t="str">
        <f t="shared" si="1"/>
        <v>M</v>
      </c>
      <c r="J18" s="8">
        <f>IF(AND(I18="M",F18="077"),MAX(VLOOKUP($E$8,CATEGCHALL2[],2,0)-1*COUNTIFS($I$10:I17,"M",$F$10:$F17,"077"),1),
IF(AND(I18="F",F18="077"),MAX(VLOOKUP($E$8,CATEGCHALL2[],2,0)-1*COUNTIFS($I$10:I17,"F",$F$10:$F17,"077"),1),""))</f>
        <v>44</v>
      </c>
      <c r="M18" s="11" t="e">
        <f>RANK(P18,$P$14:P21,1)</f>
        <v>#N/A</v>
      </c>
      <c r="N18" s="11" t="str">
        <v>Nl</v>
      </c>
      <c r="O18" s="11">
        <f>COUNTIF(Tableau2[club],N18)</f>
        <v>49</v>
      </c>
      <c r="P18" s="11"/>
      <c r="Q18" s="11"/>
    </row>
    <row r="19" spans="1:17" x14ac:dyDescent="0.2">
      <c r="A19" s="5" t="s">
        <v>60</v>
      </c>
      <c r="B19" s="5" t="s">
        <v>61</v>
      </c>
      <c r="C19" s="5" t="s">
        <v>62</v>
      </c>
      <c r="D19" s="5" t="s">
        <v>63</v>
      </c>
      <c r="E19" s="6" t="s">
        <v>64</v>
      </c>
      <c r="F19" s="6" t="s">
        <v>21</v>
      </c>
      <c r="G19" s="7" t="s">
        <v>65</v>
      </c>
      <c r="H19" s="9">
        <f t="shared" si="0"/>
        <v>4.6018518518518514E-2</v>
      </c>
      <c r="I19" s="8" t="str">
        <f t="shared" si="1"/>
        <v>M</v>
      </c>
      <c r="J19" s="8">
        <f>IF(AND(I19="M",F19="077"),MAX(VLOOKUP($E$8,CATEGCHALL2[],2,0)-1*COUNTIFS($I$10:I18,"M",$F$10:$F18,"077"),1),
IF(AND(I19="F",F19="077"),MAX(VLOOKUP($E$8,CATEGCHALL2[],2,0)-1*COUNTIFS($I$10:I18,"F",$F$10:$F18,"077"),1),""))</f>
        <v>43</v>
      </c>
      <c r="M19" s="11" t="e">
        <f>RANK(P19,$P$14:P22,1)</f>
        <v>#N/A</v>
      </c>
      <c r="N19" s="11" t="str">
        <v>Vallee De La Marne Athle</v>
      </c>
      <c r="O19" s="11">
        <f>COUNTIF(Tableau2[club],N19)</f>
        <v>1</v>
      </c>
      <c r="P19" s="11"/>
      <c r="Q19" s="11"/>
    </row>
    <row r="20" spans="1:17" x14ac:dyDescent="0.2">
      <c r="A20" s="5" t="s">
        <v>66</v>
      </c>
      <c r="B20" s="5" t="s">
        <v>67</v>
      </c>
      <c r="D20" s="5" t="s">
        <v>68</v>
      </c>
      <c r="E20" s="6" t="s">
        <v>53</v>
      </c>
      <c r="G20" s="7" t="s">
        <v>69</v>
      </c>
      <c r="H20" s="9">
        <f t="shared" si="0"/>
        <v>4.7280092592592589E-2</v>
      </c>
      <c r="I20" s="8" t="str">
        <f t="shared" si="1"/>
        <v>M</v>
      </c>
      <c r="J20" s="8" t="str">
        <f>IF(AND(I20="M",F20="077"),MAX(VLOOKUP($E$8,CATEGCHALL2[],2,0)-1*COUNTIFS($I$10:I19,"M",$F$10:$F19,"077"),1),
IF(AND(I20="F",F20="077"),MAX(VLOOKUP($E$8,CATEGCHALL2[],2,0)-1*COUNTIFS($I$10:I19,"F",$F$10:$F19,"077"),1),""))</f>
        <v/>
      </c>
      <c r="M20" s="11" t="e">
        <f>RANK(P20,$P$14:P23,1)</f>
        <v>#N/A</v>
      </c>
      <c r="N20" s="11" t="str">
        <v>Asct Course A Pied</v>
      </c>
      <c r="O20" s="11">
        <f>COUNTIF(Tableau2[club],N20)</f>
        <v>2</v>
      </c>
      <c r="P20" s="11"/>
      <c r="Q20" s="11"/>
    </row>
    <row r="21" spans="1:17" x14ac:dyDescent="0.2">
      <c r="A21" s="5" t="s">
        <v>70</v>
      </c>
      <c r="B21" s="5" t="s">
        <v>71</v>
      </c>
      <c r="D21" s="5" t="s">
        <v>72</v>
      </c>
      <c r="E21" s="6" t="s">
        <v>53</v>
      </c>
      <c r="G21" s="7" t="s">
        <v>73</v>
      </c>
      <c r="H21" s="9">
        <f t="shared" si="0"/>
        <v>4.7939814814814817E-2</v>
      </c>
      <c r="I21" s="8" t="str">
        <f t="shared" si="1"/>
        <v>M</v>
      </c>
      <c r="J21" s="8" t="str">
        <f>IF(AND(I21="M",F21="077"),MAX(VLOOKUP($E$8,CATEGCHALL2[],2,0)-1*COUNTIFS($I$10:I20,"M",$F$10:$F20,"077"),1),
IF(AND(I21="F",F21="077"),MAX(VLOOKUP($E$8,CATEGCHALL2[],2,0)-1*COUNTIFS($I$10:I20,"F",$F$10:$F20,"077"),1),""))</f>
        <v/>
      </c>
      <c r="M21" s="11" t="e">
        <f>RANK(P21,$P$14:P24,1)</f>
        <v>#N/A</v>
      </c>
      <c r="N21" s="11" t="str">
        <v>Foulees Meaux</v>
      </c>
      <c r="O21" s="11">
        <f>COUNTIF(Tableau2[club],N21)</f>
        <v>1</v>
      </c>
      <c r="P21" s="11"/>
      <c r="Q21" s="11"/>
    </row>
    <row r="22" spans="1:17" x14ac:dyDescent="0.2">
      <c r="A22" s="5" t="s">
        <v>74</v>
      </c>
      <c r="B22" s="5" t="s">
        <v>75</v>
      </c>
      <c r="C22" s="5" t="s">
        <v>76</v>
      </c>
      <c r="D22" s="5" t="s">
        <v>68</v>
      </c>
      <c r="E22" s="6" t="s">
        <v>20</v>
      </c>
      <c r="F22" s="6" t="s">
        <v>21</v>
      </c>
      <c r="G22" s="7" t="s">
        <v>77</v>
      </c>
      <c r="H22" s="9">
        <f t="shared" si="0"/>
        <v>4.8009259259259258E-2</v>
      </c>
      <c r="I22" s="8" t="str">
        <f t="shared" si="1"/>
        <v>M</v>
      </c>
      <c r="J22" s="8">
        <f>IF(AND(I22="M",F22="077"),MAX(VLOOKUP($E$8,CATEGCHALL2[],2,0)-1*COUNTIFS($I$10:I21,"M",$F$10:$F21,"077"),1),
IF(AND(I22="F",F22="077"),MAX(VLOOKUP($E$8,CATEGCHALL2[],2,0)-1*COUNTIFS($I$10:I21,"F",$F$10:$F21,"077"),1),""))</f>
        <v>42</v>
      </c>
      <c r="M22" s="11" t="e">
        <f>RANK(P22,$P$14:P25,1)</f>
        <v>#N/A</v>
      </c>
      <c r="N22" s="11" t="str">
        <v>Team Bussy</v>
      </c>
      <c r="O22" s="11">
        <f>COUNTIF(Tableau2[club],N22)</f>
        <v>1</v>
      </c>
      <c r="P22" s="11"/>
      <c r="Q22" s="11"/>
    </row>
    <row r="23" spans="1:17" x14ac:dyDescent="0.2">
      <c r="A23" s="5" t="s">
        <v>78</v>
      </c>
      <c r="B23" s="5" t="s">
        <v>79</v>
      </c>
      <c r="C23" s="5" t="s">
        <v>80</v>
      </c>
      <c r="D23" s="5" t="s">
        <v>31</v>
      </c>
      <c r="E23" s="6" t="s">
        <v>26</v>
      </c>
      <c r="F23" s="6" t="s">
        <v>21</v>
      </c>
      <c r="G23" s="7" t="s">
        <v>81</v>
      </c>
      <c r="H23" s="9">
        <f t="shared" si="0"/>
        <v>4.8958333333333333E-2</v>
      </c>
      <c r="I23" s="8" t="str">
        <f t="shared" si="1"/>
        <v>M</v>
      </c>
      <c r="J23" s="8">
        <f>IF(AND(I23="M",F23="077"),MAX(VLOOKUP($E$8,CATEGCHALL2[],2,0)-1*COUNTIFS($I$10:I22,"M",$F$10:$F22,"077"),1),
IF(AND(I23="F",F23="077"),MAX(VLOOKUP($E$8,CATEGCHALL2[],2,0)-1*COUNTIFS($I$10:I22,"F",$F$10:$F22,"077"),1),""))</f>
        <v>41</v>
      </c>
      <c r="M23" s="11" t="e">
        <f>RANK(P23,$P$14:P26,1)</f>
        <v>#N/A</v>
      </c>
      <c r="N23" s="11" t="str">
        <v>Pays De Nemours Running</v>
      </c>
      <c r="O23" s="11">
        <f>COUNTIF(Tableau2[club],N23)</f>
        <v>1</v>
      </c>
      <c r="P23" s="11"/>
      <c r="Q23" s="11"/>
    </row>
    <row r="24" spans="1:17" x14ac:dyDescent="0.2">
      <c r="A24" s="5" t="s">
        <v>82</v>
      </c>
      <c r="B24" s="5" t="s">
        <v>83</v>
      </c>
      <c r="C24" s="5" t="s">
        <v>84</v>
      </c>
      <c r="D24" s="5" t="s">
        <v>85</v>
      </c>
      <c r="E24" s="6" t="s">
        <v>20</v>
      </c>
      <c r="F24" s="6" t="s">
        <v>21</v>
      </c>
      <c r="G24" s="7" t="s">
        <v>86</v>
      </c>
      <c r="H24" s="9">
        <f t="shared" si="0"/>
        <v>4.9409722222222223E-2</v>
      </c>
      <c r="I24" s="8" t="str">
        <f t="shared" si="1"/>
        <v>M</v>
      </c>
      <c r="J24" s="8">
        <f>IF(AND(I24="M",F24="077"),MAX(VLOOKUP($E$8,CATEGCHALL2[],2,0)-1*COUNTIFS($I$10:I23,"M",$F$10:$F23,"077"),1),
IF(AND(I24="F",F24="077"),MAX(VLOOKUP($E$8,CATEGCHALL2[],2,0)-1*COUNTIFS($I$10:I23,"F",$F$10:$F23,"077"),1),""))</f>
        <v>40</v>
      </c>
      <c r="M24" s="11" t="e">
        <f>RANK(P24,$P$14:P27,1)</f>
        <v>#N/A</v>
      </c>
      <c r="N24" s="11" t="str">
        <v>Ua Villenoy</v>
      </c>
      <c r="O24" s="11">
        <f>COUNTIF(Tableau2[club],N24)</f>
        <v>5</v>
      </c>
      <c r="P24" s="11"/>
      <c r="Q24" s="11"/>
    </row>
    <row r="25" spans="1:17" x14ac:dyDescent="0.2">
      <c r="A25" s="5" t="s">
        <v>87</v>
      </c>
      <c r="B25" s="5" t="s">
        <v>88</v>
      </c>
      <c r="C25" s="5" t="s">
        <v>89</v>
      </c>
      <c r="D25" s="5" t="s">
        <v>90</v>
      </c>
      <c r="E25" s="6" t="s">
        <v>26</v>
      </c>
      <c r="F25" s="6" t="s">
        <v>21</v>
      </c>
      <c r="G25" s="7" t="s">
        <v>91</v>
      </c>
      <c r="H25" s="9">
        <f t="shared" si="0"/>
        <v>5.0324074074074077E-2</v>
      </c>
      <c r="I25" s="8" t="str">
        <f t="shared" si="1"/>
        <v>M</v>
      </c>
      <c r="J25" s="8">
        <f>IF(AND(I25="M",F25="077"),MAX(VLOOKUP($E$8,CATEGCHALL2[],2,0)-1*COUNTIFS($I$10:I24,"M",$F$10:$F24,"077"),1),
IF(AND(I25="F",F25="077"),MAX(VLOOKUP($E$8,CATEGCHALL2[],2,0)-1*COUNTIFS($I$10:I24,"F",$F$10:$F24,"077"),1),""))</f>
        <v>39</v>
      </c>
      <c r="M25" s="11" t="e">
        <f>RANK(P25,$P$14:P28,1)</f>
        <v>#N/A</v>
      </c>
      <c r="N25" s="11" t="str">
        <v>Coulommiers Brie Athleti</v>
      </c>
      <c r="O25" s="11">
        <f>COUNTIF(Tableau2[club],N25)</f>
        <v>2</v>
      </c>
      <c r="P25" s="11"/>
      <c r="Q25" s="11"/>
    </row>
    <row r="26" spans="1:17" x14ac:dyDescent="0.2">
      <c r="A26" s="5" t="s">
        <v>92</v>
      </c>
      <c r="B26" s="5" t="s">
        <v>93</v>
      </c>
      <c r="C26" s="5" t="s">
        <v>94</v>
      </c>
      <c r="D26" s="5" t="s">
        <v>95</v>
      </c>
      <c r="E26" s="6" t="s">
        <v>26</v>
      </c>
      <c r="F26" s="6" t="s">
        <v>21</v>
      </c>
      <c r="G26" s="7" t="s">
        <v>96</v>
      </c>
      <c r="H26" s="9">
        <f t="shared" si="0"/>
        <v>5.033564814814815E-2</v>
      </c>
      <c r="I26" s="8" t="str">
        <f t="shared" si="1"/>
        <v>F</v>
      </c>
      <c r="J26" s="8">
        <f>IF(AND(I26="M",F26="077"),MAX(VLOOKUP($E$8,CATEGCHALL2[],2,0)-1*COUNTIFS($I$10:I25,"M",$F$10:$F25,"077"),1),
IF(AND(I26="F",F26="077"),MAX(VLOOKUP($E$8,CATEGCHALL2[],2,0)-1*COUNTIFS($I$10:I25,"F",$F$10:$F25,"077"),1),""))</f>
        <v>50</v>
      </c>
      <c r="M26" s="11" t="e">
        <f>RANK(P26,$P$14:P29,1)</f>
        <v>#N/A</v>
      </c>
      <c r="N26" s="11" t="str">
        <v>Ets Frisquet</v>
      </c>
      <c r="O26" s="11">
        <f>COUNTIF(Tableau2[club],N26)</f>
        <v>1</v>
      </c>
      <c r="P26" s="11"/>
      <c r="Q26" s="11"/>
    </row>
    <row r="27" spans="1:17" x14ac:dyDescent="0.2">
      <c r="A27" s="5" t="s">
        <v>97</v>
      </c>
      <c r="B27" s="5" t="s">
        <v>98</v>
      </c>
      <c r="C27" s="5" t="s">
        <v>99</v>
      </c>
      <c r="D27" s="5" t="s">
        <v>43</v>
      </c>
      <c r="E27" s="6" t="s">
        <v>100</v>
      </c>
      <c r="F27" s="6" t="s">
        <v>21</v>
      </c>
      <c r="G27" s="7" t="s">
        <v>101</v>
      </c>
      <c r="H27" s="9">
        <f t="shared" si="0"/>
        <v>5.0729166666666665E-2</v>
      </c>
      <c r="I27" s="8" t="str">
        <f t="shared" si="1"/>
        <v>M</v>
      </c>
      <c r="J27" s="8">
        <f>IF(AND(I27="M",F27="077"),MAX(VLOOKUP($E$8,CATEGCHALL2[],2,0)-1*COUNTIFS($I$10:I26,"M",$F$10:$F26,"077"),1),
IF(AND(I27="F",F27="077"),MAX(VLOOKUP($E$8,CATEGCHALL2[],2,0)-1*COUNTIFS($I$10:I26,"F",$F$10:$F26,"077"),1),""))</f>
        <v>38</v>
      </c>
      <c r="M27" s="11" t="e">
        <f>RANK(P27,$P$14:P30,1)</f>
        <v>#N/A</v>
      </c>
      <c r="N27" s="11" t="str">
        <v>Usra77</v>
      </c>
      <c r="O27" s="11">
        <f>COUNTIF(Tableau2[club],N27)</f>
        <v>1</v>
      </c>
      <c r="P27" s="11"/>
      <c r="Q27" s="11"/>
    </row>
    <row r="28" spans="1:17" x14ac:dyDescent="0.2">
      <c r="A28" s="5" t="s">
        <v>102</v>
      </c>
      <c r="B28" s="5" t="s">
        <v>103</v>
      </c>
      <c r="D28" s="5" t="s">
        <v>104</v>
      </c>
      <c r="E28" s="6" t="s">
        <v>105</v>
      </c>
      <c r="G28" s="7" t="s">
        <v>106</v>
      </c>
      <c r="H28" s="9">
        <f t="shared" si="0"/>
        <v>5.1481481481481482E-2</v>
      </c>
      <c r="I28" s="8" t="str">
        <f t="shared" si="1"/>
        <v>F</v>
      </c>
      <c r="J28" s="8" t="str">
        <f>IF(AND(I28="M",F28="077"),MAX(VLOOKUP($E$8,CATEGCHALL2[],2,0)-1*COUNTIFS($I$10:I27,"M",$F$10:$F27,"077"),1),
IF(AND(I28="F",F28="077"),MAX(VLOOKUP($E$8,CATEGCHALL2[],2,0)-1*COUNTIFS($I$10:I27,"F",$F$10:$F27,"077"),1),""))</f>
        <v/>
      </c>
      <c r="M28" s="11" t="e">
        <f>RANK(P28,$P$14:P31,1)</f>
        <v>#N/A</v>
      </c>
      <c r="N28" s="11" t="str">
        <v>Le Mee Sp. Athletisme</v>
      </c>
      <c r="O28" s="11">
        <f>COUNTIF(Tableau2[club],N28)</f>
        <v>1</v>
      </c>
      <c r="P28" s="11"/>
      <c r="Q28" s="11"/>
    </row>
    <row r="29" spans="1:17" x14ac:dyDescent="0.2">
      <c r="A29" s="5" t="s">
        <v>107</v>
      </c>
      <c r="B29" s="5" t="s">
        <v>108</v>
      </c>
      <c r="D29" s="5" t="s">
        <v>109</v>
      </c>
      <c r="E29" s="6" t="s">
        <v>53</v>
      </c>
      <c r="G29" s="7" t="s">
        <v>110</v>
      </c>
      <c r="H29" s="9">
        <f t="shared" si="0"/>
        <v>5.1643518518518526E-2</v>
      </c>
      <c r="I29" s="8" t="str">
        <f t="shared" si="1"/>
        <v>M</v>
      </c>
      <c r="J29" s="8" t="str">
        <f>IF(AND(I29="M",F29="077"),MAX(VLOOKUP($E$8,CATEGCHALL2[],2,0)-1*COUNTIFS($I$10:I28,"M",$F$10:$F28,"077"),1),
IF(AND(I29="F",F29="077"),MAX(VLOOKUP($E$8,CATEGCHALL2[],2,0)-1*COUNTIFS($I$10:I28,"F",$F$10:$F28,"077"),1),""))</f>
        <v/>
      </c>
      <c r="M29" s="11" t="e">
        <f>RANK(P29,$P$14:P32,1)</f>
        <v>#N/A</v>
      </c>
      <c r="N29" s="11" t="str">
        <v>Asso Team Exaequo Pencha</v>
      </c>
      <c r="O29" s="11">
        <f>COUNTIF(Tableau2[club],N29)</f>
        <v>1</v>
      </c>
      <c r="P29" s="11"/>
      <c r="Q29" s="11"/>
    </row>
    <row r="30" spans="1:17" x14ac:dyDescent="0.2">
      <c r="A30" s="5" t="s">
        <v>111</v>
      </c>
      <c r="B30" s="5" t="s">
        <v>112</v>
      </c>
      <c r="C30" s="5" t="s">
        <v>113</v>
      </c>
      <c r="D30" s="5" t="s">
        <v>85</v>
      </c>
      <c r="E30" s="6" t="s">
        <v>53</v>
      </c>
      <c r="G30" s="7" t="s">
        <v>114</v>
      </c>
      <c r="H30" s="9">
        <f t="shared" si="0"/>
        <v>5.2048611111111108E-2</v>
      </c>
      <c r="I30" s="8" t="str">
        <f t="shared" si="1"/>
        <v>M</v>
      </c>
      <c r="J30" s="8" t="str">
        <f>IF(AND(I30="M",F30="077"),MAX(VLOOKUP($E$8,CATEGCHALL2[],2,0)-1*COUNTIFS($I$10:I29,"M",$F$10:$F29,"077"),1),
IF(AND(I30="F",F30="077"),MAX(VLOOKUP($E$8,CATEGCHALL2[],2,0)-1*COUNTIFS($I$10:I29,"F",$F$10:$F29,"077"),1),""))</f>
        <v/>
      </c>
      <c r="M30" s="11" t="e">
        <f>RANK(P30,$P$14:P33,1)</f>
        <v>#N/A</v>
      </c>
      <c r="N30" s="11" t="str">
        <v>Asso Team Ex Aequo Pench</v>
      </c>
      <c r="O30" s="11">
        <f>COUNTIF(Tableau2[club],N30)</f>
        <v>1</v>
      </c>
      <c r="P30" s="11"/>
      <c r="Q30" s="11"/>
    </row>
    <row r="31" spans="1:17" x14ac:dyDescent="0.2">
      <c r="A31" s="5" t="s">
        <v>115</v>
      </c>
      <c r="B31" s="5" t="s">
        <v>116</v>
      </c>
      <c r="D31" s="5" t="s">
        <v>85</v>
      </c>
      <c r="E31" s="6" t="s">
        <v>53</v>
      </c>
      <c r="G31" s="7" t="s">
        <v>117</v>
      </c>
      <c r="H31" s="9">
        <f t="shared" si="0"/>
        <v>5.2673611111111109E-2</v>
      </c>
      <c r="I31" s="8" t="str">
        <f t="shared" si="1"/>
        <v>M</v>
      </c>
      <c r="J31" s="8" t="str">
        <f>IF(AND(I31="M",F31="077"),MAX(VLOOKUP($E$8,CATEGCHALL2[],2,0)-1*COUNTIFS($I$10:I30,"M",$F$10:$F30,"077"),1),
IF(AND(I31="F",F31="077"),MAX(VLOOKUP($E$8,CATEGCHALL2[],2,0)-1*COUNTIFS($I$10:I30,"F",$F$10:$F30,"077"),1),""))</f>
        <v/>
      </c>
      <c r="M31" s="11" t="e">
        <f>RANK(P31,$P$14:P34,1)</f>
        <v>#N/A</v>
      </c>
      <c r="N31" s="11" t="str">
        <v>Team Ruban Bleu</v>
      </c>
      <c r="O31" s="11">
        <f>COUNTIF(Tableau2[club],N31)</f>
        <v>1</v>
      </c>
      <c r="P31" s="11"/>
      <c r="Q31" s="11"/>
    </row>
    <row r="32" spans="1:17" x14ac:dyDescent="0.2">
      <c r="A32" s="5" t="s">
        <v>118</v>
      </c>
      <c r="B32" s="5" t="s">
        <v>119</v>
      </c>
      <c r="D32" s="5" t="s">
        <v>120</v>
      </c>
      <c r="E32" s="6" t="s">
        <v>121</v>
      </c>
      <c r="G32" s="7" t="s">
        <v>122</v>
      </c>
      <c r="H32" s="9">
        <f t="shared" si="0"/>
        <v>5.2708333333333336E-2</v>
      </c>
      <c r="I32" s="8" t="str">
        <f t="shared" si="1"/>
        <v>M</v>
      </c>
      <c r="J32" s="8" t="str">
        <f>IF(AND(I32="M",F32="077"),MAX(VLOOKUP($E$8,CATEGCHALL2[],2,0)-1*COUNTIFS($I$10:I31,"M",$F$10:$F31,"077"),1),
IF(AND(I32="F",F32="077"),MAX(VLOOKUP($E$8,CATEGCHALL2[],2,0)-1*COUNTIFS($I$10:I31,"F",$F$10:$F31,"077"),1),""))</f>
        <v/>
      </c>
      <c r="M32" s="11" t="e">
        <f>RANK(P32,$P$14:P35,1)</f>
        <v>#N/A</v>
      </c>
      <c r="N32" s="11" t="str">
        <v>Running Nanteuil</v>
      </c>
      <c r="O32" s="11">
        <f>COUNTIF(Tableau2[club],N32)</f>
        <v>1</v>
      </c>
      <c r="P32" s="11"/>
      <c r="Q32" s="11"/>
    </row>
    <row r="33" spans="1:17" x14ac:dyDescent="0.2">
      <c r="A33" s="5" t="s">
        <v>123</v>
      </c>
      <c r="B33" s="5" t="s">
        <v>124</v>
      </c>
      <c r="D33" s="5" t="s">
        <v>125</v>
      </c>
      <c r="E33" s="6" t="s">
        <v>53</v>
      </c>
      <c r="G33" s="7" t="s">
        <v>126</v>
      </c>
      <c r="H33" s="9">
        <f t="shared" si="0"/>
        <v>5.2777777777777778E-2</v>
      </c>
      <c r="I33" s="8" t="str">
        <f t="shared" si="1"/>
        <v>F</v>
      </c>
      <c r="J33" s="8" t="str">
        <f>IF(AND(I33="M",F33="077"),MAX(VLOOKUP($E$8,CATEGCHALL2[],2,0)-1*COUNTIFS($I$10:I32,"M",$F$10:$F32,"077"),1),
IF(AND(I33="F",F33="077"),MAX(VLOOKUP($E$8,CATEGCHALL2[],2,0)-1*COUNTIFS($I$10:I32,"F",$F$10:$F32,"077"),1),""))</f>
        <v/>
      </c>
      <c r="M33" s="11" t="e">
        <f>RANK(P33,$P$14:P36,1)</f>
        <v>#N/A</v>
      </c>
      <c r="N33" s="11" t="str">
        <v>Athle Nordik Trail En Pr</v>
      </c>
      <c r="O33" s="11">
        <f>COUNTIF(Tableau2[club],N33)</f>
        <v>1</v>
      </c>
      <c r="P33" s="11"/>
      <c r="Q33" s="11"/>
    </row>
    <row r="34" spans="1:17" x14ac:dyDescent="0.2">
      <c r="A34" s="5" t="s">
        <v>127</v>
      </c>
      <c r="B34" s="5" t="s">
        <v>128</v>
      </c>
      <c r="D34" s="5" t="s">
        <v>52</v>
      </c>
      <c r="E34" s="6" t="s">
        <v>53</v>
      </c>
      <c r="G34" s="7" t="s">
        <v>129</v>
      </c>
      <c r="H34" s="9">
        <f t="shared" si="0"/>
        <v>5.2835648148148145E-2</v>
      </c>
      <c r="I34" s="8" t="str">
        <f t="shared" si="1"/>
        <v>M</v>
      </c>
      <c r="J34" s="8" t="str">
        <f>IF(AND(I34="M",F34="077"),MAX(VLOOKUP($E$8,CATEGCHALL2[],2,0)-1*COUNTIFS($I$10:I33,"M",$F$10:$F33,"077"),1),
IF(AND(I34="F",F34="077"),MAX(VLOOKUP($E$8,CATEGCHALL2[],2,0)-1*COUNTIFS($I$10:I33,"F",$F$10:$F33,"077"),1),""))</f>
        <v/>
      </c>
      <c r="M34" s="11" t="e">
        <f>RANK(P34,$P$14:P37,1)</f>
        <v>#N/A</v>
      </c>
      <c r="N34" s="11" t="str">
        <v>Pays De L Ourcq</v>
      </c>
      <c r="O34" s="11">
        <f>COUNTIF(Tableau2[club],N34)</f>
        <v>1</v>
      </c>
      <c r="P34" s="11"/>
      <c r="Q34" s="11"/>
    </row>
    <row r="35" spans="1:17" x14ac:dyDescent="0.2">
      <c r="A35" s="5" t="s">
        <v>130</v>
      </c>
      <c r="B35" s="5" t="s">
        <v>131</v>
      </c>
      <c r="C35" s="5" t="s">
        <v>132</v>
      </c>
      <c r="D35" s="5" t="s">
        <v>52</v>
      </c>
      <c r="E35" s="6" t="s">
        <v>100</v>
      </c>
      <c r="F35" s="6" t="s">
        <v>21</v>
      </c>
      <c r="G35" s="7" t="s">
        <v>133</v>
      </c>
      <c r="H35" s="9">
        <f t="shared" si="0"/>
        <v>5.303240740740741E-2</v>
      </c>
      <c r="I35" s="8" t="str">
        <f t="shared" si="1"/>
        <v>M</v>
      </c>
      <c r="J35" s="8">
        <f>IF(AND(I35="M",F35="077"),MAX(VLOOKUP($E$8,CATEGCHALL2[],2,0)-1*COUNTIFS($I$10:I34,"M",$F$10:$F34,"077"),1),
IF(AND(I35="F",F35="077"),MAX(VLOOKUP($E$8,CATEGCHALL2[],2,0)-1*COUNTIFS($I$10:I34,"F",$F$10:$F34,"077"),1),""))</f>
        <v>37</v>
      </c>
      <c r="M35" s="11"/>
      <c r="N35" s="11"/>
      <c r="O35" s="11"/>
      <c r="P35" s="11"/>
      <c r="Q35" s="11"/>
    </row>
    <row r="36" spans="1:17" x14ac:dyDescent="0.2">
      <c r="A36" s="5" t="s">
        <v>134</v>
      </c>
      <c r="B36" s="5" t="s">
        <v>135</v>
      </c>
      <c r="C36" s="5" t="s">
        <v>136</v>
      </c>
      <c r="D36" s="5" t="s">
        <v>137</v>
      </c>
      <c r="E36" s="6" t="s">
        <v>32</v>
      </c>
      <c r="F36" s="6" t="s">
        <v>21</v>
      </c>
      <c r="G36" s="7" t="s">
        <v>138</v>
      </c>
      <c r="H36" s="9">
        <f t="shared" si="0"/>
        <v>5.3090277777777778E-2</v>
      </c>
      <c r="I36" s="8" t="str">
        <f t="shared" si="1"/>
        <v>M</v>
      </c>
      <c r="J36" s="8">
        <f>IF(AND(I36="M",F36="077"),MAX(VLOOKUP($E$8,CATEGCHALL2[],2,0)-1*COUNTIFS($I$10:I35,"M",$F$10:$F35,"077"),1),
IF(AND(I36="F",F36="077"),MAX(VLOOKUP($E$8,CATEGCHALL2[],2,0)-1*COUNTIFS($I$10:I35,"F",$F$10:$F35,"077"),1),""))</f>
        <v>36</v>
      </c>
    </row>
    <row r="37" spans="1:17" x14ac:dyDescent="0.2">
      <c r="A37" s="5" t="s">
        <v>139</v>
      </c>
      <c r="B37" s="5" t="s">
        <v>140</v>
      </c>
      <c r="C37" s="5" t="s">
        <v>141</v>
      </c>
      <c r="D37" s="5" t="s">
        <v>142</v>
      </c>
      <c r="E37" s="6" t="s">
        <v>143</v>
      </c>
      <c r="F37" s="6" t="s">
        <v>21</v>
      </c>
      <c r="G37" s="7" t="s">
        <v>144</v>
      </c>
      <c r="H37" s="9">
        <f t="shared" si="0"/>
        <v>5.3553240740740742E-2</v>
      </c>
      <c r="I37" s="8" t="str">
        <f t="shared" si="1"/>
        <v>F</v>
      </c>
      <c r="J37" s="8">
        <f>IF(AND(I37="M",F37="077"),MAX(VLOOKUP($E$8,CATEGCHALL2[],2,0)-1*COUNTIFS($I$10:I36,"M",$F$10:$F36,"077"),1),
IF(AND(I37="F",F37="077"),MAX(VLOOKUP($E$8,CATEGCHALL2[],2,0)-1*COUNTIFS($I$10:I36,"F",$F$10:$F36,"077"),1),""))</f>
        <v>49</v>
      </c>
    </row>
    <row r="38" spans="1:17" x14ac:dyDescent="0.2">
      <c r="A38" s="5" t="s">
        <v>145</v>
      </c>
      <c r="B38" s="5" t="s">
        <v>146</v>
      </c>
      <c r="D38" s="5" t="s">
        <v>147</v>
      </c>
      <c r="E38" s="6" t="s">
        <v>53</v>
      </c>
      <c r="G38" s="7" t="s">
        <v>148</v>
      </c>
      <c r="H38" s="9">
        <f t="shared" si="0"/>
        <v>5.3692129629629631E-2</v>
      </c>
      <c r="I38" s="8" t="str">
        <f t="shared" si="1"/>
        <v>M</v>
      </c>
      <c r="J38" s="8" t="str">
        <f>IF(AND(I38="M",F38="077"),MAX(VLOOKUP($E$8,CATEGCHALL2[],2,0)-1*COUNTIFS($I$10:I37,"M",$F$10:$F37,"077"),1),
IF(AND(I38="F",F38="077"),MAX(VLOOKUP($E$8,CATEGCHALL2[],2,0)-1*COUNTIFS($I$10:I37,"F",$F$10:$F37,"077"),1),""))</f>
        <v/>
      </c>
    </row>
    <row r="39" spans="1:17" x14ac:dyDescent="0.2">
      <c r="A39" s="5" t="s">
        <v>149</v>
      </c>
      <c r="B39" s="5" t="s">
        <v>150</v>
      </c>
      <c r="D39" s="5" t="s">
        <v>151</v>
      </c>
      <c r="E39" s="6" t="s">
        <v>53</v>
      </c>
      <c r="G39" s="7" t="s">
        <v>152</v>
      </c>
      <c r="H39" s="9">
        <f t="shared" si="0"/>
        <v>5.3703703703703698E-2</v>
      </c>
      <c r="I39" s="8" t="str">
        <f t="shared" si="1"/>
        <v>M</v>
      </c>
      <c r="J39" s="8" t="str">
        <f>IF(AND(I39="M",F39="077"),MAX(VLOOKUP($E$8,CATEGCHALL2[],2,0)-1*COUNTIFS($I$10:I38,"M",$F$10:$F38,"077"),1),
IF(AND(I39="F",F39="077"),MAX(VLOOKUP($E$8,CATEGCHALL2[],2,0)-1*COUNTIFS($I$10:I38,"F",$F$10:$F38,"077"),1),""))</f>
        <v/>
      </c>
    </row>
    <row r="40" spans="1:17" x14ac:dyDescent="0.2">
      <c r="A40" s="5" t="s">
        <v>153</v>
      </c>
      <c r="B40" s="5" t="s">
        <v>154</v>
      </c>
      <c r="D40" s="5" t="s">
        <v>155</v>
      </c>
      <c r="E40" s="6" t="s">
        <v>53</v>
      </c>
      <c r="G40" s="7" t="s">
        <v>156</v>
      </c>
      <c r="H40" s="9">
        <f t="shared" si="0"/>
        <v>5.4166666666666669E-2</v>
      </c>
      <c r="I40" s="8" t="str">
        <f t="shared" si="1"/>
        <v>M</v>
      </c>
      <c r="J40" s="8" t="str">
        <f>IF(AND(I40="M",F40="077"),MAX(VLOOKUP($E$8,CATEGCHALL2[],2,0)-1*COUNTIFS($I$10:I39,"M",$F$10:$F39,"077"),1),
IF(AND(I40="F",F40="077"),MAX(VLOOKUP($E$8,CATEGCHALL2[],2,0)-1*COUNTIFS($I$10:I39,"F",$F$10:$F39,"077"),1),""))</f>
        <v/>
      </c>
    </row>
    <row r="41" spans="1:17" x14ac:dyDescent="0.2">
      <c r="A41" s="5" t="s">
        <v>157</v>
      </c>
      <c r="B41" s="5" t="s">
        <v>158</v>
      </c>
      <c r="C41" s="5" t="s">
        <v>159</v>
      </c>
      <c r="D41" s="5" t="s">
        <v>160</v>
      </c>
      <c r="E41" s="6" t="s">
        <v>53</v>
      </c>
      <c r="F41" s="6" t="s">
        <v>21</v>
      </c>
      <c r="G41" s="7" t="s">
        <v>161</v>
      </c>
      <c r="H41" s="9">
        <f t="shared" si="0"/>
        <v>5.4259259259259257E-2</v>
      </c>
      <c r="I41" s="8" t="str">
        <f t="shared" si="1"/>
        <v>F</v>
      </c>
      <c r="J41" s="8">
        <f>IF(AND(I41="M",F41="077"),MAX(VLOOKUP($E$8,CATEGCHALL2[],2,0)-1*COUNTIFS($I$10:I40,"M",$F$10:$F40,"077"),1),
IF(AND(I41="F",F41="077"),MAX(VLOOKUP($E$8,CATEGCHALL2[],2,0)-1*COUNTIFS($I$10:I40,"F",$F$10:$F40,"077"),1),""))</f>
        <v>48</v>
      </c>
    </row>
    <row r="42" spans="1:17" x14ac:dyDescent="0.2">
      <c r="A42" s="5" t="s">
        <v>162</v>
      </c>
      <c r="B42" s="5" t="s">
        <v>163</v>
      </c>
      <c r="D42" s="5" t="s">
        <v>52</v>
      </c>
      <c r="E42" s="6" t="s">
        <v>53</v>
      </c>
      <c r="G42" s="7" t="s">
        <v>164</v>
      </c>
      <c r="H42" s="9">
        <f t="shared" si="0"/>
        <v>5.4965277777777773E-2</v>
      </c>
      <c r="I42" s="8" t="str">
        <f t="shared" si="1"/>
        <v>M</v>
      </c>
      <c r="J42" s="8" t="str">
        <f>IF(AND(I42="M",F42="077"),MAX(VLOOKUP($E$8,CATEGCHALL2[],2,0)-1*COUNTIFS($I$10:I41,"M",$F$10:$F41,"077"),1),
IF(AND(I42="F",F42="077"),MAX(VLOOKUP($E$8,CATEGCHALL2[],2,0)-1*COUNTIFS($I$10:I41,"F",$F$10:$F41,"077"),1),""))</f>
        <v/>
      </c>
    </row>
    <row r="43" spans="1:17" x14ac:dyDescent="0.2">
      <c r="A43" s="5" t="s">
        <v>165</v>
      </c>
      <c r="B43" s="5" t="s">
        <v>166</v>
      </c>
      <c r="C43" s="5" t="s">
        <v>167</v>
      </c>
      <c r="D43" s="5" t="s">
        <v>168</v>
      </c>
      <c r="E43" s="6" t="s">
        <v>169</v>
      </c>
      <c r="F43" s="6" t="s">
        <v>21</v>
      </c>
      <c r="G43" s="7" t="s">
        <v>170</v>
      </c>
      <c r="H43" s="9">
        <f t="shared" si="0"/>
        <v>5.5347222222222221E-2</v>
      </c>
      <c r="I43" s="8" t="str">
        <f t="shared" si="1"/>
        <v>M</v>
      </c>
      <c r="J43" s="8">
        <f>IF(AND(I43="M",F43="077"),MAX(VLOOKUP($E$8,CATEGCHALL2[],2,0)-1*COUNTIFS($I$10:I42,"M",$F$10:$F42,"077"),1),
IF(AND(I43="F",F43="077"),MAX(VLOOKUP($E$8,CATEGCHALL2[],2,0)-1*COUNTIFS($I$10:I42,"F",$F$10:$F42,"077"),1),""))</f>
        <v>35</v>
      </c>
    </row>
    <row r="44" spans="1:17" x14ac:dyDescent="0.2">
      <c r="A44" s="5" t="s">
        <v>171</v>
      </c>
      <c r="B44" s="5" t="s">
        <v>172</v>
      </c>
      <c r="D44" s="5" t="s">
        <v>173</v>
      </c>
      <c r="E44" s="6" t="s">
        <v>53</v>
      </c>
      <c r="G44" s="7" t="s">
        <v>174</v>
      </c>
      <c r="H44" s="9">
        <f t="shared" si="0"/>
        <v>5.7847222222222223E-2</v>
      </c>
      <c r="I44" s="8" t="str">
        <f t="shared" si="1"/>
        <v>M</v>
      </c>
      <c r="J44" s="8" t="str">
        <f>IF(AND(I44="M",F44="077"),MAX(VLOOKUP($E$8,CATEGCHALL2[],2,0)-1*COUNTIFS($I$10:I43,"M",$F$10:$F43,"077"),1),
IF(AND(I44="F",F44="077"),MAX(VLOOKUP($E$8,CATEGCHALL2[],2,0)-1*COUNTIFS($I$10:I43,"F",$F$10:$F43,"077"),1),""))</f>
        <v/>
      </c>
    </row>
    <row r="45" spans="1:17" x14ac:dyDescent="0.2">
      <c r="A45" s="5" t="s">
        <v>175</v>
      </c>
      <c r="B45" s="5" t="s">
        <v>176</v>
      </c>
      <c r="D45" s="5" t="s">
        <v>52</v>
      </c>
      <c r="E45" s="6" t="s">
        <v>53</v>
      </c>
      <c r="G45" s="7" t="s">
        <v>177</v>
      </c>
      <c r="H45" s="9">
        <f t="shared" si="0"/>
        <v>5.8043981481481481E-2</v>
      </c>
      <c r="I45" s="8" t="str">
        <f t="shared" si="1"/>
        <v>M</v>
      </c>
      <c r="J45" s="8" t="str">
        <f>IF(AND(I45="M",F45="077"),MAX(VLOOKUP($E$8,CATEGCHALL2[],2,0)-1*COUNTIFS($I$10:I44,"M",$F$10:$F44,"077"),1),
IF(AND(I45="F",F45="077"),MAX(VLOOKUP($E$8,CATEGCHALL2[],2,0)-1*COUNTIFS($I$10:I44,"F",$F$10:$F44,"077"),1),""))</f>
        <v/>
      </c>
    </row>
    <row r="46" spans="1:17" x14ac:dyDescent="0.2">
      <c r="A46" s="5" t="s">
        <v>178</v>
      </c>
      <c r="B46" s="5" t="s">
        <v>179</v>
      </c>
      <c r="D46" s="5" t="s">
        <v>147</v>
      </c>
      <c r="E46" s="6" t="s">
        <v>53</v>
      </c>
      <c r="G46" s="7" t="s">
        <v>180</v>
      </c>
      <c r="H46" s="9">
        <f t="shared" si="0"/>
        <v>5.8078703703703709E-2</v>
      </c>
      <c r="I46" s="8" t="str">
        <f t="shared" si="1"/>
        <v>M</v>
      </c>
      <c r="J46" s="8" t="str">
        <f>IF(AND(I46="M",F46="077"),MAX(VLOOKUP($E$8,CATEGCHALL2[],2,0)-1*COUNTIFS($I$10:I45,"M",$F$10:$F45,"077"),1),
IF(AND(I46="F",F46="077"),MAX(VLOOKUP($E$8,CATEGCHALL2[],2,0)-1*COUNTIFS($I$10:I45,"F",$F$10:$F45,"077"),1),""))</f>
        <v/>
      </c>
    </row>
    <row r="47" spans="1:17" x14ac:dyDescent="0.2">
      <c r="A47" s="5" t="s">
        <v>181</v>
      </c>
      <c r="B47" s="5" t="s">
        <v>182</v>
      </c>
      <c r="D47" s="5" t="s">
        <v>109</v>
      </c>
      <c r="E47" s="6" t="s">
        <v>53</v>
      </c>
      <c r="G47" s="7" t="s">
        <v>180</v>
      </c>
      <c r="H47" s="9">
        <f t="shared" si="0"/>
        <v>5.8078703703703709E-2</v>
      </c>
      <c r="I47" s="8" t="str">
        <f t="shared" si="1"/>
        <v>M</v>
      </c>
      <c r="J47" s="8" t="str">
        <f>IF(AND(I47="M",F47="077"),MAX(VLOOKUP($E$8,CATEGCHALL2[],2,0)-1*COUNTIFS($I$10:I46,"M",$F$10:$F46,"077"),1),
IF(AND(I47="F",F47="077"),MAX(VLOOKUP($E$8,CATEGCHALL2[],2,0)-1*COUNTIFS($I$10:I46,"F",$F$10:$F46,"077"),1),""))</f>
        <v/>
      </c>
    </row>
    <row r="48" spans="1:17" x14ac:dyDescent="0.2">
      <c r="A48" s="5" t="s">
        <v>183</v>
      </c>
      <c r="B48" s="5" t="s">
        <v>184</v>
      </c>
      <c r="C48" s="5" t="s">
        <v>185</v>
      </c>
      <c r="D48" s="5" t="s">
        <v>186</v>
      </c>
      <c r="E48" s="6" t="s">
        <v>187</v>
      </c>
      <c r="F48" s="6" t="s">
        <v>21</v>
      </c>
      <c r="G48" s="7" t="s">
        <v>188</v>
      </c>
      <c r="H48" s="9">
        <f t="shared" si="0"/>
        <v>5.8310185185185187E-2</v>
      </c>
      <c r="I48" s="8" t="str">
        <f t="shared" si="1"/>
        <v>F</v>
      </c>
      <c r="J48" s="8">
        <f>IF(AND(I48="M",F48="077"),MAX(VLOOKUP($E$8,CATEGCHALL2[],2,0)-1*COUNTIFS($I$10:I47,"M",$F$10:$F47,"077"),1),
IF(AND(I48="F",F48="077"),MAX(VLOOKUP($E$8,CATEGCHALL2[],2,0)-1*COUNTIFS($I$10:I47,"F",$F$10:$F47,"077"),1),""))</f>
        <v>47</v>
      </c>
    </row>
    <row r="49" spans="1:10" x14ac:dyDescent="0.2">
      <c r="A49" s="5" t="s">
        <v>189</v>
      </c>
      <c r="B49" s="5" t="s">
        <v>190</v>
      </c>
      <c r="D49" s="5" t="s">
        <v>37</v>
      </c>
      <c r="E49" s="6" t="s">
        <v>191</v>
      </c>
      <c r="G49" s="7" t="s">
        <v>192</v>
      </c>
      <c r="H49" s="9">
        <f t="shared" si="0"/>
        <v>5.9074074074074077E-2</v>
      </c>
      <c r="I49" s="8" t="str">
        <f t="shared" si="1"/>
        <v>M</v>
      </c>
      <c r="J49" s="8" t="str">
        <f>IF(AND(I49="M",F49="077"),MAX(VLOOKUP($E$8,CATEGCHALL2[],2,0)-1*COUNTIFS($I$10:I48,"M",$F$10:$F48,"077"),1),
IF(AND(I49="F",F49="077"),MAX(VLOOKUP($E$8,CATEGCHALL2[],2,0)-1*COUNTIFS($I$10:I48,"F",$F$10:$F48,"077"),1),""))</f>
        <v/>
      </c>
    </row>
    <row r="50" spans="1:10" x14ac:dyDescent="0.2">
      <c r="A50" s="5" t="s">
        <v>193</v>
      </c>
      <c r="B50" s="5" t="s">
        <v>194</v>
      </c>
      <c r="C50" s="5" t="s">
        <v>195</v>
      </c>
      <c r="D50" s="5" t="s">
        <v>196</v>
      </c>
      <c r="E50" s="6" t="s">
        <v>169</v>
      </c>
      <c r="F50" s="6" t="s">
        <v>21</v>
      </c>
      <c r="G50" s="7" t="s">
        <v>197</v>
      </c>
      <c r="H50" s="9">
        <f t="shared" si="0"/>
        <v>5.917824074074074E-2</v>
      </c>
      <c r="I50" s="8" t="str">
        <f t="shared" si="1"/>
        <v>F</v>
      </c>
      <c r="J50" s="8">
        <f>IF(AND(I50="M",F50="077"),MAX(VLOOKUP($E$8,CATEGCHALL2[],2,0)-1*COUNTIFS($I$10:I49,"M",$F$10:$F49,"077"),1),
IF(AND(I50="F",F50="077"),MAX(VLOOKUP($E$8,CATEGCHALL2[],2,0)-1*COUNTIFS($I$10:I49,"F",$F$10:$F49,"077"),1),""))</f>
        <v>46</v>
      </c>
    </row>
    <row r="51" spans="1:10" x14ac:dyDescent="0.2">
      <c r="A51" s="5" t="s">
        <v>198</v>
      </c>
      <c r="B51" s="5" t="s">
        <v>199</v>
      </c>
      <c r="D51" s="5" t="s">
        <v>200</v>
      </c>
      <c r="E51" s="6" t="s">
        <v>53</v>
      </c>
      <c r="G51" s="7" t="s">
        <v>201</v>
      </c>
      <c r="H51" s="9">
        <f t="shared" si="0"/>
        <v>5.9270833333333335E-2</v>
      </c>
      <c r="I51" s="8" t="str">
        <f t="shared" si="1"/>
        <v>M</v>
      </c>
      <c r="J51" s="8" t="str">
        <f>IF(AND(I51="M",F51="077"),MAX(VLOOKUP($E$8,CATEGCHALL2[],2,0)-1*COUNTIFS($I$10:I50,"M",$F$10:$F50,"077"),1),
IF(AND(I51="F",F51="077"),MAX(VLOOKUP($E$8,CATEGCHALL2[],2,0)-1*COUNTIFS($I$10:I50,"F",$F$10:$F50,"077"),1),""))</f>
        <v/>
      </c>
    </row>
    <row r="52" spans="1:10" x14ac:dyDescent="0.2">
      <c r="A52" s="5" t="s">
        <v>202</v>
      </c>
      <c r="B52" s="5" t="s">
        <v>203</v>
      </c>
      <c r="D52" s="5" t="s">
        <v>90</v>
      </c>
      <c r="E52" s="6" t="s">
        <v>53</v>
      </c>
      <c r="G52" s="7" t="s">
        <v>204</v>
      </c>
      <c r="H52" s="9">
        <f t="shared" si="0"/>
        <v>5.9606481481481483E-2</v>
      </c>
      <c r="I52" s="8" t="str">
        <f t="shared" si="1"/>
        <v>M</v>
      </c>
      <c r="J52" s="8" t="str">
        <f>IF(AND(I52="M",F52="077"),MAX(VLOOKUP($E$8,CATEGCHALL2[],2,0)-1*COUNTIFS($I$10:I51,"M",$F$10:$F51,"077"),1),
IF(AND(I52="F",F52="077"),MAX(VLOOKUP($E$8,CATEGCHALL2[],2,0)-1*COUNTIFS($I$10:I51,"F",$F$10:$F51,"077"),1),""))</f>
        <v/>
      </c>
    </row>
    <row r="53" spans="1:10" x14ac:dyDescent="0.2">
      <c r="A53" s="5" t="s">
        <v>205</v>
      </c>
      <c r="B53" s="5" t="s">
        <v>206</v>
      </c>
      <c r="C53" s="5" t="s">
        <v>207</v>
      </c>
      <c r="D53" s="5" t="s">
        <v>37</v>
      </c>
      <c r="E53" s="6" t="s">
        <v>187</v>
      </c>
      <c r="F53" s="6" t="s">
        <v>21</v>
      </c>
      <c r="G53" s="7" t="s">
        <v>208</v>
      </c>
      <c r="H53" s="9">
        <f t="shared" si="0"/>
        <v>5.9745370370370372E-2</v>
      </c>
      <c r="I53" s="8" t="str">
        <f t="shared" si="1"/>
        <v>M</v>
      </c>
      <c r="J53" s="8">
        <f>IF(AND(I53="M",F53="077"),MAX(VLOOKUP($E$8,CATEGCHALL2[],2,0)-1*COUNTIFS($I$10:I52,"M",$F$10:$F52,"077"),1),
IF(AND(I53="F",F53="077"),MAX(VLOOKUP($E$8,CATEGCHALL2[],2,0)-1*COUNTIFS($I$10:I52,"F",$F$10:$F52,"077"),1),""))</f>
        <v>34</v>
      </c>
    </row>
    <row r="54" spans="1:10" x14ac:dyDescent="0.2">
      <c r="A54" s="5" t="s">
        <v>209</v>
      </c>
      <c r="B54" s="5" t="s">
        <v>210</v>
      </c>
      <c r="C54" s="5" t="s">
        <v>211</v>
      </c>
      <c r="D54" s="5" t="s">
        <v>212</v>
      </c>
      <c r="E54" s="6" t="s">
        <v>32</v>
      </c>
      <c r="F54" s="6" t="s">
        <v>21</v>
      </c>
      <c r="G54" s="7" t="s">
        <v>213</v>
      </c>
      <c r="H54" s="9">
        <f t="shared" si="0"/>
        <v>6.1365740740740742E-2</v>
      </c>
      <c r="I54" s="8" t="str">
        <f t="shared" si="1"/>
        <v>M</v>
      </c>
      <c r="J54" s="8">
        <f>IF(AND(I54="M",F54="077"),MAX(VLOOKUP($E$8,CATEGCHALL2[],2,0)-1*COUNTIFS($I$10:I53,"M",$F$10:$F53,"077"),1),
IF(AND(I54="F",F54="077"),MAX(VLOOKUP($E$8,CATEGCHALL2[],2,0)-1*COUNTIFS($I$10:I53,"F",$F$10:$F53,"077"),1),""))</f>
        <v>33</v>
      </c>
    </row>
    <row r="55" spans="1:10" x14ac:dyDescent="0.2">
      <c r="A55" s="5" t="s">
        <v>214</v>
      </c>
      <c r="B55" s="5" t="s">
        <v>215</v>
      </c>
      <c r="D55" s="5" t="s">
        <v>216</v>
      </c>
      <c r="E55" s="6" t="s">
        <v>53</v>
      </c>
      <c r="G55" s="7" t="s">
        <v>217</v>
      </c>
      <c r="H55" s="9">
        <f t="shared" si="0"/>
        <v>6.1458333333333337E-2</v>
      </c>
      <c r="I55" s="8" t="str">
        <f t="shared" si="1"/>
        <v>M</v>
      </c>
      <c r="J55" s="8" t="str">
        <f>IF(AND(I55="M",F55="077"),MAX(VLOOKUP($E$8,CATEGCHALL2[],2,0)-1*COUNTIFS($I$10:I54,"M",$F$10:$F54,"077"),1),
IF(AND(I55="F",F55="077"),MAX(VLOOKUP($E$8,CATEGCHALL2[],2,0)-1*COUNTIFS($I$10:I54,"F",$F$10:$F54,"077"),1),""))</f>
        <v/>
      </c>
    </row>
    <row r="56" spans="1:10" x14ac:dyDescent="0.2">
      <c r="A56" s="5" t="s">
        <v>218</v>
      </c>
      <c r="B56" s="5" t="s">
        <v>219</v>
      </c>
      <c r="D56" s="5" t="s">
        <v>52</v>
      </c>
      <c r="E56" s="6" t="s">
        <v>53</v>
      </c>
      <c r="G56" s="7" t="s">
        <v>220</v>
      </c>
      <c r="H56" s="9">
        <f t="shared" si="0"/>
        <v>6.1504629629629631E-2</v>
      </c>
      <c r="I56" s="8" t="str">
        <f t="shared" si="1"/>
        <v>M</v>
      </c>
      <c r="J56" s="8" t="str">
        <f>IF(AND(I56="M",F56="077"),MAX(VLOOKUP($E$8,CATEGCHALL2[],2,0)-1*COUNTIFS($I$10:I55,"M",$F$10:$F55,"077"),1),
IF(AND(I56="F",F56="077"),MAX(VLOOKUP($E$8,CATEGCHALL2[],2,0)-1*COUNTIFS($I$10:I55,"F",$F$10:$F55,"077"),1),""))</f>
        <v/>
      </c>
    </row>
    <row r="57" spans="1:10" x14ac:dyDescent="0.2">
      <c r="A57" s="5" t="s">
        <v>221</v>
      </c>
      <c r="B57" s="5" t="s">
        <v>222</v>
      </c>
      <c r="D57" s="5" t="s">
        <v>223</v>
      </c>
      <c r="E57" s="6" t="s">
        <v>53</v>
      </c>
      <c r="G57" s="7" t="s">
        <v>224</v>
      </c>
      <c r="H57" s="9">
        <f t="shared" si="0"/>
        <v>6.1678240740740742E-2</v>
      </c>
      <c r="I57" s="8" t="str">
        <f t="shared" si="1"/>
        <v>M</v>
      </c>
      <c r="J57" s="8" t="str">
        <f>IF(AND(I57="M",F57="077"),MAX(VLOOKUP($E$8,CATEGCHALL2[],2,0)-1*COUNTIFS($I$10:I56,"M",$F$10:$F56,"077"),1),
IF(AND(I57="F",F57="077"),MAX(VLOOKUP($E$8,CATEGCHALL2[],2,0)-1*COUNTIFS($I$10:I56,"F",$F$10:$F56,"077"),1),""))</f>
        <v/>
      </c>
    </row>
    <row r="58" spans="1:10" x14ac:dyDescent="0.2">
      <c r="A58" s="5" t="s">
        <v>225</v>
      </c>
      <c r="B58" s="5" t="s">
        <v>226</v>
      </c>
      <c r="C58" s="5" t="s">
        <v>227</v>
      </c>
      <c r="D58" s="5" t="s">
        <v>216</v>
      </c>
      <c r="E58" s="6" t="s">
        <v>169</v>
      </c>
      <c r="F58" s="6" t="s">
        <v>21</v>
      </c>
      <c r="G58" s="7" t="s">
        <v>228</v>
      </c>
      <c r="H58" s="9">
        <f t="shared" si="0"/>
        <v>6.2314814814814816E-2</v>
      </c>
      <c r="I58" s="8" t="str">
        <f t="shared" si="1"/>
        <v>M</v>
      </c>
      <c r="J58" s="8">
        <f>IF(AND(I58="M",F58="077"),MAX(VLOOKUP($E$8,CATEGCHALL2[],2,0)-1*COUNTIFS($I$10:I57,"M",$F$10:$F57,"077"),1),
IF(AND(I58="F",F58="077"),MAX(VLOOKUP($E$8,CATEGCHALL2[],2,0)-1*COUNTIFS($I$10:I57,"F",$F$10:$F57,"077"),1),""))</f>
        <v>32</v>
      </c>
    </row>
    <row r="59" spans="1:10" x14ac:dyDescent="0.2">
      <c r="A59" s="5" t="s">
        <v>229</v>
      </c>
      <c r="B59" s="5" t="s">
        <v>230</v>
      </c>
      <c r="C59" s="5" t="s">
        <v>231</v>
      </c>
      <c r="D59" s="5" t="s">
        <v>120</v>
      </c>
      <c r="E59" s="6" t="s">
        <v>20</v>
      </c>
      <c r="F59" s="6" t="s">
        <v>21</v>
      </c>
      <c r="G59" s="7" t="s">
        <v>232</v>
      </c>
      <c r="H59" s="9">
        <f t="shared" si="0"/>
        <v>6.2731481481481485E-2</v>
      </c>
      <c r="I59" s="8" t="str">
        <f t="shared" si="1"/>
        <v>M</v>
      </c>
      <c r="J59" s="8">
        <f>IF(AND(I59="M",F59="077"),MAX(VLOOKUP($E$8,CATEGCHALL2[],2,0)-1*COUNTIFS($I$10:I58,"M",$F$10:$F58,"077"),1),
IF(AND(I59="F",F59="077"),MAX(VLOOKUP($E$8,CATEGCHALL2[],2,0)-1*COUNTIFS($I$10:I58,"F",$F$10:$F58,"077"),1),""))</f>
        <v>31</v>
      </c>
    </row>
    <row r="60" spans="1:10" x14ac:dyDescent="0.2">
      <c r="A60" s="5" t="s">
        <v>233</v>
      </c>
      <c r="B60" s="5" t="s">
        <v>234</v>
      </c>
      <c r="C60" s="5" t="s">
        <v>235</v>
      </c>
      <c r="D60" s="5" t="s">
        <v>120</v>
      </c>
      <c r="E60" s="6" t="s">
        <v>236</v>
      </c>
      <c r="F60" s="6" t="s">
        <v>21</v>
      </c>
      <c r="G60" s="7" t="s">
        <v>232</v>
      </c>
      <c r="H60" s="9">
        <f t="shared" si="0"/>
        <v>6.2731481481481485E-2</v>
      </c>
      <c r="I60" s="8" t="str">
        <f t="shared" si="1"/>
        <v>M</v>
      </c>
      <c r="J60" s="8">
        <f>IF(AND(I60="M",F60="077"),MAX(VLOOKUP($E$8,CATEGCHALL2[],2,0)-1*COUNTIFS($I$10:I59,"M",$F$10:$F59,"077"),1),
IF(AND(I60="F",F60="077"),MAX(VLOOKUP($E$8,CATEGCHALL2[],2,0)-1*COUNTIFS($I$10:I59,"F",$F$10:$F59,"077"),1),""))</f>
        <v>30</v>
      </c>
    </row>
    <row r="61" spans="1:10" x14ac:dyDescent="0.2">
      <c r="A61" s="5" t="s">
        <v>237</v>
      </c>
      <c r="B61" s="5" t="s">
        <v>238</v>
      </c>
      <c r="C61" s="5" t="s">
        <v>239</v>
      </c>
      <c r="D61" s="5" t="s">
        <v>240</v>
      </c>
      <c r="E61" s="6" t="s">
        <v>26</v>
      </c>
      <c r="F61" s="6" t="s">
        <v>21</v>
      </c>
      <c r="G61" s="7" t="s">
        <v>241</v>
      </c>
      <c r="H61" s="9">
        <f t="shared" si="0"/>
        <v>6.2789351851851846E-2</v>
      </c>
      <c r="I61" s="8" t="str">
        <f t="shared" si="1"/>
        <v>M</v>
      </c>
      <c r="J61" s="8">
        <f>IF(AND(I61="M",F61="077"),MAX(VLOOKUP($E$8,CATEGCHALL2[],2,0)-1*COUNTIFS($I$10:I60,"M",$F$10:$F60,"077"),1),
IF(AND(I61="F",F61="077"),MAX(VLOOKUP($E$8,CATEGCHALL2[],2,0)-1*COUNTIFS($I$10:I60,"F",$F$10:$F60,"077"),1),""))</f>
        <v>29</v>
      </c>
    </row>
    <row r="62" spans="1:10" x14ac:dyDescent="0.2">
      <c r="A62" s="5" t="s">
        <v>242</v>
      </c>
      <c r="B62" s="5" t="s">
        <v>243</v>
      </c>
      <c r="C62" s="5" t="s">
        <v>244</v>
      </c>
      <c r="D62" s="5" t="s">
        <v>186</v>
      </c>
      <c r="E62" s="6" t="s">
        <v>26</v>
      </c>
      <c r="F62" s="6" t="s">
        <v>21</v>
      </c>
      <c r="G62" s="7" t="s">
        <v>245</v>
      </c>
      <c r="H62" s="9">
        <f t="shared" si="0"/>
        <v>6.2928240740740743E-2</v>
      </c>
      <c r="I62" s="8" t="str">
        <f t="shared" si="1"/>
        <v>F</v>
      </c>
      <c r="J62" s="8">
        <f>IF(AND(I62="M",F62="077"),MAX(VLOOKUP($E$8,CATEGCHALL2[],2,0)-1*COUNTIFS($I$10:I61,"M",$F$10:$F61,"077"),1),
IF(AND(I62="F",F62="077"),MAX(VLOOKUP($E$8,CATEGCHALL2[],2,0)-1*COUNTIFS($I$10:I61,"F",$F$10:$F61,"077"),1),""))</f>
        <v>45</v>
      </c>
    </row>
    <row r="63" spans="1:10" x14ac:dyDescent="0.2">
      <c r="A63" s="5" t="s">
        <v>246</v>
      </c>
      <c r="B63" s="5" t="s">
        <v>247</v>
      </c>
      <c r="C63" s="5" t="s">
        <v>248</v>
      </c>
      <c r="D63" s="5" t="s">
        <v>48</v>
      </c>
      <c r="E63" s="6" t="s">
        <v>26</v>
      </c>
      <c r="F63" s="6" t="s">
        <v>21</v>
      </c>
      <c r="G63" s="7" t="s">
        <v>249</v>
      </c>
      <c r="H63" s="9">
        <f t="shared" si="0"/>
        <v>6.3217592592592589E-2</v>
      </c>
      <c r="I63" s="8" t="str">
        <f t="shared" si="1"/>
        <v>M</v>
      </c>
      <c r="J63" s="8">
        <f>IF(AND(I63="M",F63="077"),MAX(VLOOKUP($E$8,CATEGCHALL2[],2,0)-1*COUNTIFS($I$10:I62,"M",$F$10:$F62,"077"),1),
IF(AND(I63="F",F63="077"),MAX(VLOOKUP($E$8,CATEGCHALL2[],2,0)-1*COUNTIFS($I$10:I62,"F",$F$10:$F62,"077"),1),""))</f>
        <v>28</v>
      </c>
    </row>
    <row r="64" spans="1:10" x14ac:dyDescent="0.2">
      <c r="A64" s="5" t="s">
        <v>250</v>
      </c>
      <c r="B64" s="5" t="s">
        <v>251</v>
      </c>
      <c r="C64" s="5" t="s">
        <v>252</v>
      </c>
      <c r="D64" s="5" t="s">
        <v>253</v>
      </c>
      <c r="E64" s="6" t="s">
        <v>169</v>
      </c>
      <c r="F64" s="6" t="s">
        <v>21</v>
      </c>
      <c r="G64" s="7" t="s">
        <v>254</v>
      </c>
      <c r="H64" s="9">
        <f t="shared" si="0"/>
        <v>6.3576388888888891E-2</v>
      </c>
      <c r="I64" s="8" t="str">
        <f t="shared" si="1"/>
        <v>M</v>
      </c>
      <c r="J64" s="8">
        <f>IF(AND(I64="M",F64="077"),MAX(VLOOKUP($E$8,CATEGCHALL2[],2,0)-1*COUNTIFS($I$10:I63,"M",$F$10:$F63,"077"),1),
IF(AND(I64="F",F64="077"),MAX(VLOOKUP($E$8,CATEGCHALL2[],2,0)-1*COUNTIFS($I$10:I63,"F",$F$10:$F63,"077"),1),""))</f>
        <v>27</v>
      </c>
    </row>
    <row r="65" spans="1:10" x14ac:dyDescent="0.2">
      <c r="A65" s="5" t="s">
        <v>255</v>
      </c>
      <c r="B65" s="5" t="s">
        <v>256</v>
      </c>
      <c r="D65" s="5" t="s">
        <v>125</v>
      </c>
      <c r="E65" s="6" t="s">
        <v>53</v>
      </c>
      <c r="G65" s="7" t="s">
        <v>257</v>
      </c>
      <c r="H65" s="9">
        <f t="shared" si="0"/>
        <v>6.3761574074074068E-2</v>
      </c>
      <c r="I65" s="8" t="str">
        <f t="shared" si="1"/>
        <v>F</v>
      </c>
      <c r="J65" s="8" t="str">
        <f>IF(AND(I65="M",F65="077"),MAX(VLOOKUP($E$8,CATEGCHALL2[],2,0)-1*COUNTIFS($I$10:I64,"M",$F$10:$F64,"077"),1),
IF(AND(I65="F",F65="077"),MAX(VLOOKUP($E$8,CATEGCHALL2[],2,0)-1*COUNTIFS($I$10:I64,"F",$F$10:$F64,"077"),1),""))</f>
        <v/>
      </c>
    </row>
    <row r="66" spans="1:10" x14ac:dyDescent="0.2">
      <c r="A66" s="5" t="s">
        <v>258</v>
      </c>
      <c r="B66" s="5" t="s">
        <v>259</v>
      </c>
      <c r="C66" s="5" t="s">
        <v>260</v>
      </c>
      <c r="D66" s="5" t="s">
        <v>261</v>
      </c>
      <c r="E66" s="6" t="s">
        <v>262</v>
      </c>
      <c r="F66" s="6" t="s">
        <v>21</v>
      </c>
      <c r="G66" s="7" t="s">
        <v>263</v>
      </c>
      <c r="H66" s="9">
        <f t="shared" si="0"/>
        <v>6.3981481481481486E-2</v>
      </c>
      <c r="I66" s="8" t="str">
        <f t="shared" si="1"/>
        <v>F</v>
      </c>
      <c r="J66" s="8">
        <f>IF(AND(I66="M",F66="077"),MAX(VLOOKUP($E$8,CATEGCHALL2[],2,0)-1*COUNTIFS($I$10:I65,"M",$F$10:$F65,"077"),1),
IF(AND(I66="F",F66="077"),MAX(VLOOKUP($E$8,CATEGCHALL2[],2,0)-1*COUNTIFS($I$10:I65,"F",$F$10:$F65,"077"),1),""))</f>
        <v>44</v>
      </c>
    </row>
    <row r="67" spans="1:10" x14ac:dyDescent="0.2">
      <c r="A67" s="5" t="s">
        <v>264</v>
      </c>
      <c r="B67" s="5" t="s">
        <v>265</v>
      </c>
      <c r="D67" s="5" t="s">
        <v>155</v>
      </c>
      <c r="E67" s="6" t="s">
        <v>53</v>
      </c>
      <c r="G67" s="7" t="s">
        <v>266</v>
      </c>
      <c r="H67" s="9">
        <f t="shared" si="0"/>
        <v>6.4386574074074068E-2</v>
      </c>
      <c r="I67" s="8" t="str">
        <f t="shared" si="1"/>
        <v>M</v>
      </c>
      <c r="J67" s="8" t="str">
        <f>IF(AND(I67="M",F67="077"),MAX(VLOOKUP($E$8,CATEGCHALL2[],2,0)-1*COUNTIFS($I$10:I66,"M",$F$10:$F66,"077"),1),
IF(AND(I67="F",F67="077"),MAX(VLOOKUP($E$8,CATEGCHALL2[],2,0)-1*COUNTIFS($I$10:I66,"F",$F$10:$F66,"077"),1),""))</f>
        <v/>
      </c>
    </row>
    <row r="68" spans="1:10" x14ac:dyDescent="0.2">
      <c r="A68" s="5" t="s">
        <v>267</v>
      </c>
      <c r="B68" s="5" t="s">
        <v>268</v>
      </c>
      <c r="D68" s="5" t="s">
        <v>269</v>
      </c>
      <c r="E68" s="6" t="s">
        <v>53</v>
      </c>
      <c r="G68" s="7" t="s">
        <v>270</v>
      </c>
      <c r="H68" s="9">
        <f t="shared" si="0"/>
        <v>6.4444444444444443E-2</v>
      </c>
      <c r="I68" s="8" t="str">
        <f t="shared" si="1"/>
        <v>M</v>
      </c>
      <c r="J68" s="8" t="str">
        <f>IF(AND(I68="M",F68="077"),MAX(VLOOKUP($E$8,CATEGCHALL2[],2,0)-1*COUNTIFS($I$10:I67,"M",$F$10:$F67,"077"),1),
IF(AND(I68="F",F68="077"),MAX(VLOOKUP($E$8,CATEGCHALL2[],2,0)-1*COUNTIFS($I$10:I67,"F",$F$10:$F67,"077"),1),""))</f>
        <v/>
      </c>
    </row>
    <row r="69" spans="1:10" x14ac:dyDescent="0.2">
      <c r="A69" s="5" t="s">
        <v>271</v>
      </c>
      <c r="B69" s="5" t="s">
        <v>272</v>
      </c>
      <c r="C69" s="5" t="s">
        <v>273</v>
      </c>
      <c r="D69" s="5" t="s">
        <v>274</v>
      </c>
      <c r="E69" s="6" t="s">
        <v>26</v>
      </c>
      <c r="F69" s="6" t="s">
        <v>21</v>
      </c>
      <c r="G69" s="7" t="s">
        <v>275</v>
      </c>
      <c r="H69" s="9">
        <f t="shared" si="0"/>
        <v>6.475694444444445E-2</v>
      </c>
      <c r="I69" s="8" t="str">
        <f t="shared" si="1"/>
        <v>F</v>
      </c>
      <c r="J69" s="8">
        <f>IF(AND(I69="M",F69="077"),MAX(VLOOKUP($E$8,CATEGCHALL2[],2,0)-1*COUNTIFS($I$10:I68,"M",$F$10:$F68,"077"),1),
IF(AND(I69="F",F69="077"),MAX(VLOOKUP($E$8,CATEGCHALL2[],2,0)-1*COUNTIFS($I$10:I68,"F",$F$10:$F68,"077"),1),""))</f>
        <v>43</v>
      </c>
    </row>
    <row r="70" spans="1:10" x14ac:dyDescent="0.2">
      <c r="A70" s="5" t="s">
        <v>276</v>
      </c>
      <c r="B70" s="5" t="s">
        <v>277</v>
      </c>
      <c r="C70" s="5" t="s">
        <v>278</v>
      </c>
      <c r="D70" s="5" t="s">
        <v>279</v>
      </c>
      <c r="E70" s="6" t="s">
        <v>32</v>
      </c>
      <c r="F70" s="6" t="s">
        <v>21</v>
      </c>
      <c r="G70" s="7" t="s">
        <v>280</v>
      </c>
      <c r="H70" s="9">
        <f t="shared" si="0"/>
        <v>6.5000000000000002E-2</v>
      </c>
      <c r="I70" s="8" t="str">
        <f t="shared" si="1"/>
        <v>M</v>
      </c>
      <c r="J70" s="8">
        <f>IF(AND(I70="M",F70="077"),MAX(VLOOKUP($E$8,CATEGCHALL2[],2,0)-1*COUNTIFS($I$10:I69,"M",$F$10:$F69,"077"),1),
IF(AND(I70="F",F70="077"),MAX(VLOOKUP($E$8,CATEGCHALL2[],2,0)-1*COUNTIFS($I$10:I69,"F",$F$10:$F69,"077"),1),""))</f>
        <v>26</v>
      </c>
    </row>
    <row r="71" spans="1:10" x14ac:dyDescent="0.2">
      <c r="A71" s="5" t="s">
        <v>281</v>
      </c>
      <c r="B71" s="5" t="s">
        <v>282</v>
      </c>
      <c r="D71" s="5" t="s">
        <v>109</v>
      </c>
      <c r="E71" s="6" t="s">
        <v>53</v>
      </c>
      <c r="G71" s="7" t="s">
        <v>283</v>
      </c>
      <c r="H71" s="9">
        <f t="shared" si="0"/>
        <v>6.5092592592592591E-2</v>
      </c>
      <c r="I71" s="8" t="str">
        <f t="shared" si="1"/>
        <v>M</v>
      </c>
      <c r="J71" s="8" t="str">
        <f>IF(AND(I71="M",F71="077"),MAX(VLOOKUP($E$8,CATEGCHALL2[],2,0)-1*COUNTIFS($I$10:I70,"M",$F$10:$F70,"077"),1),
IF(AND(I71="F",F71="077"),MAX(VLOOKUP($E$8,CATEGCHALL2[],2,0)-1*COUNTIFS($I$10:I70,"F",$F$10:$F70,"077"),1),""))</f>
        <v/>
      </c>
    </row>
    <row r="72" spans="1:10" x14ac:dyDescent="0.2">
      <c r="A72" s="5" t="s">
        <v>284</v>
      </c>
      <c r="B72" s="5" t="s">
        <v>285</v>
      </c>
      <c r="C72" s="5" t="s">
        <v>286</v>
      </c>
      <c r="D72" s="5" t="s">
        <v>287</v>
      </c>
      <c r="E72" s="6" t="s">
        <v>32</v>
      </c>
      <c r="F72" s="6" t="s">
        <v>21</v>
      </c>
      <c r="G72" s="7" t="s">
        <v>288</v>
      </c>
      <c r="H72" s="9">
        <f t="shared" si="0"/>
        <v>6.5243055555555554E-2</v>
      </c>
      <c r="I72" s="8" t="str">
        <f t="shared" si="1"/>
        <v>F</v>
      </c>
      <c r="J72" s="8">
        <f>IF(AND(I72="M",F72="077"),MAX(VLOOKUP($E$8,CATEGCHALL2[],2,0)-1*COUNTIFS($I$10:I71,"M",$F$10:$F71,"077"),1),
IF(AND(I72="F",F72="077"),MAX(VLOOKUP($E$8,CATEGCHALL2[],2,0)-1*COUNTIFS($I$10:I71,"F",$F$10:$F71,"077"),1),""))</f>
        <v>42</v>
      </c>
    </row>
    <row r="73" spans="1:10" x14ac:dyDescent="0.2">
      <c r="A73" s="5" t="s">
        <v>289</v>
      </c>
      <c r="B73" s="5" t="s">
        <v>290</v>
      </c>
      <c r="C73" s="5" t="s">
        <v>291</v>
      </c>
      <c r="D73" s="5" t="s">
        <v>274</v>
      </c>
      <c r="E73" s="6" t="s">
        <v>292</v>
      </c>
      <c r="G73" s="7" t="s">
        <v>293</v>
      </c>
      <c r="H73" s="9">
        <f t="shared" si="0"/>
        <v>6.5254629629629635E-2</v>
      </c>
      <c r="I73" s="8" t="str">
        <f t="shared" si="1"/>
        <v>F</v>
      </c>
      <c r="J73" s="8" t="str">
        <f>IF(AND(I73="M",F73="077"),MAX(VLOOKUP($E$8,CATEGCHALL2[],2,0)-1*COUNTIFS($I$10:I72,"M",$F$10:$F72,"077"),1),
IF(AND(I73="F",F73="077"),MAX(VLOOKUP($E$8,CATEGCHALL2[],2,0)-1*COUNTIFS($I$10:I72,"F",$F$10:$F72,"077"),1),""))</f>
        <v/>
      </c>
    </row>
    <row r="74" spans="1:10" x14ac:dyDescent="0.2">
      <c r="A74" s="5" t="s">
        <v>294</v>
      </c>
      <c r="B74" s="5" t="s">
        <v>295</v>
      </c>
      <c r="C74" s="5" t="s">
        <v>296</v>
      </c>
      <c r="D74" s="5" t="s">
        <v>43</v>
      </c>
      <c r="E74" s="6" t="s">
        <v>297</v>
      </c>
      <c r="G74" s="7" t="s">
        <v>293</v>
      </c>
      <c r="H74" s="9">
        <f t="shared" si="0"/>
        <v>6.5254629629629635E-2</v>
      </c>
      <c r="I74" s="8" t="str">
        <f t="shared" si="1"/>
        <v>M</v>
      </c>
      <c r="J74" s="8" t="str">
        <f>IF(AND(I74="M",F74="077"),MAX(VLOOKUP($E$8,CATEGCHALL2[],2,0)-1*COUNTIFS($I$10:I73,"M",$F$10:$F73,"077"),1),
IF(AND(I74="F",F74="077"),MAX(VLOOKUP($E$8,CATEGCHALL2[],2,0)-1*COUNTIFS($I$10:I73,"F",$F$10:$F73,"077"),1),""))</f>
        <v/>
      </c>
    </row>
    <row r="75" spans="1:10" x14ac:dyDescent="0.2">
      <c r="A75" s="5" t="s">
        <v>298</v>
      </c>
      <c r="B75" s="5" t="s">
        <v>299</v>
      </c>
      <c r="D75" s="5" t="s">
        <v>300</v>
      </c>
      <c r="E75" s="6" t="s">
        <v>301</v>
      </c>
      <c r="G75" s="7" t="s">
        <v>302</v>
      </c>
      <c r="H75" s="9">
        <f t="shared" ref="H75:H117" si="2">IF($G75&lt;&gt;"",TIME(MID($G75,1,1),MID($G75,3,2),MID($G75,6,2)),"")</f>
        <v>6.5659722222222217E-2</v>
      </c>
      <c r="I75" s="8" t="str">
        <f t="shared" si="1"/>
        <v>M</v>
      </c>
      <c r="J75" s="8" t="str">
        <f>IF(AND(I75="M",F75="077"),MAX(VLOOKUP($E$8,CATEGCHALL2[],2,0)-1*COUNTIFS($I$10:I74,"M",$F$10:$F74,"077"),1),
IF(AND(I75="F",F75="077"),MAX(VLOOKUP($E$8,CATEGCHALL2[],2,0)-1*COUNTIFS($I$10:I74,"F",$F$10:$F74,"077"),1),""))</f>
        <v/>
      </c>
    </row>
    <row r="76" spans="1:10" x14ac:dyDescent="0.2">
      <c r="A76" s="5" t="s">
        <v>303</v>
      </c>
      <c r="B76" s="5" t="s">
        <v>304</v>
      </c>
      <c r="D76" s="5" t="s">
        <v>305</v>
      </c>
      <c r="E76" s="6" t="s">
        <v>306</v>
      </c>
      <c r="G76" s="7" t="s">
        <v>307</v>
      </c>
      <c r="H76" s="9">
        <f t="shared" si="2"/>
        <v>6.5856481481481488E-2</v>
      </c>
      <c r="I76" s="8" t="str">
        <f t="shared" ref="I76:I117" si="3">MID(D76,3,1)</f>
        <v>F</v>
      </c>
      <c r="J76" s="8" t="str">
        <f>IF(AND(I76="M",F76="077"),MAX(VLOOKUP($E$8,CATEGCHALL2[],2,0)-1*COUNTIFS($I$10:I75,"M",$F$10:$F75,"077"),1),
IF(AND(I76="F",F76="077"),MAX(VLOOKUP($E$8,CATEGCHALL2[],2,0)-1*COUNTIFS($I$10:I75,"F",$F$10:$F75,"077"),1),""))</f>
        <v/>
      </c>
    </row>
    <row r="77" spans="1:10" x14ac:dyDescent="0.2">
      <c r="A77" s="5" t="s">
        <v>308</v>
      </c>
      <c r="B77" s="5" t="s">
        <v>309</v>
      </c>
      <c r="C77" s="5" t="s">
        <v>310</v>
      </c>
      <c r="D77" s="5" t="s">
        <v>311</v>
      </c>
      <c r="E77" s="6" t="s">
        <v>26</v>
      </c>
      <c r="F77" s="6" t="s">
        <v>21</v>
      </c>
      <c r="G77" s="7" t="s">
        <v>312</v>
      </c>
      <c r="H77" s="9">
        <f t="shared" si="2"/>
        <v>6.5960648148148157E-2</v>
      </c>
      <c r="I77" s="8" t="str">
        <f t="shared" si="3"/>
        <v>F</v>
      </c>
      <c r="J77" s="8">
        <f>IF(AND(I77="M",F77="077"),MAX(VLOOKUP($E$8,CATEGCHALL2[],2,0)-1*COUNTIFS($I$10:I76,"M",$F$10:$F76,"077"),1),
IF(AND(I77="F",F77="077"),MAX(VLOOKUP($E$8,CATEGCHALL2[],2,0)-1*COUNTIFS($I$10:I76,"F",$F$10:$F76,"077"),1),""))</f>
        <v>41</v>
      </c>
    </row>
    <row r="78" spans="1:10" x14ac:dyDescent="0.2">
      <c r="A78" s="5" t="s">
        <v>313</v>
      </c>
      <c r="B78" s="5" t="s">
        <v>314</v>
      </c>
      <c r="D78" s="5" t="s">
        <v>315</v>
      </c>
      <c r="E78" s="6" t="s">
        <v>53</v>
      </c>
      <c r="G78" s="7" t="s">
        <v>316</v>
      </c>
      <c r="H78" s="9">
        <f t="shared" si="2"/>
        <v>6.6377314814814806E-2</v>
      </c>
      <c r="I78" s="8" t="str">
        <f t="shared" si="3"/>
        <v>M</v>
      </c>
      <c r="J78" s="8" t="str">
        <f>IF(AND(I78="M",F78="077"),MAX(VLOOKUP($E$8,CATEGCHALL2[],2,0)-1*COUNTIFS($I$10:I77,"M",$F$10:$F77,"077"),1),
IF(AND(I78="F",F78="077"),MAX(VLOOKUP($E$8,CATEGCHALL2[],2,0)-1*COUNTIFS($I$10:I77,"F",$F$10:$F77,"077"),1),""))</f>
        <v/>
      </c>
    </row>
    <row r="79" spans="1:10" x14ac:dyDescent="0.2">
      <c r="A79" s="5" t="s">
        <v>317</v>
      </c>
      <c r="B79" s="5" t="s">
        <v>318</v>
      </c>
      <c r="C79" s="5" t="s">
        <v>319</v>
      </c>
      <c r="D79" s="5" t="s">
        <v>125</v>
      </c>
      <c r="E79" s="6" t="s">
        <v>26</v>
      </c>
      <c r="F79" s="6" t="s">
        <v>21</v>
      </c>
      <c r="G79" s="7" t="s">
        <v>320</v>
      </c>
      <c r="H79" s="9">
        <f t="shared" si="2"/>
        <v>6.6562500000000011E-2</v>
      </c>
      <c r="I79" s="8" t="str">
        <f t="shared" si="3"/>
        <v>F</v>
      </c>
      <c r="J79" s="8">
        <f>IF(AND(I79="M",F79="077"),MAX(VLOOKUP($E$8,CATEGCHALL2[],2,0)-1*COUNTIFS($I$10:I78,"M",$F$10:$F78,"077"),1),
IF(AND(I79="F",F79="077"),MAX(VLOOKUP($E$8,CATEGCHALL2[],2,0)-1*COUNTIFS($I$10:I78,"F",$F$10:$F78,"077"),1),""))</f>
        <v>40</v>
      </c>
    </row>
    <row r="80" spans="1:10" x14ac:dyDescent="0.2">
      <c r="A80" s="5" t="s">
        <v>321</v>
      </c>
      <c r="B80" s="5" t="s">
        <v>322</v>
      </c>
      <c r="D80" s="5" t="s">
        <v>323</v>
      </c>
      <c r="E80" s="6" t="s">
        <v>53</v>
      </c>
      <c r="G80" s="7" t="s">
        <v>320</v>
      </c>
      <c r="H80" s="9">
        <f t="shared" si="2"/>
        <v>6.6562500000000011E-2</v>
      </c>
      <c r="I80" s="8" t="str">
        <f t="shared" si="3"/>
        <v>M</v>
      </c>
      <c r="J80" s="8" t="str">
        <f>IF(AND(I80="M",F80="077"),MAX(VLOOKUP($E$8,CATEGCHALL2[],2,0)-1*COUNTIFS($I$10:I79,"M",$F$10:$F79,"077"),1),
IF(AND(I80="F",F80="077"),MAX(VLOOKUP($E$8,CATEGCHALL2[],2,0)-1*COUNTIFS($I$10:I79,"F",$F$10:$F79,"077"),1),""))</f>
        <v/>
      </c>
    </row>
    <row r="81" spans="1:10" x14ac:dyDescent="0.2">
      <c r="A81" s="5" t="s">
        <v>324</v>
      </c>
      <c r="B81" s="5" t="s">
        <v>325</v>
      </c>
      <c r="D81" s="5" t="s">
        <v>43</v>
      </c>
      <c r="E81" s="6" t="s">
        <v>53</v>
      </c>
      <c r="G81" s="7" t="s">
        <v>326</v>
      </c>
      <c r="H81" s="9">
        <f t="shared" si="2"/>
        <v>6.6689814814814813E-2</v>
      </c>
      <c r="I81" s="8" t="str">
        <f t="shared" si="3"/>
        <v>M</v>
      </c>
      <c r="J81" s="8" t="str">
        <f>IF(AND(I81="M",F81="077"),MAX(VLOOKUP($E$8,CATEGCHALL2[],2,0)-1*COUNTIFS($I$10:I80,"M",$F$10:$F80,"077"),1),
IF(AND(I81="F",F81="077"),MAX(VLOOKUP($E$8,CATEGCHALL2[],2,0)-1*COUNTIFS($I$10:I80,"F",$F$10:$F80,"077"),1),""))</f>
        <v/>
      </c>
    </row>
    <row r="82" spans="1:10" x14ac:dyDescent="0.2">
      <c r="A82" s="5" t="s">
        <v>327</v>
      </c>
      <c r="B82" s="5" t="s">
        <v>328</v>
      </c>
      <c r="D82" s="5" t="s">
        <v>329</v>
      </c>
      <c r="E82" s="6" t="s">
        <v>53</v>
      </c>
      <c r="G82" s="7" t="s">
        <v>326</v>
      </c>
      <c r="H82" s="9">
        <f t="shared" si="2"/>
        <v>6.6689814814814813E-2</v>
      </c>
      <c r="I82" s="8" t="str">
        <f t="shared" si="3"/>
        <v>F</v>
      </c>
      <c r="J82" s="8" t="str">
        <f>IF(AND(I82="M",F82="077"),MAX(VLOOKUP($E$8,CATEGCHALL2[],2,0)-1*COUNTIFS($I$10:I81,"M",$F$10:$F81,"077"),1),
IF(AND(I82="F",F82="077"),MAX(VLOOKUP($E$8,CATEGCHALL2[],2,0)-1*COUNTIFS($I$10:I81,"F",$F$10:$F81,"077"),1),""))</f>
        <v/>
      </c>
    </row>
    <row r="83" spans="1:10" x14ac:dyDescent="0.2">
      <c r="A83" s="5" t="s">
        <v>330</v>
      </c>
      <c r="B83" s="5" t="s">
        <v>331</v>
      </c>
      <c r="C83" s="5" t="s">
        <v>332</v>
      </c>
      <c r="D83" s="5" t="s">
        <v>274</v>
      </c>
      <c r="E83" s="6" t="s">
        <v>333</v>
      </c>
      <c r="F83" s="6" t="s">
        <v>21</v>
      </c>
      <c r="G83" s="7" t="s">
        <v>334</v>
      </c>
      <c r="H83" s="9">
        <f t="shared" si="2"/>
        <v>6.6851851851851843E-2</v>
      </c>
      <c r="I83" s="8" t="str">
        <f t="shared" si="3"/>
        <v>F</v>
      </c>
      <c r="J83" s="8">
        <f>IF(AND(I83="M",F83="077"),MAX(VLOOKUP($E$8,CATEGCHALL2[],2,0)-1*COUNTIFS($I$10:I82,"M",$F$10:$F82,"077"),1),
IF(AND(I83="F",F83="077"),MAX(VLOOKUP($E$8,CATEGCHALL2[],2,0)-1*COUNTIFS($I$10:I82,"F",$F$10:$F82,"077"),1),""))</f>
        <v>39</v>
      </c>
    </row>
    <row r="84" spans="1:10" x14ac:dyDescent="0.2">
      <c r="A84" s="5" t="s">
        <v>335</v>
      </c>
      <c r="B84" s="5" t="s">
        <v>336</v>
      </c>
      <c r="C84" s="5" t="s">
        <v>337</v>
      </c>
      <c r="D84" s="5" t="s">
        <v>338</v>
      </c>
      <c r="E84" s="6" t="s">
        <v>169</v>
      </c>
      <c r="F84" s="6" t="s">
        <v>21</v>
      </c>
      <c r="G84" s="7" t="s">
        <v>339</v>
      </c>
      <c r="H84" s="9">
        <f t="shared" si="2"/>
        <v>6.6932870370370365E-2</v>
      </c>
      <c r="I84" s="8" t="str">
        <f t="shared" si="3"/>
        <v>F</v>
      </c>
      <c r="J84" s="8">
        <f>IF(AND(I84="M",F84="077"),MAX(VLOOKUP($E$8,CATEGCHALL2[],2,0)-1*COUNTIFS($I$10:I83,"M",$F$10:$F83,"077"),1),
IF(AND(I84="F",F84="077"),MAX(VLOOKUP($E$8,CATEGCHALL2[],2,0)-1*COUNTIFS($I$10:I83,"F",$F$10:$F83,"077"),1),""))</f>
        <v>38</v>
      </c>
    </row>
    <row r="85" spans="1:10" x14ac:dyDescent="0.2">
      <c r="A85" s="5" t="s">
        <v>340</v>
      </c>
      <c r="B85" s="5" t="s">
        <v>341</v>
      </c>
      <c r="C85" s="5" t="s">
        <v>342</v>
      </c>
      <c r="D85" s="5" t="s">
        <v>216</v>
      </c>
      <c r="E85" s="6" t="s">
        <v>343</v>
      </c>
      <c r="G85" s="7" t="s">
        <v>344</v>
      </c>
      <c r="H85" s="9">
        <f t="shared" si="2"/>
        <v>6.6956018518518512E-2</v>
      </c>
      <c r="I85" s="8" t="str">
        <f t="shared" si="3"/>
        <v>M</v>
      </c>
      <c r="J85" s="8" t="str">
        <f>IF(AND(I85="M",F85="077"),MAX(VLOOKUP($E$8,CATEGCHALL2[],2,0)-1*COUNTIFS($I$10:I84,"M",$F$10:$F84,"077"),1),
IF(AND(I85="F",F85="077"),MAX(VLOOKUP($E$8,CATEGCHALL2[],2,0)-1*COUNTIFS($I$10:I84,"F",$F$10:$F84,"077"),1),""))</f>
        <v/>
      </c>
    </row>
    <row r="86" spans="1:10" x14ac:dyDescent="0.2">
      <c r="A86" s="5" t="s">
        <v>345</v>
      </c>
      <c r="B86" s="5" t="s">
        <v>346</v>
      </c>
      <c r="D86" s="5" t="s">
        <v>347</v>
      </c>
      <c r="E86" s="6" t="s">
        <v>53</v>
      </c>
      <c r="G86" s="7" t="s">
        <v>344</v>
      </c>
      <c r="H86" s="9">
        <f t="shared" si="2"/>
        <v>6.6956018518518512E-2</v>
      </c>
      <c r="I86" s="8" t="str">
        <f t="shared" si="3"/>
        <v>F</v>
      </c>
      <c r="J86" s="8" t="str">
        <f>IF(AND(I86="M",F86="077"),MAX(VLOOKUP($E$8,CATEGCHALL2[],2,0)-1*COUNTIFS($I$10:I85,"M",$F$10:$F85,"077"),1),
IF(AND(I86="F",F86="077"),MAX(VLOOKUP($E$8,CATEGCHALL2[],2,0)-1*COUNTIFS($I$10:I85,"F",$F$10:$F85,"077"),1),""))</f>
        <v/>
      </c>
    </row>
    <row r="87" spans="1:10" x14ac:dyDescent="0.2">
      <c r="A87" s="5" t="s">
        <v>348</v>
      </c>
      <c r="B87" s="5" t="s">
        <v>349</v>
      </c>
      <c r="D87" s="5" t="s">
        <v>173</v>
      </c>
      <c r="E87" s="6" t="s">
        <v>53</v>
      </c>
      <c r="G87" s="7" t="s">
        <v>344</v>
      </c>
      <c r="H87" s="9">
        <f t="shared" si="2"/>
        <v>6.6956018518518512E-2</v>
      </c>
      <c r="I87" s="8" t="str">
        <f t="shared" si="3"/>
        <v>M</v>
      </c>
      <c r="J87" s="8" t="str">
        <f>IF(AND(I87="M",F87="077"),MAX(VLOOKUP($E$8,CATEGCHALL2[],2,0)-1*COUNTIFS($I$10:I86,"M",$F$10:$F86,"077"),1),
IF(AND(I87="F",F87="077"),MAX(VLOOKUP($E$8,CATEGCHALL2[],2,0)-1*COUNTIFS($I$10:I86,"F",$F$10:$F86,"077"),1),""))</f>
        <v/>
      </c>
    </row>
    <row r="88" spans="1:10" x14ac:dyDescent="0.2">
      <c r="A88" s="5" t="s">
        <v>350</v>
      </c>
      <c r="B88" s="5" t="s">
        <v>351</v>
      </c>
      <c r="C88" s="5" t="s">
        <v>352</v>
      </c>
      <c r="D88" s="5" t="s">
        <v>216</v>
      </c>
      <c r="E88" s="6" t="s">
        <v>20</v>
      </c>
      <c r="F88" s="6" t="s">
        <v>21</v>
      </c>
      <c r="G88" s="7" t="s">
        <v>353</v>
      </c>
      <c r="H88" s="9">
        <f t="shared" si="2"/>
        <v>6.7534722222222218E-2</v>
      </c>
      <c r="I88" s="8" t="str">
        <f t="shared" si="3"/>
        <v>M</v>
      </c>
      <c r="J88" s="8">
        <f>IF(AND(I88="M",F88="077"),MAX(VLOOKUP($E$8,CATEGCHALL2[],2,0)-1*COUNTIFS($I$10:I87,"M",$F$10:$F87,"077"),1),
IF(AND(I88="F",F88="077"),MAX(VLOOKUP($E$8,CATEGCHALL2[],2,0)-1*COUNTIFS($I$10:I87,"F",$F$10:$F87,"077"),1),""))</f>
        <v>25</v>
      </c>
    </row>
    <row r="89" spans="1:10" x14ac:dyDescent="0.2">
      <c r="A89" s="5" t="s">
        <v>354</v>
      </c>
      <c r="B89" s="5" t="s">
        <v>355</v>
      </c>
      <c r="D89" s="5" t="s">
        <v>356</v>
      </c>
      <c r="E89" s="6" t="s">
        <v>53</v>
      </c>
      <c r="G89" s="7" t="s">
        <v>357</v>
      </c>
      <c r="H89" s="9">
        <f t="shared" si="2"/>
        <v>6.7905092592592586E-2</v>
      </c>
      <c r="I89" s="8" t="str">
        <f t="shared" si="3"/>
        <v>F</v>
      </c>
      <c r="J89" s="8" t="str">
        <f>IF(AND(I89="M",F89="077"),MAX(VLOOKUP($E$8,CATEGCHALL2[],2,0)-1*COUNTIFS($I$10:I88,"M",$F$10:$F88,"077"),1),
IF(AND(I89="F",F89="077"),MAX(VLOOKUP($E$8,CATEGCHALL2[],2,0)-1*COUNTIFS($I$10:I88,"F",$F$10:$F88,"077"),1),""))</f>
        <v/>
      </c>
    </row>
    <row r="90" spans="1:10" x14ac:dyDescent="0.2">
      <c r="A90" s="5" t="s">
        <v>358</v>
      </c>
      <c r="B90" s="5" t="s">
        <v>359</v>
      </c>
      <c r="C90" s="5" t="s">
        <v>360</v>
      </c>
      <c r="D90" s="5" t="s">
        <v>361</v>
      </c>
      <c r="E90" s="6" t="s">
        <v>32</v>
      </c>
      <c r="F90" s="6" t="s">
        <v>21</v>
      </c>
      <c r="G90" s="7" t="s">
        <v>362</v>
      </c>
      <c r="H90" s="9">
        <f t="shared" si="2"/>
        <v>6.8252314814814807E-2</v>
      </c>
      <c r="I90" s="8" t="str">
        <f t="shared" si="3"/>
        <v>F</v>
      </c>
      <c r="J90" s="8">
        <f>IF(AND(I90="M",F90="077"),MAX(VLOOKUP($E$8,CATEGCHALL2[],2,0)-1*COUNTIFS($I$10:I89,"M",$F$10:$F89,"077"),1),
IF(AND(I90="F",F90="077"),MAX(VLOOKUP($E$8,CATEGCHALL2[],2,0)-1*COUNTIFS($I$10:I89,"F",$F$10:$F89,"077"),1),""))</f>
        <v>37</v>
      </c>
    </row>
    <row r="91" spans="1:10" x14ac:dyDescent="0.2">
      <c r="A91" s="5" t="s">
        <v>363</v>
      </c>
      <c r="B91" s="5" t="s">
        <v>364</v>
      </c>
      <c r="D91" s="5" t="s">
        <v>347</v>
      </c>
      <c r="E91" s="6" t="s">
        <v>53</v>
      </c>
      <c r="G91" s="7" t="s">
        <v>365</v>
      </c>
      <c r="H91" s="9">
        <f t="shared" si="2"/>
        <v>6.8437499999999998E-2</v>
      </c>
      <c r="I91" s="8" t="str">
        <f t="shared" si="3"/>
        <v>F</v>
      </c>
      <c r="J91" s="8" t="str">
        <f>IF(AND(I91="M",F91="077"),MAX(VLOOKUP($E$8,CATEGCHALL2[],2,0)-1*COUNTIFS($I$10:I90,"M",$F$10:$F90,"077"),1),
IF(AND(I91="F",F91="077"),MAX(VLOOKUP($E$8,CATEGCHALL2[],2,0)-1*COUNTIFS($I$10:I90,"F",$F$10:$F90,"077"),1),""))</f>
        <v/>
      </c>
    </row>
    <row r="92" spans="1:10" x14ac:dyDescent="0.2">
      <c r="A92" s="5" t="s">
        <v>366</v>
      </c>
      <c r="B92" s="5" t="s">
        <v>367</v>
      </c>
      <c r="C92" s="5" t="s">
        <v>368</v>
      </c>
      <c r="D92" s="5" t="s">
        <v>369</v>
      </c>
      <c r="E92" s="6" t="s">
        <v>53</v>
      </c>
      <c r="G92" s="7" t="s">
        <v>370</v>
      </c>
      <c r="H92" s="9">
        <f t="shared" si="2"/>
        <v>6.9236111111111109E-2</v>
      </c>
      <c r="I92" s="8" t="str">
        <f t="shared" si="3"/>
        <v>F</v>
      </c>
      <c r="J92" s="8" t="str">
        <f>IF(AND(I92="M",F92="077"),MAX(VLOOKUP($E$8,CATEGCHALL2[],2,0)-1*COUNTIFS($I$10:I91,"M",$F$10:$F91,"077"),1),
IF(AND(I92="F",F92="077"),MAX(VLOOKUP($E$8,CATEGCHALL2[],2,0)-1*COUNTIFS($I$10:I91,"F",$F$10:$F91,"077"),1),""))</f>
        <v/>
      </c>
    </row>
    <row r="93" spans="1:10" x14ac:dyDescent="0.2">
      <c r="A93" s="5" t="s">
        <v>371</v>
      </c>
      <c r="B93" s="5" t="s">
        <v>372</v>
      </c>
      <c r="D93" s="5" t="s">
        <v>373</v>
      </c>
      <c r="E93" s="6" t="s">
        <v>53</v>
      </c>
      <c r="G93" s="7" t="s">
        <v>370</v>
      </c>
      <c r="H93" s="9">
        <f t="shared" si="2"/>
        <v>6.9236111111111109E-2</v>
      </c>
      <c r="I93" s="8" t="str">
        <f t="shared" si="3"/>
        <v>F</v>
      </c>
      <c r="J93" s="8" t="str">
        <f>IF(AND(I93="M",F93="077"),MAX(VLOOKUP($E$8,CATEGCHALL2[],2,0)-1*COUNTIFS($I$10:I92,"M",$F$10:$F92,"077"),1),
IF(AND(I93="F",F93="077"),MAX(VLOOKUP($E$8,CATEGCHALL2[],2,0)-1*COUNTIFS($I$10:I92,"F",$F$10:$F92,"077"),1),""))</f>
        <v/>
      </c>
    </row>
    <row r="94" spans="1:10" x14ac:dyDescent="0.2">
      <c r="A94" s="5" t="s">
        <v>374</v>
      </c>
      <c r="B94" s="5" t="s">
        <v>375</v>
      </c>
      <c r="D94" s="5" t="s">
        <v>376</v>
      </c>
      <c r="E94" s="6" t="s">
        <v>53</v>
      </c>
      <c r="G94" s="7" t="s">
        <v>377</v>
      </c>
      <c r="H94" s="9">
        <f t="shared" si="2"/>
        <v>7.0740740740740743E-2</v>
      </c>
      <c r="I94" s="8" t="str">
        <f t="shared" si="3"/>
        <v>F</v>
      </c>
      <c r="J94" s="8" t="str">
        <f>IF(AND(I94="M",F94="077"),MAX(VLOOKUP($E$8,CATEGCHALL2[],2,0)-1*COUNTIFS($I$10:I93,"M",$F$10:$F93,"077"),1),
IF(AND(I94="F",F94="077"),MAX(VLOOKUP($E$8,CATEGCHALL2[],2,0)-1*COUNTIFS($I$10:I93,"F",$F$10:$F93,"077"),1),""))</f>
        <v/>
      </c>
    </row>
    <row r="95" spans="1:10" x14ac:dyDescent="0.2">
      <c r="A95" s="5" t="s">
        <v>378</v>
      </c>
      <c r="B95" s="5" t="s">
        <v>379</v>
      </c>
      <c r="D95" s="5" t="s">
        <v>155</v>
      </c>
      <c r="E95" s="6" t="s">
        <v>53</v>
      </c>
      <c r="G95" s="7" t="s">
        <v>380</v>
      </c>
      <c r="H95" s="9">
        <f t="shared" si="2"/>
        <v>7.0914351851851853E-2</v>
      </c>
      <c r="I95" s="8" t="str">
        <f t="shared" si="3"/>
        <v>M</v>
      </c>
      <c r="J95" s="8" t="str">
        <f>IF(AND(I95="M",F95="077"),MAX(VLOOKUP($E$8,CATEGCHALL2[],2,0)-1*COUNTIFS($I$10:I94,"M",$F$10:$F94,"077"),1),
IF(AND(I95="F",F95="077"),MAX(VLOOKUP($E$8,CATEGCHALL2[],2,0)-1*COUNTIFS($I$10:I94,"F",$F$10:$F94,"077"),1),""))</f>
        <v/>
      </c>
    </row>
    <row r="96" spans="1:10" x14ac:dyDescent="0.2">
      <c r="A96" s="5" t="s">
        <v>381</v>
      </c>
      <c r="B96" s="5" t="s">
        <v>382</v>
      </c>
      <c r="C96" s="5" t="s">
        <v>383</v>
      </c>
      <c r="D96" s="5" t="s">
        <v>160</v>
      </c>
      <c r="E96" s="6" t="s">
        <v>32</v>
      </c>
      <c r="F96" s="6" t="s">
        <v>21</v>
      </c>
      <c r="G96" s="7" t="s">
        <v>384</v>
      </c>
      <c r="H96" s="9">
        <f t="shared" si="2"/>
        <v>7.0925925925925934E-2</v>
      </c>
      <c r="I96" s="8" t="str">
        <f t="shared" si="3"/>
        <v>F</v>
      </c>
      <c r="J96" s="8">
        <f>IF(AND(I96="M",F96="077"),MAX(VLOOKUP($E$8,CATEGCHALL2[],2,0)-1*COUNTIFS($I$10:I95,"M",$F$10:$F95,"077"),1),
IF(AND(I96="F",F96="077"),MAX(VLOOKUP($E$8,CATEGCHALL2[],2,0)-1*COUNTIFS($I$10:I95,"F",$F$10:$F95,"077"),1),""))</f>
        <v>36</v>
      </c>
    </row>
    <row r="97" spans="1:10" x14ac:dyDescent="0.2">
      <c r="A97" s="5" t="s">
        <v>385</v>
      </c>
      <c r="B97" s="5" t="s">
        <v>386</v>
      </c>
      <c r="C97" s="5" t="s">
        <v>387</v>
      </c>
      <c r="D97" s="5" t="s">
        <v>388</v>
      </c>
      <c r="E97" s="6" t="s">
        <v>32</v>
      </c>
      <c r="F97" s="6" t="s">
        <v>21</v>
      </c>
      <c r="G97" s="7" t="s">
        <v>389</v>
      </c>
      <c r="H97" s="9">
        <f t="shared" si="2"/>
        <v>7.0960648148148148E-2</v>
      </c>
      <c r="I97" s="8" t="str">
        <f t="shared" si="3"/>
        <v>M</v>
      </c>
      <c r="J97" s="8">
        <f>IF(AND(I97="M",F97="077"),MAX(VLOOKUP($E$8,CATEGCHALL2[],2,0)-1*COUNTIFS($I$10:I96,"M",$F$10:$F96,"077"),1),
IF(AND(I97="F",F97="077"),MAX(VLOOKUP($E$8,CATEGCHALL2[],2,0)-1*COUNTIFS($I$10:I96,"F",$F$10:$F96,"077"),1),""))</f>
        <v>24</v>
      </c>
    </row>
    <row r="98" spans="1:10" x14ac:dyDescent="0.2">
      <c r="A98" s="5" t="s">
        <v>390</v>
      </c>
      <c r="B98" s="5" t="s">
        <v>391</v>
      </c>
      <c r="C98" s="5" t="s">
        <v>392</v>
      </c>
      <c r="D98" s="5" t="s">
        <v>393</v>
      </c>
      <c r="E98" s="6" t="s">
        <v>32</v>
      </c>
      <c r="F98" s="6" t="s">
        <v>21</v>
      </c>
      <c r="G98" s="7" t="s">
        <v>394</v>
      </c>
      <c r="H98" s="9">
        <f t="shared" si="2"/>
        <v>7.1689814814814817E-2</v>
      </c>
      <c r="I98" s="8" t="str">
        <f t="shared" si="3"/>
        <v>F</v>
      </c>
      <c r="J98" s="8">
        <f>IF(AND(I98="M",F98="077"),MAX(VLOOKUP($E$8,CATEGCHALL2[],2,0)-1*COUNTIFS($I$10:I97,"M",$F$10:$F97,"077"),1),
IF(AND(I98="F",F98="077"),MAX(VLOOKUP($E$8,CATEGCHALL2[],2,0)-1*COUNTIFS($I$10:I97,"F",$F$10:$F97,"077"),1),""))</f>
        <v>35</v>
      </c>
    </row>
    <row r="99" spans="1:10" x14ac:dyDescent="0.2">
      <c r="A99" s="5" t="s">
        <v>395</v>
      </c>
      <c r="B99" s="5" t="s">
        <v>396</v>
      </c>
      <c r="D99" s="5" t="s">
        <v>142</v>
      </c>
      <c r="E99" s="6" t="s">
        <v>53</v>
      </c>
      <c r="G99" s="7" t="s">
        <v>397</v>
      </c>
      <c r="H99" s="9">
        <f t="shared" si="2"/>
        <v>7.1724537037037031E-2</v>
      </c>
      <c r="I99" s="8" t="str">
        <f t="shared" si="3"/>
        <v>F</v>
      </c>
      <c r="J99" s="8" t="str">
        <f>IF(AND(I99="M",F99="077"),MAX(VLOOKUP($E$8,CATEGCHALL2[],2,0)-1*COUNTIFS($I$10:I98,"M",$F$10:$F98,"077"),1),
IF(AND(I99="F",F99="077"),MAX(VLOOKUP($E$8,CATEGCHALL2[],2,0)-1*COUNTIFS($I$10:I98,"F",$F$10:$F98,"077"),1),""))</f>
        <v/>
      </c>
    </row>
    <row r="100" spans="1:10" x14ac:dyDescent="0.2">
      <c r="A100" s="5" t="s">
        <v>398</v>
      </c>
      <c r="B100" s="5" t="s">
        <v>399</v>
      </c>
      <c r="C100" s="5" t="s">
        <v>400</v>
      </c>
      <c r="D100" s="5" t="s">
        <v>401</v>
      </c>
      <c r="E100" s="6" t="s">
        <v>32</v>
      </c>
      <c r="F100" s="6" t="s">
        <v>21</v>
      </c>
      <c r="G100" s="7" t="s">
        <v>402</v>
      </c>
      <c r="H100" s="9">
        <f t="shared" si="2"/>
        <v>7.1886574074074075E-2</v>
      </c>
      <c r="I100" s="8" t="str">
        <f t="shared" si="3"/>
        <v>F</v>
      </c>
      <c r="J100" s="8">
        <f>IF(AND(I100="M",F100="077"),MAX(VLOOKUP($E$8,CATEGCHALL2[],2,0)-1*COUNTIFS($I$10:I99,"M",$F$10:$F99,"077"),1),
IF(AND(I100="F",F100="077"),MAX(VLOOKUP($E$8,CATEGCHALL2[],2,0)-1*COUNTIFS($I$10:I99,"F",$F$10:$F99,"077"),1),""))</f>
        <v>34</v>
      </c>
    </row>
    <row r="101" spans="1:10" x14ac:dyDescent="0.2">
      <c r="A101" s="5" t="s">
        <v>403</v>
      </c>
      <c r="B101" s="5" t="s">
        <v>404</v>
      </c>
      <c r="D101" s="5" t="s">
        <v>72</v>
      </c>
      <c r="E101" s="6" t="s">
        <v>53</v>
      </c>
      <c r="G101" s="7" t="s">
        <v>405</v>
      </c>
      <c r="H101" s="9">
        <f t="shared" si="2"/>
        <v>7.2268518518518524E-2</v>
      </c>
      <c r="I101" s="8" t="str">
        <f t="shared" si="3"/>
        <v>M</v>
      </c>
      <c r="J101" s="8" t="str">
        <f>IF(AND(I101="M",F101="077"),MAX(VLOOKUP($E$8,CATEGCHALL2[],2,0)-1*COUNTIFS($I$10:I100,"M",$F$10:$F100,"077"),1),
IF(AND(I101="F",F101="077"),MAX(VLOOKUP($E$8,CATEGCHALL2[],2,0)-1*COUNTIFS($I$10:I100,"F",$F$10:$F100,"077"),1),""))</f>
        <v/>
      </c>
    </row>
    <row r="102" spans="1:10" x14ac:dyDescent="0.2">
      <c r="A102" s="5" t="s">
        <v>406</v>
      </c>
      <c r="B102" s="5" t="s">
        <v>407</v>
      </c>
      <c r="C102" s="5" t="s">
        <v>408</v>
      </c>
      <c r="D102" s="5" t="s">
        <v>409</v>
      </c>
      <c r="E102" s="6" t="s">
        <v>20</v>
      </c>
      <c r="F102" s="6" t="s">
        <v>21</v>
      </c>
      <c r="G102" s="7" t="s">
        <v>410</v>
      </c>
      <c r="H102" s="9">
        <f t="shared" si="2"/>
        <v>7.2337962962962965E-2</v>
      </c>
      <c r="I102" s="8" t="str">
        <f t="shared" si="3"/>
        <v>M</v>
      </c>
      <c r="J102" s="8">
        <f>IF(AND(I102="M",F102="077"),MAX(VLOOKUP($E$8,CATEGCHALL2[],2,0)-1*COUNTIFS($I$10:I101,"M",$F$10:$F101,"077"),1),
IF(AND(I102="F",F102="077"),MAX(VLOOKUP($E$8,CATEGCHALL2[],2,0)-1*COUNTIFS($I$10:I101,"F",$F$10:$F101,"077"),1),""))</f>
        <v>23</v>
      </c>
    </row>
    <row r="103" spans="1:10" x14ac:dyDescent="0.2">
      <c r="A103" s="5" t="s">
        <v>411</v>
      </c>
      <c r="B103" s="5" t="s">
        <v>412</v>
      </c>
      <c r="C103" s="5" t="s">
        <v>413</v>
      </c>
      <c r="D103" s="5" t="s">
        <v>287</v>
      </c>
      <c r="E103" s="6" t="s">
        <v>20</v>
      </c>
      <c r="F103" s="6" t="s">
        <v>21</v>
      </c>
      <c r="G103" s="7" t="s">
        <v>414</v>
      </c>
      <c r="H103" s="9">
        <f t="shared" si="2"/>
        <v>7.2372685185185193E-2</v>
      </c>
      <c r="I103" s="8" t="str">
        <f t="shared" si="3"/>
        <v>F</v>
      </c>
      <c r="J103" s="8">
        <f>IF(AND(I103="M",F103="077"),MAX(VLOOKUP($E$8,CATEGCHALL2[],2,0)-1*COUNTIFS($I$10:I102,"M",$F$10:$F102,"077"),1),
IF(AND(I103="F",F103="077"),MAX(VLOOKUP($E$8,CATEGCHALL2[],2,0)-1*COUNTIFS($I$10:I102,"F",$F$10:$F102,"077"),1),""))</f>
        <v>33</v>
      </c>
    </row>
    <row r="104" spans="1:10" x14ac:dyDescent="0.2">
      <c r="A104" s="5" t="s">
        <v>415</v>
      </c>
      <c r="B104" s="5" t="s">
        <v>416</v>
      </c>
      <c r="C104" s="5" t="s">
        <v>417</v>
      </c>
      <c r="D104" s="5" t="s">
        <v>418</v>
      </c>
      <c r="E104" s="6" t="s">
        <v>32</v>
      </c>
      <c r="F104" s="6" t="s">
        <v>21</v>
      </c>
      <c r="G104" s="7" t="s">
        <v>419</v>
      </c>
      <c r="H104" s="9">
        <f t="shared" si="2"/>
        <v>7.4270833333333341E-2</v>
      </c>
      <c r="I104" s="8" t="str">
        <f t="shared" si="3"/>
        <v>M</v>
      </c>
      <c r="J104" s="8">
        <f>IF(AND(I104="M",F104="077"),MAX(VLOOKUP($E$8,CATEGCHALL2[],2,0)-1*COUNTIFS($I$10:I103,"M",$F$10:$F103,"077"),1),
IF(AND(I104="F",F104="077"),MAX(VLOOKUP($E$8,CATEGCHALL2[],2,0)-1*COUNTIFS($I$10:I103,"F",$F$10:$F103,"077"),1),""))</f>
        <v>22</v>
      </c>
    </row>
    <row r="105" spans="1:10" x14ac:dyDescent="0.2">
      <c r="A105" s="5" t="s">
        <v>420</v>
      </c>
      <c r="B105" s="5" t="s">
        <v>421</v>
      </c>
      <c r="C105" s="5" t="s">
        <v>422</v>
      </c>
      <c r="D105" s="5" t="s">
        <v>423</v>
      </c>
      <c r="E105" s="6" t="s">
        <v>32</v>
      </c>
      <c r="F105" s="6" t="s">
        <v>21</v>
      </c>
      <c r="G105" s="7" t="s">
        <v>424</v>
      </c>
      <c r="H105" s="9">
        <f t="shared" si="2"/>
        <v>7.4479166666666666E-2</v>
      </c>
      <c r="I105" s="8" t="str">
        <f t="shared" si="3"/>
        <v>M</v>
      </c>
      <c r="J105" s="8">
        <f>IF(AND(I105="M",F105="077"),MAX(VLOOKUP($E$8,CATEGCHALL2[],2,0)-1*COUNTIFS($I$10:I104,"M",$F$10:$F104,"077"),1),
IF(AND(I105="F",F105="077"),MAX(VLOOKUP($E$8,CATEGCHALL2[],2,0)-1*COUNTIFS($I$10:I104,"F",$F$10:$F104,"077"),1),""))</f>
        <v>21</v>
      </c>
    </row>
    <row r="106" spans="1:10" x14ac:dyDescent="0.2">
      <c r="A106" s="5" t="s">
        <v>425</v>
      </c>
      <c r="B106" s="5" t="s">
        <v>426</v>
      </c>
      <c r="D106" s="5" t="s">
        <v>427</v>
      </c>
      <c r="E106" s="6" t="s">
        <v>53</v>
      </c>
      <c r="G106" s="7" t="s">
        <v>428</v>
      </c>
      <c r="H106" s="9">
        <f t="shared" si="2"/>
        <v>7.5659722222222225E-2</v>
      </c>
      <c r="I106" s="8" t="str">
        <f t="shared" si="3"/>
        <v>F</v>
      </c>
      <c r="J106" s="8" t="str">
        <f>IF(AND(I106="M",F106="077"),MAX(VLOOKUP($E$8,CATEGCHALL2[],2,0)-1*COUNTIFS($I$10:I105,"M",$F$10:$F105,"077"),1),
IF(AND(I106="F",F106="077"),MAX(VLOOKUP($E$8,CATEGCHALL2[],2,0)-1*COUNTIFS($I$10:I105,"F",$F$10:$F105,"077"),1),""))</f>
        <v/>
      </c>
    </row>
    <row r="107" spans="1:10" x14ac:dyDescent="0.2">
      <c r="A107" s="5" t="s">
        <v>429</v>
      </c>
      <c r="B107" s="5" t="s">
        <v>430</v>
      </c>
      <c r="D107" s="5" t="s">
        <v>31</v>
      </c>
      <c r="E107" s="6" t="s">
        <v>53</v>
      </c>
      <c r="G107" s="7" t="s">
        <v>431</v>
      </c>
      <c r="H107" s="9">
        <f t="shared" si="2"/>
        <v>7.5671296296296306E-2</v>
      </c>
      <c r="I107" s="8" t="str">
        <f t="shared" si="3"/>
        <v>M</v>
      </c>
      <c r="J107" s="8" t="str">
        <f>IF(AND(I107="M",F107="077"),MAX(VLOOKUP($E$8,CATEGCHALL2[],2,0)-1*COUNTIFS($I$10:I106,"M",$F$10:$F106,"077"),1),
IF(AND(I107="F",F107="077"),MAX(VLOOKUP($E$8,CATEGCHALL2[],2,0)-1*COUNTIFS($I$10:I106,"F",$F$10:$F106,"077"),1),""))</f>
        <v/>
      </c>
    </row>
    <row r="108" spans="1:10" x14ac:dyDescent="0.2">
      <c r="A108" s="5" t="s">
        <v>432</v>
      </c>
      <c r="B108" s="5" t="s">
        <v>433</v>
      </c>
      <c r="D108" s="5" t="s">
        <v>401</v>
      </c>
      <c r="E108" s="6" t="s">
        <v>53</v>
      </c>
      <c r="G108" s="7" t="s">
        <v>434</v>
      </c>
      <c r="H108" s="9">
        <f t="shared" si="2"/>
        <v>7.6226851851851851E-2</v>
      </c>
      <c r="I108" s="8" t="str">
        <f t="shared" si="3"/>
        <v>F</v>
      </c>
      <c r="J108" s="8" t="str">
        <f>IF(AND(I108="M",F108="077"),MAX(VLOOKUP($E$8,CATEGCHALL2[],2,0)-1*COUNTIFS($I$10:I107,"M",$F$10:$F107,"077"),1),
IF(AND(I108="F",F108="077"),MAX(VLOOKUP($E$8,CATEGCHALL2[],2,0)-1*COUNTIFS($I$10:I107,"F",$F$10:$F107,"077"),1),""))</f>
        <v/>
      </c>
    </row>
    <row r="109" spans="1:10" x14ac:dyDescent="0.2">
      <c r="A109" s="5" t="s">
        <v>435</v>
      </c>
      <c r="B109" s="5" t="s">
        <v>436</v>
      </c>
      <c r="D109" s="5" t="s">
        <v>437</v>
      </c>
      <c r="E109" s="6" t="s">
        <v>53</v>
      </c>
      <c r="G109" s="7" t="s">
        <v>438</v>
      </c>
      <c r="H109" s="9">
        <f t="shared" si="2"/>
        <v>7.677083333333333E-2</v>
      </c>
      <c r="I109" s="8" t="str">
        <f t="shared" si="3"/>
        <v>F</v>
      </c>
      <c r="J109" s="8" t="str">
        <f>IF(AND(I109="M",F109="077"),MAX(VLOOKUP($E$8,CATEGCHALL2[],2,0)-1*COUNTIFS($I$10:I108,"M",$F$10:$F108,"077"),1),
IF(AND(I109="F",F109="077"),MAX(VLOOKUP($E$8,CATEGCHALL2[],2,0)-1*COUNTIFS($I$10:I108,"F",$F$10:$F108,"077"),1),""))</f>
        <v/>
      </c>
    </row>
    <row r="110" spans="1:10" x14ac:dyDescent="0.2">
      <c r="A110" s="5" t="s">
        <v>439</v>
      </c>
      <c r="B110" s="5" t="s">
        <v>440</v>
      </c>
      <c r="C110" s="5" t="s">
        <v>441</v>
      </c>
      <c r="D110" s="5" t="s">
        <v>347</v>
      </c>
      <c r="E110" s="6" t="s">
        <v>32</v>
      </c>
      <c r="F110" s="6" t="s">
        <v>21</v>
      </c>
      <c r="G110" s="7" t="s">
        <v>442</v>
      </c>
      <c r="H110" s="9">
        <f t="shared" si="2"/>
        <v>7.9212962962962971E-2</v>
      </c>
      <c r="I110" s="8" t="str">
        <f t="shared" si="3"/>
        <v>F</v>
      </c>
      <c r="J110" s="8">
        <f>IF(AND(I110="M",F110="077"),MAX(VLOOKUP($E$8,CATEGCHALL2[],2,0)-1*COUNTIFS($I$10:I109,"M",$F$10:$F109,"077"),1),
IF(AND(I110="F",F110="077"),MAX(VLOOKUP($E$8,CATEGCHALL2[],2,0)-1*COUNTIFS($I$10:I109,"F",$F$10:$F109,"077"),1),""))</f>
        <v>32</v>
      </c>
    </row>
    <row r="111" spans="1:10" x14ac:dyDescent="0.2">
      <c r="A111" s="5" t="s">
        <v>443</v>
      </c>
      <c r="B111" s="5" t="s">
        <v>444</v>
      </c>
      <c r="D111" s="5" t="s">
        <v>445</v>
      </c>
      <c r="E111" s="6" t="s">
        <v>53</v>
      </c>
      <c r="G111" s="7" t="s">
        <v>446</v>
      </c>
      <c r="H111" s="9">
        <f t="shared" si="2"/>
        <v>8.0509259259259267E-2</v>
      </c>
      <c r="I111" s="8" t="str">
        <f t="shared" si="3"/>
        <v>F</v>
      </c>
      <c r="J111" s="8" t="str">
        <f>IF(AND(I111="M",F111="077"),MAX(VLOOKUP($E$8,CATEGCHALL2[],2,0)-1*COUNTIFS($I$10:I110,"M",$F$10:$F110,"077"),1),
IF(AND(I111="F",F111="077"),MAX(VLOOKUP($E$8,CATEGCHALL2[],2,0)-1*COUNTIFS($I$10:I110,"F",$F$10:$F110,"077"),1),""))</f>
        <v/>
      </c>
    </row>
    <row r="112" spans="1:10" x14ac:dyDescent="0.2">
      <c r="A112" s="5" t="s">
        <v>447</v>
      </c>
      <c r="B112" s="5" t="s">
        <v>448</v>
      </c>
      <c r="C112" s="5" t="s">
        <v>449</v>
      </c>
      <c r="D112" s="5" t="s">
        <v>393</v>
      </c>
      <c r="E112" s="6" t="s">
        <v>26</v>
      </c>
      <c r="F112" s="6" t="s">
        <v>21</v>
      </c>
      <c r="G112" s="7" t="s">
        <v>450</v>
      </c>
      <c r="H112" s="9">
        <f t="shared" si="2"/>
        <v>8.2152777777777783E-2</v>
      </c>
      <c r="I112" s="8" t="str">
        <f t="shared" si="3"/>
        <v>F</v>
      </c>
      <c r="J112" s="8">
        <f>IF(AND(I112="M",F112="077"),MAX(VLOOKUP($E$8,CATEGCHALL2[],2,0)-1*COUNTIFS($I$10:I111,"M",$F$10:$F111,"077"),1),
IF(AND(I112="F",F112="077"),MAX(VLOOKUP($E$8,CATEGCHALL2[],2,0)-1*COUNTIFS($I$10:I111,"F",$F$10:$F111,"077"),1),""))</f>
        <v>31</v>
      </c>
    </row>
    <row r="113" spans="1:10" x14ac:dyDescent="0.2">
      <c r="A113" s="5" t="s">
        <v>451</v>
      </c>
      <c r="B113" s="5" t="s">
        <v>452</v>
      </c>
      <c r="C113" s="5" t="s">
        <v>453</v>
      </c>
      <c r="D113" s="5" t="s">
        <v>445</v>
      </c>
      <c r="E113" s="6" t="s">
        <v>32</v>
      </c>
      <c r="F113" s="6" t="s">
        <v>21</v>
      </c>
      <c r="G113" s="7" t="s">
        <v>454</v>
      </c>
      <c r="H113" s="9">
        <f t="shared" si="2"/>
        <v>8.3078703703703696E-2</v>
      </c>
      <c r="I113" s="8" t="str">
        <f t="shared" si="3"/>
        <v>F</v>
      </c>
      <c r="J113" s="8">
        <f>IF(AND(I113="M",F113="077"),MAX(VLOOKUP($E$8,CATEGCHALL2[],2,0)-1*COUNTIFS($I$10:I112,"M",$F$10:$F112,"077"),1),
IF(AND(I113="F",F113="077"),MAX(VLOOKUP($E$8,CATEGCHALL2[],2,0)-1*COUNTIFS($I$10:I112,"F",$F$10:$F112,"077"),1),""))</f>
        <v>30</v>
      </c>
    </row>
    <row r="114" spans="1:10" x14ac:dyDescent="0.2">
      <c r="A114" s="5" t="s">
        <v>455</v>
      </c>
      <c r="B114" s="5" t="s">
        <v>456</v>
      </c>
      <c r="D114" s="5" t="s">
        <v>445</v>
      </c>
      <c r="E114" s="6" t="s">
        <v>53</v>
      </c>
      <c r="G114" s="7" t="s">
        <v>457</v>
      </c>
      <c r="H114" s="9">
        <f t="shared" si="2"/>
        <v>8.3611111111111122E-2</v>
      </c>
      <c r="I114" s="8" t="str">
        <f t="shared" si="3"/>
        <v>F</v>
      </c>
      <c r="J114" s="8" t="str">
        <f>IF(AND(I114="M",F114="077"),MAX(VLOOKUP($E$8,CATEGCHALL2[],2,0)-1*COUNTIFS($I$10:I113,"M",$F$10:$F113,"077"),1),
IF(AND(I114="F",F114="077"),MAX(VLOOKUP($E$8,CATEGCHALL2[],2,0)-1*COUNTIFS($I$10:I113,"F",$F$10:$F113,"077"),1),""))</f>
        <v/>
      </c>
    </row>
    <row r="115" spans="1:10" x14ac:dyDescent="0.2">
      <c r="A115" s="5" t="s">
        <v>458</v>
      </c>
      <c r="B115" s="5" t="s">
        <v>459</v>
      </c>
      <c r="D115" s="5" t="s">
        <v>58</v>
      </c>
      <c r="E115" s="6" t="s">
        <v>53</v>
      </c>
      <c r="G115" s="7" t="s">
        <v>457</v>
      </c>
      <c r="H115" s="9">
        <f t="shared" si="2"/>
        <v>8.3611111111111122E-2</v>
      </c>
      <c r="I115" s="8" t="str">
        <f t="shared" si="3"/>
        <v>M</v>
      </c>
      <c r="J115" s="8" t="str">
        <f>IF(AND(I115="M",F115="077"),MAX(VLOOKUP($E$8,CATEGCHALL2[],2,0)-1*COUNTIFS($I$10:I114,"M",$F$10:$F114,"077"),1),
IF(AND(I115="F",F115="077"),MAX(VLOOKUP($E$8,CATEGCHALL2[],2,0)-1*COUNTIFS($I$10:I114,"F",$F$10:$F114,"077"),1),""))</f>
        <v/>
      </c>
    </row>
    <row r="116" spans="1:10" x14ac:dyDescent="0.2">
      <c r="A116" s="5" t="s">
        <v>460</v>
      </c>
      <c r="B116" s="5" t="s">
        <v>461</v>
      </c>
      <c r="D116" s="5" t="s">
        <v>462</v>
      </c>
      <c r="E116" s="6" t="s">
        <v>53</v>
      </c>
      <c r="G116" s="7" t="s">
        <v>463</v>
      </c>
      <c r="H116" s="9">
        <f t="shared" si="2"/>
        <v>8.5092592592592595E-2</v>
      </c>
      <c r="I116" s="8" t="str">
        <f t="shared" si="3"/>
        <v>F</v>
      </c>
      <c r="J116" s="8" t="str">
        <f>IF(AND(I116="M",F116="077"),MAX(VLOOKUP($E$8,CATEGCHALL2[],2,0)-1*COUNTIFS($I$10:I115,"M",$F$10:$F115,"077"),1),
IF(AND(I116="F",F116="077"),MAX(VLOOKUP($E$8,CATEGCHALL2[],2,0)-1*COUNTIFS($I$10:I115,"F",$F$10:$F115,"077"),1),""))</f>
        <v/>
      </c>
    </row>
    <row r="117" spans="1:10" x14ac:dyDescent="0.2">
      <c r="A117" s="5" t="s">
        <v>464</v>
      </c>
      <c r="B117" s="5" t="s">
        <v>465</v>
      </c>
      <c r="D117" s="5" t="s">
        <v>311</v>
      </c>
      <c r="E117" s="6" t="s">
        <v>53</v>
      </c>
      <c r="G117" s="7" t="s">
        <v>466</v>
      </c>
      <c r="H117" s="9">
        <f t="shared" si="2"/>
        <v>8.5150462962962969E-2</v>
      </c>
      <c r="I117" s="8" t="str">
        <f t="shared" si="3"/>
        <v>F</v>
      </c>
      <c r="J117" s="8" t="str">
        <f>IF(AND(I117="M",F117="077"),MAX(VLOOKUP($E$8,CATEGCHALL2[],2,0)-1*COUNTIFS($I$10:I116,"M",$F$10:$F116,"077"),1),
IF(AND(I117="F",F117="077"),MAX(VLOOKUP($E$8,CATEGCHALL2[],2,0)-1*COUNTIFS($I$10:I116,"F",$F$10:$F116,"077"),1),""))</f>
        <v/>
      </c>
    </row>
  </sheetData>
  <pageMargins left="0.17289505478481856" right="0.17289505478481856" top="0.24788568095654712" bottom="0.39370078740157477" header="0.4921259845" footer="0.4921259845"/>
  <headerFooter alignWithMargins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Christophe</cp:lastModifiedBy>
  <dcterms:created xsi:type="dcterms:W3CDTF">2023-08-01T13:51:56Z</dcterms:created>
  <dcterms:modified xsi:type="dcterms:W3CDTF">2023-08-16T02:01:20Z</dcterms:modified>
</cp:coreProperties>
</file>