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9"/>
  <workbookPr defaultThemeVersion="166925"/>
  <mc:AlternateContent xmlns:mc="http://schemas.openxmlformats.org/markup-compatibility/2006">
    <mc:Choice Requires="x15">
      <x15ac:absPath xmlns:x15ac="http://schemas.microsoft.com/office/spreadsheetml/2010/11/ac" url="C:\Users\PRUNOTTOS\Downloads\"/>
    </mc:Choice>
  </mc:AlternateContent>
  <xr:revisionPtr revIDLastSave="0" documentId="13_ncr:1_{C2218364-C0B7-4F3A-ABF2-2566F7F61EB7}" xr6:coauthVersionLast="36" xr6:coauthVersionMax="36" xr10:uidLastSave="{00000000-0000-0000-0000-000000000000}"/>
  <bookViews>
    <workbookView xWindow="0" yWindow="0" windowWidth="17256" windowHeight="5556" activeTab="2" xr2:uid="{3363A597-7DA6-4FB2-8C67-5E34D549D493}"/>
  </bookViews>
  <sheets>
    <sheet name="BASE" sheetId="4" r:id="rId1"/>
    <sheet name="Etude V1" sheetId="1" r:id="rId2"/>
    <sheet name="Etude V2" sheetId="3" r:id="rId3"/>
    <sheet name="Commentaires " sheetId="5" r:id="rId4"/>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5" i="3" l="1"/>
  <c r="O4" i="3" l="1"/>
  <c r="E184" i="3" l="1"/>
  <c r="U287" i="3"/>
  <c r="U236" i="3"/>
  <c r="U339" i="3"/>
  <c r="D689" i="3"/>
  <c r="U685" i="3" s="1"/>
  <c r="D684" i="3"/>
  <c r="U680" i="3" s="1"/>
  <c r="D679" i="3"/>
  <c r="U675" i="3" s="1"/>
  <c r="D673" i="3"/>
  <c r="U669" i="3" s="1"/>
  <c r="D668" i="3"/>
  <c r="U664" i="3" s="1"/>
  <c r="D663" i="3"/>
  <c r="U659" i="3" s="1"/>
  <c r="D657" i="3"/>
  <c r="U654" i="3" s="1"/>
  <c r="D653" i="3"/>
  <c r="U650" i="3" s="1"/>
  <c r="D649" i="3"/>
  <c r="D644" i="3"/>
  <c r="U637" i="3" s="1"/>
  <c r="D636" i="3"/>
  <c r="U629" i="3" s="1"/>
  <c r="D628" i="3"/>
  <c r="U621" i="3" s="1"/>
  <c r="D619" i="3"/>
  <c r="U613" i="3" s="1"/>
  <c r="D612" i="3"/>
  <c r="U606" i="3" s="1"/>
  <c r="D605" i="3"/>
  <c r="U599" i="3" s="1"/>
  <c r="D597" i="3"/>
  <c r="U593" i="3" s="1"/>
  <c r="D592" i="3"/>
  <c r="U588" i="3" s="1"/>
  <c r="D587" i="3"/>
  <c r="U583" i="3" s="1"/>
  <c r="D581" i="3"/>
  <c r="U576" i="3" s="1"/>
  <c r="D575" i="3"/>
  <c r="U571" i="3" s="1"/>
  <c r="D570" i="3"/>
  <c r="U565" i="3" s="1"/>
  <c r="D563" i="3"/>
  <c r="U559" i="3" s="1"/>
  <c r="D558" i="3"/>
  <c r="U554" i="3" s="1"/>
  <c r="D553" i="3"/>
  <c r="U549" i="3" s="1"/>
  <c r="D547" i="3"/>
  <c r="U544" i="3" s="1"/>
  <c r="D543" i="3"/>
  <c r="U540" i="3" s="1"/>
  <c r="D539" i="3"/>
  <c r="U536" i="3" s="1"/>
  <c r="D534" i="3"/>
  <c r="U530" i="3" s="1"/>
  <c r="D529" i="3"/>
  <c r="U525" i="3" s="1"/>
  <c r="D524" i="3"/>
  <c r="U520" i="3" s="1"/>
  <c r="D518" i="3"/>
  <c r="U513" i="3" s="1"/>
  <c r="D512" i="3"/>
  <c r="U507" i="3" s="1"/>
  <c r="D506" i="3"/>
  <c r="U501" i="3" s="1"/>
  <c r="D499" i="3"/>
  <c r="U496" i="3" s="1"/>
  <c r="D495" i="3"/>
  <c r="U492" i="3" s="1"/>
  <c r="D491" i="3"/>
  <c r="U488" i="3" s="1"/>
  <c r="D486" i="3"/>
  <c r="U482" i="3" s="1"/>
  <c r="D481" i="3"/>
  <c r="U477" i="3" s="1"/>
  <c r="D476" i="3"/>
  <c r="U472" i="3" s="1"/>
  <c r="D470" i="3"/>
  <c r="U466" i="3" s="1"/>
  <c r="D465" i="3"/>
  <c r="U461" i="3" s="1"/>
  <c r="D460" i="3"/>
  <c r="U456" i="3" s="1"/>
  <c r="D454" i="3"/>
  <c r="U451" i="3" s="1"/>
  <c r="D450" i="3"/>
  <c r="U447" i="3" s="1"/>
  <c r="D446" i="3"/>
  <c r="U443" i="3" s="1"/>
  <c r="D441" i="3"/>
  <c r="U434" i="3" s="1"/>
  <c r="D433" i="3"/>
  <c r="U426" i="3" s="1"/>
  <c r="D425" i="3"/>
  <c r="U418" i="3" s="1"/>
  <c r="D416" i="3"/>
  <c r="U409" i="3" s="1"/>
  <c r="D408" i="3"/>
  <c r="U401" i="3" s="1"/>
  <c r="D391" i="3"/>
  <c r="U387" i="3" s="1"/>
  <c r="D386" i="3"/>
  <c r="U382" i="3" s="1"/>
  <c r="D400" i="3"/>
  <c r="U393" i="3" s="1"/>
  <c r="D381" i="3"/>
  <c r="U377" i="3" s="1"/>
  <c r="D375" i="3"/>
  <c r="U372" i="3" s="1"/>
  <c r="D371" i="3"/>
  <c r="U368" i="3" s="1"/>
  <c r="D367" i="3"/>
  <c r="U364" i="3" s="1"/>
  <c r="D362" i="3"/>
  <c r="U357" i="3" s="1"/>
  <c r="D356" i="3"/>
  <c r="U351" i="3" s="1"/>
  <c r="D350" i="3"/>
  <c r="U345" i="3" s="1"/>
  <c r="D343" i="3"/>
  <c r="D338" i="3"/>
  <c r="U334" i="3" s="1"/>
  <c r="D333" i="3"/>
  <c r="U329" i="3" s="1"/>
  <c r="D327" i="3"/>
  <c r="U321" i="3" s="1"/>
  <c r="D320" i="3"/>
  <c r="U315" i="3" s="1"/>
  <c r="D297" i="3"/>
  <c r="U293" i="3" s="1"/>
  <c r="D302" i="3"/>
  <c r="U298" i="3" s="1"/>
  <c r="D307" i="3"/>
  <c r="U303" i="3" s="1"/>
  <c r="D314" i="3"/>
  <c r="U309" i="3" s="1"/>
  <c r="D286" i="3"/>
  <c r="U282" i="3" s="1"/>
  <c r="D281" i="3"/>
  <c r="U277" i="3" s="1"/>
  <c r="D275" i="3"/>
  <c r="U270" i="3" s="1"/>
  <c r="D269" i="3"/>
  <c r="U264" i="3" s="1"/>
  <c r="D263" i="3"/>
  <c r="U258" i="3" s="1"/>
  <c r="D256" i="3"/>
  <c r="U250" i="3" s="1"/>
  <c r="D249" i="3"/>
  <c r="U243" i="3" s="1"/>
  <c r="D234" i="3"/>
  <c r="U231" i="3" s="1"/>
  <c r="D230" i="3"/>
  <c r="U227" i="3" s="1"/>
  <c r="D226" i="3"/>
  <c r="U223" i="3" s="1"/>
  <c r="D221" i="3"/>
  <c r="U216" i="3" s="1"/>
  <c r="D215" i="3"/>
  <c r="U210" i="3" s="1"/>
  <c r="D209" i="3"/>
  <c r="U204" i="3" s="1"/>
  <c r="D202" i="3"/>
  <c r="U198" i="3" s="1"/>
  <c r="D197" i="3"/>
  <c r="U193" i="3" s="1"/>
  <c r="D192" i="3"/>
  <c r="U188" i="3" s="1"/>
  <c r="D157" i="3"/>
  <c r="U150" i="3" s="1"/>
  <c r="D165" i="3"/>
  <c r="U158" i="3" s="1"/>
  <c r="D173" i="3"/>
  <c r="U166" i="3" s="1"/>
  <c r="D178" i="3"/>
  <c r="U175" i="3" s="1"/>
  <c r="D182" i="3"/>
  <c r="U179" i="3" s="1"/>
  <c r="D186" i="3"/>
  <c r="U183" i="3" s="1"/>
  <c r="D148" i="3"/>
  <c r="U144" i="3" s="1"/>
  <c r="D143" i="3"/>
  <c r="U139" i="3" s="1"/>
  <c r="D132" i="3"/>
  <c r="U128" i="3" s="1"/>
  <c r="D127" i="3"/>
  <c r="U123" i="3" s="1"/>
  <c r="D138" i="3"/>
  <c r="U134" i="3" s="1"/>
  <c r="D122" i="3"/>
  <c r="U118" i="3" s="1"/>
  <c r="D112" i="3"/>
  <c r="U109" i="3" s="1"/>
  <c r="D116" i="3"/>
  <c r="U113" i="3" s="1"/>
  <c r="D108" i="3"/>
  <c r="U105" i="3" s="1"/>
  <c r="D103" i="3"/>
  <c r="U99" i="3" s="1"/>
  <c r="D98" i="3"/>
  <c r="U94" i="3" s="1"/>
  <c r="D93" i="3"/>
  <c r="U89" i="3" s="1"/>
  <c r="D87" i="3"/>
  <c r="U83" i="3" s="1"/>
  <c r="D82" i="3"/>
  <c r="U78" i="3" s="1"/>
  <c r="D77" i="3"/>
  <c r="U73" i="3" s="1"/>
  <c r="D71" i="3"/>
  <c r="U68" i="3" s="1"/>
  <c r="D67" i="3"/>
  <c r="U64" i="3" s="1"/>
  <c r="D63" i="3"/>
  <c r="U60" i="3" s="1"/>
  <c r="D58" i="3"/>
  <c r="U49" i="3" s="1"/>
  <c r="D48" i="3"/>
  <c r="U39" i="3" s="1"/>
  <c r="D27" i="3"/>
  <c r="U20" i="3" s="1"/>
  <c r="D38" i="3"/>
  <c r="U29" i="3" s="1"/>
  <c r="D19" i="3"/>
  <c r="U12" i="3" s="1"/>
  <c r="D11" i="3"/>
  <c r="U4" i="3" s="1"/>
  <c r="O629" i="3"/>
  <c r="O637" i="3"/>
  <c r="H644" i="3"/>
  <c r="Q637" i="3" s="1"/>
  <c r="H636" i="3"/>
  <c r="Q629" i="3" s="1"/>
  <c r="E622" i="3"/>
  <c r="I537" i="3"/>
  <c r="I538" i="3"/>
  <c r="U646" i="3" l="1"/>
  <c r="J524" i="3"/>
  <c r="H524" i="3"/>
  <c r="Q520" i="3" s="1"/>
  <c r="I502" i="3"/>
  <c r="J689" i="3"/>
  <c r="S685" i="3" s="1"/>
  <c r="H689" i="3"/>
  <c r="Q685" i="3" s="1"/>
  <c r="I688" i="3"/>
  <c r="B688" i="3"/>
  <c r="I687" i="3"/>
  <c r="B687" i="3"/>
  <c r="I686" i="3"/>
  <c r="E686" i="3"/>
  <c r="F686" i="3" s="1"/>
  <c r="E687" i="3" s="1"/>
  <c r="F687" i="3" s="1"/>
  <c r="E688" i="3" s="1"/>
  <c r="F688" i="3" s="1"/>
  <c r="G689" i="3" s="1"/>
  <c r="R685" i="3" s="1"/>
  <c r="B686" i="3"/>
  <c r="O685" i="3"/>
  <c r="B685" i="3"/>
  <c r="J684" i="3"/>
  <c r="S680" i="3" s="1"/>
  <c r="H684" i="3"/>
  <c r="Q680" i="3" s="1"/>
  <c r="I683" i="3"/>
  <c r="B683" i="3"/>
  <c r="I682" i="3"/>
  <c r="B682" i="3"/>
  <c r="I681" i="3"/>
  <c r="I684" i="3" s="1"/>
  <c r="K684" i="3" s="1"/>
  <c r="T680" i="3" s="1"/>
  <c r="E681" i="3"/>
  <c r="F681" i="3" s="1"/>
  <c r="E682" i="3" s="1"/>
  <c r="F682" i="3" s="1"/>
  <c r="E683" i="3" s="1"/>
  <c r="F683" i="3" s="1"/>
  <c r="G684" i="3" s="1"/>
  <c r="R680" i="3" s="1"/>
  <c r="B681" i="3"/>
  <c r="O680" i="3"/>
  <c r="B680" i="3"/>
  <c r="J679" i="3"/>
  <c r="S675" i="3" s="1"/>
  <c r="H679" i="3"/>
  <c r="Q675" i="3" s="1"/>
  <c r="O675" i="3"/>
  <c r="J673" i="3"/>
  <c r="S669" i="3" s="1"/>
  <c r="H673" i="3"/>
  <c r="Q669" i="3" s="1"/>
  <c r="I672" i="3"/>
  <c r="B672" i="3"/>
  <c r="I671" i="3"/>
  <c r="B671" i="3"/>
  <c r="I670" i="3"/>
  <c r="E670" i="3"/>
  <c r="F670" i="3" s="1"/>
  <c r="E671" i="3" s="1"/>
  <c r="F671" i="3" s="1"/>
  <c r="E672" i="3" s="1"/>
  <c r="F672" i="3" s="1"/>
  <c r="G673" i="3" s="1"/>
  <c r="R669" i="3" s="1"/>
  <c r="B670" i="3"/>
  <c r="O669" i="3"/>
  <c r="B669" i="3"/>
  <c r="J668" i="3"/>
  <c r="S664" i="3" s="1"/>
  <c r="H668" i="3"/>
  <c r="Q664" i="3" s="1"/>
  <c r="I667" i="3"/>
  <c r="B667" i="3"/>
  <c r="I666" i="3"/>
  <c r="B666" i="3"/>
  <c r="I665" i="3"/>
  <c r="E665" i="3"/>
  <c r="F665" i="3" s="1"/>
  <c r="E666" i="3" s="1"/>
  <c r="F666" i="3" s="1"/>
  <c r="E667" i="3" s="1"/>
  <c r="F667" i="3" s="1"/>
  <c r="G668" i="3" s="1"/>
  <c r="R664" i="3" s="1"/>
  <c r="B665" i="3"/>
  <c r="O664" i="3"/>
  <c r="B664" i="3"/>
  <c r="J663" i="3"/>
  <c r="S659" i="3" s="1"/>
  <c r="H663" i="3"/>
  <c r="Q659" i="3" s="1"/>
  <c r="O659" i="3"/>
  <c r="J657" i="3"/>
  <c r="S654" i="3" s="1"/>
  <c r="H657" i="3"/>
  <c r="Q654" i="3" s="1"/>
  <c r="I656" i="3"/>
  <c r="B656" i="3"/>
  <c r="I655" i="3"/>
  <c r="E655" i="3"/>
  <c r="F655" i="3" s="1"/>
  <c r="E656" i="3" s="1"/>
  <c r="F656" i="3" s="1"/>
  <c r="G657" i="3" s="1"/>
  <c r="R654" i="3" s="1"/>
  <c r="B655" i="3"/>
  <c r="O654" i="3"/>
  <c r="B654" i="3"/>
  <c r="J653" i="3"/>
  <c r="S650" i="3" s="1"/>
  <c r="H653" i="3"/>
  <c r="Q650" i="3" s="1"/>
  <c r="I652" i="3"/>
  <c r="B652" i="3"/>
  <c r="I651" i="3"/>
  <c r="E651" i="3"/>
  <c r="F651" i="3" s="1"/>
  <c r="E652" i="3" s="1"/>
  <c r="F652" i="3" s="1"/>
  <c r="G653" i="3" s="1"/>
  <c r="R650" i="3" s="1"/>
  <c r="B651" i="3"/>
  <c r="O650" i="3"/>
  <c r="B650" i="3"/>
  <c r="J649" i="3"/>
  <c r="S646" i="3" s="1"/>
  <c r="H649" i="3"/>
  <c r="Q646" i="3" s="1"/>
  <c r="O646" i="3"/>
  <c r="J644" i="3"/>
  <c r="S637" i="3" s="1"/>
  <c r="I643" i="3"/>
  <c r="B643" i="3"/>
  <c r="I642" i="3"/>
  <c r="B642" i="3"/>
  <c r="I641" i="3"/>
  <c r="B641" i="3"/>
  <c r="I640" i="3"/>
  <c r="B640" i="3"/>
  <c r="I639" i="3"/>
  <c r="B639" i="3"/>
  <c r="I638" i="3"/>
  <c r="E638" i="3"/>
  <c r="B638" i="3"/>
  <c r="B637" i="3"/>
  <c r="J636" i="3"/>
  <c r="S629" i="3" s="1"/>
  <c r="I635" i="3"/>
  <c r="B635" i="3"/>
  <c r="I634" i="3"/>
  <c r="B634" i="3"/>
  <c r="I633" i="3"/>
  <c r="B633" i="3"/>
  <c r="I632" i="3"/>
  <c r="B632" i="3"/>
  <c r="I631" i="3"/>
  <c r="B631" i="3"/>
  <c r="I630" i="3"/>
  <c r="E630" i="3"/>
  <c r="F630" i="3" s="1"/>
  <c r="E631" i="3" s="1"/>
  <c r="F631" i="3" s="1"/>
  <c r="B630" i="3"/>
  <c r="B629" i="3"/>
  <c r="O621" i="3"/>
  <c r="J628" i="3"/>
  <c r="S621" i="3" s="1"/>
  <c r="H628" i="3"/>
  <c r="Q621" i="3" s="1"/>
  <c r="J619" i="3"/>
  <c r="S613" i="3" s="1"/>
  <c r="H619" i="3"/>
  <c r="Q613" i="3" s="1"/>
  <c r="I618" i="3"/>
  <c r="B618" i="3"/>
  <c r="B617" i="3"/>
  <c r="I616" i="3"/>
  <c r="B616" i="3"/>
  <c r="I615" i="3"/>
  <c r="B615" i="3"/>
  <c r="I614" i="3"/>
  <c r="E614" i="3"/>
  <c r="F614" i="3" s="1"/>
  <c r="E615" i="3" s="1"/>
  <c r="F615" i="3" s="1"/>
  <c r="E616" i="3" s="1"/>
  <c r="F616" i="3" s="1"/>
  <c r="E617" i="3" s="1"/>
  <c r="F617" i="3" s="1"/>
  <c r="E618" i="3" s="1"/>
  <c r="F618" i="3" s="1"/>
  <c r="B614" i="3"/>
  <c r="O613" i="3"/>
  <c r="B613" i="3"/>
  <c r="J612" i="3"/>
  <c r="S606" i="3" s="1"/>
  <c r="H612" i="3"/>
  <c r="Q606" i="3" s="1"/>
  <c r="I611" i="3"/>
  <c r="B611" i="3"/>
  <c r="I610" i="3"/>
  <c r="B610" i="3"/>
  <c r="I609" i="3"/>
  <c r="B609" i="3"/>
  <c r="I608" i="3"/>
  <c r="B608" i="3"/>
  <c r="I607" i="3"/>
  <c r="E607" i="3"/>
  <c r="F607" i="3" s="1"/>
  <c r="E608" i="3" s="1"/>
  <c r="F608" i="3" s="1"/>
  <c r="E609" i="3" s="1"/>
  <c r="F609" i="3" s="1"/>
  <c r="E610" i="3" s="1"/>
  <c r="F610" i="3" s="1"/>
  <c r="E611" i="3" s="1"/>
  <c r="F611" i="3" s="1"/>
  <c r="G612" i="3" s="1"/>
  <c r="R606" i="3" s="1"/>
  <c r="B607" i="3"/>
  <c r="O606" i="3"/>
  <c r="B606" i="3"/>
  <c r="O599" i="3"/>
  <c r="J605" i="3"/>
  <c r="S599" i="3" s="1"/>
  <c r="H605" i="3"/>
  <c r="Q599" i="3" s="1"/>
  <c r="B601" i="3"/>
  <c r="I601" i="3"/>
  <c r="B602" i="3"/>
  <c r="I602" i="3"/>
  <c r="B603" i="3"/>
  <c r="I603" i="3"/>
  <c r="B604" i="3"/>
  <c r="I604" i="3"/>
  <c r="B621" i="3"/>
  <c r="B622" i="3"/>
  <c r="I622" i="3"/>
  <c r="B623" i="3"/>
  <c r="I623" i="3"/>
  <c r="B624" i="3"/>
  <c r="I624" i="3"/>
  <c r="B625" i="3"/>
  <c r="I625" i="3"/>
  <c r="B626" i="3"/>
  <c r="I626" i="3"/>
  <c r="B627" i="3"/>
  <c r="I627" i="3"/>
  <c r="B646" i="3"/>
  <c r="B647" i="3"/>
  <c r="I647" i="3"/>
  <c r="B648" i="3"/>
  <c r="I648" i="3"/>
  <c r="B659" i="3"/>
  <c r="B660" i="3"/>
  <c r="I660" i="3"/>
  <c r="B661" i="3"/>
  <c r="I661" i="3"/>
  <c r="B662" i="3"/>
  <c r="I662" i="3"/>
  <c r="B675" i="3"/>
  <c r="B676" i="3"/>
  <c r="I676" i="3"/>
  <c r="B677" i="3"/>
  <c r="I677" i="3"/>
  <c r="B678" i="3"/>
  <c r="I678" i="3"/>
  <c r="B691" i="3"/>
  <c r="I691" i="3"/>
  <c r="B692" i="3"/>
  <c r="I692" i="3"/>
  <c r="B693" i="3"/>
  <c r="I693" i="3"/>
  <c r="B694" i="3"/>
  <c r="I694" i="3"/>
  <c r="B695" i="3"/>
  <c r="I695" i="3"/>
  <c r="B696" i="3"/>
  <c r="I696" i="3"/>
  <c r="B697" i="3"/>
  <c r="I697" i="3"/>
  <c r="B698" i="3"/>
  <c r="I698" i="3"/>
  <c r="B699" i="3"/>
  <c r="I699" i="3"/>
  <c r="B700" i="3"/>
  <c r="I700" i="3"/>
  <c r="B701" i="3"/>
  <c r="I701" i="3"/>
  <c r="B702" i="3"/>
  <c r="I702" i="3"/>
  <c r="B703" i="3"/>
  <c r="I703" i="3"/>
  <c r="B704" i="3"/>
  <c r="I704" i="3"/>
  <c r="B705" i="3"/>
  <c r="I705" i="3"/>
  <c r="B706" i="3"/>
  <c r="I706" i="3"/>
  <c r="B707" i="3"/>
  <c r="I707" i="3"/>
  <c r="B708" i="3"/>
  <c r="I708" i="3"/>
  <c r="B709" i="3"/>
  <c r="I709" i="3"/>
  <c r="B710" i="3"/>
  <c r="I710" i="3"/>
  <c r="B711" i="3"/>
  <c r="I711" i="3"/>
  <c r="B712" i="3"/>
  <c r="I712" i="3"/>
  <c r="B713" i="3"/>
  <c r="I713" i="3"/>
  <c r="B714" i="3"/>
  <c r="I714" i="3"/>
  <c r="B715" i="3"/>
  <c r="I715" i="3"/>
  <c r="B716" i="3"/>
  <c r="I716" i="3"/>
  <c r="B717" i="3"/>
  <c r="I717" i="3"/>
  <c r="B718" i="3"/>
  <c r="I718" i="3"/>
  <c r="B719" i="3"/>
  <c r="I719" i="3"/>
  <c r="B720" i="3"/>
  <c r="I720" i="3"/>
  <c r="B721" i="3"/>
  <c r="I721" i="3"/>
  <c r="B722" i="3"/>
  <c r="I722" i="3"/>
  <c r="B723" i="3"/>
  <c r="I723" i="3"/>
  <c r="B724" i="3"/>
  <c r="I724" i="3"/>
  <c r="B725" i="3"/>
  <c r="I725" i="3"/>
  <c r="B726" i="3"/>
  <c r="I726" i="3"/>
  <c r="B727" i="3"/>
  <c r="I727" i="3"/>
  <c r="B728" i="3"/>
  <c r="I728" i="3"/>
  <c r="B729" i="3"/>
  <c r="I729" i="3"/>
  <c r="B730" i="3"/>
  <c r="I730" i="3"/>
  <c r="B731" i="3"/>
  <c r="I731" i="3"/>
  <c r="B732" i="3"/>
  <c r="I732" i="3"/>
  <c r="B733" i="3"/>
  <c r="I733" i="3"/>
  <c r="B734" i="3"/>
  <c r="I734" i="3"/>
  <c r="B735" i="3"/>
  <c r="I735" i="3"/>
  <c r="B736" i="3"/>
  <c r="I736" i="3"/>
  <c r="B737" i="3"/>
  <c r="I737" i="3"/>
  <c r="B738" i="3"/>
  <c r="I738" i="3"/>
  <c r="B739" i="3"/>
  <c r="I739" i="3"/>
  <c r="B740" i="3"/>
  <c r="I740" i="3"/>
  <c r="B741" i="3"/>
  <c r="I741" i="3"/>
  <c r="B742" i="3"/>
  <c r="I742" i="3"/>
  <c r="B743" i="3"/>
  <c r="I743" i="3"/>
  <c r="B744" i="3"/>
  <c r="I744" i="3"/>
  <c r="B745" i="3"/>
  <c r="I745" i="3"/>
  <c r="B746" i="3"/>
  <c r="I746" i="3"/>
  <c r="B747" i="3"/>
  <c r="I747" i="3"/>
  <c r="B748" i="3"/>
  <c r="I748" i="3"/>
  <c r="B749" i="3"/>
  <c r="I749" i="3"/>
  <c r="B750" i="3"/>
  <c r="I750" i="3"/>
  <c r="B751" i="3"/>
  <c r="I751" i="3"/>
  <c r="B752" i="3"/>
  <c r="I752" i="3"/>
  <c r="B753" i="3"/>
  <c r="I753" i="3"/>
  <c r="B754" i="3"/>
  <c r="I754" i="3"/>
  <c r="B755" i="3"/>
  <c r="I755" i="3"/>
  <c r="B756" i="3"/>
  <c r="I756" i="3"/>
  <c r="B757" i="3"/>
  <c r="I757" i="3"/>
  <c r="B758" i="3"/>
  <c r="I758" i="3"/>
  <c r="B759" i="3"/>
  <c r="I759" i="3"/>
  <c r="B760" i="3"/>
  <c r="I760" i="3"/>
  <c r="B761" i="3"/>
  <c r="I761" i="3"/>
  <c r="B762" i="3"/>
  <c r="I762" i="3"/>
  <c r="B763" i="3"/>
  <c r="I763" i="3"/>
  <c r="B764" i="3"/>
  <c r="I764" i="3"/>
  <c r="B765" i="3"/>
  <c r="I765" i="3"/>
  <c r="B766" i="3"/>
  <c r="I766" i="3"/>
  <c r="B767" i="3"/>
  <c r="I767" i="3"/>
  <c r="B768" i="3"/>
  <c r="I768" i="3"/>
  <c r="B769" i="3"/>
  <c r="I769" i="3"/>
  <c r="B770" i="3"/>
  <c r="I770" i="3"/>
  <c r="B771" i="3"/>
  <c r="I771" i="3"/>
  <c r="B772" i="3"/>
  <c r="I772" i="3"/>
  <c r="B773" i="3"/>
  <c r="I773" i="3"/>
  <c r="B774" i="3"/>
  <c r="I774" i="3"/>
  <c r="B775" i="3"/>
  <c r="I775" i="3"/>
  <c r="B776" i="3"/>
  <c r="I776" i="3"/>
  <c r="B777" i="3"/>
  <c r="I777" i="3"/>
  <c r="B778" i="3"/>
  <c r="I778" i="3"/>
  <c r="B779" i="3"/>
  <c r="I779" i="3"/>
  <c r="B780" i="3"/>
  <c r="I780" i="3"/>
  <c r="B781" i="3"/>
  <c r="I781" i="3"/>
  <c r="B782" i="3"/>
  <c r="I782" i="3"/>
  <c r="B783" i="3"/>
  <c r="I783" i="3"/>
  <c r="B784" i="3"/>
  <c r="I784" i="3"/>
  <c r="B785" i="3"/>
  <c r="I785" i="3"/>
  <c r="B786" i="3"/>
  <c r="I786" i="3"/>
  <c r="B787" i="3"/>
  <c r="I787" i="3"/>
  <c r="B788" i="3"/>
  <c r="I788" i="3"/>
  <c r="B789" i="3"/>
  <c r="I789" i="3"/>
  <c r="B790" i="3"/>
  <c r="I790" i="3"/>
  <c r="B791" i="3"/>
  <c r="I791" i="3"/>
  <c r="B792" i="3"/>
  <c r="I792" i="3"/>
  <c r="B793" i="3"/>
  <c r="I793" i="3"/>
  <c r="B794" i="3"/>
  <c r="I794" i="3"/>
  <c r="B795" i="3"/>
  <c r="I795" i="3"/>
  <c r="B796" i="3"/>
  <c r="I796" i="3"/>
  <c r="B797" i="3"/>
  <c r="I797" i="3"/>
  <c r="B798" i="3"/>
  <c r="I798" i="3"/>
  <c r="B799" i="3"/>
  <c r="I799" i="3"/>
  <c r="J597" i="3"/>
  <c r="S593" i="3" s="1"/>
  <c r="H597" i="3"/>
  <c r="Q593" i="3" s="1"/>
  <c r="I596" i="3"/>
  <c r="B596" i="3"/>
  <c r="I595" i="3"/>
  <c r="B595" i="3"/>
  <c r="I594" i="3"/>
  <c r="E594" i="3"/>
  <c r="F594" i="3" s="1"/>
  <c r="E595" i="3" s="1"/>
  <c r="F595" i="3" s="1"/>
  <c r="E596" i="3" s="1"/>
  <c r="F596" i="3" s="1"/>
  <c r="G597" i="3" s="1"/>
  <c r="R593" i="3" s="1"/>
  <c r="B594" i="3"/>
  <c r="O593" i="3"/>
  <c r="B593" i="3"/>
  <c r="J592" i="3"/>
  <c r="S588" i="3" s="1"/>
  <c r="H592" i="3"/>
  <c r="Q588" i="3" s="1"/>
  <c r="I591" i="3"/>
  <c r="B591" i="3"/>
  <c r="I590" i="3"/>
  <c r="B590" i="3"/>
  <c r="I589" i="3"/>
  <c r="E589" i="3"/>
  <c r="F589" i="3" s="1"/>
  <c r="E590" i="3" s="1"/>
  <c r="F590" i="3" s="1"/>
  <c r="E591" i="3" s="1"/>
  <c r="F591" i="3" s="1"/>
  <c r="G592" i="3" s="1"/>
  <c r="B589" i="3"/>
  <c r="O588" i="3"/>
  <c r="B588" i="3"/>
  <c r="O583" i="3"/>
  <c r="J587" i="3"/>
  <c r="S583" i="3" s="1"/>
  <c r="H587" i="3"/>
  <c r="Q583" i="3" s="1"/>
  <c r="J581" i="3"/>
  <c r="S576" i="3" s="1"/>
  <c r="H581" i="3"/>
  <c r="Q576" i="3" s="1"/>
  <c r="I580" i="3"/>
  <c r="B580" i="3"/>
  <c r="I579" i="3"/>
  <c r="B579" i="3"/>
  <c r="I578" i="3"/>
  <c r="B578" i="3"/>
  <c r="I577" i="3"/>
  <c r="E577" i="3"/>
  <c r="F577" i="3" s="1"/>
  <c r="E578" i="3" s="1"/>
  <c r="F578" i="3" s="1"/>
  <c r="E579" i="3" s="1"/>
  <c r="F579" i="3" s="1"/>
  <c r="E580" i="3" s="1"/>
  <c r="F580" i="3" s="1"/>
  <c r="B577" i="3"/>
  <c r="O576" i="3"/>
  <c r="T576" i="3" s="1"/>
  <c r="B576" i="3"/>
  <c r="J575" i="3"/>
  <c r="S571" i="3" s="1"/>
  <c r="H575" i="3"/>
  <c r="Q571" i="3" s="1"/>
  <c r="I574" i="3"/>
  <c r="B574" i="3"/>
  <c r="I573" i="3"/>
  <c r="B573" i="3"/>
  <c r="I572" i="3"/>
  <c r="E572" i="3"/>
  <c r="F572" i="3" s="1"/>
  <c r="E573" i="3" s="1"/>
  <c r="F573" i="3" s="1"/>
  <c r="E574" i="3" s="1"/>
  <c r="F574" i="3" s="1"/>
  <c r="G575" i="3" s="1"/>
  <c r="R571" i="3" s="1"/>
  <c r="B572" i="3"/>
  <c r="O571" i="3"/>
  <c r="B571" i="3"/>
  <c r="O565" i="3"/>
  <c r="J570" i="3"/>
  <c r="H570" i="3"/>
  <c r="Q565" i="3" s="1"/>
  <c r="J563" i="3"/>
  <c r="S559" i="3" s="1"/>
  <c r="H563" i="3"/>
  <c r="Q559" i="3" s="1"/>
  <c r="I562" i="3"/>
  <c r="B562" i="3"/>
  <c r="I561" i="3"/>
  <c r="B561" i="3"/>
  <c r="I560" i="3"/>
  <c r="E560" i="3"/>
  <c r="F560" i="3" s="1"/>
  <c r="E561" i="3" s="1"/>
  <c r="F561" i="3" s="1"/>
  <c r="E562" i="3" s="1"/>
  <c r="F562" i="3" s="1"/>
  <c r="G563" i="3" s="1"/>
  <c r="B560" i="3"/>
  <c r="O559" i="3"/>
  <c r="B559" i="3"/>
  <c r="J558" i="3"/>
  <c r="S554" i="3" s="1"/>
  <c r="H558" i="3"/>
  <c r="Q554" i="3" s="1"/>
  <c r="I557" i="3"/>
  <c r="B557" i="3"/>
  <c r="I556" i="3"/>
  <c r="B556" i="3"/>
  <c r="I555" i="3"/>
  <c r="E555" i="3"/>
  <c r="F555" i="3" s="1"/>
  <c r="E556" i="3" s="1"/>
  <c r="F556" i="3" s="1"/>
  <c r="E557" i="3" s="1"/>
  <c r="F557" i="3" s="1"/>
  <c r="G558" i="3" s="1"/>
  <c r="B555" i="3"/>
  <c r="O554" i="3"/>
  <c r="B554" i="3"/>
  <c r="J553" i="3"/>
  <c r="S549" i="3" s="1"/>
  <c r="H553" i="3"/>
  <c r="Q549" i="3" s="1"/>
  <c r="O549" i="3"/>
  <c r="J547" i="3"/>
  <c r="S544" i="3" s="1"/>
  <c r="H547" i="3"/>
  <c r="Q544" i="3" s="1"/>
  <c r="I546" i="3"/>
  <c r="B546" i="3"/>
  <c r="I545" i="3"/>
  <c r="E545" i="3"/>
  <c r="F545" i="3" s="1"/>
  <c r="E546" i="3" s="1"/>
  <c r="F546" i="3" s="1"/>
  <c r="B545" i="3"/>
  <c r="O544" i="3"/>
  <c r="B544" i="3"/>
  <c r="J543" i="3"/>
  <c r="S540" i="3" s="1"/>
  <c r="H543" i="3"/>
  <c r="Q540" i="3" s="1"/>
  <c r="I542" i="3"/>
  <c r="B542" i="3"/>
  <c r="I541" i="3"/>
  <c r="E541" i="3"/>
  <c r="F541" i="3" s="1"/>
  <c r="E542" i="3" s="1"/>
  <c r="F542" i="3" s="1"/>
  <c r="G543" i="3" s="1"/>
  <c r="B541" i="3"/>
  <c r="O540" i="3"/>
  <c r="B540" i="3"/>
  <c r="J539" i="3"/>
  <c r="H539" i="3"/>
  <c r="Q536" i="3" s="1"/>
  <c r="O536" i="3"/>
  <c r="J534" i="3"/>
  <c r="H534" i="3"/>
  <c r="Q530" i="3" s="1"/>
  <c r="I533" i="3"/>
  <c r="B533" i="3"/>
  <c r="I532" i="3"/>
  <c r="B532" i="3"/>
  <c r="I531" i="3"/>
  <c r="E531" i="3"/>
  <c r="F531" i="3" s="1"/>
  <c r="E532" i="3" s="1"/>
  <c r="F532" i="3" s="1"/>
  <c r="E533" i="3" s="1"/>
  <c r="F533" i="3" s="1"/>
  <c r="G534" i="3" s="1"/>
  <c r="B531" i="3"/>
  <c r="S530" i="3"/>
  <c r="R530" i="3"/>
  <c r="O530" i="3"/>
  <c r="B530" i="3"/>
  <c r="J529" i="3"/>
  <c r="H529" i="3"/>
  <c r="Q525" i="3" s="1"/>
  <c r="I528" i="3"/>
  <c r="B528" i="3"/>
  <c r="I527" i="3"/>
  <c r="B527" i="3"/>
  <c r="I526" i="3"/>
  <c r="E526" i="3"/>
  <c r="F526" i="3" s="1"/>
  <c r="E527" i="3" s="1"/>
  <c r="F527" i="3" s="1"/>
  <c r="E528" i="3" s="1"/>
  <c r="F528" i="3" s="1"/>
  <c r="G529" i="3" s="1"/>
  <c r="B526" i="3"/>
  <c r="S525" i="3"/>
  <c r="R525" i="3"/>
  <c r="O525" i="3"/>
  <c r="B525" i="3"/>
  <c r="S520" i="3"/>
  <c r="R520" i="3"/>
  <c r="O520" i="3"/>
  <c r="J518" i="3"/>
  <c r="S513" i="3" s="1"/>
  <c r="H518" i="3"/>
  <c r="Q513" i="3" s="1"/>
  <c r="I517" i="3"/>
  <c r="B517" i="3"/>
  <c r="I516" i="3"/>
  <c r="B516" i="3"/>
  <c r="I515" i="3"/>
  <c r="B515" i="3"/>
  <c r="I514" i="3"/>
  <c r="E514" i="3"/>
  <c r="F514" i="3" s="1"/>
  <c r="E515" i="3" s="1"/>
  <c r="F515" i="3" s="1"/>
  <c r="E516" i="3" s="1"/>
  <c r="F516" i="3" s="1"/>
  <c r="E517" i="3" s="1"/>
  <c r="F517" i="3" s="1"/>
  <c r="B514" i="3"/>
  <c r="O513" i="3"/>
  <c r="B513" i="3"/>
  <c r="J512" i="3"/>
  <c r="S507" i="3" s="1"/>
  <c r="H512" i="3"/>
  <c r="Q507" i="3" s="1"/>
  <c r="I511" i="3"/>
  <c r="B511" i="3"/>
  <c r="I510" i="3"/>
  <c r="B510" i="3"/>
  <c r="I509" i="3"/>
  <c r="B509" i="3"/>
  <c r="I508" i="3"/>
  <c r="E508" i="3"/>
  <c r="F508" i="3" s="1"/>
  <c r="E509" i="3" s="1"/>
  <c r="F509" i="3" s="1"/>
  <c r="E510" i="3" s="1"/>
  <c r="F510" i="3" s="1"/>
  <c r="E511" i="3" s="1"/>
  <c r="F511" i="3" s="1"/>
  <c r="G512" i="3" s="1"/>
  <c r="R507" i="3" s="1"/>
  <c r="B508" i="3"/>
  <c r="O507" i="3"/>
  <c r="B507" i="3"/>
  <c r="J506" i="3"/>
  <c r="S501" i="3" s="1"/>
  <c r="I505" i="3"/>
  <c r="H506" i="3"/>
  <c r="Q501" i="3" s="1"/>
  <c r="O501" i="3"/>
  <c r="B501" i="3"/>
  <c r="J499" i="3"/>
  <c r="S496" i="3" s="1"/>
  <c r="H499" i="3"/>
  <c r="Q496" i="3" s="1"/>
  <c r="I498" i="3"/>
  <c r="B498" i="3"/>
  <c r="I497" i="3"/>
  <c r="E497" i="3"/>
  <c r="F497" i="3" s="1"/>
  <c r="E498" i="3" s="1"/>
  <c r="F498" i="3" s="1"/>
  <c r="G499" i="3" s="1"/>
  <c r="B497" i="3"/>
  <c r="R496" i="3"/>
  <c r="O496" i="3"/>
  <c r="B496" i="3"/>
  <c r="J495" i="3"/>
  <c r="S492" i="3" s="1"/>
  <c r="H495" i="3"/>
  <c r="Q492" i="3" s="1"/>
  <c r="I494" i="3"/>
  <c r="B494" i="3"/>
  <c r="I493" i="3"/>
  <c r="E493" i="3"/>
  <c r="F493" i="3" s="1"/>
  <c r="E494" i="3" s="1"/>
  <c r="F494" i="3" s="1"/>
  <c r="G495" i="3" s="1"/>
  <c r="B493" i="3"/>
  <c r="R492" i="3"/>
  <c r="O492" i="3"/>
  <c r="B492" i="3"/>
  <c r="J491" i="3"/>
  <c r="S488" i="3" s="1"/>
  <c r="H491" i="3"/>
  <c r="Q488" i="3" s="1"/>
  <c r="R488" i="3"/>
  <c r="O488" i="3"/>
  <c r="J486" i="3"/>
  <c r="S482" i="3" s="1"/>
  <c r="H486" i="3"/>
  <c r="Q482" i="3" s="1"/>
  <c r="I485" i="3"/>
  <c r="B485" i="3"/>
  <c r="I484" i="3"/>
  <c r="B484" i="3"/>
  <c r="I483" i="3"/>
  <c r="E483" i="3"/>
  <c r="F483" i="3" s="1"/>
  <c r="E484" i="3" s="1"/>
  <c r="F484" i="3" s="1"/>
  <c r="E485" i="3" s="1"/>
  <c r="F485" i="3" s="1"/>
  <c r="G486" i="3" s="1"/>
  <c r="R482" i="3" s="1"/>
  <c r="B483" i="3"/>
  <c r="O482" i="3"/>
  <c r="B482" i="3"/>
  <c r="J481" i="3"/>
  <c r="S477" i="3" s="1"/>
  <c r="H481" i="3"/>
  <c r="Q477" i="3" s="1"/>
  <c r="I480" i="3"/>
  <c r="B480" i="3"/>
  <c r="I479" i="3"/>
  <c r="B479" i="3"/>
  <c r="I478" i="3"/>
  <c r="E478" i="3"/>
  <c r="F478" i="3" s="1"/>
  <c r="E479" i="3" s="1"/>
  <c r="F479" i="3" s="1"/>
  <c r="E480" i="3" s="1"/>
  <c r="F480" i="3" s="1"/>
  <c r="G481" i="3" s="1"/>
  <c r="R477" i="3" s="1"/>
  <c r="B478" i="3"/>
  <c r="O477" i="3"/>
  <c r="B477" i="3"/>
  <c r="J476" i="3"/>
  <c r="S472" i="3" s="1"/>
  <c r="H476" i="3"/>
  <c r="Q472" i="3" s="1"/>
  <c r="O472" i="3"/>
  <c r="H470" i="3"/>
  <c r="Q466" i="3" s="1"/>
  <c r="H465" i="3"/>
  <c r="Q461" i="3" s="1"/>
  <c r="H460" i="3"/>
  <c r="Q456" i="3" s="1"/>
  <c r="J470" i="3"/>
  <c r="S466" i="3" s="1"/>
  <c r="I469" i="3"/>
  <c r="B469" i="3"/>
  <c r="I468" i="3"/>
  <c r="B468" i="3"/>
  <c r="I467" i="3"/>
  <c r="E467" i="3"/>
  <c r="F467" i="3" s="1"/>
  <c r="E468" i="3" s="1"/>
  <c r="F468" i="3" s="1"/>
  <c r="E469" i="3" s="1"/>
  <c r="F469" i="3" s="1"/>
  <c r="G470" i="3" s="1"/>
  <c r="R466" i="3" s="1"/>
  <c r="B467" i="3"/>
  <c r="O466" i="3"/>
  <c r="B466" i="3"/>
  <c r="J465" i="3"/>
  <c r="S461" i="3" s="1"/>
  <c r="I464" i="3"/>
  <c r="B464" i="3"/>
  <c r="I463" i="3"/>
  <c r="B463" i="3"/>
  <c r="I462" i="3"/>
  <c r="E462" i="3"/>
  <c r="F462" i="3" s="1"/>
  <c r="E463" i="3" s="1"/>
  <c r="F463" i="3" s="1"/>
  <c r="E464" i="3" s="1"/>
  <c r="F464" i="3" s="1"/>
  <c r="G465" i="3" s="1"/>
  <c r="B462" i="3"/>
  <c r="O461" i="3"/>
  <c r="B461" i="3"/>
  <c r="J460" i="3"/>
  <c r="S456" i="3" s="1"/>
  <c r="O456" i="3"/>
  <c r="J454" i="3"/>
  <c r="S451" i="3" s="1"/>
  <c r="H454" i="3"/>
  <c r="Q451" i="3" s="1"/>
  <c r="I453" i="3"/>
  <c r="B453" i="3"/>
  <c r="I452" i="3"/>
  <c r="E452" i="3"/>
  <c r="F452" i="3" s="1"/>
  <c r="E453" i="3" s="1"/>
  <c r="F453" i="3" s="1"/>
  <c r="G454" i="3" s="1"/>
  <c r="R451" i="3" s="1"/>
  <c r="B452" i="3"/>
  <c r="O451" i="3"/>
  <c r="B451" i="3"/>
  <c r="J450" i="3"/>
  <c r="S447" i="3" s="1"/>
  <c r="H450" i="3"/>
  <c r="Q447" i="3" s="1"/>
  <c r="I449" i="3"/>
  <c r="B449" i="3"/>
  <c r="I448" i="3"/>
  <c r="E448" i="3"/>
  <c r="F448" i="3" s="1"/>
  <c r="E449" i="3" s="1"/>
  <c r="F449" i="3" s="1"/>
  <c r="G450" i="3" s="1"/>
  <c r="R447" i="3" s="1"/>
  <c r="B448" i="3"/>
  <c r="O447" i="3"/>
  <c r="B447" i="3"/>
  <c r="O443" i="3"/>
  <c r="H446" i="3"/>
  <c r="Q443" i="3" s="1"/>
  <c r="J446" i="3"/>
  <c r="S443" i="3" s="1"/>
  <c r="J441" i="3"/>
  <c r="S434" i="3" s="1"/>
  <c r="H441" i="3"/>
  <c r="Q434" i="3" s="1"/>
  <c r="I440" i="3"/>
  <c r="B440" i="3"/>
  <c r="I439" i="3"/>
  <c r="B439" i="3"/>
  <c r="I438" i="3"/>
  <c r="B438" i="3"/>
  <c r="I437" i="3"/>
  <c r="B437" i="3"/>
  <c r="I436" i="3"/>
  <c r="B436" i="3"/>
  <c r="I435" i="3"/>
  <c r="E435" i="3"/>
  <c r="F435" i="3" s="1"/>
  <c r="E436" i="3" s="1"/>
  <c r="F436" i="3" s="1"/>
  <c r="E437" i="3" s="1"/>
  <c r="F437" i="3" s="1"/>
  <c r="E438" i="3" s="1"/>
  <c r="F438" i="3" s="1"/>
  <c r="E439" i="3" s="1"/>
  <c r="F439" i="3" s="1"/>
  <c r="E440" i="3" s="1"/>
  <c r="F440" i="3" s="1"/>
  <c r="G441" i="3" s="1"/>
  <c r="R434" i="3" s="1"/>
  <c r="B435" i="3"/>
  <c r="O434" i="3"/>
  <c r="B434" i="3"/>
  <c r="J433" i="3"/>
  <c r="S426" i="3" s="1"/>
  <c r="H433" i="3"/>
  <c r="Q426" i="3" s="1"/>
  <c r="I432" i="3"/>
  <c r="B432" i="3"/>
  <c r="I431" i="3"/>
  <c r="B431" i="3"/>
  <c r="I430" i="3"/>
  <c r="B430" i="3"/>
  <c r="I429" i="3"/>
  <c r="B429" i="3"/>
  <c r="I428" i="3"/>
  <c r="B428" i="3"/>
  <c r="I427" i="3"/>
  <c r="E427" i="3"/>
  <c r="F427" i="3" s="1"/>
  <c r="E428" i="3" s="1"/>
  <c r="F428" i="3" s="1"/>
  <c r="E429" i="3" s="1"/>
  <c r="F429" i="3" s="1"/>
  <c r="E430" i="3" s="1"/>
  <c r="F430" i="3" s="1"/>
  <c r="E431" i="3" s="1"/>
  <c r="F431" i="3" s="1"/>
  <c r="E432" i="3" s="1"/>
  <c r="F432" i="3" s="1"/>
  <c r="G433" i="3" s="1"/>
  <c r="R426" i="3" s="1"/>
  <c r="B427" i="3"/>
  <c r="O426" i="3"/>
  <c r="B426" i="3"/>
  <c r="O418" i="3"/>
  <c r="J425" i="3"/>
  <c r="S418" i="3" s="1"/>
  <c r="H425" i="3"/>
  <c r="Q418" i="3" s="1"/>
  <c r="H408" i="3"/>
  <c r="Q401" i="3" s="1"/>
  <c r="J416" i="3"/>
  <c r="H416" i="3"/>
  <c r="Q409" i="3" s="1"/>
  <c r="I415" i="3"/>
  <c r="B415" i="3"/>
  <c r="I414" i="3"/>
  <c r="B414" i="3"/>
  <c r="I413" i="3"/>
  <c r="B413" i="3"/>
  <c r="I412" i="3"/>
  <c r="B412" i="3"/>
  <c r="I411" i="3"/>
  <c r="B411" i="3"/>
  <c r="I410" i="3"/>
  <c r="E410" i="3"/>
  <c r="F410" i="3" s="1"/>
  <c r="E411" i="3" s="1"/>
  <c r="F411" i="3" s="1"/>
  <c r="E412" i="3" s="1"/>
  <c r="F412" i="3" s="1"/>
  <c r="E413" i="3" s="1"/>
  <c r="F413" i="3" s="1"/>
  <c r="E414" i="3" s="1"/>
  <c r="F414" i="3" s="1"/>
  <c r="E415" i="3" s="1"/>
  <c r="F415" i="3" s="1"/>
  <c r="G416" i="3" s="1"/>
  <c r="R409" i="3" s="1"/>
  <c r="B410" i="3"/>
  <c r="S409" i="3"/>
  <c r="O409" i="3"/>
  <c r="B409" i="3"/>
  <c r="J408" i="3"/>
  <c r="S401" i="3" s="1"/>
  <c r="I407" i="3"/>
  <c r="B407" i="3"/>
  <c r="I406" i="3"/>
  <c r="B406" i="3"/>
  <c r="I405" i="3"/>
  <c r="B405" i="3"/>
  <c r="I404" i="3"/>
  <c r="B404" i="3"/>
  <c r="I403" i="3"/>
  <c r="B403" i="3"/>
  <c r="I402" i="3"/>
  <c r="E402" i="3"/>
  <c r="F402" i="3" s="1"/>
  <c r="E403" i="3" s="1"/>
  <c r="F403" i="3" s="1"/>
  <c r="E404" i="3" s="1"/>
  <c r="F404" i="3" s="1"/>
  <c r="E405" i="3" s="1"/>
  <c r="F405" i="3" s="1"/>
  <c r="E406" i="3" s="1"/>
  <c r="F406" i="3" s="1"/>
  <c r="E407" i="3" s="1"/>
  <c r="F407" i="3" s="1"/>
  <c r="G408" i="3" s="1"/>
  <c r="R401" i="3" s="1"/>
  <c r="B402" i="3"/>
  <c r="O401" i="3"/>
  <c r="B401" i="3"/>
  <c r="O393" i="3"/>
  <c r="J400" i="3"/>
  <c r="S393" i="3" s="1"/>
  <c r="H400" i="3"/>
  <c r="Q393" i="3" s="1"/>
  <c r="O387" i="3"/>
  <c r="O382" i="3"/>
  <c r="O377" i="3"/>
  <c r="J391" i="3"/>
  <c r="S387" i="3" s="1"/>
  <c r="J386" i="3"/>
  <c r="S382" i="3" s="1"/>
  <c r="J381" i="3"/>
  <c r="S377" i="3" s="1"/>
  <c r="H391" i="3"/>
  <c r="Q387" i="3" s="1"/>
  <c r="H386" i="3"/>
  <c r="Q382" i="3" s="1"/>
  <c r="H381" i="3"/>
  <c r="Q377" i="3" s="1"/>
  <c r="O368" i="3"/>
  <c r="O372" i="3"/>
  <c r="B358" i="3"/>
  <c r="B359" i="3"/>
  <c r="O364" i="3"/>
  <c r="J375" i="3"/>
  <c r="J371" i="3"/>
  <c r="S368" i="3" s="1"/>
  <c r="O351" i="3"/>
  <c r="I390" i="3"/>
  <c r="B390" i="3"/>
  <c r="I389" i="3"/>
  <c r="B389" i="3"/>
  <c r="I388" i="3"/>
  <c r="E388" i="3"/>
  <c r="F388" i="3" s="1"/>
  <c r="E389" i="3" s="1"/>
  <c r="F389" i="3" s="1"/>
  <c r="E390" i="3" s="1"/>
  <c r="F390" i="3" s="1"/>
  <c r="G391" i="3" s="1"/>
  <c r="B388" i="3"/>
  <c r="B387" i="3"/>
  <c r="I385" i="3"/>
  <c r="B385" i="3"/>
  <c r="I384" i="3"/>
  <c r="B384" i="3"/>
  <c r="I383" i="3"/>
  <c r="E383" i="3"/>
  <c r="F383" i="3" s="1"/>
  <c r="E384" i="3" s="1"/>
  <c r="F384" i="3" s="1"/>
  <c r="E385" i="3" s="1"/>
  <c r="F385" i="3" s="1"/>
  <c r="G386" i="3" s="1"/>
  <c r="R382" i="3" s="1"/>
  <c r="B383" i="3"/>
  <c r="B382" i="3"/>
  <c r="H375" i="3"/>
  <c r="Q372" i="3" s="1"/>
  <c r="H371" i="3"/>
  <c r="Q368" i="3" s="1"/>
  <c r="H367" i="3"/>
  <c r="Q364" i="3" s="1"/>
  <c r="T581" i="3" l="1"/>
  <c r="I386" i="3"/>
  <c r="K386" i="3" s="1"/>
  <c r="T382" i="3" s="1"/>
  <c r="T386" i="3" s="1"/>
  <c r="I547" i="3"/>
  <c r="K547" i="3" s="1"/>
  <c r="T544" i="3" s="1"/>
  <c r="T547" i="3" s="1"/>
  <c r="E632" i="3"/>
  <c r="F632" i="3" s="1"/>
  <c r="E633" i="3" s="1"/>
  <c r="F633" i="3" s="1"/>
  <c r="E634" i="3" s="1"/>
  <c r="F634" i="3" s="1"/>
  <c r="E635" i="3" s="1"/>
  <c r="F635" i="3" s="1"/>
  <c r="G636" i="3" s="1"/>
  <c r="R629" i="3" s="1"/>
  <c r="I636" i="3"/>
  <c r="K636" i="3" s="1"/>
  <c r="T629" i="3" s="1"/>
  <c r="T636" i="3" s="1"/>
  <c r="I644" i="3"/>
  <c r="K644" i="3" s="1"/>
  <c r="T637" i="3" s="1"/>
  <c r="T644" i="3" s="1"/>
  <c r="F638" i="3"/>
  <c r="E639" i="3" s="1"/>
  <c r="F639" i="3" s="1"/>
  <c r="E640" i="3" s="1"/>
  <c r="F640" i="3" s="1"/>
  <c r="E641" i="3" s="1"/>
  <c r="F641" i="3" s="1"/>
  <c r="E642" i="3" s="1"/>
  <c r="F642" i="3" s="1"/>
  <c r="E643" i="3" s="1"/>
  <c r="F643" i="3" s="1"/>
  <c r="I450" i="3"/>
  <c r="K450" i="3" s="1"/>
  <c r="T447" i="3" s="1"/>
  <c r="T450" i="3" s="1"/>
  <c r="I679" i="3"/>
  <c r="K679" i="3" s="1"/>
  <c r="T675" i="3" s="1"/>
  <c r="T679" i="3" s="1"/>
  <c r="T543" i="3"/>
  <c r="T684" i="3"/>
  <c r="I391" i="3"/>
  <c r="K391" i="3" s="1"/>
  <c r="T387" i="3" s="1"/>
  <c r="T391" i="3" s="1"/>
  <c r="I563" i="3"/>
  <c r="K563" i="3" s="1"/>
  <c r="T559" i="3" s="1"/>
  <c r="T563" i="3" s="1"/>
  <c r="I558" i="3"/>
  <c r="K558" i="3" s="1"/>
  <c r="T554" i="3" s="1"/>
  <c r="T558" i="3" s="1"/>
  <c r="I575" i="3"/>
  <c r="K575" i="3" s="1"/>
  <c r="T571" i="3" s="1"/>
  <c r="T575" i="3" s="1"/>
  <c r="I581" i="3"/>
  <c r="K581" i="3" s="1"/>
  <c r="I543" i="3"/>
  <c r="K543" i="3" s="1"/>
  <c r="T540" i="3" s="1"/>
  <c r="S536" i="3"/>
  <c r="I529" i="3"/>
  <c r="K529" i="3" s="1"/>
  <c r="T525" i="3" s="1"/>
  <c r="T529" i="3"/>
  <c r="I534" i="3"/>
  <c r="K534" i="3" s="1"/>
  <c r="T530" i="3" s="1"/>
  <c r="T534" i="3" s="1"/>
  <c r="I689" i="3"/>
  <c r="K689" i="3" s="1"/>
  <c r="T685" i="3" s="1"/>
  <c r="T689" i="3" s="1"/>
  <c r="I657" i="3"/>
  <c r="K657" i="3" s="1"/>
  <c r="T654" i="3" s="1"/>
  <c r="T657" i="3" s="1"/>
  <c r="I605" i="3"/>
  <c r="K605" i="3" s="1"/>
  <c r="T613" i="3"/>
  <c r="T619" i="3" s="1"/>
  <c r="I612" i="3"/>
  <c r="K612" i="3" s="1"/>
  <c r="T606" i="3" s="1"/>
  <c r="T612" i="3" s="1"/>
  <c r="T599" i="3"/>
  <c r="T605" i="3" s="1"/>
  <c r="I663" i="3"/>
  <c r="K663" i="3" s="1"/>
  <c r="T659" i="3" s="1"/>
  <c r="I495" i="3"/>
  <c r="K495" i="3" s="1"/>
  <c r="T492" i="3" s="1"/>
  <c r="T495" i="3" s="1"/>
  <c r="I499" i="3"/>
  <c r="K499" i="3" s="1"/>
  <c r="T496" i="3" s="1"/>
  <c r="T499" i="3" s="1"/>
  <c r="T663" i="3"/>
  <c r="I668" i="3"/>
  <c r="K668" i="3" s="1"/>
  <c r="T664" i="3" s="1"/>
  <c r="T668" i="3" s="1"/>
  <c r="I673" i="3"/>
  <c r="K673" i="3" s="1"/>
  <c r="T669" i="3" s="1"/>
  <c r="T673" i="3"/>
  <c r="I649" i="3"/>
  <c r="K649" i="3" s="1"/>
  <c r="T646" i="3" s="1"/>
  <c r="T649" i="3" s="1"/>
  <c r="I653" i="3"/>
  <c r="K653" i="3" s="1"/>
  <c r="T650" i="3" s="1"/>
  <c r="T621" i="3"/>
  <c r="T628" i="3" s="1"/>
  <c r="T653" i="3"/>
  <c r="I628" i="3"/>
  <c r="K628" i="3" s="1"/>
  <c r="G619" i="3"/>
  <c r="R613" i="3" s="1"/>
  <c r="I619" i="3"/>
  <c r="K619" i="3" s="1"/>
  <c r="R588" i="3"/>
  <c r="I592" i="3"/>
  <c r="K592" i="3" s="1"/>
  <c r="T588" i="3" s="1"/>
  <c r="T592" i="3" s="1"/>
  <c r="I597" i="3"/>
  <c r="K597" i="3" s="1"/>
  <c r="T593" i="3" s="1"/>
  <c r="T597" i="3" s="1"/>
  <c r="G581" i="3"/>
  <c r="R576" i="3" s="1"/>
  <c r="S565" i="3"/>
  <c r="T565" i="3" s="1"/>
  <c r="T570" i="3" s="1"/>
  <c r="G547" i="3"/>
  <c r="R544" i="3" s="1"/>
  <c r="I512" i="3"/>
  <c r="K512" i="3" s="1"/>
  <c r="T507" i="3" s="1"/>
  <c r="T512" i="3" s="1"/>
  <c r="I518" i="3"/>
  <c r="K518" i="3" s="1"/>
  <c r="T513" i="3" s="1"/>
  <c r="T518" i="3" s="1"/>
  <c r="G518" i="3"/>
  <c r="R513" i="3" s="1"/>
  <c r="R540" i="3"/>
  <c r="R554" i="3"/>
  <c r="R559" i="3"/>
  <c r="I486" i="3"/>
  <c r="K486" i="3" s="1"/>
  <c r="T482" i="3" s="1"/>
  <c r="T486" i="3" s="1"/>
  <c r="I481" i="3"/>
  <c r="K481" i="3" s="1"/>
  <c r="T477" i="3" s="1"/>
  <c r="T481" i="3" s="1"/>
  <c r="T465" i="3"/>
  <c r="T470" i="3"/>
  <c r="R461" i="3"/>
  <c r="I470" i="3"/>
  <c r="K470" i="3" s="1"/>
  <c r="T466" i="3" s="1"/>
  <c r="I465" i="3"/>
  <c r="K465" i="3" s="1"/>
  <c r="T461" i="3" s="1"/>
  <c r="I454" i="3"/>
  <c r="K454" i="3" s="1"/>
  <c r="T451" i="3" s="1"/>
  <c r="T454" i="3" s="1"/>
  <c r="I441" i="3"/>
  <c r="K441" i="3" s="1"/>
  <c r="T434" i="3" s="1"/>
  <c r="T441" i="3" s="1"/>
  <c r="I433" i="3"/>
  <c r="K433" i="3" s="1"/>
  <c r="T426" i="3" s="1"/>
  <c r="T433" i="3" s="1"/>
  <c r="I416" i="3"/>
  <c r="K416" i="3" s="1"/>
  <c r="T409" i="3" s="1"/>
  <c r="T416" i="3" s="1"/>
  <c r="I408" i="3"/>
  <c r="K408" i="3" s="1"/>
  <c r="T401" i="3" s="1"/>
  <c r="T408" i="3" s="1"/>
  <c r="T393" i="3"/>
  <c r="T400" i="3" s="1"/>
  <c r="R387" i="3"/>
  <c r="J350" i="3"/>
  <c r="S345" i="3" s="1"/>
  <c r="J356" i="3"/>
  <c r="S351" i="3" s="1"/>
  <c r="H356" i="3"/>
  <c r="Q351" i="3" s="1"/>
  <c r="H350" i="3"/>
  <c r="Q345" i="3" s="1"/>
  <c r="H362" i="3"/>
  <c r="Q357" i="3" s="1"/>
  <c r="O357" i="3"/>
  <c r="J362" i="3"/>
  <c r="O345" i="3"/>
  <c r="I340" i="3"/>
  <c r="H343" i="3"/>
  <c r="H338" i="3"/>
  <c r="J338" i="3"/>
  <c r="S334" i="3" s="1"/>
  <c r="O334" i="3"/>
  <c r="O339" i="3"/>
  <c r="O329" i="3"/>
  <c r="J333" i="3"/>
  <c r="S329" i="3" s="1"/>
  <c r="H333" i="3"/>
  <c r="Q329" i="3" s="1"/>
  <c r="J327" i="3"/>
  <c r="S321" i="3" s="1"/>
  <c r="H327" i="3"/>
  <c r="Q321" i="3" s="1"/>
  <c r="I326" i="3"/>
  <c r="B326" i="3"/>
  <c r="B3" i="5"/>
  <c r="B4" i="5"/>
  <c r="B5" i="5"/>
  <c r="B6" i="5"/>
  <c r="B7" i="5"/>
  <c r="B8" i="5"/>
  <c r="B9" i="5"/>
  <c r="B10" i="5"/>
  <c r="B11" i="5"/>
  <c r="B12" i="5"/>
  <c r="B13" i="5"/>
  <c r="B14" i="5"/>
  <c r="B15" i="5"/>
  <c r="B16" i="5"/>
  <c r="B17" i="5"/>
  <c r="B18" i="5"/>
  <c r="B19" i="5"/>
  <c r="B20" i="5"/>
  <c r="B21" i="5"/>
  <c r="B22" i="5"/>
  <c r="B23" i="5"/>
  <c r="B24" i="5"/>
  <c r="B2" i="5"/>
  <c r="B315" i="3"/>
  <c r="Q309" i="3"/>
  <c r="O309" i="3"/>
  <c r="H320" i="3"/>
  <c r="Q315" i="3" s="1"/>
  <c r="H314" i="3"/>
  <c r="O321" i="3"/>
  <c r="J320" i="3"/>
  <c r="S315" i="3" s="1"/>
  <c r="O315" i="3"/>
  <c r="J314" i="3"/>
  <c r="S309" i="3" s="1"/>
  <c r="H307" i="3"/>
  <c r="Q303" i="3" s="1"/>
  <c r="H302" i="3"/>
  <c r="Q298" i="3" s="1"/>
  <c r="H297" i="3"/>
  <c r="Q293" i="3" s="1"/>
  <c r="O303" i="3"/>
  <c r="O298" i="3"/>
  <c r="O293" i="3"/>
  <c r="J307" i="3"/>
  <c r="S303" i="3" s="1"/>
  <c r="J302" i="3"/>
  <c r="S298" i="3" s="1"/>
  <c r="J297" i="3"/>
  <c r="S293" i="3" s="1"/>
  <c r="H291" i="3"/>
  <c r="Q287" i="3" s="1"/>
  <c r="H286" i="3"/>
  <c r="Q282" i="3" s="1"/>
  <c r="O287" i="3"/>
  <c r="J291" i="3"/>
  <c r="S287" i="3" s="1"/>
  <c r="E288" i="3"/>
  <c r="F288" i="3" s="1"/>
  <c r="E289" i="3" s="1"/>
  <c r="F289" i="3" s="1"/>
  <c r="E290" i="3" s="1"/>
  <c r="I288" i="3"/>
  <c r="B288" i="3"/>
  <c r="J286" i="3"/>
  <c r="J281" i="3"/>
  <c r="S277" i="3" s="1"/>
  <c r="H281" i="3"/>
  <c r="Q277" i="3" s="1"/>
  <c r="O277" i="3"/>
  <c r="E283" i="3"/>
  <c r="F283" i="3" s="1"/>
  <c r="E278" i="3"/>
  <c r="F278" i="3" s="1"/>
  <c r="O282" i="3"/>
  <c r="S282" i="3"/>
  <c r="B287" i="3"/>
  <c r="B282" i="3"/>
  <c r="B277" i="3"/>
  <c r="O270" i="3"/>
  <c r="I309" i="3"/>
  <c r="I310" i="3"/>
  <c r="I311" i="3"/>
  <c r="I312" i="3"/>
  <c r="I313" i="3"/>
  <c r="I315" i="3"/>
  <c r="I316" i="3"/>
  <c r="I317" i="3"/>
  <c r="I318" i="3"/>
  <c r="I319" i="3"/>
  <c r="I321" i="3"/>
  <c r="I322" i="3"/>
  <c r="I323" i="3"/>
  <c r="I324" i="3"/>
  <c r="I325" i="3"/>
  <c r="I330" i="3"/>
  <c r="I331" i="3"/>
  <c r="I332" i="3"/>
  <c r="I335" i="3"/>
  <c r="I336" i="3"/>
  <c r="I337" i="3"/>
  <c r="I341" i="3"/>
  <c r="I342" i="3"/>
  <c r="I346" i="3"/>
  <c r="I347" i="3"/>
  <c r="I348" i="3"/>
  <c r="I349" i="3"/>
  <c r="I352" i="3"/>
  <c r="I353" i="3"/>
  <c r="I354" i="3"/>
  <c r="I355" i="3"/>
  <c r="I357" i="3"/>
  <c r="I358" i="3"/>
  <c r="I359" i="3"/>
  <c r="I360" i="3"/>
  <c r="I361" i="3"/>
  <c r="I365" i="3"/>
  <c r="I366" i="3"/>
  <c r="I369" i="3"/>
  <c r="I370" i="3"/>
  <c r="I373" i="3"/>
  <c r="I374" i="3"/>
  <c r="I378" i="3"/>
  <c r="I379" i="3"/>
  <c r="I380" i="3"/>
  <c r="I394" i="3"/>
  <c r="I395" i="3"/>
  <c r="I396" i="3"/>
  <c r="I397" i="3"/>
  <c r="I398" i="3"/>
  <c r="I399" i="3"/>
  <c r="I419" i="3"/>
  <c r="I420" i="3"/>
  <c r="I421" i="3"/>
  <c r="I422" i="3"/>
  <c r="I423" i="3"/>
  <c r="I424" i="3"/>
  <c r="I444" i="3"/>
  <c r="I445" i="3"/>
  <c r="I457" i="3"/>
  <c r="I458" i="3"/>
  <c r="I459" i="3"/>
  <c r="I473" i="3"/>
  <c r="I474" i="3"/>
  <c r="I475" i="3"/>
  <c r="I489" i="3"/>
  <c r="I490" i="3"/>
  <c r="I503" i="3"/>
  <c r="I504" i="3"/>
  <c r="I521" i="3"/>
  <c r="I522" i="3"/>
  <c r="I523" i="3"/>
  <c r="I550" i="3"/>
  <c r="I551" i="3"/>
  <c r="I552" i="3"/>
  <c r="I566" i="3"/>
  <c r="I567" i="3"/>
  <c r="I568" i="3"/>
  <c r="I569" i="3"/>
  <c r="I584" i="3"/>
  <c r="I585" i="3"/>
  <c r="I586" i="3"/>
  <c r="I600" i="3"/>
  <c r="I279" i="3"/>
  <c r="I280" i="3"/>
  <c r="I283" i="3"/>
  <c r="I284" i="3"/>
  <c r="I285" i="3"/>
  <c r="I287" i="3"/>
  <c r="I289" i="3"/>
  <c r="I290" i="3"/>
  <c r="I293" i="3"/>
  <c r="I294" i="3"/>
  <c r="I295" i="3"/>
  <c r="I296" i="3"/>
  <c r="I298" i="3"/>
  <c r="I299" i="3"/>
  <c r="I300" i="3"/>
  <c r="I301" i="3"/>
  <c r="I303" i="3"/>
  <c r="I304" i="3"/>
  <c r="I305" i="3"/>
  <c r="I306" i="3"/>
  <c r="I278" i="3"/>
  <c r="O264" i="3"/>
  <c r="S264" i="3"/>
  <c r="S270" i="3"/>
  <c r="J275" i="3"/>
  <c r="J269" i="3"/>
  <c r="J263" i="3"/>
  <c r="I274" i="3"/>
  <c r="I273" i="3"/>
  <c r="I272" i="3"/>
  <c r="I271" i="3"/>
  <c r="I270" i="3"/>
  <c r="I268" i="3"/>
  <c r="I267" i="3"/>
  <c r="I266" i="3"/>
  <c r="I265" i="3"/>
  <c r="I264" i="3"/>
  <c r="I262" i="3"/>
  <c r="I261" i="3"/>
  <c r="I260" i="3"/>
  <c r="I259" i="3"/>
  <c r="I258" i="3"/>
  <c r="H275" i="3"/>
  <c r="Q270" i="3" s="1"/>
  <c r="H269" i="3"/>
  <c r="Q264" i="3" s="1"/>
  <c r="H263" i="3"/>
  <c r="Q258" i="3" s="1"/>
  <c r="S258" i="3"/>
  <c r="H249" i="3"/>
  <c r="Q243" i="3" s="1"/>
  <c r="H256" i="3"/>
  <c r="Q250" i="3" s="1"/>
  <c r="J256" i="3"/>
  <c r="S250" i="3" s="1"/>
  <c r="I255" i="3"/>
  <c r="I254" i="3"/>
  <c r="I253" i="3"/>
  <c r="I252" i="3"/>
  <c r="I251" i="3"/>
  <c r="I250" i="3"/>
  <c r="J249" i="3"/>
  <c r="S243" i="3" s="1"/>
  <c r="J242" i="3"/>
  <c r="S236" i="3" s="1"/>
  <c r="I248" i="3"/>
  <c r="I247" i="3"/>
  <c r="I246" i="3"/>
  <c r="I245" i="3"/>
  <c r="I244" i="3"/>
  <c r="I243" i="3"/>
  <c r="I241" i="3"/>
  <c r="I240" i="3"/>
  <c r="I239" i="3"/>
  <c r="I238" i="3"/>
  <c r="I237" i="3"/>
  <c r="H242" i="3"/>
  <c r="Q236" i="3" s="1"/>
  <c r="O236" i="3"/>
  <c r="O227" i="3"/>
  <c r="O231" i="3"/>
  <c r="J226" i="3"/>
  <c r="S223" i="3" s="1"/>
  <c r="J234" i="3"/>
  <c r="S231" i="3" s="1"/>
  <c r="J230" i="3"/>
  <c r="S227" i="3" s="1"/>
  <c r="I233" i="3"/>
  <c r="I232" i="3"/>
  <c r="I231" i="3"/>
  <c r="I229" i="3"/>
  <c r="I228" i="3"/>
  <c r="I227" i="3"/>
  <c r="I225" i="3"/>
  <c r="I224" i="3"/>
  <c r="H226" i="3"/>
  <c r="Q223" i="3" s="1"/>
  <c r="H234" i="3"/>
  <c r="Q231" i="3" s="1"/>
  <c r="H230" i="3"/>
  <c r="Q227" i="3" s="1"/>
  <c r="O223" i="3"/>
  <c r="T223" i="3" s="1"/>
  <c r="I211" i="3"/>
  <c r="J209" i="3"/>
  <c r="S204" i="3" s="1"/>
  <c r="O216" i="3"/>
  <c r="O210" i="3"/>
  <c r="O204" i="3"/>
  <c r="E205" i="3"/>
  <c r="F205" i="3" s="1"/>
  <c r="J221" i="3"/>
  <c r="S216" i="3" s="1"/>
  <c r="I220" i="3"/>
  <c r="I219" i="3"/>
  <c r="I218" i="3"/>
  <c r="I217" i="3"/>
  <c r="J215" i="3"/>
  <c r="S210" i="3" s="1"/>
  <c r="I214" i="3"/>
  <c r="I213" i="3"/>
  <c r="I212" i="3"/>
  <c r="H215" i="3"/>
  <c r="Q210" i="3" s="1"/>
  <c r="H209" i="3"/>
  <c r="Q204" i="3" s="1"/>
  <c r="I208" i="3"/>
  <c r="I207" i="3"/>
  <c r="I206" i="3"/>
  <c r="I205" i="3"/>
  <c r="H221" i="3"/>
  <c r="Q216" i="3" s="1"/>
  <c r="O193" i="3"/>
  <c r="O198" i="3"/>
  <c r="T198" i="3" s="1"/>
  <c r="O188" i="3"/>
  <c r="J197" i="3"/>
  <c r="S193" i="3" s="1"/>
  <c r="J202" i="3"/>
  <c r="S198" i="3" s="1"/>
  <c r="I201" i="3"/>
  <c r="I200" i="3"/>
  <c r="I199" i="3"/>
  <c r="I196" i="3"/>
  <c r="I195" i="3"/>
  <c r="I194" i="3"/>
  <c r="I191" i="3"/>
  <c r="I190" i="3"/>
  <c r="I189" i="3"/>
  <c r="H202" i="3"/>
  <c r="Q198" i="3" s="1"/>
  <c r="H197" i="3"/>
  <c r="Q193" i="3" s="1"/>
  <c r="J192" i="3"/>
  <c r="S188" i="3" s="1"/>
  <c r="H192" i="3"/>
  <c r="Q188" i="3" s="1"/>
  <c r="I176" i="3"/>
  <c r="I181" i="3"/>
  <c r="I180" i="3"/>
  <c r="I179" i="3"/>
  <c r="O183" i="3"/>
  <c r="J182" i="3"/>
  <c r="S179" i="3" s="1"/>
  <c r="H182" i="3"/>
  <c r="H186" i="3" s="1"/>
  <c r="Q183" i="3" s="1"/>
  <c r="B185" i="3"/>
  <c r="F184" i="3"/>
  <c r="E185" i="3" s="1"/>
  <c r="F185" i="3" s="1"/>
  <c r="B184" i="3"/>
  <c r="B183" i="3"/>
  <c r="B181" i="3"/>
  <c r="E180" i="3"/>
  <c r="F180" i="3" s="1"/>
  <c r="E181" i="3" s="1"/>
  <c r="F181" i="3" s="1"/>
  <c r="G182" i="3" s="1"/>
  <c r="R179" i="3" s="1"/>
  <c r="B180" i="3"/>
  <c r="B179" i="3"/>
  <c r="I177" i="3"/>
  <c r="J178" i="3"/>
  <c r="S175" i="3" s="1"/>
  <c r="H178" i="3"/>
  <c r="Q175" i="3" s="1"/>
  <c r="H173" i="3"/>
  <c r="Q166" i="3" s="1"/>
  <c r="H165" i="3"/>
  <c r="Q158" i="3" s="1"/>
  <c r="I162" i="3"/>
  <c r="O158" i="3"/>
  <c r="O166" i="3"/>
  <c r="J165" i="3"/>
  <c r="S158" i="3" s="1"/>
  <c r="J173" i="3"/>
  <c r="S166" i="3" s="1"/>
  <c r="I172" i="3"/>
  <c r="I171" i="3"/>
  <c r="I170" i="3"/>
  <c r="I169" i="3"/>
  <c r="I168" i="3"/>
  <c r="I167" i="3"/>
  <c r="I164" i="3"/>
  <c r="I163" i="3"/>
  <c r="I161" i="3"/>
  <c r="I160" i="3"/>
  <c r="I159" i="3"/>
  <c r="O150" i="3"/>
  <c r="J157" i="3"/>
  <c r="S150" i="3" s="1"/>
  <c r="I156" i="3"/>
  <c r="I155" i="3"/>
  <c r="I154" i="3"/>
  <c r="I153" i="3"/>
  <c r="I152" i="3"/>
  <c r="I151" i="3"/>
  <c r="H157" i="3"/>
  <c r="Q150" i="3" s="1"/>
  <c r="O144" i="3"/>
  <c r="E50" i="3"/>
  <c r="E30" i="3"/>
  <c r="O139" i="3"/>
  <c r="O134" i="3"/>
  <c r="J148" i="3"/>
  <c r="S144" i="3" s="1"/>
  <c r="J143" i="3"/>
  <c r="S139" i="3" s="1"/>
  <c r="I147" i="3"/>
  <c r="I146" i="3"/>
  <c r="I145" i="3"/>
  <c r="I142" i="3"/>
  <c r="I141" i="3"/>
  <c r="I140" i="3"/>
  <c r="I137" i="3"/>
  <c r="I136" i="3"/>
  <c r="I135" i="3"/>
  <c r="H143" i="3"/>
  <c r="Q139" i="3" s="1"/>
  <c r="H148" i="3"/>
  <c r="Q144" i="3" s="1"/>
  <c r="H138" i="3"/>
  <c r="Q134" i="3" s="1"/>
  <c r="J138" i="3"/>
  <c r="S134" i="3" s="1"/>
  <c r="H132" i="3"/>
  <c r="J132" i="3"/>
  <c r="S128" i="3" s="1"/>
  <c r="I131" i="3"/>
  <c r="I130" i="3"/>
  <c r="I129" i="3"/>
  <c r="H127" i="3"/>
  <c r="H122" i="3"/>
  <c r="I126" i="3"/>
  <c r="I125" i="3"/>
  <c r="I124" i="3"/>
  <c r="O128" i="3"/>
  <c r="O123" i="3"/>
  <c r="O118" i="3"/>
  <c r="J122" i="3"/>
  <c r="S118" i="3" s="1"/>
  <c r="I121" i="3"/>
  <c r="I120" i="3"/>
  <c r="I119" i="3"/>
  <c r="I118" i="3"/>
  <c r="J127" i="3"/>
  <c r="S123" i="3" s="1"/>
  <c r="H108" i="3"/>
  <c r="Q105" i="3" s="1"/>
  <c r="H112" i="3"/>
  <c r="R113" i="3"/>
  <c r="O113" i="3"/>
  <c r="O109" i="3"/>
  <c r="O105" i="3"/>
  <c r="S113" i="3"/>
  <c r="S109" i="3"/>
  <c r="S105" i="3"/>
  <c r="I115" i="3"/>
  <c r="I114" i="3"/>
  <c r="I113" i="3"/>
  <c r="J116" i="3"/>
  <c r="J112" i="3"/>
  <c r="I111" i="3"/>
  <c r="I110" i="3"/>
  <c r="I109" i="3"/>
  <c r="J108" i="3"/>
  <c r="I107" i="3"/>
  <c r="I105" i="3"/>
  <c r="B107" i="3"/>
  <c r="B110" i="3"/>
  <c r="B113" i="3"/>
  <c r="B114" i="3"/>
  <c r="O99" i="3"/>
  <c r="O94" i="3"/>
  <c r="O89" i="3"/>
  <c r="I102" i="3"/>
  <c r="I101" i="3"/>
  <c r="I100" i="3"/>
  <c r="J98" i="3"/>
  <c r="S94" i="3" s="1"/>
  <c r="I97" i="3"/>
  <c r="I96" i="3"/>
  <c r="I95" i="3"/>
  <c r="J93" i="3"/>
  <c r="S89" i="3" s="1"/>
  <c r="I92" i="3"/>
  <c r="I91" i="3"/>
  <c r="I90" i="3"/>
  <c r="H103" i="3"/>
  <c r="Q99" i="3" s="1"/>
  <c r="H98" i="3"/>
  <c r="Q94" i="3" s="1"/>
  <c r="H93" i="3"/>
  <c r="Q89" i="3" s="1"/>
  <c r="E90" i="3"/>
  <c r="F90" i="3" s="1"/>
  <c r="J103" i="3"/>
  <c r="S99" i="3" s="1"/>
  <c r="O73" i="3"/>
  <c r="I76" i="3"/>
  <c r="I86" i="3"/>
  <c r="I85" i="3"/>
  <c r="I84" i="3"/>
  <c r="I83" i="3"/>
  <c r="I81" i="3"/>
  <c r="I80" i="3"/>
  <c r="I79" i="3"/>
  <c r="I78" i="3"/>
  <c r="I75" i="3"/>
  <c r="I74" i="3"/>
  <c r="I73" i="3"/>
  <c r="O78" i="3"/>
  <c r="O83" i="3"/>
  <c r="J77" i="3"/>
  <c r="S73" i="3" s="1"/>
  <c r="H77" i="3"/>
  <c r="Q73" i="3" s="1"/>
  <c r="J87" i="3"/>
  <c r="S83" i="3" s="1"/>
  <c r="H87" i="3"/>
  <c r="Q83" i="3" s="1"/>
  <c r="J82" i="3"/>
  <c r="S78" i="3" s="1"/>
  <c r="H82" i="3"/>
  <c r="Q78" i="3" s="1"/>
  <c r="O68" i="3"/>
  <c r="O64" i="3"/>
  <c r="O60" i="3"/>
  <c r="J71" i="3"/>
  <c r="S68" i="3" s="1"/>
  <c r="J67" i="3"/>
  <c r="S64" i="3" s="1"/>
  <c r="J63" i="3"/>
  <c r="S60" i="3" s="1"/>
  <c r="H71" i="3"/>
  <c r="Q68" i="3" s="1"/>
  <c r="H67" i="3"/>
  <c r="Q64" i="3" s="1"/>
  <c r="H63" i="3"/>
  <c r="Q60" i="3" s="1"/>
  <c r="I70" i="3"/>
  <c r="I69" i="3"/>
  <c r="I66" i="3"/>
  <c r="I65" i="3"/>
  <c r="I62" i="3"/>
  <c r="I61" i="3"/>
  <c r="E61" i="3"/>
  <c r="F61" i="3" s="1"/>
  <c r="E62" i="3" s="1"/>
  <c r="F62" i="3" s="1"/>
  <c r="J58" i="3"/>
  <c r="S49" i="3" s="1"/>
  <c r="H58" i="3"/>
  <c r="Q49" i="3" s="1"/>
  <c r="I57" i="3"/>
  <c r="I56" i="3"/>
  <c r="I55" i="3"/>
  <c r="I54" i="3"/>
  <c r="I53" i="3"/>
  <c r="I52" i="3"/>
  <c r="I51" i="3"/>
  <c r="I50" i="3"/>
  <c r="I49" i="3"/>
  <c r="O49" i="3"/>
  <c r="B49" i="3"/>
  <c r="O39" i="3"/>
  <c r="O29" i="3"/>
  <c r="H38" i="3"/>
  <c r="Q29" i="3" s="1"/>
  <c r="H48" i="3"/>
  <c r="Q39" i="3" s="1"/>
  <c r="I47" i="3"/>
  <c r="I46" i="3"/>
  <c r="I45" i="3"/>
  <c r="I44" i="3"/>
  <c r="I43" i="3"/>
  <c r="I42" i="3"/>
  <c r="I41" i="3"/>
  <c r="I40" i="3"/>
  <c r="I39" i="3"/>
  <c r="E40" i="3"/>
  <c r="B29" i="3"/>
  <c r="B39" i="3"/>
  <c r="I33" i="3"/>
  <c r="I36" i="3"/>
  <c r="I37" i="3"/>
  <c r="I35" i="3"/>
  <c r="I34" i="3"/>
  <c r="I32" i="3"/>
  <c r="I31" i="3"/>
  <c r="G644" i="3" l="1"/>
  <c r="R637" i="3" s="1"/>
  <c r="I446" i="3"/>
  <c r="K446" i="3" s="1"/>
  <c r="T443" i="3" s="1"/>
  <c r="T446" i="3" s="1"/>
  <c r="I524" i="3"/>
  <c r="K524" i="3" s="1"/>
  <c r="T520" i="3" s="1"/>
  <c r="T524" i="3" s="1"/>
  <c r="I491" i="3"/>
  <c r="K491" i="3" s="1"/>
  <c r="T488" i="3" s="1"/>
  <c r="T491" i="3" s="1"/>
  <c r="I587" i="3"/>
  <c r="K587" i="3" s="1"/>
  <c r="T583" i="3" s="1"/>
  <c r="T587" i="3" s="1"/>
  <c r="I570" i="3"/>
  <c r="K570" i="3" s="1"/>
  <c r="I553" i="3"/>
  <c r="K553" i="3" s="1"/>
  <c r="T549" i="3" s="1"/>
  <c r="T553" i="3" s="1"/>
  <c r="I539" i="3"/>
  <c r="K539" i="3" s="1"/>
  <c r="T536" i="3" s="1"/>
  <c r="T539" i="3" s="1"/>
  <c r="I506" i="3"/>
  <c r="K506" i="3" s="1"/>
  <c r="T501" i="3" s="1"/>
  <c r="T506" i="3" s="1"/>
  <c r="I476" i="3"/>
  <c r="K476" i="3" s="1"/>
  <c r="T472" i="3" s="1"/>
  <c r="T476" i="3" s="1"/>
  <c r="I460" i="3"/>
  <c r="K460" i="3" s="1"/>
  <c r="T456" i="3" s="1"/>
  <c r="T460" i="3" s="1"/>
  <c r="I425" i="3"/>
  <c r="K425" i="3" s="1"/>
  <c r="T418" i="3" s="1"/>
  <c r="T425" i="3" s="1"/>
  <c r="I400" i="3"/>
  <c r="K400" i="3" s="1"/>
  <c r="I381" i="3"/>
  <c r="K381" i="3" s="1"/>
  <c r="T377" i="3" s="1"/>
  <c r="T381" i="3" s="1"/>
  <c r="I362" i="3"/>
  <c r="K362" i="3" s="1"/>
  <c r="T357" i="3" s="1"/>
  <c r="T362" i="3" s="1"/>
  <c r="I375" i="3"/>
  <c r="K375" i="3" s="1"/>
  <c r="T372" i="3" s="1"/>
  <c r="I371" i="3"/>
  <c r="K371" i="3" s="1"/>
  <c r="T368" i="3" s="1"/>
  <c r="I367" i="3"/>
  <c r="J367" i="3"/>
  <c r="S364" i="3" s="1"/>
  <c r="I333" i="3"/>
  <c r="K333" i="3" s="1"/>
  <c r="T329" i="3" s="1"/>
  <c r="T333" i="3" s="1"/>
  <c r="T356" i="3"/>
  <c r="I338" i="3"/>
  <c r="K338" i="3" s="1"/>
  <c r="T334" i="3" s="1"/>
  <c r="T287" i="3"/>
  <c r="T291" i="3" s="1"/>
  <c r="J186" i="3"/>
  <c r="S183" i="3" s="1"/>
  <c r="T183" i="3" s="1"/>
  <c r="T186" i="3" s="1"/>
  <c r="I192" i="3"/>
  <c r="K192" i="3" s="1"/>
  <c r="T188" i="3" s="1"/>
  <c r="T192" i="3" s="1"/>
  <c r="I356" i="3"/>
  <c r="K356" i="3" s="1"/>
  <c r="T351" i="3" s="1"/>
  <c r="I350" i="3"/>
  <c r="K350" i="3" s="1"/>
  <c r="T345" i="3" s="1"/>
  <c r="T350" i="3" s="1"/>
  <c r="I343" i="3"/>
  <c r="I327" i="3"/>
  <c r="K327" i="3" s="1"/>
  <c r="T321" i="3" s="1"/>
  <c r="T327" i="3" s="1"/>
  <c r="T309" i="3"/>
  <c r="I320" i="3"/>
  <c r="K320" i="3" s="1"/>
  <c r="T315" i="3" s="1"/>
  <c r="T320" i="3" s="1"/>
  <c r="I314" i="3"/>
  <c r="K314" i="3" s="1"/>
  <c r="T314" i="3"/>
  <c r="I307" i="3"/>
  <c r="K307" i="3" s="1"/>
  <c r="T303" i="3" s="1"/>
  <c r="T307" i="3" s="1"/>
  <c r="I302" i="3"/>
  <c r="K302" i="3" s="1"/>
  <c r="T298" i="3" s="1"/>
  <c r="T302" i="3" s="1"/>
  <c r="I297" i="3"/>
  <c r="K297" i="3" s="1"/>
  <c r="T293" i="3" s="1"/>
  <c r="T297" i="3" s="1"/>
  <c r="I286" i="3"/>
  <c r="K286" i="3" s="1"/>
  <c r="T282" i="3" s="1"/>
  <c r="T286" i="3" s="1"/>
  <c r="I291" i="3"/>
  <c r="K291" i="3" s="1"/>
  <c r="I269" i="3"/>
  <c r="K269" i="3" s="1"/>
  <c r="T264" i="3" s="1"/>
  <c r="T269" i="3" s="1"/>
  <c r="I281" i="3"/>
  <c r="K281" i="3" s="1"/>
  <c r="T277" i="3" s="1"/>
  <c r="T281" i="3" s="1"/>
  <c r="I263" i="3"/>
  <c r="K263" i="3" s="1"/>
  <c r="T258" i="3" s="1"/>
  <c r="T263" i="3"/>
  <c r="I275" i="3"/>
  <c r="K275" i="3" s="1"/>
  <c r="T270" i="3" s="1"/>
  <c r="T275" i="3" s="1"/>
  <c r="I249" i="3"/>
  <c r="K249" i="3" s="1"/>
  <c r="I202" i="3"/>
  <c r="K202" i="3" s="1"/>
  <c r="I226" i="3"/>
  <c r="K226" i="3" s="1"/>
  <c r="T202" i="3"/>
  <c r="T134" i="3"/>
  <c r="I197" i="3"/>
  <c r="K197" i="3" s="1"/>
  <c r="T193" i="3" s="1"/>
  <c r="T197" i="3" s="1"/>
  <c r="I256" i="3"/>
  <c r="K256" i="3" s="1"/>
  <c r="T236" i="3"/>
  <c r="T242" i="3" s="1"/>
  <c r="I234" i="3"/>
  <c r="K234" i="3" s="1"/>
  <c r="T231" i="3" s="1"/>
  <c r="T234" i="3" s="1"/>
  <c r="I242" i="3"/>
  <c r="K242" i="3" s="1"/>
  <c r="I230" i="3"/>
  <c r="K230" i="3" s="1"/>
  <c r="T227" i="3" s="1"/>
  <c r="T230" i="3" s="1"/>
  <c r="T226" i="3"/>
  <c r="I209" i="3"/>
  <c r="K209" i="3" s="1"/>
  <c r="T204" i="3" s="1"/>
  <c r="T209" i="3" s="1"/>
  <c r="G186" i="3"/>
  <c r="R183" i="3" s="1"/>
  <c r="Q179" i="3"/>
  <c r="I182" i="3"/>
  <c r="K182" i="3" s="1"/>
  <c r="I157" i="3"/>
  <c r="K157" i="3" s="1"/>
  <c r="T150" i="3" s="1"/>
  <c r="T157" i="3" s="1"/>
  <c r="I143" i="3"/>
  <c r="K143" i="3" s="1"/>
  <c r="T139" i="3" s="1"/>
  <c r="I165" i="3"/>
  <c r="K165" i="3" s="1"/>
  <c r="T158" i="3" s="1"/>
  <c r="T165" i="3" s="1"/>
  <c r="I178" i="3"/>
  <c r="K178" i="3" s="1"/>
  <c r="I148" i="3"/>
  <c r="K148" i="3" s="1"/>
  <c r="T144" i="3" s="1"/>
  <c r="T148" i="3" s="1"/>
  <c r="I173" i="3"/>
  <c r="K173" i="3" s="1"/>
  <c r="T166" i="3" s="1"/>
  <c r="T173" i="3" s="1"/>
  <c r="I63" i="3"/>
  <c r="K63" i="3" s="1"/>
  <c r="T60" i="3" s="1"/>
  <c r="T63" i="3" s="1"/>
  <c r="T143" i="3"/>
  <c r="I112" i="3"/>
  <c r="I127" i="3"/>
  <c r="K127" i="3" s="1"/>
  <c r="T123" i="3" s="1"/>
  <c r="I108" i="3"/>
  <c r="K108" i="3" s="1"/>
  <c r="T105" i="3" s="1"/>
  <c r="T108" i="3" s="1"/>
  <c r="I122" i="3"/>
  <c r="K122" i="3" s="1"/>
  <c r="T118" i="3" s="1"/>
  <c r="I98" i="3"/>
  <c r="K98" i="3" s="1"/>
  <c r="T94" i="3" s="1"/>
  <c r="T98" i="3" s="1"/>
  <c r="I116" i="3"/>
  <c r="K116" i="3" s="1"/>
  <c r="I93" i="3"/>
  <c r="K93" i="3" s="1"/>
  <c r="T89" i="3" s="1"/>
  <c r="T93" i="3" s="1"/>
  <c r="I77" i="3"/>
  <c r="K77" i="3" s="1"/>
  <c r="T73" i="3" s="1"/>
  <c r="T77" i="3" s="1"/>
  <c r="I71" i="3"/>
  <c r="K71" i="3" s="1"/>
  <c r="T68" i="3" s="1"/>
  <c r="T71" i="3" s="1"/>
  <c r="I67" i="3"/>
  <c r="K67" i="3" s="1"/>
  <c r="T64" i="3" s="1"/>
  <c r="T67" i="3" s="1"/>
  <c r="G63" i="3"/>
  <c r="R60" i="3" s="1"/>
  <c r="I58" i="3"/>
  <c r="K58" i="3" s="1"/>
  <c r="T49" i="3" s="1"/>
  <c r="T58" i="3" s="1"/>
  <c r="I48" i="3"/>
  <c r="F50" i="3"/>
  <c r="F40" i="3"/>
  <c r="E41" i="3" s="1"/>
  <c r="F41" i="3" s="1"/>
  <c r="E42" i="3" s="1"/>
  <c r="F42" i="3" s="1"/>
  <c r="E43" i="3" s="1"/>
  <c r="J48" i="3"/>
  <c r="S39" i="3" s="1"/>
  <c r="J38" i="3"/>
  <c r="S29" i="3" s="1"/>
  <c r="J27" i="3"/>
  <c r="S20" i="3" s="1"/>
  <c r="O20" i="3"/>
  <c r="H11" i="3"/>
  <c r="Q4" i="3" s="1"/>
  <c r="H27" i="3"/>
  <c r="Q20" i="3" s="1"/>
  <c r="J19" i="3"/>
  <c r="J11" i="3"/>
  <c r="S4" i="3" s="1"/>
  <c r="B14" i="3"/>
  <c r="I24" i="3"/>
  <c r="I25" i="3"/>
  <c r="I26" i="3"/>
  <c r="I20" i="3"/>
  <c r="I21" i="3"/>
  <c r="I22" i="3"/>
  <c r="I23" i="3"/>
  <c r="H19" i="3"/>
  <c r="Q12" i="3" s="1"/>
  <c r="O12" i="3"/>
  <c r="F30" i="3"/>
  <c r="E31" i="3" s="1"/>
  <c r="F31" i="3" s="1"/>
  <c r="E21" i="3"/>
  <c r="F21" i="3" s="1"/>
  <c r="I16" i="3"/>
  <c r="I17" i="3"/>
  <c r="I15" i="3"/>
  <c r="I14" i="3"/>
  <c r="I13" i="3"/>
  <c r="I12" i="3"/>
  <c r="I9" i="3"/>
  <c r="E13" i="3"/>
  <c r="F13" i="3" s="1"/>
  <c r="E14" i="3" s="1"/>
  <c r="I10" i="3"/>
  <c r="I8" i="3"/>
  <c r="I7" i="3"/>
  <c r="I6" i="3"/>
  <c r="I5" i="3"/>
  <c r="E5" i="3"/>
  <c r="F5" i="3" s="1"/>
  <c r="E6" i="3" s="1"/>
  <c r="B5" i="3"/>
  <c r="B6" i="3"/>
  <c r="B7" i="3"/>
  <c r="B8" i="3"/>
  <c r="B9" i="3"/>
  <c r="B10" i="3"/>
  <c r="B4" i="3"/>
  <c r="B12" i="3"/>
  <c r="B13" i="3"/>
  <c r="B16" i="3"/>
  <c r="B17" i="3"/>
  <c r="B18" i="3"/>
  <c r="B20" i="3"/>
  <c r="B21" i="3"/>
  <c r="B22" i="3"/>
  <c r="B23" i="3"/>
  <c r="B24" i="3"/>
  <c r="B25" i="3"/>
  <c r="B26" i="3"/>
  <c r="B30" i="3"/>
  <c r="B31" i="3"/>
  <c r="B32" i="3"/>
  <c r="B33" i="3"/>
  <c r="B34" i="3"/>
  <c r="B35" i="3"/>
  <c r="B36" i="3"/>
  <c r="B37" i="3"/>
  <c r="B40" i="3"/>
  <c r="B41" i="3"/>
  <c r="B42" i="3"/>
  <c r="B43" i="3"/>
  <c r="B44" i="3"/>
  <c r="B45" i="3"/>
  <c r="B46" i="3"/>
  <c r="B47" i="3"/>
  <c r="B50" i="3"/>
  <c r="B51" i="3"/>
  <c r="B52" i="3"/>
  <c r="B53" i="3"/>
  <c r="B54" i="3"/>
  <c r="B55" i="3"/>
  <c r="B56" i="3"/>
  <c r="B57" i="3"/>
  <c r="B60" i="3"/>
  <c r="B61" i="3"/>
  <c r="B62" i="3"/>
  <c r="B64" i="3"/>
  <c r="B65" i="3"/>
  <c r="B66" i="3"/>
  <c r="B68" i="3"/>
  <c r="B69" i="3"/>
  <c r="B70" i="3"/>
  <c r="B73" i="3"/>
  <c r="B74" i="3"/>
  <c r="B75" i="3"/>
  <c r="B76" i="3"/>
  <c r="B78" i="3"/>
  <c r="B79" i="3"/>
  <c r="B80" i="3"/>
  <c r="B81" i="3"/>
  <c r="B83" i="3"/>
  <c r="B84" i="3"/>
  <c r="B85" i="3"/>
  <c r="B86" i="3"/>
  <c r="B89" i="3"/>
  <c r="B90" i="3"/>
  <c r="B91" i="3"/>
  <c r="B92" i="3"/>
  <c r="B94" i="3"/>
  <c r="B95" i="3"/>
  <c r="B96" i="3"/>
  <c r="B97" i="3"/>
  <c r="B99" i="3"/>
  <c r="B100" i="3"/>
  <c r="B101" i="3"/>
  <c r="B102" i="3"/>
  <c r="B105" i="3"/>
  <c r="B106" i="3"/>
  <c r="B109" i="3"/>
  <c r="B111" i="3"/>
  <c r="B115" i="3"/>
  <c r="B118" i="3"/>
  <c r="B119" i="3"/>
  <c r="B120" i="3"/>
  <c r="B121" i="3"/>
  <c r="B123" i="3"/>
  <c r="B124" i="3"/>
  <c r="B125" i="3"/>
  <c r="B126" i="3"/>
  <c r="B128" i="3"/>
  <c r="B129" i="3"/>
  <c r="B130" i="3"/>
  <c r="B131" i="3"/>
  <c r="B134" i="3"/>
  <c r="B135" i="3"/>
  <c r="B136" i="3"/>
  <c r="B137" i="3"/>
  <c r="B139" i="3"/>
  <c r="B140" i="3"/>
  <c r="B141" i="3"/>
  <c r="B142" i="3"/>
  <c r="B144" i="3"/>
  <c r="B145" i="3"/>
  <c r="B146" i="3"/>
  <c r="B147" i="3"/>
  <c r="B150" i="3"/>
  <c r="B151" i="3"/>
  <c r="B152" i="3"/>
  <c r="B153" i="3"/>
  <c r="B154" i="3"/>
  <c r="B155" i="3"/>
  <c r="B156" i="3"/>
  <c r="B158" i="3"/>
  <c r="B159" i="3"/>
  <c r="B160" i="3"/>
  <c r="B161" i="3"/>
  <c r="B162" i="3"/>
  <c r="B163" i="3"/>
  <c r="B164" i="3"/>
  <c r="B166" i="3"/>
  <c r="B167" i="3"/>
  <c r="B168" i="3"/>
  <c r="B169" i="3"/>
  <c r="B170" i="3"/>
  <c r="B171" i="3"/>
  <c r="B172" i="3"/>
  <c r="B175" i="3"/>
  <c r="B176" i="3"/>
  <c r="B177" i="3"/>
  <c r="B188" i="3"/>
  <c r="B189" i="3"/>
  <c r="B190" i="3"/>
  <c r="B191" i="3"/>
  <c r="B193" i="3"/>
  <c r="B194" i="3"/>
  <c r="B195" i="3"/>
  <c r="B196" i="3"/>
  <c r="B198" i="3"/>
  <c r="B199" i="3"/>
  <c r="B200" i="3"/>
  <c r="B201" i="3"/>
  <c r="B204" i="3"/>
  <c r="B205" i="3"/>
  <c r="B206" i="3"/>
  <c r="B207" i="3"/>
  <c r="B208" i="3"/>
  <c r="B210" i="3"/>
  <c r="B211" i="3"/>
  <c r="B212" i="3"/>
  <c r="B213" i="3"/>
  <c r="B214" i="3"/>
  <c r="B216" i="3"/>
  <c r="B217" i="3"/>
  <c r="B218" i="3"/>
  <c r="B219" i="3"/>
  <c r="B220" i="3"/>
  <c r="B223" i="3"/>
  <c r="B224" i="3"/>
  <c r="B225" i="3"/>
  <c r="B227" i="3"/>
  <c r="B228" i="3"/>
  <c r="B229" i="3"/>
  <c r="B231" i="3"/>
  <c r="B232" i="3"/>
  <c r="B233" i="3"/>
  <c r="B236" i="3"/>
  <c r="B237" i="3"/>
  <c r="B238" i="3"/>
  <c r="B239" i="3"/>
  <c r="B240" i="3"/>
  <c r="B241" i="3"/>
  <c r="B243" i="3"/>
  <c r="B244" i="3"/>
  <c r="B245" i="3"/>
  <c r="B246" i="3"/>
  <c r="B247" i="3"/>
  <c r="B248" i="3"/>
  <c r="B250" i="3"/>
  <c r="B251" i="3"/>
  <c r="B252" i="3"/>
  <c r="B253" i="3"/>
  <c r="B254" i="3"/>
  <c r="B255" i="3"/>
  <c r="B258" i="3"/>
  <c r="B259" i="3"/>
  <c r="B260" i="3"/>
  <c r="B261" i="3"/>
  <c r="B262" i="3"/>
  <c r="B264" i="3"/>
  <c r="B265" i="3"/>
  <c r="B266" i="3"/>
  <c r="B267" i="3"/>
  <c r="B268" i="3"/>
  <c r="B270" i="3"/>
  <c r="B271" i="3"/>
  <c r="B272" i="3"/>
  <c r="B273" i="3"/>
  <c r="B274" i="3"/>
  <c r="B278" i="3"/>
  <c r="B279" i="3"/>
  <c r="B280" i="3"/>
  <c r="B283" i="3"/>
  <c r="B284" i="3"/>
  <c r="B285" i="3"/>
  <c r="B289" i="3"/>
  <c r="B290" i="3"/>
  <c r="B293" i="3"/>
  <c r="B294" i="3"/>
  <c r="B295" i="3"/>
  <c r="B296" i="3"/>
  <c r="B298" i="3"/>
  <c r="B299" i="3"/>
  <c r="B300" i="3"/>
  <c r="B301" i="3"/>
  <c r="B303" i="3"/>
  <c r="B304" i="3"/>
  <c r="B305" i="3"/>
  <c r="B306" i="3"/>
  <c r="B309" i="3"/>
  <c r="B310" i="3"/>
  <c r="B311" i="3"/>
  <c r="B312" i="3"/>
  <c r="B313" i="3"/>
  <c r="B316" i="3"/>
  <c r="B317" i="3"/>
  <c r="B318" i="3"/>
  <c r="B319" i="3"/>
  <c r="B321" i="3"/>
  <c r="B322" i="3"/>
  <c r="B323" i="3"/>
  <c r="B324" i="3"/>
  <c r="B325" i="3"/>
  <c r="B329" i="3"/>
  <c r="B330" i="3"/>
  <c r="B331" i="3"/>
  <c r="B332" i="3"/>
  <c r="B334" i="3"/>
  <c r="B335" i="3"/>
  <c r="B336" i="3"/>
  <c r="B337" i="3"/>
  <c r="B339" i="3"/>
  <c r="B340" i="3"/>
  <c r="B341" i="3"/>
  <c r="B342" i="3"/>
  <c r="B345" i="3"/>
  <c r="B346" i="3"/>
  <c r="B347" i="3"/>
  <c r="B348" i="3"/>
  <c r="B349" i="3"/>
  <c r="B351" i="3"/>
  <c r="B352" i="3"/>
  <c r="B353" i="3"/>
  <c r="B354" i="3"/>
  <c r="B355" i="3"/>
  <c r="B357" i="3"/>
  <c r="B360" i="3"/>
  <c r="B361" i="3"/>
  <c r="B364" i="3"/>
  <c r="B365" i="3"/>
  <c r="B366" i="3"/>
  <c r="B368" i="3"/>
  <c r="B369" i="3"/>
  <c r="B370" i="3"/>
  <c r="B372" i="3"/>
  <c r="B373" i="3"/>
  <c r="B374" i="3"/>
  <c r="B377" i="3"/>
  <c r="B378" i="3"/>
  <c r="B379" i="3"/>
  <c r="B380" i="3"/>
  <c r="B393" i="3"/>
  <c r="B394" i="3"/>
  <c r="B395" i="3"/>
  <c r="B396" i="3"/>
  <c r="B397" i="3"/>
  <c r="B398" i="3"/>
  <c r="B399" i="3"/>
  <c r="B418" i="3"/>
  <c r="B419" i="3"/>
  <c r="B420" i="3"/>
  <c r="B421" i="3"/>
  <c r="B422" i="3"/>
  <c r="B423" i="3"/>
  <c r="B424" i="3"/>
  <c r="B443" i="3"/>
  <c r="B444" i="3"/>
  <c r="B445" i="3"/>
  <c r="B456" i="3"/>
  <c r="B457" i="3"/>
  <c r="B458" i="3"/>
  <c r="B459" i="3"/>
  <c r="B472" i="3"/>
  <c r="B473" i="3"/>
  <c r="B474" i="3"/>
  <c r="B475" i="3"/>
  <c r="B488" i="3"/>
  <c r="B489" i="3"/>
  <c r="B490" i="3"/>
  <c r="B502" i="3"/>
  <c r="B503" i="3"/>
  <c r="B504" i="3"/>
  <c r="B505" i="3"/>
  <c r="B520" i="3"/>
  <c r="B521" i="3"/>
  <c r="B522" i="3"/>
  <c r="B523" i="3"/>
  <c r="B536" i="3"/>
  <c r="B537" i="3"/>
  <c r="B538" i="3"/>
  <c r="B549" i="3"/>
  <c r="B550" i="3"/>
  <c r="B551" i="3"/>
  <c r="B552" i="3"/>
  <c r="B565" i="3"/>
  <c r="B566" i="3"/>
  <c r="B567" i="3"/>
  <c r="B568" i="3"/>
  <c r="B569" i="3"/>
  <c r="B583" i="3"/>
  <c r="B584" i="3"/>
  <c r="B585" i="3"/>
  <c r="B586" i="3"/>
  <c r="B599" i="3"/>
  <c r="B600" i="3"/>
  <c r="K33" i="1"/>
  <c r="K48" i="3" l="1"/>
  <c r="T39" i="3" s="1"/>
  <c r="T48" i="3" s="1"/>
  <c r="K367" i="3"/>
  <c r="T364" i="3" s="1"/>
  <c r="T367" i="3" s="1"/>
  <c r="T371" i="3"/>
  <c r="J343" i="3"/>
  <c r="S339" i="3" s="1"/>
  <c r="Q339" i="3"/>
  <c r="Q334" i="3"/>
  <c r="I11" i="3"/>
  <c r="K11" i="3" s="1"/>
  <c r="T4" i="3" s="1"/>
  <c r="T11" i="3" s="1"/>
  <c r="I27" i="3"/>
  <c r="K27" i="3" s="1"/>
  <c r="T20" i="3" s="1"/>
  <c r="T27" i="3" s="1"/>
  <c r="E32" i="3"/>
  <c r="F32" i="3" s="1"/>
  <c r="E22" i="3"/>
  <c r="F6" i="3"/>
  <c r="E7" i="3" s="1"/>
  <c r="F7" i="3" s="1"/>
  <c r="O30" i="1"/>
  <c r="O35" i="1"/>
  <c r="O36" i="1"/>
  <c r="O60" i="1"/>
  <c r="O28" i="1"/>
  <c r="O23" i="1"/>
  <c r="O25" i="1"/>
  <c r="O19" i="1"/>
  <c r="O14" i="1"/>
  <c r="O15" i="1"/>
  <c r="O9" i="1"/>
  <c r="O6" i="1"/>
  <c r="O11" i="1"/>
  <c r="O12" i="1"/>
  <c r="O4" i="1"/>
  <c r="L92" i="1"/>
  <c r="K92" i="1"/>
  <c r="L91" i="1"/>
  <c r="K91" i="1"/>
  <c r="L90" i="1"/>
  <c r="K90" i="1"/>
  <c r="L89" i="1"/>
  <c r="K89" i="1"/>
  <c r="F92" i="1"/>
  <c r="O92" i="1" s="1"/>
  <c r="F91" i="1"/>
  <c r="O91" i="1" s="1"/>
  <c r="F90" i="1"/>
  <c r="O90" i="1" s="1"/>
  <c r="F89" i="1"/>
  <c r="O89" i="1" s="1"/>
  <c r="L87" i="1"/>
  <c r="K87" i="1"/>
  <c r="L86" i="1"/>
  <c r="K86" i="1"/>
  <c r="L85" i="1"/>
  <c r="K85" i="1"/>
  <c r="L84" i="1"/>
  <c r="K84" i="1"/>
  <c r="F84" i="1"/>
  <c r="O84" i="1" s="1"/>
  <c r="F87" i="1"/>
  <c r="O87" i="1" s="1"/>
  <c r="F86" i="1"/>
  <c r="O86" i="1" s="1"/>
  <c r="F85" i="1"/>
  <c r="O85" i="1" s="1"/>
  <c r="F82" i="1"/>
  <c r="O82" i="1" s="1"/>
  <c r="F81" i="1"/>
  <c r="O81" i="1" s="1"/>
  <c r="F80" i="1"/>
  <c r="O80" i="1" s="1"/>
  <c r="F79" i="1"/>
  <c r="O79" i="1" s="1"/>
  <c r="L82" i="1"/>
  <c r="K82" i="1"/>
  <c r="L81" i="1"/>
  <c r="K81" i="1"/>
  <c r="L80" i="1"/>
  <c r="K80" i="1"/>
  <c r="L79" i="1"/>
  <c r="K79" i="1"/>
  <c r="K74" i="1"/>
  <c r="K75" i="1"/>
  <c r="L75" i="1"/>
  <c r="K76" i="1"/>
  <c r="L76" i="1"/>
  <c r="K77" i="1"/>
  <c r="L77" i="1"/>
  <c r="F77" i="1"/>
  <c r="O77" i="1" s="1"/>
  <c r="F76" i="1"/>
  <c r="O76" i="1" s="1"/>
  <c r="F75" i="1"/>
  <c r="O75" i="1" s="1"/>
  <c r="F74" i="1"/>
  <c r="O74" i="1" s="1"/>
  <c r="L74" i="1"/>
  <c r="L72" i="1"/>
  <c r="K72" i="1"/>
  <c r="L71" i="1"/>
  <c r="K71" i="1"/>
  <c r="L70" i="1"/>
  <c r="K70" i="1"/>
  <c r="L69" i="1"/>
  <c r="K69" i="1"/>
  <c r="F72" i="1"/>
  <c r="O72" i="1" s="1"/>
  <c r="F71" i="1"/>
  <c r="O71" i="1" s="1"/>
  <c r="F70" i="1"/>
  <c r="O70" i="1" s="1"/>
  <c r="F69" i="1"/>
  <c r="O69" i="1" s="1"/>
  <c r="F55" i="1"/>
  <c r="O55" i="1" s="1"/>
  <c r="L47" i="1"/>
  <c r="L67" i="1"/>
  <c r="K67" i="1"/>
  <c r="L66" i="1"/>
  <c r="K66" i="1"/>
  <c r="L65" i="1"/>
  <c r="K65" i="1"/>
  <c r="L64" i="1"/>
  <c r="K64" i="1"/>
  <c r="K62" i="1"/>
  <c r="F67" i="1"/>
  <c r="O67" i="1" s="1"/>
  <c r="F66" i="1"/>
  <c r="O66" i="1" s="1"/>
  <c r="F65" i="1"/>
  <c r="O65" i="1" s="1"/>
  <c r="F64" i="1"/>
  <c r="O64" i="1" s="1"/>
  <c r="L62" i="1"/>
  <c r="L61" i="1"/>
  <c r="K61" i="1"/>
  <c r="L60" i="1"/>
  <c r="K60" i="1"/>
  <c r="L59" i="1"/>
  <c r="K59" i="1"/>
  <c r="F62" i="1"/>
  <c r="O62" i="1" s="1"/>
  <c r="F61" i="1"/>
  <c r="O61" i="1" s="1"/>
  <c r="F60" i="1"/>
  <c r="F59" i="1"/>
  <c r="O59" i="1" s="1"/>
  <c r="L57" i="1"/>
  <c r="K57" i="1"/>
  <c r="L56" i="1"/>
  <c r="K56" i="1"/>
  <c r="L55" i="1"/>
  <c r="K55" i="1"/>
  <c r="L54" i="1"/>
  <c r="K54" i="1"/>
  <c r="F57" i="1"/>
  <c r="O57" i="1" s="1"/>
  <c r="F56" i="1"/>
  <c r="O56" i="1" s="1"/>
  <c r="F54" i="1"/>
  <c r="O54" i="1" s="1"/>
  <c r="K50" i="1"/>
  <c r="L50" i="1"/>
  <c r="K51" i="1"/>
  <c r="L51" i="1"/>
  <c r="K52" i="1"/>
  <c r="L52" i="1"/>
  <c r="L49" i="1"/>
  <c r="K49" i="1"/>
  <c r="F52" i="1"/>
  <c r="O52" i="1" s="1"/>
  <c r="F51" i="1"/>
  <c r="O51" i="1" s="1"/>
  <c r="F50" i="1"/>
  <c r="O50" i="1" s="1"/>
  <c r="F49" i="1"/>
  <c r="O49" i="1" s="1"/>
  <c r="K45" i="1"/>
  <c r="L45" i="1"/>
  <c r="K46" i="1"/>
  <c r="L46" i="1"/>
  <c r="K47" i="1"/>
  <c r="L44" i="1"/>
  <c r="K44" i="1"/>
  <c r="F47" i="1"/>
  <c r="O47" i="1" s="1"/>
  <c r="F46" i="1"/>
  <c r="O46" i="1" s="1"/>
  <c r="F45" i="1"/>
  <c r="O45" i="1" s="1"/>
  <c r="F44" i="1"/>
  <c r="O44" i="1" s="1"/>
  <c r="L40" i="1"/>
  <c r="L39" i="1"/>
  <c r="L37" i="1"/>
  <c r="F42" i="1"/>
  <c r="O42" i="1" s="1"/>
  <c r="F41" i="1"/>
  <c r="O41" i="1" s="1"/>
  <c r="F40" i="1"/>
  <c r="O40" i="1" s="1"/>
  <c r="F39" i="1"/>
  <c r="O39" i="1" s="1"/>
  <c r="F37" i="1"/>
  <c r="O37" i="1" s="1"/>
  <c r="F34" i="1"/>
  <c r="O34" i="1" s="1"/>
  <c r="F33" i="1"/>
  <c r="O33" i="1" s="1"/>
  <c r="F31" i="1"/>
  <c r="O31" i="1" s="1"/>
  <c r="F29" i="1"/>
  <c r="O29" i="1" s="1"/>
  <c r="F28" i="1"/>
  <c r="F21" i="1"/>
  <c r="O21" i="1" s="1"/>
  <c r="F19" i="1"/>
  <c r="F17" i="1"/>
  <c r="O17" i="1" s="1"/>
  <c r="F16" i="1"/>
  <c r="O16" i="1" s="1"/>
  <c r="F15" i="1"/>
  <c r="F12" i="1"/>
  <c r="F11" i="1"/>
  <c r="F10" i="1"/>
  <c r="O10" i="1" s="1"/>
  <c r="F9" i="1"/>
  <c r="F7" i="1"/>
  <c r="O7" i="1" s="1"/>
  <c r="F5" i="1"/>
  <c r="O5" i="1" s="1"/>
  <c r="F4" i="1"/>
  <c r="F6" i="1"/>
  <c r="L34" i="1"/>
  <c r="L33" i="1"/>
  <c r="L29" i="1"/>
  <c r="L31" i="1"/>
  <c r="K42" i="1"/>
  <c r="K41" i="1"/>
  <c r="K40" i="1"/>
  <c r="K39" i="1"/>
  <c r="K34" i="1"/>
  <c r="K37" i="1"/>
  <c r="L28" i="1"/>
  <c r="K29" i="1"/>
  <c r="K31" i="1"/>
  <c r="K28" i="1"/>
  <c r="K21" i="1"/>
  <c r="L21" i="1"/>
  <c r="L19" i="1"/>
  <c r="K19" i="1"/>
  <c r="K17" i="1"/>
  <c r="K5" i="1"/>
  <c r="L5" i="1"/>
  <c r="K6" i="1"/>
  <c r="L6" i="1"/>
  <c r="K7" i="1"/>
  <c r="L7" i="1"/>
  <c r="K9" i="1"/>
  <c r="L9" i="1"/>
  <c r="K10" i="1"/>
  <c r="L10" i="1"/>
  <c r="K11" i="1"/>
  <c r="L11" i="1"/>
  <c r="K12" i="1"/>
  <c r="L12" i="1"/>
  <c r="K15" i="1"/>
  <c r="L15" i="1"/>
  <c r="K16" i="1"/>
  <c r="L16" i="1"/>
  <c r="L17" i="1"/>
  <c r="L4" i="1"/>
  <c r="K4" i="1"/>
  <c r="K343" i="3" l="1"/>
  <c r="T339" i="3" s="1"/>
  <c r="T343" i="3" s="1"/>
  <c r="T338" i="3"/>
  <c r="T138" i="3"/>
  <c r="I18" i="3"/>
  <c r="I19" i="3" s="1"/>
  <c r="K19" i="3" s="1"/>
  <c r="T12" i="3" s="1"/>
  <c r="T19" i="3" s="1"/>
  <c r="F22" i="3"/>
  <c r="E23" i="3" s="1"/>
  <c r="E8" i="3"/>
  <c r="S372" i="3" l="1"/>
  <c r="T375" i="3" s="1"/>
  <c r="F8" i="3"/>
  <c r="F23" i="3"/>
  <c r="E24" i="3" s="1"/>
  <c r="F24" i="3" s="1"/>
  <c r="E25" i="3" s="1"/>
  <c r="F25" i="3" s="1"/>
  <c r="I29" i="3" s="1"/>
  <c r="E9" i="3" l="1"/>
  <c r="F9" i="3" s="1"/>
  <c r="I185" i="3" s="1"/>
  <c r="O243" i="3"/>
  <c r="T243" i="3" s="1"/>
  <c r="T249" i="3" s="1"/>
  <c r="E26" i="3"/>
  <c r="F26" i="3" s="1"/>
  <c r="G27" i="3" s="1"/>
  <c r="F14" i="3"/>
  <c r="E10" i="3" l="1"/>
  <c r="F10" i="3" s="1"/>
  <c r="O175" i="3" s="1"/>
  <c r="T175" i="3" s="1"/>
  <c r="T178" i="3" s="1"/>
  <c r="I184" i="3"/>
  <c r="I183" i="3"/>
  <c r="E15" i="3"/>
  <c r="F15" i="3" s="1"/>
  <c r="O179" i="3"/>
  <c r="R20" i="3"/>
  <c r="I186" i="3" l="1"/>
  <c r="K186" i="3" s="1"/>
  <c r="T179" i="3" s="1"/>
  <c r="T182" i="3" s="1"/>
  <c r="G11" i="3"/>
  <c r="R4" i="3" s="1"/>
  <c r="E16" i="3"/>
  <c r="F16" i="3" s="1"/>
  <c r="E17" i="3" s="1"/>
  <c r="F17" i="3" s="1"/>
  <c r="E18" i="3" s="1"/>
  <c r="F18" i="3" s="1"/>
  <c r="G19" i="3" s="1"/>
  <c r="R12" i="3" s="1"/>
  <c r="O250" i="3"/>
  <c r="T250" i="3" s="1"/>
  <c r="T256" i="3" s="1"/>
  <c r="I38" i="3"/>
  <c r="K38" i="3" s="1"/>
  <c r="T29" i="3" s="1"/>
  <c r="T38" i="3" s="1"/>
  <c r="E33" i="3"/>
  <c r="F33" i="3" l="1"/>
  <c r="E34" i="3" s="1"/>
  <c r="F34" i="3" l="1"/>
  <c r="E35" i="3" s="1"/>
  <c r="F35" i="3" l="1"/>
  <c r="E36" i="3" s="1"/>
  <c r="F36" i="3" l="1"/>
  <c r="F43" i="3"/>
  <c r="E44" i="3" s="1"/>
  <c r="E37" i="3" l="1"/>
  <c r="F37" i="3" s="1"/>
  <c r="G38" i="3" s="1"/>
  <c r="R29" i="3" s="1"/>
  <c r="F44" i="3" l="1"/>
  <c r="E45" i="3" l="1"/>
  <c r="F45" i="3" s="1"/>
  <c r="E51" i="3"/>
  <c r="E46" i="3" l="1"/>
  <c r="F46" i="3" s="1"/>
  <c r="E47" i="3" s="1"/>
  <c r="F51" i="3"/>
  <c r="E52" i="3" s="1"/>
  <c r="F52" i="3" s="1"/>
  <c r="E53" i="3" l="1"/>
  <c r="F47" i="3"/>
  <c r="G48" i="3" l="1"/>
  <c r="R39" i="3" s="1"/>
  <c r="F53" i="3"/>
  <c r="E54" i="3" s="1"/>
  <c r="F54" i="3" s="1"/>
  <c r="E55" i="3" s="1"/>
  <c r="F55" i="3" l="1"/>
  <c r="E56" i="3" s="1"/>
  <c r="F56" i="3" s="1"/>
  <c r="E57" i="3" l="1"/>
  <c r="F57" i="3" l="1"/>
  <c r="G58" i="3" l="1"/>
  <c r="R49" i="3" s="1"/>
  <c r="E65" i="3" l="1"/>
  <c r="F65" i="3" l="1"/>
  <c r="E66" i="3" s="1"/>
  <c r="F66" i="3" s="1"/>
  <c r="G67" i="3" s="1"/>
  <c r="R64" i="3" s="1"/>
  <c r="E69" i="3"/>
  <c r="F69" i="3" l="1"/>
  <c r="E70" i="3" s="1"/>
  <c r="F70" i="3" s="1"/>
  <c r="G71" i="3" l="1"/>
  <c r="R68" i="3" s="1"/>
  <c r="E74" i="3"/>
  <c r="F74" i="3" s="1"/>
  <c r="E75" i="3" l="1"/>
  <c r="F75" i="3" s="1"/>
  <c r="E76" i="3" l="1"/>
  <c r="F76" i="3" s="1"/>
  <c r="G77" i="3" s="1"/>
  <c r="R73" i="3" s="1"/>
  <c r="E79" i="3" l="1"/>
  <c r="F79" i="3" l="1"/>
  <c r="E80" i="3" s="1"/>
  <c r="F80" i="3" s="1"/>
  <c r="E81" i="3" s="1"/>
  <c r="I82" i="3"/>
  <c r="K82" i="3" s="1"/>
  <c r="T78" i="3" s="1"/>
  <c r="T82" i="3" s="1"/>
  <c r="I87" i="3"/>
  <c r="K87" i="3" s="1"/>
  <c r="T83" i="3" s="1"/>
  <c r="T87" i="3" s="1"/>
  <c r="F81" i="3" l="1"/>
  <c r="G82" i="3" s="1"/>
  <c r="R78" i="3" s="1"/>
  <c r="E84" i="3"/>
  <c r="F84" i="3" s="1"/>
  <c r="E85" i="3" l="1"/>
  <c r="F85" i="3" l="1"/>
  <c r="E86" i="3" s="1"/>
  <c r="F86" i="3" l="1"/>
  <c r="G87" i="3" l="1"/>
  <c r="R83" i="3" s="1"/>
  <c r="E91" i="3"/>
  <c r="F91" i="3" l="1"/>
  <c r="E92" i="3" s="1"/>
  <c r="F92" i="3" s="1"/>
  <c r="G93" i="3" s="1"/>
  <c r="R89" i="3" s="1"/>
  <c r="E95" i="3" l="1"/>
  <c r="F95" i="3" s="1"/>
  <c r="E96" i="3" l="1"/>
  <c r="F96" i="3" s="1"/>
  <c r="E97" i="3" l="1"/>
  <c r="F97" i="3" s="1"/>
  <c r="G98" i="3" s="1"/>
  <c r="R94" i="3" s="1"/>
  <c r="E100" i="3"/>
  <c r="F100" i="3" s="1"/>
  <c r="I103" i="3" l="1"/>
  <c r="K103" i="3" s="1"/>
  <c r="T99" i="3" s="1"/>
  <c r="T103" i="3" s="1"/>
  <c r="E101" i="3"/>
  <c r="F101" i="3" s="1"/>
  <c r="E102" i="3" l="1"/>
  <c r="F102" i="3" s="1"/>
  <c r="G103" i="3" s="1"/>
  <c r="R99" i="3" s="1"/>
  <c r="E106" i="3" l="1"/>
  <c r="F106" i="3" s="1"/>
  <c r="E107" i="3" l="1"/>
  <c r="F107" i="3" s="1"/>
  <c r="G108" i="3" s="1"/>
  <c r="R105" i="3" s="1"/>
  <c r="K112" i="3" l="1"/>
  <c r="T109" i="3" s="1"/>
  <c r="E110" i="3" l="1"/>
  <c r="F110" i="3" s="1"/>
  <c r="E111" i="3" s="1"/>
  <c r="F111" i="3" s="1"/>
  <c r="G112" i="3" s="1"/>
  <c r="R109" i="3" s="1"/>
  <c r="E114" i="3" l="1"/>
  <c r="F114" i="3" s="1"/>
  <c r="E115" i="3" l="1"/>
  <c r="F115" i="3" s="1"/>
  <c r="E119" i="3" l="1"/>
  <c r="F119" i="3" s="1"/>
  <c r="I123" i="3" l="1"/>
  <c r="E120" i="3"/>
  <c r="F120" i="3" s="1"/>
  <c r="E121" i="3" l="1"/>
  <c r="F121" i="3" s="1"/>
  <c r="G122" i="3" s="1"/>
  <c r="R118" i="3" l="1"/>
  <c r="E124" i="3" l="1"/>
  <c r="F124" i="3" s="1"/>
  <c r="I128" i="3"/>
  <c r="I132" i="3" s="1"/>
  <c r="K132" i="3" s="1"/>
  <c r="T128" i="3" s="1"/>
  <c r="E125" i="3" l="1"/>
  <c r="F125" i="3" s="1"/>
  <c r="E126" i="3" l="1"/>
  <c r="F126" i="3" s="1"/>
  <c r="G127" i="3" s="1"/>
  <c r="R123" i="3" l="1"/>
  <c r="E129" i="3" l="1"/>
  <c r="F129" i="3" s="1"/>
  <c r="E130" i="3" l="1"/>
  <c r="F130" i="3" s="1"/>
  <c r="E131" i="3" l="1"/>
  <c r="F131" i="3" s="1"/>
  <c r="G132" i="3" s="1"/>
  <c r="R128" i="3" s="1"/>
  <c r="I138" i="3" l="1"/>
  <c r="K138" i="3" s="1"/>
  <c r="E135" i="3" l="1"/>
  <c r="F135" i="3" s="1"/>
  <c r="E136" i="3" l="1"/>
  <c r="F136" i="3" s="1"/>
  <c r="E137" i="3" l="1"/>
  <c r="F137" i="3" s="1"/>
  <c r="G138" i="3" s="1"/>
  <c r="R134" i="3" s="1"/>
  <c r="E140" i="3" l="1"/>
  <c r="F140" i="3" s="1"/>
  <c r="E141" i="3" l="1"/>
  <c r="F141" i="3" s="1"/>
  <c r="E142" i="3" l="1"/>
  <c r="F142" i="3" s="1"/>
  <c r="G143" i="3" s="1"/>
  <c r="R139" i="3" s="1"/>
  <c r="E145" i="3" l="1"/>
  <c r="F145" i="3" s="1"/>
  <c r="E146" i="3" l="1"/>
  <c r="F146" i="3" s="1"/>
  <c r="E147" i="3" l="1"/>
  <c r="F147" i="3" s="1"/>
  <c r="G148" i="3" s="1"/>
  <c r="R144" i="3" s="1"/>
  <c r="E151" i="3" l="1"/>
  <c r="F151" i="3" s="1"/>
  <c r="E152" i="3" l="1"/>
  <c r="F152" i="3" s="1"/>
  <c r="E153" i="3" l="1"/>
  <c r="F153" i="3" s="1"/>
  <c r="E154" i="3" l="1"/>
  <c r="F154" i="3" s="1"/>
  <c r="E155" i="3" l="1"/>
  <c r="F155" i="3" s="1"/>
  <c r="E156" i="3" l="1"/>
  <c r="F156" i="3" s="1"/>
  <c r="G157" i="3" s="1"/>
  <c r="R150" i="3" s="1"/>
  <c r="E159" i="3" l="1"/>
  <c r="F159" i="3" s="1"/>
  <c r="E160" i="3" l="1"/>
  <c r="F160" i="3" s="1"/>
  <c r="E161" i="3" l="1"/>
  <c r="F161" i="3" s="1"/>
  <c r="E162" i="3" l="1"/>
  <c r="F162" i="3" s="1"/>
  <c r="E163" i="3" l="1"/>
  <c r="F163" i="3" s="1"/>
  <c r="E164" i="3" l="1"/>
  <c r="F164" i="3" s="1"/>
  <c r="G165" i="3" s="1"/>
  <c r="R158" i="3" s="1"/>
  <c r="E167" i="3" l="1"/>
  <c r="F167" i="3" s="1"/>
  <c r="E168" i="3" l="1"/>
  <c r="F168" i="3" s="1"/>
  <c r="E169" i="3" l="1"/>
  <c r="F169" i="3" s="1"/>
  <c r="E170" i="3" l="1"/>
  <c r="F170" i="3" s="1"/>
  <c r="E171" i="3" l="1"/>
  <c r="F171" i="3" s="1"/>
  <c r="E172" i="3" l="1"/>
  <c r="F172" i="3" s="1"/>
  <c r="G173" i="3" l="1"/>
  <c r="R166" i="3" s="1"/>
  <c r="E176" i="3" l="1"/>
  <c r="F176" i="3" l="1"/>
  <c r="E177" i="3" s="1"/>
  <c r="F177" i="3" s="1"/>
  <c r="G178" i="3" s="1"/>
  <c r="R175" i="3" s="1"/>
  <c r="E189" i="3" l="1"/>
  <c r="F189" i="3" s="1"/>
  <c r="E190" i="3" l="1"/>
  <c r="F190" i="3" s="1"/>
  <c r="E191" i="3" l="1"/>
  <c r="F191" i="3" l="1"/>
  <c r="E194" i="3"/>
  <c r="F194" i="3" s="1"/>
  <c r="G192" i="3" l="1"/>
  <c r="R188" i="3" s="1"/>
  <c r="E195" i="3"/>
  <c r="F195" i="3" s="1"/>
  <c r="E196" i="3" l="1"/>
  <c r="F196" i="3" s="1"/>
  <c r="G197" i="3" s="1"/>
  <c r="R193" i="3" l="1"/>
  <c r="E199" i="3" l="1"/>
  <c r="F199" i="3" s="1"/>
  <c r="E200" i="3" l="1"/>
  <c r="F200" i="3" s="1"/>
  <c r="E201" i="3" l="1"/>
  <c r="F201" i="3" l="1"/>
  <c r="G202" i="3" s="1"/>
  <c r="R198" i="3" s="1"/>
  <c r="E206" i="3" l="1"/>
  <c r="F206" i="3" s="1"/>
  <c r="I210" i="3"/>
  <c r="I215" i="3" s="1"/>
  <c r="K215" i="3" s="1"/>
  <c r="T210" i="3" s="1"/>
  <c r="T215" i="3" s="1"/>
  <c r="E207" i="3" l="1"/>
  <c r="F207" i="3" s="1"/>
  <c r="E208" i="3" l="1"/>
  <c r="F208" i="3" s="1"/>
  <c r="G209" i="3" s="1"/>
  <c r="R204" i="3" s="1"/>
  <c r="E211" i="3" l="1"/>
  <c r="F211" i="3" s="1"/>
  <c r="I216" i="3" l="1"/>
  <c r="E212" i="3"/>
  <c r="F212" i="3" s="1"/>
  <c r="E213" i="3" l="1"/>
  <c r="F213" i="3" s="1"/>
  <c r="E214" i="3" l="1"/>
  <c r="F214" i="3" s="1"/>
  <c r="I221" i="3" l="1"/>
  <c r="K221" i="3" s="1"/>
  <c r="T216" i="3" s="1"/>
  <c r="T221" i="3" s="1"/>
  <c r="G215" i="3"/>
  <c r="R210" i="3" s="1"/>
  <c r="E217" i="3" l="1"/>
  <c r="F217" i="3" s="1"/>
  <c r="E218" i="3" l="1"/>
  <c r="F218" i="3" s="1"/>
  <c r="E219" i="3" l="1"/>
  <c r="F219" i="3" s="1"/>
  <c r="E220" i="3" l="1"/>
  <c r="F220" i="3" s="1"/>
  <c r="G221" i="3" l="1"/>
  <c r="R216" i="3" s="1"/>
  <c r="E224" i="3" l="1"/>
  <c r="F224" i="3" s="1"/>
  <c r="E225" i="3" l="1"/>
  <c r="F225" i="3" l="1"/>
  <c r="G226" i="3" s="1"/>
  <c r="R223" i="3" s="1"/>
  <c r="E228" i="3"/>
  <c r="F228" i="3" s="1"/>
  <c r="E229" i="3" l="1"/>
  <c r="F229" i="3" l="1"/>
  <c r="G230" i="3" s="1"/>
  <c r="R227" i="3" s="1"/>
  <c r="E232" i="3" l="1"/>
  <c r="F232" i="3" s="1"/>
  <c r="E233" i="3" l="1"/>
  <c r="F233" i="3" l="1"/>
  <c r="G234" i="3" s="1"/>
  <c r="R231" i="3" s="1"/>
  <c r="E237" i="3" l="1"/>
  <c r="F237" i="3" s="1"/>
  <c r="E238" i="3" l="1"/>
  <c r="F238" i="3" s="1"/>
  <c r="E239" i="3" l="1"/>
  <c r="F239" i="3" s="1"/>
  <c r="E240" i="3" l="1"/>
  <c r="F240" i="3" s="1"/>
  <c r="E241" i="3" l="1"/>
  <c r="F241" i="3" l="1"/>
  <c r="G242" i="3" s="1"/>
  <c r="R236" i="3" s="1"/>
  <c r="E244" i="3"/>
  <c r="F244" i="3" s="1"/>
  <c r="E245" i="3" l="1"/>
  <c r="F245" i="3" s="1"/>
  <c r="E246" i="3" l="1"/>
  <c r="F246" i="3" s="1"/>
  <c r="E247" i="3" l="1"/>
  <c r="F247" i="3" s="1"/>
  <c r="E248" i="3" l="1"/>
  <c r="F248" i="3" s="1"/>
  <c r="G249" i="3" l="1"/>
  <c r="R243" i="3" s="1"/>
  <c r="E251" i="3" l="1"/>
  <c r="F251" i="3" s="1"/>
  <c r="E252" i="3" l="1"/>
  <c r="F252" i="3" s="1"/>
  <c r="E253" i="3" l="1"/>
  <c r="F253" i="3" s="1"/>
  <c r="E254" i="3" l="1"/>
  <c r="F254" i="3" s="1"/>
  <c r="E255" i="3" l="1"/>
  <c r="F255" i="3" s="1"/>
  <c r="G256" i="3" s="1"/>
  <c r="R250" i="3" s="1"/>
  <c r="E259" i="3" l="1"/>
  <c r="F259" i="3" s="1"/>
  <c r="E260" i="3" l="1"/>
  <c r="F260" i="3" s="1"/>
  <c r="E261" i="3" l="1"/>
  <c r="F261" i="3" s="1"/>
  <c r="E262" i="3" l="1"/>
  <c r="F262" i="3" s="1"/>
  <c r="G263" i="3" s="1"/>
  <c r="R258" i="3" s="1"/>
  <c r="E265" i="3" l="1"/>
  <c r="F265" i="3" s="1"/>
  <c r="E266" i="3" l="1"/>
  <c r="F266" i="3" s="1"/>
  <c r="E267" i="3" l="1"/>
  <c r="F267" i="3" s="1"/>
  <c r="E268" i="3" l="1"/>
  <c r="F268" i="3" s="1"/>
  <c r="G269" i="3" l="1"/>
  <c r="R264" i="3" s="1"/>
  <c r="E271" i="3" l="1"/>
  <c r="F271" i="3" s="1"/>
  <c r="E272" i="3" l="1"/>
  <c r="F272" i="3" s="1"/>
  <c r="E273" i="3" l="1"/>
  <c r="F273" i="3" s="1"/>
  <c r="E274" i="3" l="1"/>
  <c r="F274" i="3" s="1"/>
  <c r="G275" i="3" l="1"/>
  <c r="R270" i="3" s="1"/>
  <c r="E279" i="3" l="1"/>
  <c r="F279" i="3" s="1"/>
  <c r="E280" i="3" s="1"/>
  <c r="F280" i="3" s="1"/>
  <c r="G281" i="3" s="1"/>
  <c r="R277" i="3" s="1"/>
  <c r="E284" i="3" l="1"/>
  <c r="F284" i="3" s="1"/>
  <c r="E285" i="3" s="1"/>
  <c r="F285" i="3" l="1"/>
  <c r="G286" i="3" s="1"/>
  <c r="R282" i="3" s="1"/>
  <c r="F290" i="3" l="1"/>
  <c r="G291" i="3" s="1"/>
  <c r="R287" i="3" s="1"/>
  <c r="E294" i="3"/>
  <c r="F294" i="3" s="1"/>
  <c r="E295" i="3" l="1"/>
  <c r="F295" i="3" s="1"/>
  <c r="E296" i="3" l="1"/>
  <c r="F296" i="3" s="1"/>
  <c r="G297" i="3" s="1"/>
  <c r="R293" i="3" s="1"/>
  <c r="E299" i="3" l="1"/>
  <c r="F299" i="3" s="1"/>
  <c r="E300" i="3" l="1"/>
  <c r="F300" i="3" s="1"/>
  <c r="E301" i="3" l="1"/>
  <c r="F301" i="3" l="1"/>
  <c r="G302" i="3" s="1"/>
  <c r="R298" i="3" s="1"/>
  <c r="E304" i="3"/>
  <c r="F304" i="3" s="1"/>
  <c r="E305" i="3" l="1"/>
  <c r="F305" i="3" s="1"/>
  <c r="E306" i="3" l="1"/>
  <c r="F306" i="3" l="1"/>
  <c r="G307" i="3" s="1"/>
  <c r="R303" i="3" s="1"/>
  <c r="E310" i="3" l="1"/>
  <c r="F310" i="3" s="1"/>
  <c r="E311" i="3" l="1"/>
  <c r="F311" i="3" s="1"/>
  <c r="E312" i="3" l="1"/>
  <c r="F312" i="3" s="1"/>
  <c r="E313" i="3" l="1"/>
  <c r="F313" i="3" s="1"/>
  <c r="G314" i="3" s="1"/>
  <c r="R309" i="3" s="1"/>
  <c r="E316" i="3" l="1"/>
  <c r="F316" i="3" s="1"/>
  <c r="E317" i="3" l="1"/>
  <c r="F317" i="3" s="1"/>
  <c r="E318" i="3" l="1"/>
  <c r="F318" i="3" s="1"/>
  <c r="E319" i="3" l="1"/>
  <c r="F319" i="3" s="1"/>
  <c r="G320" i="3" s="1"/>
  <c r="R315" i="3" s="1"/>
  <c r="E322" i="3" l="1"/>
  <c r="F322" i="3" s="1"/>
  <c r="E323" i="3" l="1"/>
  <c r="F323" i="3" s="1"/>
  <c r="E324" i="3" l="1"/>
  <c r="F324" i="3" s="1"/>
  <c r="E325" i="3" l="1"/>
  <c r="F325" i="3" s="1"/>
  <c r="E326" i="3" s="1"/>
  <c r="F326" i="3" s="1"/>
  <c r="G327" i="3" l="1"/>
  <c r="R321" i="3" s="1"/>
  <c r="E330" i="3" l="1"/>
  <c r="F330" i="3" s="1"/>
  <c r="E331" i="3" l="1"/>
  <c r="F331" i="3" s="1"/>
  <c r="E332" i="3" l="1"/>
  <c r="F332" i="3" s="1"/>
  <c r="G333" i="3" s="1"/>
  <c r="R329" i="3" s="1"/>
  <c r="E335" i="3" l="1"/>
  <c r="F335" i="3" s="1"/>
  <c r="E336" i="3" s="1"/>
  <c r="F336" i="3" l="1"/>
  <c r="E337" i="3" s="1"/>
  <c r="F337" i="3" l="1"/>
  <c r="G338" i="3" s="1"/>
  <c r="R334" i="3" s="1"/>
  <c r="E340" i="3" l="1"/>
  <c r="F340" i="3" s="1"/>
  <c r="E341" i="3" l="1"/>
  <c r="F341" i="3" s="1"/>
  <c r="E342" i="3" l="1"/>
  <c r="F342" i="3" s="1"/>
  <c r="G343" i="3" s="1"/>
  <c r="R339" i="3" s="1"/>
  <c r="E346" i="3" l="1"/>
  <c r="F346" i="3" s="1"/>
  <c r="E347" i="3" l="1"/>
  <c r="F347" i="3" s="1"/>
  <c r="E348" i="3" l="1"/>
  <c r="F348" i="3" s="1"/>
  <c r="E349" i="3" l="1"/>
  <c r="F349" i="3" s="1"/>
  <c r="G350" i="3" s="1"/>
  <c r="R345" i="3" s="1"/>
  <c r="E352" i="3" l="1"/>
  <c r="F352" i="3" s="1"/>
  <c r="E353" i="3" l="1"/>
  <c r="F353" i="3" s="1"/>
  <c r="E354" i="3" l="1"/>
  <c r="F354" i="3" s="1"/>
  <c r="E355" i="3" l="1"/>
  <c r="F355" i="3" s="1"/>
  <c r="G356" i="3" s="1"/>
  <c r="R351" i="3" s="1"/>
  <c r="E358" i="3" l="1"/>
  <c r="F358" i="3" s="1"/>
  <c r="E359" i="3" l="1"/>
  <c r="F359" i="3" s="1"/>
  <c r="E360" i="3" l="1"/>
  <c r="F360" i="3" s="1"/>
  <c r="E361" i="3" l="1"/>
  <c r="F361" i="3" s="1"/>
  <c r="G362" i="3" s="1"/>
  <c r="R357" i="3" s="1"/>
  <c r="E365" i="3" l="1"/>
  <c r="F365" i="3" s="1"/>
  <c r="E366" i="3" l="1"/>
  <c r="F366" i="3" s="1"/>
  <c r="G367" i="3" s="1"/>
  <c r="R364" i="3" s="1"/>
  <c r="E369" i="3" l="1"/>
  <c r="F369" i="3" s="1"/>
  <c r="E370" i="3" l="1"/>
  <c r="F370" i="3" s="1"/>
  <c r="G371" i="3" s="1"/>
  <c r="R368" i="3" s="1"/>
  <c r="E373" i="3" l="1"/>
  <c r="F373" i="3" s="1"/>
  <c r="E374" i="3" l="1"/>
  <c r="F374" i="3" s="1"/>
  <c r="G375" i="3" s="1"/>
  <c r="R372" i="3" s="1"/>
  <c r="E378" i="3" l="1"/>
  <c r="F378" i="3" s="1"/>
  <c r="E379" i="3" l="1"/>
  <c r="F379" i="3" s="1"/>
  <c r="E380" i="3" l="1"/>
  <c r="F380" i="3" s="1"/>
  <c r="G381" i="3" l="1"/>
  <c r="R377" i="3" s="1"/>
  <c r="E394" i="3" l="1"/>
  <c r="F394" i="3" s="1"/>
  <c r="E395" i="3" l="1"/>
  <c r="F395" i="3" s="1"/>
  <c r="E396" i="3" l="1"/>
  <c r="F396" i="3" s="1"/>
  <c r="E397" i="3" l="1"/>
  <c r="F397" i="3" s="1"/>
  <c r="E398" i="3" l="1"/>
  <c r="F398" i="3" s="1"/>
  <c r="E399" i="3" l="1"/>
  <c r="F399" i="3" s="1"/>
  <c r="G400" i="3" s="1"/>
  <c r="R393" i="3" s="1"/>
  <c r="E419" i="3" l="1"/>
  <c r="F419" i="3" s="1"/>
  <c r="E420" i="3" l="1"/>
  <c r="F420" i="3" s="1"/>
  <c r="E421" i="3" l="1"/>
  <c r="F421" i="3" s="1"/>
  <c r="E422" i="3" l="1"/>
  <c r="F422" i="3" s="1"/>
  <c r="E423" i="3" l="1"/>
  <c r="F423" i="3" s="1"/>
  <c r="E424" i="3" l="1"/>
  <c r="F424" i="3" s="1"/>
  <c r="G425" i="3" s="1"/>
  <c r="R418" i="3" s="1"/>
  <c r="E444" i="3" l="1"/>
  <c r="F444" i="3" s="1"/>
  <c r="E445" i="3" l="1"/>
  <c r="F445" i="3" s="1"/>
  <c r="G446" i="3" s="1"/>
  <c r="R443" i="3" s="1"/>
  <c r="E457" i="3" l="1"/>
  <c r="F457" i="3" s="1"/>
  <c r="E458" i="3" l="1"/>
  <c r="F458" i="3" s="1"/>
  <c r="E459" i="3" l="1"/>
  <c r="F459" i="3" s="1"/>
  <c r="G460" i="3" s="1"/>
  <c r="R456" i="3" s="1"/>
  <c r="E473" i="3" l="1"/>
  <c r="F473" i="3" s="1"/>
  <c r="E474" i="3" l="1"/>
  <c r="F474" i="3" s="1"/>
  <c r="E475" i="3" l="1"/>
  <c r="F475" i="3" s="1"/>
  <c r="G476" i="3" s="1"/>
  <c r="R472" i="3" s="1"/>
  <c r="E489" i="3" l="1"/>
  <c r="F489" i="3" s="1"/>
  <c r="E490" i="3" s="1"/>
  <c r="F490" i="3" l="1"/>
  <c r="G491" i="3" s="1"/>
  <c r="E502" i="3" l="1"/>
  <c r="F502" i="3" s="1"/>
  <c r="E503" i="3" l="1"/>
  <c r="F503" i="3" s="1"/>
  <c r="E504" i="3" l="1"/>
  <c r="F504" i="3" s="1"/>
  <c r="E505" i="3" l="1"/>
  <c r="F505" i="3" s="1"/>
  <c r="G506" i="3" s="1"/>
  <c r="R501" i="3" s="1"/>
  <c r="E521" i="3" l="1"/>
  <c r="F521" i="3" s="1"/>
  <c r="E522" i="3" l="1"/>
  <c r="F522" i="3" s="1"/>
  <c r="E523" i="3" l="1"/>
  <c r="F523" i="3" s="1"/>
  <c r="G524" i="3" s="1"/>
  <c r="E537" i="3" l="1"/>
  <c r="F537" i="3" s="1"/>
  <c r="E538" i="3" l="1"/>
  <c r="F538" i="3" s="1"/>
  <c r="G539" i="3" s="1"/>
  <c r="R536" i="3" s="1"/>
  <c r="E550" i="3" l="1"/>
  <c r="F550" i="3" s="1"/>
  <c r="E551" i="3" l="1"/>
  <c r="F551" i="3" s="1"/>
  <c r="E552" i="3" l="1"/>
  <c r="F552" i="3" s="1"/>
  <c r="G553" i="3" s="1"/>
  <c r="R549" i="3" s="1"/>
  <c r="E566" i="3" l="1"/>
  <c r="F566" i="3" s="1"/>
  <c r="E567" i="3" l="1"/>
  <c r="F567" i="3" s="1"/>
  <c r="E568" i="3" l="1"/>
  <c r="F568" i="3" s="1"/>
  <c r="E569" i="3" l="1"/>
  <c r="F569" i="3" s="1"/>
  <c r="G570" i="3" s="1"/>
  <c r="R565" i="3" s="1"/>
  <c r="E584" i="3" l="1"/>
  <c r="F584" i="3" s="1"/>
  <c r="E585" i="3" l="1"/>
  <c r="F585" i="3" s="1"/>
  <c r="E586" i="3" l="1"/>
  <c r="F586" i="3" s="1"/>
  <c r="G587" i="3" s="1"/>
  <c r="R583" i="3" s="1"/>
  <c r="E600" i="3" l="1"/>
  <c r="F600" i="3" s="1"/>
  <c r="E601" i="3" s="1"/>
  <c r="F601" i="3" s="1"/>
  <c r="E602" i="3" s="1"/>
  <c r="F602" i="3" s="1"/>
  <c r="E603" i="3" s="1"/>
  <c r="F603" i="3" s="1"/>
  <c r="E604" i="3" s="1"/>
  <c r="F604" i="3" s="1"/>
  <c r="G605" i="3" s="1"/>
  <c r="R599" i="3" s="1"/>
  <c r="Q109" i="3"/>
  <c r="T112" i="3" s="1"/>
  <c r="Q118" i="3"/>
  <c r="T122" i="3" s="1"/>
  <c r="Q123" i="3"/>
  <c r="T127" i="3" s="1"/>
  <c r="Q128" i="3"/>
  <c r="T132" i="3" s="1"/>
  <c r="F622" i="3" l="1"/>
  <c r="E623" i="3" l="1"/>
  <c r="F623" i="3" s="1"/>
  <c r="E647" i="3"/>
  <c r="F647" i="3" s="1"/>
  <c r="E648" i="3" s="1"/>
  <c r="F648" i="3" s="1"/>
  <c r="E624" i="3" l="1"/>
  <c r="F624" i="3" s="1"/>
  <c r="E660" i="3"/>
  <c r="F660" i="3" s="1"/>
  <c r="E661" i="3" s="1"/>
  <c r="F661" i="3" s="1"/>
  <c r="E662" i="3" s="1"/>
  <c r="F662" i="3" s="1"/>
  <c r="G663" i="3" s="1"/>
  <c r="R659" i="3" s="1"/>
  <c r="G649" i="3"/>
  <c r="R646" i="3" s="1"/>
  <c r="E676" i="3"/>
  <c r="F676" i="3" s="1"/>
  <c r="E677" i="3" s="1"/>
  <c r="F677" i="3" s="1"/>
  <c r="E678" i="3" s="1"/>
  <c r="F678" i="3" s="1"/>
  <c r="E625" i="3" l="1"/>
  <c r="F625" i="3" s="1"/>
  <c r="E626" i="3" s="1"/>
  <c r="F626" i="3" s="1"/>
  <c r="E627" i="3" s="1"/>
  <c r="F627" i="3" s="1"/>
  <c r="G628" i="3" s="1"/>
  <c r="R621" i="3" s="1"/>
  <c r="E692" i="3"/>
  <c r="F692" i="3" s="1"/>
  <c r="E693" i="3" s="1"/>
  <c r="F693" i="3" s="1"/>
  <c r="E694" i="3" s="1"/>
  <c r="F694" i="3" s="1"/>
  <c r="E695" i="3" s="1"/>
  <c r="F695" i="3" s="1"/>
  <c r="E696" i="3" s="1"/>
  <c r="F696" i="3" s="1"/>
  <c r="E697" i="3" s="1"/>
  <c r="F697" i="3" s="1"/>
  <c r="E698" i="3" s="1"/>
  <c r="F698" i="3" s="1"/>
  <c r="E699" i="3" s="1"/>
  <c r="F699" i="3" s="1"/>
  <c r="E700" i="3" s="1"/>
  <c r="F700" i="3" s="1"/>
  <c r="E701" i="3" s="1"/>
  <c r="F701" i="3" s="1"/>
  <c r="E702" i="3" s="1"/>
  <c r="F702" i="3" s="1"/>
  <c r="E703" i="3" s="1"/>
  <c r="F703" i="3" s="1"/>
  <c r="E704" i="3" s="1"/>
  <c r="F704" i="3" s="1"/>
  <c r="E705" i="3" s="1"/>
  <c r="F705" i="3" s="1"/>
  <c r="E706" i="3" s="1"/>
  <c r="F706" i="3" s="1"/>
  <c r="E707" i="3" s="1"/>
  <c r="F707" i="3" s="1"/>
  <c r="E708" i="3" s="1"/>
  <c r="F708" i="3" s="1"/>
  <c r="E709" i="3" s="1"/>
  <c r="F709" i="3" s="1"/>
  <c r="E710" i="3" s="1"/>
  <c r="F710" i="3" s="1"/>
  <c r="E711" i="3" s="1"/>
  <c r="F711" i="3" s="1"/>
  <c r="E712" i="3" s="1"/>
  <c r="F712" i="3" s="1"/>
  <c r="E713" i="3" s="1"/>
  <c r="F713" i="3" s="1"/>
  <c r="E714" i="3" s="1"/>
  <c r="F714" i="3" s="1"/>
  <c r="E715" i="3" s="1"/>
  <c r="F715" i="3" s="1"/>
  <c r="E716" i="3" s="1"/>
  <c r="F716" i="3" s="1"/>
  <c r="E717" i="3" s="1"/>
  <c r="F717" i="3" s="1"/>
  <c r="E718" i="3" s="1"/>
  <c r="F718" i="3" s="1"/>
  <c r="E719" i="3" s="1"/>
  <c r="F719" i="3" s="1"/>
  <c r="E720" i="3" s="1"/>
  <c r="F720" i="3" s="1"/>
  <c r="E721" i="3" s="1"/>
  <c r="F721" i="3" s="1"/>
  <c r="E722" i="3" s="1"/>
  <c r="F722" i="3" s="1"/>
  <c r="E723" i="3" s="1"/>
  <c r="F723" i="3" s="1"/>
  <c r="E724" i="3" s="1"/>
  <c r="F724" i="3" s="1"/>
  <c r="E725" i="3" s="1"/>
  <c r="F725" i="3" s="1"/>
  <c r="E726" i="3" s="1"/>
  <c r="F726" i="3" s="1"/>
  <c r="E727" i="3" s="1"/>
  <c r="F727" i="3" s="1"/>
  <c r="E728" i="3" s="1"/>
  <c r="F728" i="3" s="1"/>
  <c r="E729" i="3" s="1"/>
  <c r="F729" i="3" s="1"/>
  <c r="E730" i="3" s="1"/>
  <c r="F730" i="3" s="1"/>
  <c r="E731" i="3" s="1"/>
  <c r="F731" i="3" s="1"/>
  <c r="E732" i="3" s="1"/>
  <c r="F732" i="3" s="1"/>
  <c r="E733" i="3" s="1"/>
  <c r="F733" i="3" s="1"/>
  <c r="E734" i="3" s="1"/>
  <c r="F734" i="3" s="1"/>
  <c r="E735" i="3" s="1"/>
  <c r="F735" i="3" s="1"/>
  <c r="E736" i="3" s="1"/>
  <c r="F736" i="3" s="1"/>
  <c r="E737" i="3" s="1"/>
  <c r="F737" i="3" s="1"/>
  <c r="E738" i="3" s="1"/>
  <c r="F738" i="3" s="1"/>
  <c r="E739" i="3" s="1"/>
  <c r="F739" i="3" s="1"/>
  <c r="E740" i="3" s="1"/>
  <c r="F740" i="3" s="1"/>
  <c r="E741" i="3" s="1"/>
  <c r="F741" i="3" s="1"/>
  <c r="E742" i="3" s="1"/>
  <c r="F742" i="3" s="1"/>
  <c r="E743" i="3" s="1"/>
  <c r="F743" i="3" s="1"/>
  <c r="E744" i="3" s="1"/>
  <c r="F744" i="3" s="1"/>
  <c r="E745" i="3" s="1"/>
  <c r="F745" i="3" s="1"/>
  <c r="E746" i="3" s="1"/>
  <c r="F746" i="3" s="1"/>
  <c r="E747" i="3" s="1"/>
  <c r="F747" i="3" s="1"/>
  <c r="E748" i="3" s="1"/>
  <c r="F748" i="3" s="1"/>
  <c r="E749" i="3" s="1"/>
  <c r="F749" i="3" s="1"/>
  <c r="E750" i="3" s="1"/>
  <c r="F750" i="3" s="1"/>
  <c r="E751" i="3" s="1"/>
  <c r="F751" i="3" s="1"/>
  <c r="E752" i="3" s="1"/>
  <c r="F752" i="3" s="1"/>
  <c r="E753" i="3" s="1"/>
  <c r="F753" i="3" s="1"/>
  <c r="E754" i="3" s="1"/>
  <c r="F754" i="3" s="1"/>
  <c r="E755" i="3" s="1"/>
  <c r="F755" i="3" s="1"/>
  <c r="E756" i="3" s="1"/>
  <c r="F756" i="3" s="1"/>
  <c r="E757" i="3" s="1"/>
  <c r="F757" i="3" s="1"/>
  <c r="E758" i="3" s="1"/>
  <c r="F758" i="3" s="1"/>
  <c r="E759" i="3" s="1"/>
  <c r="F759" i="3" s="1"/>
  <c r="E760" i="3" s="1"/>
  <c r="F760" i="3" s="1"/>
  <c r="E761" i="3" s="1"/>
  <c r="F761" i="3" s="1"/>
  <c r="E762" i="3" s="1"/>
  <c r="F762" i="3" s="1"/>
  <c r="E763" i="3" s="1"/>
  <c r="F763" i="3" s="1"/>
  <c r="E764" i="3" s="1"/>
  <c r="F764" i="3" s="1"/>
  <c r="E765" i="3" s="1"/>
  <c r="F765" i="3" s="1"/>
  <c r="E766" i="3" s="1"/>
  <c r="F766" i="3" s="1"/>
  <c r="E767" i="3" s="1"/>
  <c r="F767" i="3" s="1"/>
  <c r="E768" i="3" s="1"/>
  <c r="F768" i="3" s="1"/>
  <c r="E769" i="3" s="1"/>
  <c r="F769" i="3" s="1"/>
  <c r="E770" i="3" s="1"/>
  <c r="F770" i="3" s="1"/>
  <c r="E771" i="3" s="1"/>
  <c r="F771" i="3" s="1"/>
  <c r="E772" i="3" s="1"/>
  <c r="F772" i="3" s="1"/>
  <c r="E773" i="3" s="1"/>
  <c r="F773" i="3" s="1"/>
  <c r="E774" i="3" s="1"/>
  <c r="F774" i="3" s="1"/>
  <c r="E775" i="3" s="1"/>
  <c r="F775" i="3" s="1"/>
  <c r="E776" i="3" s="1"/>
  <c r="F776" i="3" s="1"/>
  <c r="E777" i="3" s="1"/>
  <c r="F777" i="3" s="1"/>
  <c r="E778" i="3" s="1"/>
  <c r="F778" i="3" s="1"/>
  <c r="E779" i="3" s="1"/>
  <c r="F779" i="3" s="1"/>
  <c r="E780" i="3" s="1"/>
  <c r="F780" i="3" s="1"/>
  <c r="E781" i="3" s="1"/>
  <c r="F781" i="3" s="1"/>
  <c r="E782" i="3" s="1"/>
  <c r="F782" i="3" s="1"/>
  <c r="E783" i="3" s="1"/>
  <c r="F783" i="3" s="1"/>
  <c r="E784" i="3" s="1"/>
  <c r="F784" i="3" s="1"/>
  <c r="E785" i="3" s="1"/>
  <c r="F785" i="3" s="1"/>
  <c r="E786" i="3" s="1"/>
  <c r="F786" i="3" s="1"/>
  <c r="E787" i="3" s="1"/>
  <c r="F787" i="3" s="1"/>
  <c r="E788" i="3" s="1"/>
  <c r="F788" i="3" s="1"/>
  <c r="E789" i="3" s="1"/>
  <c r="F789" i="3" s="1"/>
  <c r="E790" i="3" s="1"/>
  <c r="F790" i="3" s="1"/>
  <c r="E791" i="3" s="1"/>
  <c r="F791" i="3" s="1"/>
  <c r="E792" i="3" s="1"/>
  <c r="F792" i="3" s="1"/>
  <c r="E793" i="3" s="1"/>
  <c r="F793" i="3" s="1"/>
  <c r="E794" i="3" s="1"/>
  <c r="F794" i="3" s="1"/>
  <c r="E795" i="3" s="1"/>
  <c r="F795" i="3" s="1"/>
  <c r="E796" i="3" s="1"/>
  <c r="F796" i="3" s="1"/>
  <c r="E797" i="3" s="1"/>
  <c r="F797" i="3" s="1"/>
  <c r="E798" i="3" s="1"/>
  <c r="F798" i="3" s="1"/>
  <c r="E799" i="3" s="1"/>
  <c r="F799" i="3" s="1"/>
  <c r="G679" i="3"/>
  <c r="R675" i="3" s="1"/>
  <c r="T116" i="3" l="1"/>
  <c r="T113" i="3"/>
  <c r="Q113" i="3"/>
  <c r="H116" i="3"/>
</calcChain>
</file>

<file path=xl/sharedStrings.xml><?xml version="1.0" encoding="utf-8"?>
<sst xmlns="http://schemas.openxmlformats.org/spreadsheetml/2006/main" count="552" uniqueCount="361">
  <si>
    <t>Avec péage</t>
  </si>
  <si>
    <t>Mixte</t>
  </si>
  <si>
    <t>sans péage</t>
  </si>
  <si>
    <t>Sans péage</t>
  </si>
  <si>
    <t>043 Narbonne /
128 Vinassan Charp /
415 Vinassan /
164 Lezignan US /
683 Pôle Lezignan /
44 Carcassonne /
19 Villefranche L /</t>
  </si>
  <si>
    <t>km</t>
  </si>
  <si>
    <t>Idm K</t>
  </si>
  <si>
    <t>106 St Girons /
103 Aurignac /
133 Muret / 
015 Pinsaguel / 
459 Villeneuve T</t>
  </si>
  <si>
    <t>Observations</t>
  </si>
  <si>
    <t>Inversion entre St Girons &amp; Aurignac</t>
  </si>
  <si>
    <t xml:space="preserve">151 Carmaux / 
460 Albi Lescure / 
046 Albi </t>
  </si>
  <si>
    <t>pas de péage sur l'itinéraire</t>
  </si>
  <si>
    <t>Optimisé</t>
  </si>
  <si>
    <t>sommes de la tournée A/R</t>
  </si>
  <si>
    <t>ALLER</t>
  </si>
  <si>
    <t>RETOUR</t>
  </si>
  <si>
    <t xml:space="preserve">Km </t>
  </si>
  <si>
    <t>Tps</t>
  </si>
  <si>
    <t>Km</t>
  </si>
  <si>
    <t xml:space="preserve">Un seul itinéraire viable </t>
  </si>
  <si>
    <t>6 PTF /
32 L'Isle Jourdain / 
469 Colomiers RP /
417 Colomiers bois / 
017 Colomiers /
692 Pole Colomiers /
099 Colomiers Bet /
061 Colomiers US via 099</t>
  </si>
  <si>
    <t>195 Lannemezan /
193 Arreau / 
475 Tlse Express /
459 Villeneuve Tolosane /
015 Pinsaguel / 
133 Muret</t>
  </si>
  <si>
    <t>006 PTF / 
097 Tarascon /
136 Foix</t>
  </si>
  <si>
    <t>043 Narbonne /
118 Sigean / 
162 Paziols</t>
  </si>
  <si>
    <t>Autoroute a partir de Villefranche L</t>
  </si>
  <si>
    <t>012 Bld Suisse /
119 Fonsegrives</t>
  </si>
  <si>
    <t>180 Fumel /
126 Monflaquin /
116 Villereal /</t>
  </si>
  <si>
    <t xml:space="preserve">Non rentrable </t>
  </si>
  <si>
    <t>impossible d'inverser la tournée / cause H Liv 012</t>
  </si>
  <si>
    <t>446 La Loubiere /
447 Laguiole /
31 Rodez</t>
  </si>
  <si>
    <t>Modif ordre de livraison 031/447/446</t>
  </si>
  <si>
    <t xml:space="preserve">inversion tournée + pas de passage autoroute </t>
  </si>
  <si>
    <t xml:space="preserve">sans autoroute au départ de Cahors </t>
  </si>
  <si>
    <t>Coût péage</t>
  </si>
  <si>
    <t xml:space="preserve">127 Trebes /
019 Villefranche L / </t>
  </si>
  <si>
    <t xml:space="preserve">59 Gourdon / 
58 Salviac /
21 Castelfranc </t>
  </si>
  <si>
    <t>019 Villefranche L /
042 Castelnaudary /
135 Mazères /
165 Auterive</t>
  </si>
  <si>
    <t>86 Limoux /
44 Carcassonne</t>
  </si>
  <si>
    <t xml:space="preserve">137 Villefranche R /
30 Capdenac /
158 Montbazens /
157 Rignac /
160 Rignac Béton </t>
  </si>
  <si>
    <t>autoroute a partir de Villfranche 019</t>
  </si>
  <si>
    <t>modification de l'ordre de la tournée (Arreau/Lannemezan/Muret/Pinsaguel/Villeneuve/Tlse)</t>
  </si>
  <si>
    <t>inversion tournée 165/135/042/019</t>
  </si>
  <si>
    <t>sans autoroute via Caraman</t>
  </si>
  <si>
    <t xml:space="preserve">avec autoroute </t>
  </si>
  <si>
    <t xml:space="preserve">inversion tournée </t>
  </si>
  <si>
    <t xml:space="preserve">Aller </t>
  </si>
  <si>
    <t>Retour</t>
  </si>
  <si>
    <t xml:space="preserve">pas de péage sur cette tournée </t>
  </si>
  <si>
    <t>inversion tournée 157/158/030/137</t>
  </si>
  <si>
    <t>194 Soulom RP /
81 Tarbes /
154 Tarbes Béton via 81 /
196 Tarbes Bois</t>
  </si>
  <si>
    <t>autoroute a st sulpice / Auch / 81 / 154 /196 / 194</t>
  </si>
  <si>
    <t>inversion de la tournée 021/058/059 sans péage</t>
  </si>
  <si>
    <t>retour via autoroute gros gain de temps</t>
  </si>
  <si>
    <t>passage par Lavaur puis Villefranche L &amp; Trebes (sans péage)</t>
  </si>
  <si>
    <t>Trèbes / Castelnaudary / Cadenac / Cuq Toulza (sans péage)</t>
  </si>
  <si>
    <t>006 PTF /
026 Cahors / 
023 Lalbenque / 
111 Lalbenque Béton /
695 Pôle Lalbenque /
064 Lalbenque US</t>
  </si>
  <si>
    <t>autoroute jusqu'à Moissac</t>
  </si>
  <si>
    <t>inversion de la tournée (pas de péage)</t>
  </si>
  <si>
    <t>St Sulipce / Caraman /Sortie Lezignan/043/118/162</t>
  </si>
  <si>
    <t>162/ sortie Castelnaudary/ caraman/</t>
  </si>
  <si>
    <t>Coût TPS Aller / Retour</t>
  </si>
  <si>
    <t>SEMAINE 31</t>
  </si>
  <si>
    <t>NARBONNE</t>
  </si>
  <si>
    <t>PTF AUTO</t>
  </si>
  <si>
    <t xml:space="preserve">SAINT-LAURENT </t>
  </si>
  <si>
    <t>Bd SUISSE (liv. 6H)</t>
  </si>
  <si>
    <t>COUIZA</t>
  </si>
  <si>
    <t>NOGARO RP</t>
  </si>
  <si>
    <t>BANASSAC</t>
  </si>
  <si>
    <t>PERPIGNAN SUD RP</t>
  </si>
  <si>
    <t>VERFEIL</t>
  </si>
  <si>
    <t>ST GAUDENS CARR.</t>
  </si>
  <si>
    <t>PTF ST ANDRE</t>
  </si>
  <si>
    <t>PTF CARRELAGE</t>
  </si>
  <si>
    <t>VINASSAN CHARP.</t>
  </si>
  <si>
    <t>ALBI (Lescure) RP</t>
  </si>
  <si>
    <t>GRAMAT</t>
  </si>
  <si>
    <t>FONSEGRIVES</t>
  </si>
  <si>
    <t>RABASTENS</t>
  </si>
  <si>
    <t>LIMOUX</t>
  </si>
  <si>
    <t xml:space="preserve">AUCH </t>
  </si>
  <si>
    <t>ST CHELY D'APCHER</t>
  </si>
  <si>
    <t>PERPIGNAN NORD</t>
  </si>
  <si>
    <t>VERFEIL BET. VIA 57</t>
  </si>
  <si>
    <t>ST GAUDENS</t>
  </si>
  <si>
    <t>ST ALBAN</t>
  </si>
  <si>
    <t>JUVIGNAC CX</t>
  </si>
  <si>
    <t>SAINT PAUL</t>
  </si>
  <si>
    <t>PTF Châteauroux</t>
  </si>
  <si>
    <t xml:space="preserve">VINASSAN </t>
  </si>
  <si>
    <t xml:space="preserve">ALBI </t>
  </si>
  <si>
    <t>CAHORS</t>
  </si>
  <si>
    <t>GAILLAC</t>
  </si>
  <si>
    <t xml:space="preserve">BELVEZE </t>
  </si>
  <si>
    <t>GOURDON</t>
  </si>
  <si>
    <t>MARVEJOLS</t>
  </si>
  <si>
    <t>PERPIGNAN GO</t>
  </si>
  <si>
    <t>BALMA</t>
  </si>
  <si>
    <t>CAZERES/GARONNE</t>
  </si>
  <si>
    <t>LIMOGES  cx</t>
  </si>
  <si>
    <t>ARLES</t>
  </si>
  <si>
    <t>LEZIGNAN US.</t>
  </si>
  <si>
    <t>CASTRES (Saix) RP</t>
  </si>
  <si>
    <t>CARMAUX</t>
  </si>
  <si>
    <t>SALVIAC</t>
  </si>
  <si>
    <t>MARVEJOLS BET. VIA 449</t>
  </si>
  <si>
    <t>NOE</t>
  </si>
  <si>
    <t>PTF ST SULPICE</t>
  </si>
  <si>
    <t>CHATEAUROUX</t>
  </si>
  <si>
    <t>ST MITRE CX</t>
  </si>
  <si>
    <t>POLE LEZIGNAN</t>
  </si>
  <si>
    <t>CASTRES US.</t>
  </si>
  <si>
    <t>CASTELFRANC</t>
  </si>
  <si>
    <t>MENDE</t>
  </si>
  <si>
    <t>BERAT</t>
  </si>
  <si>
    <t>CARCASSONNE</t>
  </si>
  <si>
    <t>POLE CASTRES</t>
  </si>
  <si>
    <t>MENDE BET. VIA 450</t>
  </si>
  <si>
    <t>STE FOY DE P.</t>
  </si>
  <si>
    <t>VILLEFRANCHE L.</t>
  </si>
  <si>
    <t>CASTRES US. TP</t>
  </si>
  <si>
    <t>GRAULHET</t>
  </si>
  <si>
    <t>FONSORBES</t>
  </si>
  <si>
    <t>CASTRES</t>
  </si>
  <si>
    <t>LAVAUR</t>
  </si>
  <si>
    <t>MURET</t>
  </si>
  <si>
    <t>MAZAMET</t>
  </si>
  <si>
    <t>SAINT-SULPICE</t>
  </si>
  <si>
    <t>PINSAGUEL</t>
  </si>
  <si>
    <t>COLOMIERS</t>
  </si>
  <si>
    <t>SAINT-ORENS</t>
  </si>
  <si>
    <t>ST GIRONS</t>
  </si>
  <si>
    <t>SOULOM RP</t>
  </si>
  <si>
    <t>FUMEL RP</t>
  </si>
  <si>
    <t>L'ISLE-JOURDAIN</t>
  </si>
  <si>
    <t>LUCHON</t>
  </si>
  <si>
    <t>BANYULS</t>
  </si>
  <si>
    <t>AGEN</t>
  </si>
  <si>
    <t>TREVOUX</t>
  </si>
  <si>
    <t>RIOM</t>
  </si>
  <si>
    <t>AURIGNAC</t>
  </si>
  <si>
    <t>TARBES  BOIS</t>
  </si>
  <si>
    <t>CASTANET</t>
  </si>
  <si>
    <t>MONFLANQUIN</t>
  </si>
  <si>
    <t>COLOMIERS RP</t>
  </si>
  <si>
    <t>ARGELES</t>
  </si>
  <si>
    <t>LALBENQUE</t>
  </si>
  <si>
    <t>L ARBRESLE</t>
  </si>
  <si>
    <t>CLERMONT FD</t>
  </si>
  <si>
    <t>MONTLUCON</t>
  </si>
  <si>
    <t>TARBES</t>
  </si>
  <si>
    <t>VILLEREAL</t>
  </si>
  <si>
    <t>COLOMIERS BOIS</t>
  </si>
  <si>
    <t>CABESTANY</t>
  </si>
  <si>
    <t>CASTELSARRASIN</t>
  </si>
  <si>
    <t>VILLENEUVE S/LOT</t>
  </si>
  <si>
    <t>TARARE</t>
  </si>
  <si>
    <t>USINE PT DU CHÂTEAU</t>
  </si>
  <si>
    <t>CHATELLERAULT</t>
  </si>
  <si>
    <t>TARBES BET. VIA 81</t>
  </si>
  <si>
    <t>LABENQUE US.</t>
  </si>
  <si>
    <t>BOUZIES</t>
  </si>
  <si>
    <t>PT DU CHÂTEAU</t>
  </si>
  <si>
    <t>ROMORANTIN BOIS</t>
  </si>
  <si>
    <t>VILLENEUVE TOLOSANE</t>
  </si>
  <si>
    <t>CAUSSADE</t>
  </si>
  <si>
    <t>POLE COLOMIERS</t>
  </si>
  <si>
    <t>ST ALBAN BET. VIA 11</t>
  </si>
  <si>
    <t>MONTAUBAN NORD</t>
  </si>
  <si>
    <t>COLOMIERS BET.</t>
  </si>
  <si>
    <t>MAURS</t>
  </si>
  <si>
    <t>MONTAUBAN GYPSO</t>
  </si>
  <si>
    <t>COLOMIERS US. VIA 99</t>
  </si>
  <si>
    <t>MONTAUBAN SUD</t>
  </si>
  <si>
    <t>CAPDENAC</t>
  </si>
  <si>
    <t>RODEZ</t>
  </si>
  <si>
    <t>VERDUN SUR G.</t>
  </si>
  <si>
    <t>MAZERES (09)</t>
  </si>
  <si>
    <t>PRADES</t>
  </si>
  <si>
    <t>LANNEMEZAN RP</t>
  </si>
  <si>
    <t>CASTELNAUDARY</t>
  </si>
  <si>
    <t>LIMOGES NORD</t>
  </si>
  <si>
    <t>FIGEAC RP</t>
  </si>
  <si>
    <t>MONTESQUIEU V.</t>
  </si>
  <si>
    <t>LE SOLER</t>
  </si>
  <si>
    <t>ARREAU RP</t>
  </si>
  <si>
    <t>BEAUMONT DE LOMAGNE</t>
  </si>
  <si>
    <t>JURANCON</t>
  </si>
  <si>
    <t>REALMONT</t>
  </si>
  <si>
    <t>ELOS EGLETONS</t>
  </si>
  <si>
    <t>MAURS BETON</t>
  </si>
  <si>
    <t>ORANGCE CARRELAGE</t>
  </si>
  <si>
    <t>AURILLAC</t>
  </si>
  <si>
    <t>PONT ST ESPRIT</t>
  </si>
  <si>
    <t>AURILLAC BET. VIA 149</t>
  </si>
  <si>
    <t>TARASCON</t>
  </si>
  <si>
    <t>MAUBOURGUET RP</t>
  </si>
  <si>
    <t>VILLEFRANCHE DE R.</t>
  </si>
  <si>
    <t>PAMIERS</t>
  </si>
  <si>
    <t>TREBES</t>
  </si>
  <si>
    <t>FOIX</t>
  </si>
  <si>
    <t>SIGEAN</t>
  </si>
  <si>
    <t>NOIRMOUTIER</t>
  </si>
  <si>
    <t>BOE BOIS</t>
  </si>
  <si>
    <t>MONTBAZENS</t>
  </si>
  <si>
    <t>PAZIOLS</t>
  </si>
  <si>
    <t>BEAUVOIR SUR MER</t>
  </si>
  <si>
    <t>LALBENQUE BETON</t>
  </si>
  <si>
    <t>BAGNERES DE BIG.</t>
  </si>
  <si>
    <t>RIGNAC</t>
  </si>
  <si>
    <t>PORNIC</t>
  </si>
  <si>
    <t>POLE LALBENQUE</t>
  </si>
  <si>
    <t>RIGNAC BETON</t>
  </si>
  <si>
    <t>LAVAUR GYPSO</t>
  </si>
  <si>
    <t>LAVAUR CHARPENTES</t>
  </si>
  <si>
    <t>LA TESTE</t>
  </si>
  <si>
    <t>ST-VIVIEN</t>
  </si>
  <si>
    <t>MERIGNAC</t>
  </si>
  <si>
    <t>MONT DE MARSAN ST-AV</t>
  </si>
  <si>
    <t>MIREPOIX</t>
  </si>
  <si>
    <t>AUTERIVE</t>
  </si>
  <si>
    <t>LA LOUBIERE</t>
  </si>
  <si>
    <t>ST ALBAN BOIS</t>
  </si>
  <si>
    <t>MONTAUBAN BOIS</t>
  </si>
  <si>
    <t>TOULOUSE EXPRESS</t>
  </si>
  <si>
    <t>MONTECH</t>
  </si>
  <si>
    <t>LAGUIOLE</t>
  </si>
  <si>
    <t>BIARRITZ</t>
  </si>
  <si>
    <t>LABASTIDE ST P.</t>
  </si>
  <si>
    <t>ST-PAUL LES DAX</t>
  </si>
  <si>
    <t>POLE SAINT-SULPICE</t>
  </si>
  <si>
    <t>NIORT CARRELAGES</t>
  </si>
  <si>
    <t>FONTENAY LE COMTE</t>
  </si>
  <si>
    <t>JUVIGNAC CARRELAGES</t>
  </si>
  <si>
    <t>BERGERAC via PLF005</t>
  </si>
  <si>
    <r>
      <t xml:space="preserve">ST ALBAN + D9 </t>
    </r>
    <r>
      <rPr>
        <sz val="10"/>
        <rFont val="Wingdings"/>
        <charset val="2"/>
      </rPr>
      <t xml:space="preserve">* </t>
    </r>
  </si>
  <si>
    <t xml:space="preserve">N° AGENCE </t>
  </si>
  <si>
    <t>NOM AGENCE</t>
  </si>
  <si>
    <t>Agences</t>
  </si>
  <si>
    <t>Nom</t>
  </si>
  <si>
    <t xml:space="preserve">H ARRIVEE </t>
  </si>
  <si>
    <t>H DEPART</t>
  </si>
  <si>
    <t>TRAJET ALLER</t>
  </si>
  <si>
    <t>Péage</t>
  </si>
  <si>
    <t xml:space="preserve">Idm k </t>
  </si>
  <si>
    <t xml:space="preserve">Observations / Commentaires </t>
  </si>
  <si>
    <t>VERSION</t>
  </si>
  <si>
    <t>AVEC PEAGES</t>
  </si>
  <si>
    <t>SANS PEAGE</t>
  </si>
  <si>
    <t>Tournée N°1</t>
  </si>
  <si>
    <t>Optmisée</t>
  </si>
  <si>
    <t>Tps trajet</t>
  </si>
  <si>
    <r>
      <t xml:space="preserve">Total Tps
</t>
    </r>
    <r>
      <rPr>
        <i/>
        <sz val="9"/>
        <color theme="1"/>
        <rFont val="Calibri"/>
        <family val="2"/>
        <scheme val="minor"/>
      </rPr>
      <t>(temps de route + 35 min par site)</t>
    </r>
  </si>
  <si>
    <t>Idm k sans péage</t>
  </si>
  <si>
    <r>
      <t xml:space="preserve">Coût Transport
</t>
    </r>
    <r>
      <rPr>
        <i/>
        <sz val="8"/>
        <color theme="1"/>
        <rFont val="Calibri"/>
        <family val="2"/>
        <scheme val="minor"/>
      </rPr>
      <t>(Idm k + péage)</t>
    </r>
  </si>
  <si>
    <t>Total prestation A/R</t>
  </si>
  <si>
    <t xml:space="preserve">passage par la départemental jusqu’à Bram puis autoroute </t>
  </si>
  <si>
    <t>Via autoroute</t>
  </si>
  <si>
    <t>TOTAL TOURNEE A/R</t>
  </si>
  <si>
    <t>Tournée N°2</t>
  </si>
  <si>
    <t>Optimisée</t>
  </si>
  <si>
    <t xml:space="preserve">A/R </t>
  </si>
  <si>
    <t xml:space="preserve">TRAJET RETOUR </t>
  </si>
  <si>
    <t>Possibilité d'inverser la tournée pour finir à L'Isle Jourdain si c'est plus facile à recharger</t>
  </si>
  <si>
    <t xml:space="preserve">* Autoroute de 008 à Tlse 
*Passage par L'Ilsle Jourdain / Lombez pour éviter le péage </t>
  </si>
  <si>
    <t>Tournée N°3</t>
  </si>
  <si>
    <t>Tournée N°4</t>
  </si>
  <si>
    <t xml:space="preserve">Avec péage </t>
  </si>
  <si>
    <t>Total Aller</t>
  </si>
  <si>
    <t>Passage par la départementale</t>
  </si>
  <si>
    <t>Modification de l'ordre de la tournée + mélange autoroute + département (Lézignan + Caraman)</t>
  </si>
  <si>
    <t>Tournée N°5</t>
  </si>
  <si>
    <t>* inversion de la tournée Foix / Tarascon
* passage par Caraman puis autoroute</t>
  </si>
  <si>
    <t>Tournée N°6</t>
  </si>
  <si>
    <t>départ 5h30 pour 6h00</t>
  </si>
  <si>
    <t>Liv pas avant 6h00</t>
  </si>
  <si>
    <t>Départ 5h00</t>
  </si>
  <si>
    <t>Pas d'optimisation</t>
  </si>
  <si>
    <t>Tournée N°7</t>
  </si>
  <si>
    <t>Modification ordre de tournée pour avancer la livraison de 116</t>
  </si>
  <si>
    <t>Tournée N°8</t>
  </si>
  <si>
    <t>Pas de péage sur cette tournée</t>
  </si>
  <si>
    <t>Modification de l'ordre de tournée pour livrer le plus tôt possible 447</t>
  </si>
  <si>
    <t>Tournée N°9</t>
  </si>
  <si>
    <t>Pas de version optimisée</t>
  </si>
  <si>
    <t>Tournée N°10</t>
  </si>
  <si>
    <t>Modification de la tournée pour arriver plus tôt au premier client</t>
  </si>
  <si>
    <t>Tournée N°11</t>
  </si>
  <si>
    <t xml:space="preserve">Permet de livrer plus tôt 042, de recharger sur 019 </t>
  </si>
  <si>
    <t xml:space="preserve">Fin de tournée à Auterive </t>
  </si>
  <si>
    <t>Tournée N°12</t>
  </si>
  <si>
    <t>Tournée N°13</t>
  </si>
  <si>
    <t>Absence de péage sur cette tournée</t>
  </si>
  <si>
    <t>Permet de livrer tous les sites plus tôt sauf 137 pour un perte de 30 min mais un gain de 110€</t>
  </si>
  <si>
    <t>Tournée N°14</t>
  </si>
  <si>
    <t xml:space="preserve">Inversion de la tournée &amp; retour par départementale. Objectif livrer plus les 3 sites de tôt Tarbes </t>
  </si>
  <si>
    <t>Tournée N°15</t>
  </si>
  <si>
    <t xml:space="preserve">Sans péage </t>
  </si>
  <si>
    <t>Pas d'optimisation interressante</t>
  </si>
  <si>
    <t>Tournée N°16</t>
  </si>
  <si>
    <t xml:space="preserve">Inverser le sens de tournée ne fait pas gagner grand-chose 
Toutefois cela donne un départ plus tardif &amp; moins d'heures de travail </t>
  </si>
  <si>
    <t>Tournée N°17</t>
  </si>
  <si>
    <t>optimisée</t>
  </si>
  <si>
    <t>Absence de péage sur la tournée</t>
  </si>
  <si>
    <t>Gros coup de bourre sur la plateforme le matin a 6h00. Pas de chargement anticipé de la semi en débord. Possibilité de faire la navette le soir pour 19h</t>
  </si>
  <si>
    <t>Permet de libérer 006 d'un encombrement au chargement le matin et de fiabiliser le temps de travail des conducteurs</t>
  </si>
  <si>
    <t>Voir si possible de faire passer un conducteur pour mettre en place la semi en débord sur Lavaur pour optimiser le temps de chargement pour le conducteur qui va faire la navette</t>
  </si>
  <si>
    <t>A/R</t>
  </si>
  <si>
    <t>Départ 5h30 pour ne pas attendre à St Girons</t>
  </si>
  <si>
    <t>Départ 5h00 mais sans péages</t>
  </si>
  <si>
    <t xml:space="preserve">Inverser la tournée, prendre le péage e st sulpice A/R. Départ plus tardif du conducteur </t>
  </si>
  <si>
    <t>Tournée N°18</t>
  </si>
  <si>
    <t>Tournée N°19</t>
  </si>
  <si>
    <t xml:space="preserve">tournée intermediare (tarif / temps) permettant de faire moin d'heures au conducteur </t>
  </si>
  <si>
    <t>Tournée N°20</t>
  </si>
  <si>
    <t>Tournée N°21</t>
  </si>
  <si>
    <t>Tournée N°22</t>
  </si>
  <si>
    <t xml:space="preserve">Alternative pour réduire les heures conducteurs </t>
  </si>
  <si>
    <t xml:space="preserve">Optimisation non rentable sauf si rechargement sur Tlse </t>
  </si>
  <si>
    <t>Tournée N°23</t>
  </si>
  <si>
    <t>Pas d'itinéraire avec autoroute</t>
  </si>
  <si>
    <t>Optimisation pour effectuer les livraisons magasins plus tôt</t>
  </si>
  <si>
    <t>Tournée N°24</t>
  </si>
  <si>
    <t xml:space="preserve">Prendre le péage diminu le temps de service des conducteurs </t>
  </si>
  <si>
    <t>Cette option diminue le temps de service des conducteurs mais livre plus tard les agences. En contre partie moins de Km et aucun péage</t>
  </si>
  <si>
    <t>Tournée N°25</t>
  </si>
  <si>
    <t>Avec peage</t>
  </si>
  <si>
    <t>Caraman + lezignan + 45 de coupure a 050</t>
  </si>
  <si>
    <t>Faire 15 de coupure avant de repartir</t>
  </si>
  <si>
    <t>Tournée N°26</t>
  </si>
  <si>
    <t xml:space="preserve">Ajouter une colonne avec le calcul du temps de service des conducteur </t>
  </si>
  <si>
    <t>Tournée N°27</t>
  </si>
  <si>
    <t>Tournée N°28</t>
  </si>
  <si>
    <t>Tournée N°29</t>
  </si>
  <si>
    <t>Tournée N°31</t>
  </si>
  <si>
    <t>Tournée N°30</t>
  </si>
  <si>
    <t>Tournée N°32</t>
  </si>
  <si>
    <t>Tournée N°33</t>
  </si>
  <si>
    <t>Tournée N°34</t>
  </si>
  <si>
    <t>Tournée N°35</t>
  </si>
  <si>
    <t>Tournée N°36</t>
  </si>
  <si>
    <t>Tournée N°37</t>
  </si>
  <si>
    <t xml:space="preserve">Pas d'optimisation sauf peut être inverser la tournée si Auch trouve qu'il est livré trop tard </t>
  </si>
  <si>
    <t xml:space="preserve">Optimise le temps de service + les Km et les couts </t>
  </si>
  <si>
    <t>Cette option reste la meilleure tant au niveau 2conomique qu'en terme d'heure s conducteurs</t>
  </si>
  <si>
    <t>MAJ 31/07/23 8:30</t>
  </si>
  <si>
    <t xml:space="preserve">Inversion de la tournée ce ui permet delivrer toutes les agences plus tôt. Péage aller a partir de Villefranche L &amp; passage par Lézignan. Retour sans péage.  </t>
  </si>
  <si>
    <t>Pas d'autoroute sur cette tournée</t>
  </si>
  <si>
    <t>pas d'optimisation possible</t>
  </si>
  <si>
    <t>Option a retenir car moins de kilometre a faire &amp; pas de péage pour un minimum de facturation de 160€</t>
  </si>
  <si>
    <t xml:space="preserve">Optimisée </t>
  </si>
  <si>
    <t xml:space="preserve">Absence de péage sur cette tournée </t>
  </si>
  <si>
    <t>Pas d'optimisation trouvée</t>
  </si>
  <si>
    <t xml:space="preserve">Pas de péage sur cette tournée </t>
  </si>
  <si>
    <t>Inverser la tournée permet de livrer plus tôt &amp; diminue les km &amp; aussi de diminier les heures conducteurs.  Inconvénient, la livraison PTF AUTO est retardée</t>
  </si>
  <si>
    <t xml:space="preserve">Allé par autoroute &amp; retour sans péage </t>
  </si>
  <si>
    <t>Inversion de tournée afin de livrer plus tôt.     Allé via autoroute &amp; retour sans.</t>
  </si>
  <si>
    <t xml:space="preserve">Aller via autoroute &amp; retour sans </t>
  </si>
  <si>
    <t xml:space="preserve">TEMPS DE conduite CONDUCTEUR </t>
  </si>
  <si>
    <t>Tps de service</t>
  </si>
  <si>
    <t>Calcul sur la base de 1,10€ / Km + 150€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</si>
</sst>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 #,##0.00\ &quot;€&quot;_-;\-* #,##0.00\ &quot;€&quot;_-;_-* &quot;-&quot;??\ &quot;€&quot;_-;_-@_-"/>
    <numFmt numFmtId="43" formatCode="_-* #,##0.00\ _€_-;\-* #,##0.00\ _€_-;_-* &quot;-&quot;??\ _€_-;_-@_-"/>
    <numFmt numFmtId="164" formatCode="[$-F400]h:mm:ss\ AM/PM"/>
    <numFmt numFmtId="165" formatCode="#,##0.00\ &quot;€&quot;"/>
  </numFmts>
  <fonts count="24" x14ac:knownFonts="1">
    <font>
      <sz val="11"/>
      <color theme="1"/>
      <name val="Calibri"/>
      <family val="2"/>
      <scheme val="minor"/>
    </font>
    <font>
      <sz val="11"/>
      <color theme="1"/>
      <name val="Calibri"/>
      <family val="2"/>
      <scheme val="minor"/>
    </font>
    <font>
      <b/>
      <sz val="11"/>
      <color theme="1"/>
      <name val="Calibri"/>
      <family val="2"/>
      <scheme val="minor"/>
    </font>
    <font>
      <b/>
      <sz val="12"/>
      <color theme="1"/>
      <name val="Calibri"/>
      <family val="2"/>
      <scheme val="minor"/>
    </font>
    <font>
      <sz val="9"/>
      <color theme="1"/>
      <name val="Calibri"/>
      <family val="2"/>
      <scheme val="minor"/>
    </font>
    <font>
      <sz val="11"/>
      <color rgb="FF00B050"/>
      <name val="Calibri"/>
      <family val="2"/>
      <scheme val="minor"/>
    </font>
    <font>
      <sz val="11"/>
      <name val="Calibri"/>
      <family val="2"/>
      <scheme val="minor"/>
    </font>
    <font>
      <b/>
      <i/>
      <sz val="10"/>
      <color theme="1"/>
      <name val="Calibri"/>
      <family val="2"/>
      <scheme val="minor"/>
    </font>
    <font>
      <sz val="10"/>
      <name val="Arial"/>
      <family val="2"/>
    </font>
    <font>
      <b/>
      <sz val="10"/>
      <name val="Arial"/>
      <family val="2"/>
    </font>
    <font>
      <sz val="10"/>
      <color rgb="FF000000"/>
      <name val="Calibri"/>
      <family val="2"/>
      <scheme val="minor"/>
    </font>
    <font>
      <sz val="10"/>
      <name val="Wingdings"/>
      <charset val="2"/>
    </font>
    <font>
      <sz val="12"/>
      <color theme="1"/>
      <name val="Calibri"/>
      <family val="2"/>
      <scheme val="minor"/>
    </font>
    <font>
      <b/>
      <sz val="8"/>
      <color theme="1"/>
      <name val="Calibri"/>
      <family val="2"/>
      <scheme val="minor"/>
    </font>
    <font>
      <b/>
      <i/>
      <sz val="8"/>
      <color theme="1"/>
      <name val="Calibri"/>
      <family val="2"/>
      <scheme val="minor"/>
    </font>
    <font>
      <i/>
      <sz val="9"/>
      <color theme="1"/>
      <name val="Calibri"/>
      <family val="2"/>
      <scheme val="minor"/>
    </font>
    <font>
      <i/>
      <sz val="8"/>
      <color theme="1"/>
      <name val="Calibri"/>
      <family val="2"/>
      <scheme val="minor"/>
    </font>
    <font>
      <b/>
      <i/>
      <sz val="9"/>
      <color theme="1"/>
      <name val="Calibri"/>
      <family val="2"/>
      <scheme val="minor"/>
    </font>
    <font>
      <sz val="11"/>
      <color rgb="FFFF0000"/>
      <name val="Calibri"/>
      <family val="2"/>
      <scheme val="minor"/>
    </font>
    <font>
      <b/>
      <sz val="9"/>
      <color theme="1"/>
      <name val="Calibri"/>
      <family val="2"/>
      <scheme val="minor"/>
    </font>
    <font>
      <sz val="10"/>
      <color rgb="FF343541"/>
      <name val="Segoe UI"/>
      <family val="2"/>
    </font>
    <font>
      <sz val="9"/>
      <color rgb="FFFF0000"/>
      <name val="Calibri"/>
      <family val="2"/>
      <scheme val="minor"/>
    </font>
    <font>
      <b/>
      <i/>
      <sz val="10"/>
      <color rgb="FFFF0000"/>
      <name val="Calibri"/>
      <family val="2"/>
      <scheme val="minor"/>
    </font>
    <font>
      <b/>
      <sz val="11"/>
      <color rgb="FFFF0000"/>
      <name val="Calibri"/>
      <family val="2"/>
      <scheme val="minor"/>
    </font>
  </fonts>
  <fills count="6">
    <fill>
      <patternFill patternType="none"/>
    </fill>
    <fill>
      <patternFill patternType="gray125"/>
    </fill>
    <fill>
      <patternFill patternType="solid">
        <fgColor rgb="FF00B050"/>
        <bgColor indexed="64"/>
      </patternFill>
    </fill>
    <fill>
      <patternFill patternType="solid">
        <fgColor rgb="FFFFFFFF"/>
        <bgColor rgb="FF000000"/>
      </patternFill>
    </fill>
    <fill>
      <patternFill patternType="solid">
        <fgColor rgb="FFFFFF00"/>
        <bgColor indexed="64"/>
      </patternFill>
    </fill>
    <fill>
      <patternFill patternType="solid">
        <fgColor theme="0"/>
        <bgColor indexed="64"/>
      </patternFill>
    </fill>
  </fills>
  <borders count="33">
    <border>
      <left/>
      <right/>
      <top/>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style="thin">
        <color indexed="64"/>
      </left>
      <right style="thin">
        <color indexed="64"/>
      </right>
      <top/>
      <bottom/>
      <diagonal/>
    </border>
    <border>
      <left/>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top style="thin">
        <color indexed="64"/>
      </top>
      <bottom style="thin">
        <color indexed="64"/>
      </bottom>
      <diagonal/>
    </border>
    <border>
      <left/>
      <right style="thin">
        <color indexed="64"/>
      </right>
      <top style="thin">
        <color indexed="64"/>
      </top>
      <bottom/>
      <diagonal/>
    </border>
    <border>
      <left style="medium">
        <color indexed="64"/>
      </left>
      <right/>
      <top style="medium">
        <color indexed="64"/>
      </top>
      <bottom style="medium">
        <color indexed="64"/>
      </bottom>
      <diagonal/>
    </border>
    <border>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3">
    <xf numFmtId="0" fontId="0" fillId="0" borderId="0"/>
    <xf numFmtId="44" fontId="1" fillId="0" borderId="0" applyFont="0" applyFill="0" applyBorder="0" applyAlignment="0" applyProtection="0"/>
    <xf numFmtId="43" fontId="1" fillId="0" borderId="0" applyFont="0" applyFill="0" applyBorder="0" applyAlignment="0" applyProtection="0"/>
  </cellStyleXfs>
  <cellXfs count="228">
    <xf numFmtId="0" fontId="0" fillId="0" borderId="0" xfId="0"/>
    <xf numFmtId="0" fontId="0" fillId="0" borderId="0" xfId="0" applyAlignment="1">
      <alignment wrapText="1"/>
    </xf>
    <xf numFmtId="0" fontId="0" fillId="0" borderId="0" xfId="0" applyAlignment="1">
      <alignment horizontal="left" vertical="center"/>
    </xf>
    <xf numFmtId="0" fontId="0" fillId="0" borderId="0" xfId="0" applyAlignment="1">
      <alignment horizontal="center" vertical="center"/>
    </xf>
    <xf numFmtId="0" fontId="0" fillId="0" borderId="0" xfId="0" applyAlignment="1">
      <alignment horizontal="right" vertical="center"/>
    </xf>
    <xf numFmtId="0" fontId="0" fillId="0" borderId="1" xfId="0" applyBorder="1" applyAlignment="1">
      <alignment horizontal="left" vertic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0" fontId="2" fillId="0" borderId="1" xfId="0" applyFont="1" applyBorder="1" applyAlignment="1">
      <alignment horizontal="center" vertical="center"/>
    </xf>
    <xf numFmtId="0" fontId="2" fillId="0" borderId="1" xfId="0" applyFont="1" applyFill="1" applyBorder="1" applyAlignment="1">
      <alignment horizontal="center" vertical="center" wrapText="1"/>
    </xf>
    <xf numFmtId="0" fontId="3" fillId="0" borderId="0" xfId="0" applyFont="1" applyAlignment="1">
      <alignment horizontal="center" vertical="center"/>
    </xf>
    <xf numFmtId="0" fontId="3" fillId="0" borderId="0" xfId="0" applyFont="1" applyAlignment="1">
      <alignment vertical="center"/>
    </xf>
    <xf numFmtId="0" fontId="0" fillId="0" borderId="1" xfId="0" applyNumberFormat="1" applyBorder="1" applyAlignment="1">
      <alignment horizontal="center" vertical="center"/>
    </xf>
    <xf numFmtId="164" fontId="0" fillId="0" borderId="0" xfId="0" applyNumberFormat="1" applyAlignment="1">
      <alignment horizontal="center" vertical="center"/>
    </xf>
    <xf numFmtId="164" fontId="2" fillId="0" borderId="1" xfId="0" applyNumberFormat="1" applyFont="1" applyBorder="1" applyAlignment="1">
      <alignment horizontal="center" vertical="center"/>
    </xf>
    <xf numFmtId="164" fontId="0" fillId="0" borderId="1" xfId="0" applyNumberFormat="1" applyBorder="1" applyAlignment="1">
      <alignment horizontal="center" vertical="center"/>
    </xf>
    <xf numFmtId="164" fontId="0" fillId="0" borderId="1" xfId="0" applyNumberFormat="1" applyBorder="1" applyAlignment="1">
      <alignment horizontal="center" vertical="center" wrapText="1"/>
    </xf>
    <xf numFmtId="165" fontId="2" fillId="0" borderId="1" xfId="0" applyNumberFormat="1" applyFont="1" applyBorder="1" applyAlignment="1">
      <alignment horizontal="center" vertical="center"/>
    </xf>
    <xf numFmtId="165" fontId="0" fillId="0" borderId="1" xfId="1" applyNumberFormat="1" applyFont="1" applyBorder="1" applyAlignment="1">
      <alignment vertical="center" wrapText="1"/>
    </xf>
    <xf numFmtId="165" fontId="0" fillId="0" borderId="0" xfId="0" applyNumberFormat="1" applyAlignment="1">
      <alignment horizontal="center" vertical="center"/>
    </xf>
    <xf numFmtId="165" fontId="0" fillId="0" borderId="1" xfId="0" applyNumberFormat="1" applyBorder="1" applyAlignment="1">
      <alignment horizontal="center" vertical="center"/>
    </xf>
    <xf numFmtId="0" fontId="0" fillId="0" borderId="7" xfId="0" applyBorder="1" applyAlignment="1">
      <alignment horizontal="center" vertical="center"/>
    </xf>
    <xf numFmtId="0" fontId="0" fillId="0" borderId="7" xfId="0" applyBorder="1" applyAlignment="1">
      <alignment horizontal="center" vertical="center" wrapText="1"/>
    </xf>
    <xf numFmtId="0" fontId="0" fillId="0" borderId="1" xfId="0" applyBorder="1" applyAlignment="1">
      <alignment horizontal="left" vertical="center"/>
    </xf>
    <xf numFmtId="0" fontId="0" fillId="0" borderId="8" xfId="0" applyBorder="1" applyAlignment="1">
      <alignment horizontal="left" vertical="center"/>
    </xf>
    <xf numFmtId="0" fontId="0" fillId="0" borderId="6" xfId="0" applyBorder="1" applyAlignment="1">
      <alignment horizontal="left" vertical="center"/>
    </xf>
    <xf numFmtId="0" fontId="0" fillId="0" borderId="6" xfId="0" applyBorder="1" applyAlignment="1">
      <alignment horizontal="center" vertical="center"/>
    </xf>
    <xf numFmtId="164" fontId="0" fillId="0" borderId="6" xfId="0" applyNumberFormat="1" applyBorder="1" applyAlignment="1">
      <alignment horizontal="center" vertical="center"/>
    </xf>
    <xf numFmtId="0" fontId="0" fillId="0" borderId="10" xfId="0" applyBorder="1" applyAlignment="1">
      <alignment horizontal="left" vertical="center" wrapText="1"/>
    </xf>
    <xf numFmtId="0" fontId="0" fillId="0" borderId="5" xfId="0" applyBorder="1" applyAlignment="1">
      <alignment horizontal="center" vertical="center"/>
    </xf>
    <xf numFmtId="164" fontId="0" fillId="0" borderId="5" xfId="0" applyNumberFormat="1" applyBorder="1" applyAlignment="1">
      <alignment horizontal="center" vertical="center"/>
    </xf>
    <xf numFmtId="0" fontId="0" fillId="0" borderId="9" xfId="0" applyBorder="1" applyAlignment="1">
      <alignment horizontal="left" vertical="center"/>
    </xf>
    <xf numFmtId="0" fontId="0" fillId="0" borderId="5" xfId="0" applyBorder="1" applyAlignment="1">
      <alignment horizontal="left" vertical="center" wrapText="1"/>
    </xf>
    <xf numFmtId="164" fontId="0" fillId="0" borderId="8" xfId="0" applyNumberFormat="1" applyBorder="1" applyAlignment="1">
      <alignment horizontal="center" vertical="center" wrapText="1"/>
    </xf>
    <xf numFmtId="164" fontId="0" fillId="0" borderId="8" xfId="0" applyNumberFormat="1" applyBorder="1" applyAlignment="1">
      <alignment horizontal="center" vertical="center"/>
    </xf>
    <xf numFmtId="164" fontId="0" fillId="0" borderId="9" xfId="0" applyNumberFormat="1" applyBorder="1" applyAlignment="1">
      <alignment horizontal="center" vertical="center"/>
    </xf>
    <xf numFmtId="164" fontId="0" fillId="0" borderId="10" xfId="0" applyNumberFormat="1" applyBorder="1" applyAlignment="1">
      <alignment horizontal="center" vertical="center"/>
    </xf>
    <xf numFmtId="0" fontId="0" fillId="0" borderId="5" xfId="0" applyBorder="1" applyAlignment="1">
      <alignment horizontal="center" vertical="center" wrapText="1"/>
    </xf>
    <xf numFmtId="165" fontId="4" fillId="0" borderId="1" xfId="0" applyNumberFormat="1" applyFont="1" applyBorder="1" applyAlignment="1">
      <alignment horizontal="center" vertical="center"/>
    </xf>
    <xf numFmtId="0" fontId="3" fillId="0" borderId="0" xfId="0" applyFont="1" applyAlignment="1">
      <alignment horizontal="left" vertical="center"/>
    </xf>
    <xf numFmtId="0" fontId="0" fillId="0" borderId="3" xfId="0" applyBorder="1" applyAlignment="1">
      <alignment horizontal="left" vertical="center"/>
    </xf>
    <xf numFmtId="0" fontId="0" fillId="0" borderId="5" xfId="0" applyBorder="1" applyAlignment="1">
      <alignment horizontal="left" vertical="center"/>
    </xf>
    <xf numFmtId="0" fontId="0" fillId="0" borderId="6" xfId="0" applyBorder="1" applyAlignment="1">
      <alignment horizontal="left" vertical="center" wrapText="1"/>
    </xf>
    <xf numFmtId="0" fontId="5" fillId="2" borderId="0" xfId="0" applyFont="1" applyFill="1" applyAlignment="1"/>
    <xf numFmtId="0" fontId="5" fillId="2" borderId="8" xfId="0" applyFont="1" applyFill="1" applyBorder="1" applyAlignment="1"/>
    <xf numFmtId="0" fontId="5" fillId="2" borderId="11" xfId="0" applyFont="1" applyFill="1" applyBorder="1" applyAlignment="1"/>
    <xf numFmtId="0" fontId="0" fillId="2" borderId="2" xfId="0" applyFill="1" applyBorder="1" applyAlignment="1">
      <alignment vertical="center"/>
    </xf>
    <xf numFmtId="165" fontId="0" fillId="2" borderId="11" xfId="0" applyNumberFormat="1" applyFill="1" applyBorder="1" applyAlignment="1">
      <alignment vertical="center"/>
    </xf>
    <xf numFmtId="165" fontId="4" fillId="0" borderId="11" xfId="1" applyNumberFormat="1" applyFont="1" applyBorder="1" applyAlignment="1">
      <alignment horizontal="center" vertical="center" wrapText="1"/>
    </xf>
    <xf numFmtId="0" fontId="4" fillId="0" borderId="7" xfId="0" applyFont="1" applyBorder="1" applyAlignment="1">
      <alignment horizontal="center" vertical="center"/>
    </xf>
    <xf numFmtId="165" fontId="4" fillId="0" borderId="11" xfId="0" applyNumberFormat="1" applyFont="1" applyBorder="1" applyAlignment="1">
      <alignment horizontal="center" vertical="center"/>
    </xf>
    <xf numFmtId="0" fontId="4" fillId="0" borderId="12" xfId="0" applyFont="1" applyBorder="1" applyAlignment="1">
      <alignment horizontal="center" vertical="center" wrapText="1"/>
    </xf>
    <xf numFmtId="165" fontId="4" fillId="0" borderId="4" xfId="0" applyNumberFormat="1" applyFont="1" applyBorder="1" applyAlignment="1">
      <alignment horizontal="center" vertical="center"/>
    </xf>
    <xf numFmtId="0" fontId="4" fillId="0" borderId="12" xfId="0" applyFont="1" applyBorder="1" applyAlignment="1">
      <alignment horizontal="center" vertical="center"/>
    </xf>
    <xf numFmtId="165" fontId="4" fillId="0" borderId="2" xfId="0" applyNumberFormat="1" applyFont="1" applyBorder="1" applyAlignment="1">
      <alignment horizontal="center" vertical="center"/>
    </xf>
    <xf numFmtId="165" fontId="4" fillId="0" borderId="1" xfId="0" applyNumberFormat="1" applyFont="1" applyBorder="1" applyAlignment="1">
      <alignment horizontal="left" vertical="center"/>
    </xf>
    <xf numFmtId="165" fontId="4" fillId="0" borderId="1" xfId="0" applyNumberFormat="1" applyFont="1" applyBorder="1" applyAlignment="1">
      <alignment horizontal="center" vertical="center" wrapText="1"/>
    </xf>
    <xf numFmtId="0" fontId="4" fillId="0" borderId="1" xfId="0" applyFont="1" applyBorder="1" applyAlignment="1">
      <alignment horizontal="center" vertical="center"/>
    </xf>
    <xf numFmtId="0" fontId="4" fillId="0" borderId="1" xfId="0" applyFont="1" applyBorder="1" applyAlignment="1">
      <alignment horizontal="left" vertical="center"/>
    </xf>
    <xf numFmtId="0" fontId="4" fillId="0" borderId="5" xfId="0" applyFont="1" applyBorder="1" applyAlignment="1">
      <alignment horizontal="center" vertical="center"/>
    </xf>
    <xf numFmtId="0" fontId="4" fillId="0" borderId="6" xfId="0" applyFont="1" applyBorder="1" applyAlignment="1">
      <alignment horizontal="center" vertical="center"/>
    </xf>
    <xf numFmtId="164" fontId="4" fillId="0" borderId="1" xfId="0" applyNumberFormat="1" applyFont="1" applyBorder="1" applyAlignment="1">
      <alignment horizontal="center" vertical="center"/>
    </xf>
    <xf numFmtId="0" fontId="4" fillId="0" borderId="0" xfId="0" applyFont="1" applyAlignment="1">
      <alignment horizontal="center" vertical="center"/>
    </xf>
    <xf numFmtId="0" fontId="4" fillId="0" borderId="1" xfId="0" applyFont="1" applyBorder="1" applyAlignment="1">
      <alignment horizontal="center" vertical="center" wrapText="1"/>
    </xf>
    <xf numFmtId="44" fontId="0" fillId="0" borderId="0" xfId="1" applyFont="1" applyAlignment="1">
      <alignment horizontal="center" vertical="center"/>
    </xf>
    <xf numFmtId="44" fontId="2" fillId="0" borderId="1" xfId="1" applyFont="1" applyFill="1" applyBorder="1" applyAlignment="1">
      <alignment horizontal="center" vertical="center" wrapText="1"/>
    </xf>
    <xf numFmtId="44" fontId="0" fillId="0" borderId="8" xfId="1" applyFont="1" applyBorder="1" applyAlignment="1">
      <alignment horizontal="center" vertical="center"/>
    </xf>
    <xf numFmtId="44" fontId="0" fillId="0" borderId="10" xfId="1" applyFont="1" applyBorder="1" applyAlignment="1">
      <alignment horizontal="center" vertical="center"/>
    </xf>
    <xf numFmtId="0" fontId="6" fillId="2" borderId="11" xfId="0" applyFont="1" applyFill="1" applyBorder="1" applyAlignment="1">
      <alignment vertical="center"/>
    </xf>
    <xf numFmtId="0" fontId="0" fillId="2" borderId="8" xfId="0" applyFill="1" applyBorder="1" applyAlignment="1">
      <alignment vertical="center"/>
    </xf>
    <xf numFmtId="0" fontId="0" fillId="2" borderId="11" xfId="0" applyFill="1" applyBorder="1" applyAlignment="1">
      <alignment vertical="center"/>
    </xf>
    <xf numFmtId="0" fontId="0" fillId="2" borderId="11" xfId="0" applyFill="1" applyBorder="1" applyAlignment="1"/>
    <xf numFmtId="44" fontId="2" fillId="0" borderId="4" xfId="1" applyFont="1" applyFill="1" applyBorder="1" applyAlignment="1">
      <alignment horizontal="center" vertical="center" wrapText="1"/>
    </xf>
    <xf numFmtId="44" fontId="0" fillId="0" borderId="8" xfId="1" applyFont="1" applyBorder="1" applyAlignment="1">
      <alignment horizontal="center" vertical="center" wrapText="1"/>
    </xf>
    <xf numFmtId="165" fontId="0" fillId="0" borderId="1" xfId="0" applyNumberFormat="1" applyBorder="1" applyAlignment="1">
      <alignment horizontal="right" vertical="center"/>
    </xf>
    <xf numFmtId="0" fontId="0" fillId="2" borderId="2" xfId="0" applyFill="1" applyBorder="1" applyAlignment="1">
      <alignment horizontal="right" vertical="center"/>
    </xf>
    <xf numFmtId="0" fontId="5" fillId="2" borderId="0" xfId="0" applyFont="1" applyFill="1" applyAlignment="1">
      <alignment horizontal="right" vertical="center"/>
    </xf>
    <xf numFmtId="0" fontId="5" fillId="2" borderId="11" xfId="0" applyFont="1" applyFill="1" applyBorder="1" applyAlignment="1">
      <alignment horizontal="right" vertical="center"/>
    </xf>
    <xf numFmtId="0" fontId="5" fillId="2" borderId="7" xfId="0" applyFont="1" applyFill="1" applyBorder="1" applyAlignment="1">
      <alignment horizontal="right" vertical="center"/>
    </xf>
    <xf numFmtId="0" fontId="0" fillId="2" borderId="12" xfId="0" applyFill="1" applyBorder="1" applyAlignment="1">
      <alignment horizontal="right" vertical="center"/>
    </xf>
    <xf numFmtId="0" fontId="7" fillId="0" borderId="0" xfId="0" applyFont="1" applyAlignment="1">
      <alignment vertical="center"/>
    </xf>
    <xf numFmtId="0" fontId="8" fillId="0" borderId="5" xfId="0" applyFont="1" applyBorder="1" applyAlignment="1">
      <alignment horizontal="center" vertical="center"/>
    </xf>
    <xf numFmtId="0" fontId="10" fillId="0" borderId="5" xfId="0" applyFont="1" applyBorder="1" applyAlignment="1">
      <alignment horizontal="center" vertical="center"/>
    </xf>
    <xf numFmtId="0" fontId="8" fillId="3" borderId="5" xfId="0" applyFont="1" applyFill="1" applyBorder="1" applyAlignment="1">
      <alignment horizontal="center" vertical="center"/>
    </xf>
    <xf numFmtId="0" fontId="0" fillId="0" borderId="16" xfId="0" applyBorder="1" applyAlignment="1">
      <alignment horizontal="left" vertical="center"/>
    </xf>
    <xf numFmtId="0" fontId="2" fillId="0" borderId="0" xfId="0" applyFont="1" applyAlignment="1">
      <alignment horizontal="center" vertical="center" wrapText="1"/>
    </xf>
    <xf numFmtId="0" fontId="9" fillId="0" borderId="13" xfId="0" applyFont="1" applyBorder="1" applyAlignment="1">
      <alignment horizontal="center" vertical="center"/>
    </xf>
    <xf numFmtId="0" fontId="9" fillId="0" borderId="15" xfId="0" applyFont="1" applyBorder="1" applyAlignment="1">
      <alignment horizontal="center" vertical="center"/>
    </xf>
    <xf numFmtId="0" fontId="10" fillId="0" borderId="5" xfId="2" quotePrefix="1" applyNumberFormat="1" applyFont="1" applyBorder="1" applyAlignment="1">
      <alignment horizontal="center" vertical="center"/>
    </xf>
    <xf numFmtId="0" fontId="10" fillId="0" borderId="14" xfId="0" applyFont="1" applyBorder="1" applyAlignment="1">
      <alignment horizontal="left"/>
    </xf>
    <xf numFmtId="0" fontId="8" fillId="4" borderId="5" xfId="0" quotePrefix="1" applyFont="1" applyFill="1" applyBorder="1" applyAlignment="1">
      <alignment horizontal="center" vertical="center"/>
    </xf>
    <xf numFmtId="0" fontId="8" fillId="4" borderId="14" xfId="0" applyFont="1" applyFill="1" applyBorder="1" applyAlignment="1">
      <alignment horizontal="left"/>
    </xf>
    <xf numFmtId="0" fontId="10" fillId="0" borderId="5" xfId="0" quotePrefix="1" applyFont="1" applyBorder="1" applyAlignment="1">
      <alignment horizontal="center" vertical="center"/>
    </xf>
    <xf numFmtId="0" fontId="8" fillId="0" borderId="14" xfId="0" applyFont="1" applyBorder="1" applyAlignment="1">
      <alignment horizontal="left"/>
    </xf>
    <xf numFmtId="0" fontId="8" fillId="3" borderId="14" xfId="0" applyFont="1" applyFill="1" applyBorder="1" applyAlignment="1">
      <alignment horizontal="left"/>
    </xf>
    <xf numFmtId="0" fontId="8" fillId="0" borderId="14" xfId="0" applyFont="1" applyBorder="1" applyAlignment="1">
      <alignment horizontal="left" vertical="center"/>
    </xf>
    <xf numFmtId="0" fontId="10" fillId="0" borderId="14" xfId="0" applyFont="1" applyBorder="1" applyAlignment="1">
      <alignment horizontal="left" vertical="center"/>
    </xf>
    <xf numFmtId="0" fontId="8" fillId="3" borderId="14" xfId="0" applyFont="1" applyFill="1" applyBorder="1" applyAlignment="1">
      <alignment horizontal="left" vertical="center"/>
    </xf>
    <xf numFmtId="0" fontId="7" fillId="0" borderId="0" xfId="0" applyFont="1" applyAlignment="1">
      <alignment horizontal="center" vertical="center"/>
    </xf>
    <xf numFmtId="164" fontId="15" fillId="0" borderId="0" xfId="0" applyNumberFormat="1" applyFont="1" applyAlignment="1">
      <alignment horizontal="center" vertical="center"/>
    </xf>
    <xf numFmtId="165" fontId="15" fillId="0" borderId="0" xfId="0" applyNumberFormat="1" applyFont="1" applyAlignment="1">
      <alignment horizontal="center" vertical="center"/>
    </xf>
    <xf numFmtId="44" fontId="7" fillId="0" borderId="0" xfId="1" applyFont="1" applyAlignment="1">
      <alignment horizontal="center" vertical="center"/>
    </xf>
    <xf numFmtId="164" fontId="7" fillId="0" borderId="0" xfId="0" applyNumberFormat="1" applyFont="1" applyAlignment="1">
      <alignment horizontal="center" vertical="center"/>
    </xf>
    <xf numFmtId="44" fontId="0" fillId="0" borderId="0" xfId="1" applyFont="1" applyAlignment="1">
      <alignment vertical="center"/>
    </xf>
    <xf numFmtId="164" fontId="7" fillId="0" borderId="0" xfId="0" applyNumberFormat="1" applyFont="1" applyAlignment="1">
      <alignment vertical="center"/>
    </xf>
    <xf numFmtId="44" fontId="7" fillId="0" borderId="0" xfId="1" applyFont="1" applyAlignment="1">
      <alignment vertical="center"/>
    </xf>
    <xf numFmtId="0" fontId="0" fillId="2" borderId="0" xfId="0" applyFill="1" applyAlignment="1">
      <alignment horizontal="left" vertical="center"/>
    </xf>
    <xf numFmtId="0" fontId="0" fillId="2" borderId="0" xfId="0" applyFill="1" applyAlignment="1">
      <alignment horizontal="center" vertical="center"/>
    </xf>
    <xf numFmtId="164" fontId="0" fillId="2" borderId="0" xfId="0" applyNumberFormat="1" applyFill="1" applyAlignment="1">
      <alignment horizontal="center" vertical="center"/>
    </xf>
    <xf numFmtId="44" fontId="0" fillId="2" borderId="0" xfId="1" applyFont="1" applyFill="1" applyAlignment="1">
      <alignment horizontal="center" vertical="center"/>
    </xf>
    <xf numFmtId="0" fontId="12" fillId="0" borderId="0" xfId="0" applyFont="1" applyAlignment="1">
      <alignment horizontal="left" vertical="center" wrapText="1"/>
    </xf>
    <xf numFmtId="164" fontId="0" fillId="0" borderId="0" xfId="0" applyNumberFormat="1" applyFont="1" applyAlignment="1">
      <alignment horizontal="center" vertical="center" wrapText="1"/>
    </xf>
    <xf numFmtId="164" fontId="0" fillId="0" borderId="0" xfId="0" applyNumberFormat="1" applyFont="1" applyAlignment="1">
      <alignment horizontal="center" vertical="center"/>
    </xf>
    <xf numFmtId="164" fontId="0" fillId="2" borderId="0" xfId="0" applyNumberFormat="1" applyFont="1" applyFill="1" applyAlignment="1">
      <alignment horizontal="center" vertical="center"/>
    </xf>
    <xf numFmtId="0" fontId="0" fillId="0" borderId="0" xfId="0" applyAlignment="1">
      <alignment horizontal="center" vertical="center"/>
    </xf>
    <xf numFmtId="0" fontId="4" fillId="2" borderId="0" xfId="0" applyFont="1" applyFill="1"/>
    <xf numFmtId="0" fontId="0" fillId="0" borderId="0" xfId="0" applyNumberFormat="1" applyAlignment="1">
      <alignment horizontal="center" vertical="center"/>
    </xf>
    <xf numFmtId="0" fontId="0" fillId="0" borderId="0" xfId="0" applyNumberFormat="1" applyFont="1" applyAlignment="1">
      <alignment horizontal="center" vertical="center" wrapText="1"/>
    </xf>
    <xf numFmtId="0" fontId="0" fillId="2" borderId="0" xfId="0" applyNumberFormat="1" applyFill="1" applyAlignment="1">
      <alignment horizontal="center" vertical="center"/>
    </xf>
    <xf numFmtId="165" fontId="0" fillId="0" borderId="0" xfId="1" applyNumberFormat="1" applyFont="1" applyAlignment="1">
      <alignment horizontal="center" vertical="center"/>
    </xf>
    <xf numFmtId="165" fontId="0" fillId="2" borderId="0" xfId="1" applyNumberFormat="1" applyFont="1" applyFill="1" applyAlignment="1">
      <alignment horizontal="center" vertical="center"/>
    </xf>
    <xf numFmtId="44" fontId="0" fillId="2" borderId="0" xfId="0" applyNumberFormat="1" applyFill="1" applyAlignment="1">
      <alignment horizontal="center" vertical="center"/>
    </xf>
    <xf numFmtId="165" fontId="7" fillId="0" borderId="0" xfId="0" applyNumberFormat="1" applyFont="1" applyAlignment="1">
      <alignment vertical="center"/>
    </xf>
    <xf numFmtId="164" fontId="0" fillId="2" borderId="0" xfId="0" applyNumberFormat="1" applyFill="1" applyAlignment="1">
      <alignment horizontal="center" vertical="center"/>
    </xf>
    <xf numFmtId="44" fontId="0" fillId="0" borderId="0" xfId="1" applyFont="1" applyAlignment="1">
      <alignment horizontal="right" vertical="center"/>
    </xf>
    <xf numFmtId="164" fontId="0" fillId="2" borderId="0" xfId="0" applyNumberFormat="1" applyFill="1" applyAlignment="1">
      <alignment horizontal="center" vertical="center"/>
    </xf>
    <xf numFmtId="0" fontId="0" fillId="5" borderId="0" xfId="0" applyFill="1"/>
    <xf numFmtId="0" fontId="4" fillId="0" borderId="0" xfId="0" applyFont="1" applyAlignment="1">
      <alignment horizontal="center" vertical="center" wrapText="1"/>
    </xf>
    <xf numFmtId="0" fontId="4" fillId="2" borderId="0" xfId="0" applyFont="1" applyFill="1" applyAlignment="1">
      <alignment horizontal="center" vertical="center" wrapText="1"/>
    </xf>
    <xf numFmtId="20" fontId="4" fillId="0" borderId="0" xfId="0" applyNumberFormat="1" applyFont="1" applyAlignment="1">
      <alignment horizontal="center" vertical="center" wrapText="1"/>
    </xf>
    <xf numFmtId="20" fontId="15" fillId="0" borderId="0" xfId="0" applyNumberFormat="1" applyFont="1" applyAlignment="1">
      <alignment horizontal="center" vertical="center" wrapText="1"/>
    </xf>
    <xf numFmtId="44" fontId="4" fillId="0" borderId="0" xfId="0" applyNumberFormat="1" applyFont="1" applyAlignment="1">
      <alignment horizontal="center" vertical="center" wrapText="1"/>
    </xf>
    <xf numFmtId="0" fontId="20" fillId="0" borderId="0" xfId="0" applyFont="1"/>
    <xf numFmtId="0" fontId="0" fillId="2" borderId="0" xfId="0" applyFill="1" applyAlignment="1">
      <alignment horizontal="center" vertical="center" wrapText="1"/>
    </xf>
    <xf numFmtId="0" fontId="0" fillId="0" borderId="0" xfId="0" applyAlignment="1">
      <alignment horizontal="center" vertical="center" wrapText="1"/>
    </xf>
    <xf numFmtId="0" fontId="18" fillId="0" borderId="0" xfId="0" applyFont="1" applyAlignment="1">
      <alignment horizontal="left" vertical="center"/>
    </xf>
    <xf numFmtId="0" fontId="18" fillId="0" borderId="0" xfId="0" applyFont="1" applyAlignment="1">
      <alignment horizontal="center" vertical="center"/>
    </xf>
    <xf numFmtId="164" fontId="18" fillId="0" borderId="0" xfId="0" applyNumberFormat="1" applyFont="1" applyAlignment="1">
      <alignment horizontal="center" vertical="center"/>
    </xf>
    <xf numFmtId="0" fontId="18" fillId="0" borderId="0" xfId="0" applyNumberFormat="1" applyFont="1" applyAlignment="1">
      <alignment horizontal="center" vertical="center"/>
    </xf>
    <xf numFmtId="44" fontId="18" fillId="0" borderId="0" xfId="1" applyFont="1" applyAlignment="1">
      <alignment horizontal="center" vertical="center"/>
    </xf>
    <xf numFmtId="165" fontId="22" fillId="0" borderId="0" xfId="0" applyNumberFormat="1" applyFont="1" applyAlignment="1">
      <alignment vertical="center"/>
    </xf>
    <xf numFmtId="44" fontId="22" fillId="0" borderId="0" xfId="1" applyFont="1" applyAlignment="1">
      <alignment vertical="center"/>
    </xf>
    <xf numFmtId="0" fontId="22" fillId="0" borderId="0" xfId="0" applyFont="1" applyAlignment="1">
      <alignment horizontal="center" vertical="center"/>
    </xf>
    <xf numFmtId="164" fontId="22" fillId="0" borderId="0" xfId="0" applyNumberFormat="1" applyFont="1" applyAlignment="1">
      <alignment horizontal="center" vertical="center"/>
    </xf>
    <xf numFmtId="44" fontId="22" fillId="0" borderId="0" xfId="1" applyFont="1" applyAlignment="1">
      <alignment horizontal="center" vertical="center"/>
    </xf>
    <xf numFmtId="20" fontId="0" fillId="0" borderId="0" xfId="0" applyNumberFormat="1" applyAlignment="1">
      <alignment horizontal="center" vertical="center" wrapText="1"/>
    </xf>
    <xf numFmtId="0" fontId="21" fillId="0" borderId="0" xfId="0" applyFont="1" applyAlignment="1">
      <alignment horizontal="center" vertical="center" wrapText="1"/>
    </xf>
    <xf numFmtId="0" fontId="7" fillId="0" borderId="24" xfId="0" applyNumberFormat="1" applyFont="1" applyBorder="1" applyAlignment="1">
      <alignment horizontal="center" vertical="center"/>
    </xf>
    <xf numFmtId="44" fontId="14" fillId="0" borderId="25" xfId="1" applyFont="1" applyBorder="1" applyAlignment="1">
      <alignment horizontal="center" vertical="center" wrapText="1"/>
    </xf>
    <xf numFmtId="165" fontId="7" fillId="0" borderId="26" xfId="1" applyNumberFormat="1" applyFont="1" applyBorder="1" applyAlignment="1">
      <alignment horizontal="center" vertical="center"/>
    </xf>
    <xf numFmtId="0" fontId="4" fillId="0" borderId="0" xfId="0" applyFont="1" applyAlignment="1">
      <alignment vertical="center" wrapText="1"/>
    </xf>
    <xf numFmtId="164" fontId="2" fillId="0" borderId="0" xfId="0" applyNumberFormat="1" applyFont="1" applyAlignment="1">
      <alignment horizontal="center" vertical="center"/>
    </xf>
    <xf numFmtId="0" fontId="0" fillId="0" borderId="0" xfId="0" applyAlignment="1">
      <alignment vertical="center" wrapText="1"/>
    </xf>
    <xf numFmtId="164" fontId="0" fillId="2" borderId="0" xfId="0" applyNumberFormat="1" applyFill="1" applyAlignment="1">
      <alignment horizontal="center" vertical="center"/>
    </xf>
    <xf numFmtId="164" fontId="2" fillId="0" borderId="0" xfId="0" applyNumberFormat="1" applyFont="1" applyAlignment="1">
      <alignment horizontal="center" vertical="center" wrapText="1"/>
    </xf>
    <xf numFmtId="164" fontId="23" fillId="0" borderId="0" xfId="0" applyNumberFormat="1" applyFont="1" applyAlignment="1">
      <alignment horizontal="center" vertical="center"/>
    </xf>
    <xf numFmtId="164" fontId="7" fillId="0" borderId="0" xfId="0" applyNumberFormat="1" applyFont="1"/>
    <xf numFmtId="0" fontId="0" fillId="4" borderId="0" xfId="0" applyFill="1" applyAlignment="1">
      <alignment horizontal="center" vertical="center"/>
    </xf>
    <xf numFmtId="0" fontId="18" fillId="4" borderId="0" xfId="0" applyFont="1" applyFill="1" applyAlignment="1">
      <alignment horizontal="center" vertical="center"/>
    </xf>
    <xf numFmtId="0" fontId="0" fillId="2" borderId="0" xfId="0" applyFill="1"/>
    <xf numFmtId="0" fontId="19" fillId="0" borderId="0" xfId="0" applyFont="1" applyAlignment="1">
      <alignment vertical="center" wrapText="1"/>
    </xf>
    <xf numFmtId="0" fontId="7" fillId="0" borderId="28" xfId="0" applyFont="1" applyBorder="1" applyAlignment="1">
      <alignment horizontal="center" vertical="center"/>
    </xf>
    <xf numFmtId="164" fontId="7" fillId="0" borderId="29" xfId="0" applyNumberFormat="1" applyFont="1" applyBorder="1" applyAlignment="1">
      <alignment horizontal="center" vertical="center"/>
    </xf>
    <xf numFmtId="0" fontId="17" fillId="0" borderId="29" xfId="0" applyFont="1" applyBorder="1" applyAlignment="1">
      <alignment horizontal="center" vertical="center" wrapText="1"/>
    </xf>
    <xf numFmtId="44" fontId="7" fillId="0" borderId="30" xfId="1" applyFont="1" applyBorder="1" applyAlignment="1">
      <alignment horizontal="center" vertical="center"/>
    </xf>
    <xf numFmtId="164" fontId="7" fillId="0" borderId="29" xfId="0" applyNumberFormat="1" applyFont="1" applyBorder="1" applyAlignment="1">
      <alignment horizontal="center" vertical="center" wrapText="1"/>
    </xf>
    <xf numFmtId="0" fontId="2" fillId="0" borderId="1" xfId="0" applyFont="1" applyBorder="1" applyAlignment="1">
      <alignment horizontal="center" vertical="center" wrapText="1"/>
    </xf>
    <xf numFmtId="0" fontId="4" fillId="0" borderId="6" xfId="0" applyFont="1" applyBorder="1" applyAlignment="1">
      <alignment horizontal="center" vertical="center"/>
    </xf>
    <xf numFmtId="0" fontId="4" fillId="0" borderId="5" xfId="0" applyFont="1" applyBorder="1" applyAlignment="1">
      <alignment horizontal="center" vertical="center"/>
    </xf>
    <xf numFmtId="165" fontId="0" fillId="0" borderId="6" xfId="0" applyNumberFormat="1" applyBorder="1" applyAlignment="1">
      <alignment horizontal="right" vertical="center"/>
    </xf>
    <xf numFmtId="0" fontId="0" fillId="0" borderId="5" xfId="0" applyBorder="1" applyAlignment="1">
      <alignment horizontal="right" vertical="center"/>
    </xf>
    <xf numFmtId="164" fontId="0" fillId="0" borderId="1" xfId="0" applyNumberFormat="1" applyBorder="1" applyAlignment="1">
      <alignment horizontal="center" vertical="center"/>
    </xf>
    <xf numFmtId="0" fontId="4" fillId="0" borderId="1" xfId="0" applyFont="1" applyBorder="1" applyAlignment="1">
      <alignment horizontal="center" vertical="center"/>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left" vertical="center"/>
    </xf>
    <xf numFmtId="0" fontId="0" fillId="0" borderId="6" xfId="0" applyBorder="1" applyAlignment="1">
      <alignment horizontal="left" vertical="center" wrapText="1"/>
    </xf>
    <xf numFmtId="0" fontId="0" fillId="0" borderId="3" xfId="0" applyBorder="1" applyAlignment="1">
      <alignment horizontal="left" vertical="center"/>
    </xf>
    <xf numFmtId="0" fontId="0" fillId="0" borderId="5" xfId="0" applyBorder="1" applyAlignment="1">
      <alignment horizontal="left" vertical="center"/>
    </xf>
    <xf numFmtId="44" fontId="0" fillId="0" borderId="6" xfId="1" applyFont="1" applyBorder="1" applyAlignment="1">
      <alignment horizontal="center" vertical="center"/>
    </xf>
    <xf numFmtId="44" fontId="0" fillId="0" borderId="5" xfId="1" applyFont="1" applyBorder="1" applyAlignment="1">
      <alignment horizontal="center" vertical="center"/>
    </xf>
    <xf numFmtId="44" fontId="0" fillId="0" borderId="9" xfId="1" applyFont="1" applyBorder="1" applyAlignment="1">
      <alignment horizontal="center" vertical="center"/>
    </xf>
    <xf numFmtId="44" fontId="0" fillId="0" borderId="10" xfId="1" applyFont="1" applyBorder="1" applyAlignment="1">
      <alignment horizontal="center" vertical="center"/>
    </xf>
    <xf numFmtId="0" fontId="0" fillId="0" borderId="6" xfId="0" applyBorder="1" applyAlignment="1">
      <alignment horizontal="center" vertical="center"/>
    </xf>
    <xf numFmtId="0" fontId="0" fillId="0" borderId="5" xfId="0" applyBorder="1" applyAlignment="1">
      <alignment horizontal="center" vertical="center"/>
    </xf>
    <xf numFmtId="0" fontId="0" fillId="0" borderId="8" xfId="0" applyBorder="1" applyAlignment="1">
      <alignment horizontal="center" vertical="center"/>
    </xf>
    <xf numFmtId="44" fontId="2" fillId="0" borderId="1" xfId="1" applyFont="1" applyFill="1" applyBorder="1" applyAlignment="1">
      <alignment horizontal="center" vertical="center" wrapText="1"/>
    </xf>
    <xf numFmtId="44" fontId="2" fillId="0" borderId="8" xfId="1" applyFont="1" applyFill="1" applyBorder="1" applyAlignment="1">
      <alignment horizontal="center" vertical="center" wrapText="1"/>
    </xf>
    <xf numFmtId="0" fontId="0" fillId="0" borderId="5" xfId="0" applyBorder="1" applyAlignment="1">
      <alignment horizontal="left" vertical="center" wrapText="1"/>
    </xf>
    <xf numFmtId="0" fontId="0" fillId="0" borderId="6" xfId="0" applyBorder="1" applyAlignment="1">
      <alignment horizontal="left" vertical="center"/>
    </xf>
    <xf numFmtId="0" fontId="2" fillId="0" borderId="1" xfId="0" applyFont="1" applyFill="1" applyBorder="1" applyAlignment="1">
      <alignment horizontal="center" vertical="center"/>
    </xf>
    <xf numFmtId="0" fontId="0" fillId="0" borderId="10" xfId="0" applyBorder="1" applyAlignment="1">
      <alignment horizontal="left" vertical="center" wrapText="1"/>
    </xf>
    <xf numFmtId="0" fontId="0" fillId="0" borderId="8" xfId="0" applyBorder="1" applyAlignment="1">
      <alignment horizontal="left" vertical="center"/>
    </xf>
    <xf numFmtId="0" fontId="0" fillId="0" borderId="9" xfId="0" applyBorder="1" applyAlignment="1">
      <alignment horizontal="left" vertical="center"/>
    </xf>
    <xf numFmtId="0" fontId="7" fillId="0" borderId="4" xfId="0" applyFont="1" applyBorder="1" applyAlignment="1">
      <alignment horizontal="center" vertical="center"/>
    </xf>
    <xf numFmtId="0" fontId="0" fillId="0" borderId="6" xfId="0" applyBorder="1" applyAlignment="1">
      <alignment horizontal="center" vertical="center" wrapText="1"/>
    </xf>
    <xf numFmtId="0" fontId="0" fillId="0" borderId="5" xfId="0" applyBorder="1" applyAlignment="1">
      <alignment horizontal="center" vertical="center" wrapText="1"/>
    </xf>
    <xf numFmtId="0" fontId="3" fillId="0" borderId="1" xfId="0" applyFont="1" applyBorder="1" applyAlignment="1">
      <alignment horizontal="center" vertical="center"/>
    </xf>
    <xf numFmtId="0" fontId="2" fillId="0" borderId="1" xfId="0" applyFont="1" applyFill="1" applyBorder="1" applyAlignment="1">
      <alignment horizontal="center" vertical="center" wrapText="1"/>
    </xf>
    <xf numFmtId="164" fontId="0" fillId="0" borderId="8" xfId="0" applyNumberFormat="1" applyBorder="1" applyAlignment="1">
      <alignment horizontal="center" vertical="center"/>
    </xf>
    <xf numFmtId="165" fontId="0" fillId="0" borderId="1" xfId="0" applyNumberFormat="1" applyBorder="1" applyAlignment="1">
      <alignment horizontal="center" vertical="center"/>
    </xf>
    <xf numFmtId="0" fontId="0" fillId="0" borderId="0" xfId="0" applyAlignment="1">
      <alignment horizontal="center" vertical="center" wrapText="1"/>
    </xf>
    <xf numFmtId="0" fontId="17" fillId="2" borderId="0" xfId="0" applyFont="1" applyFill="1" applyAlignment="1">
      <alignment horizontal="left" vertical="center"/>
    </xf>
    <xf numFmtId="0" fontId="21" fillId="0" borderId="0" xfId="0" applyFont="1" applyAlignment="1">
      <alignment horizontal="center" vertical="center" wrapText="1"/>
    </xf>
    <xf numFmtId="0" fontId="18" fillId="0" borderId="0" xfId="0" applyFont="1" applyAlignment="1">
      <alignment horizontal="center" vertical="center" wrapText="1"/>
    </xf>
    <xf numFmtId="0" fontId="4" fillId="0" borderId="0" xfId="0" applyFont="1" applyAlignment="1">
      <alignment horizontal="center" vertical="center" wrapText="1"/>
    </xf>
    <xf numFmtId="20" fontId="4" fillId="0" borderId="0" xfId="0" applyNumberFormat="1" applyFont="1" applyAlignment="1">
      <alignment horizontal="center" vertical="center" wrapText="1"/>
    </xf>
    <xf numFmtId="0" fontId="2" fillId="0" borderId="22" xfId="0" applyFont="1" applyBorder="1" applyAlignment="1">
      <alignment horizontal="center" vertical="center" wrapText="1"/>
    </xf>
    <xf numFmtId="0" fontId="2" fillId="0" borderId="23" xfId="0" applyFont="1" applyBorder="1" applyAlignment="1">
      <alignment horizontal="center" vertical="center" wrapText="1"/>
    </xf>
    <xf numFmtId="0" fontId="2" fillId="0" borderId="0" xfId="0" applyFont="1" applyAlignment="1">
      <alignment horizontal="center" vertical="center" wrapText="1"/>
    </xf>
    <xf numFmtId="164" fontId="0" fillId="2" borderId="0" xfId="0" applyNumberFormat="1" applyFill="1" applyAlignment="1">
      <alignment horizontal="center" vertical="center"/>
    </xf>
    <xf numFmtId="165" fontId="7" fillId="0" borderId="19" xfId="1" applyNumberFormat="1" applyFont="1" applyBorder="1" applyAlignment="1">
      <alignment horizontal="center" vertical="center"/>
    </xf>
    <xf numFmtId="165" fontId="7" fillId="0" borderId="21" xfId="1" applyNumberFormat="1" applyFont="1" applyBorder="1" applyAlignment="1">
      <alignment horizontal="center" vertical="center"/>
    </xf>
    <xf numFmtId="0" fontId="16" fillId="0" borderId="0" xfId="0" applyFont="1" applyAlignment="1">
      <alignment horizontal="center" vertical="center"/>
    </xf>
    <xf numFmtId="0" fontId="2" fillId="0" borderId="22" xfId="0" applyFont="1" applyBorder="1" applyAlignment="1">
      <alignment horizontal="center" vertical="center"/>
    </xf>
    <xf numFmtId="0" fontId="2" fillId="0" borderId="23" xfId="0" applyFont="1" applyBorder="1" applyAlignment="1">
      <alignment horizontal="center" vertical="center"/>
    </xf>
    <xf numFmtId="0" fontId="13" fillId="0" borderId="0" xfId="0" applyFont="1" applyAlignment="1">
      <alignment horizontal="center" vertical="center" wrapText="1"/>
    </xf>
    <xf numFmtId="0" fontId="3" fillId="0" borderId="0" xfId="0" applyFont="1" applyAlignment="1">
      <alignment horizontal="center" vertical="center"/>
    </xf>
    <xf numFmtId="0" fontId="2" fillId="0" borderId="13" xfId="0" applyFont="1" applyBorder="1" applyAlignment="1">
      <alignment horizontal="center" vertical="center" wrapText="1"/>
    </xf>
    <xf numFmtId="0" fontId="2" fillId="0" borderId="31" xfId="0" applyFont="1" applyBorder="1" applyAlignment="1">
      <alignment horizontal="center" vertical="center" wrapText="1"/>
    </xf>
    <xf numFmtId="0" fontId="2" fillId="0" borderId="32" xfId="0" applyFont="1" applyBorder="1" applyAlignment="1">
      <alignment horizontal="center" vertical="center" wrapText="1"/>
    </xf>
    <xf numFmtId="164" fontId="2" fillId="0" borderId="22" xfId="0" applyNumberFormat="1" applyFont="1" applyBorder="1" applyAlignment="1">
      <alignment horizontal="center" vertical="center" wrapText="1"/>
    </xf>
    <xf numFmtId="164" fontId="2" fillId="0" borderId="23" xfId="0" applyNumberFormat="1" applyFont="1" applyBorder="1" applyAlignment="1">
      <alignment horizontal="center" vertical="center" wrapText="1"/>
    </xf>
    <xf numFmtId="0" fontId="2" fillId="0" borderId="17" xfId="0" applyFont="1" applyBorder="1" applyAlignment="1">
      <alignment horizontal="center" vertical="center" wrapText="1"/>
    </xf>
    <xf numFmtId="0" fontId="2" fillId="0" borderId="18" xfId="0" applyFont="1" applyBorder="1" applyAlignment="1">
      <alignment horizontal="center" vertical="center" wrapText="1"/>
    </xf>
    <xf numFmtId="0" fontId="2" fillId="0" borderId="19" xfId="0" applyFont="1" applyBorder="1" applyAlignment="1">
      <alignment horizontal="center" vertical="center" wrapText="1"/>
    </xf>
    <xf numFmtId="0" fontId="2" fillId="0" borderId="20" xfId="0" applyFont="1" applyBorder="1" applyAlignment="1">
      <alignment horizontal="center" vertical="center" wrapText="1"/>
    </xf>
    <xf numFmtId="164" fontId="4" fillId="0" borderId="27" xfId="0" applyNumberFormat="1" applyFont="1" applyBorder="1" applyAlignment="1">
      <alignment horizontal="center" vertical="center"/>
    </xf>
  </cellXfs>
  <cellStyles count="3">
    <cellStyle name="Milliers" xfId="2" builtinId="3"/>
    <cellStyle name="Monétaire" xfId="1" builtinId="4"/>
    <cellStyle name="Normal" xfId="0" builtinId="0"/>
  </cellStyles>
  <dxfs count="268">
    <dxf>
      <fill>
        <patternFill>
          <bgColor rgb="FFFF0000"/>
        </patternFill>
      </fill>
    </dxf>
    <dxf>
      <fill>
        <patternFill>
          <bgColor rgb="FF92D050"/>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3.xml"/><Relationship Id="rId5" Type="http://schemas.openxmlformats.org/officeDocument/2006/relationships/theme" Target="theme/theme1.xml"/><Relationship Id="rId10"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customXml" Target="../customXml/item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DED457-F86D-4618-869F-FC5F882DAAFB}">
  <dimension ref="A1:B175"/>
  <sheetViews>
    <sheetView workbookViewId="0">
      <selection activeCell="B3" sqref="B3"/>
    </sheetView>
  </sheetViews>
  <sheetFormatPr baseColWidth="10" defaultRowHeight="14.4" x14ac:dyDescent="0.3"/>
  <cols>
    <col min="2" max="2" width="23.5546875" bestFit="1" customWidth="1"/>
  </cols>
  <sheetData>
    <row r="1" spans="1:2" ht="15" thickBot="1" x14ac:dyDescent="0.35">
      <c r="A1" s="86" t="s">
        <v>238</v>
      </c>
      <c r="B1" s="87" t="s">
        <v>239</v>
      </c>
    </row>
    <row r="2" spans="1:2" x14ac:dyDescent="0.3">
      <c r="A2" s="88">
        <v>5</v>
      </c>
      <c r="B2" s="89" t="s">
        <v>72</v>
      </c>
    </row>
    <row r="3" spans="1:2" x14ac:dyDescent="0.3">
      <c r="A3" s="90">
        <v>6</v>
      </c>
      <c r="B3" s="91" t="s">
        <v>63</v>
      </c>
    </row>
    <row r="4" spans="1:2" x14ac:dyDescent="0.3">
      <c r="A4" s="92">
        <v>7</v>
      </c>
      <c r="B4" s="89" t="s">
        <v>73</v>
      </c>
    </row>
    <row r="5" spans="1:2" x14ac:dyDescent="0.3">
      <c r="A5" s="92">
        <v>8</v>
      </c>
      <c r="B5" s="89" t="s">
        <v>107</v>
      </c>
    </row>
    <row r="6" spans="1:2" x14ac:dyDescent="0.3">
      <c r="A6" s="92">
        <v>9</v>
      </c>
      <c r="B6" s="89" t="s">
        <v>85</v>
      </c>
    </row>
    <row r="7" spans="1:2" x14ac:dyDescent="0.3">
      <c r="A7" s="81">
        <v>11</v>
      </c>
      <c r="B7" s="93" t="s">
        <v>235</v>
      </c>
    </row>
    <row r="8" spans="1:2" x14ac:dyDescent="0.3">
      <c r="A8" s="81">
        <v>12</v>
      </c>
      <c r="B8" s="93" t="s">
        <v>65</v>
      </c>
    </row>
    <row r="9" spans="1:2" x14ac:dyDescent="0.3">
      <c r="A9" s="81">
        <v>14</v>
      </c>
      <c r="B9" s="93" t="s">
        <v>97</v>
      </c>
    </row>
    <row r="10" spans="1:2" x14ac:dyDescent="0.3">
      <c r="A10" s="81">
        <v>15</v>
      </c>
      <c r="B10" s="93" t="s">
        <v>128</v>
      </c>
    </row>
    <row r="11" spans="1:2" x14ac:dyDescent="0.3">
      <c r="A11" s="81">
        <v>17</v>
      </c>
      <c r="B11" s="93" t="s">
        <v>129</v>
      </c>
    </row>
    <row r="12" spans="1:2" x14ac:dyDescent="0.3">
      <c r="A12" s="81">
        <v>18</v>
      </c>
      <c r="B12" s="93" t="s">
        <v>130</v>
      </c>
    </row>
    <row r="13" spans="1:2" x14ac:dyDescent="0.3">
      <c r="A13" s="83">
        <v>19</v>
      </c>
      <c r="B13" s="94" t="s">
        <v>119</v>
      </c>
    </row>
    <row r="14" spans="1:2" x14ac:dyDescent="0.3">
      <c r="A14" s="81">
        <v>21</v>
      </c>
      <c r="B14" s="93" t="s">
        <v>112</v>
      </c>
    </row>
    <row r="15" spans="1:2" x14ac:dyDescent="0.3">
      <c r="A15" s="81">
        <v>22</v>
      </c>
      <c r="B15" s="93" t="s">
        <v>137</v>
      </c>
    </row>
    <row r="16" spans="1:2" x14ac:dyDescent="0.3">
      <c r="A16" s="81">
        <v>23</v>
      </c>
      <c r="B16" s="93" t="s">
        <v>146</v>
      </c>
    </row>
    <row r="17" spans="1:2" x14ac:dyDescent="0.3">
      <c r="A17" s="81">
        <v>24</v>
      </c>
      <c r="B17" s="93" t="s">
        <v>155</v>
      </c>
    </row>
    <row r="18" spans="1:2" x14ac:dyDescent="0.3">
      <c r="A18" s="81">
        <v>25</v>
      </c>
      <c r="B18" s="93" t="s">
        <v>161</v>
      </c>
    </row>
    <row r="19" spans="1:2" x14ac:dyDescent="0.3">
      <c r="A19" s="81">
        <v>26</v>
      </c>
      <c r="B19" s="93" t="s">
        <v>91</v>
      </c>
    </row>
    <row r="20" spans="1:2" x14ac:dyDescent="0.3">
      <c r="A20" s="83">
        <v>27</v>
      </c>
      <c r="B20" s="94" t="s">
        <v>170</v>
      </c>
    </row>
    <row r="21" spans="1:2" x14ac:dyDescent="0.3">
      <c r="A21" s="81">
        <v>28</v>
      </c>
      <c r="B21" s="93" t="s">
        <v>154</v>
      </c>
    </row>
    <row r="22" spans="1:2" x14ac:dyDescent="0.3">
      <c r="A22" s="81">
        <v>30</v>
      </c>
      <c r="B22" s="93" t="s">
        <v>174</v>
      </c>
    </row>
    <row r="23" spans="1:2" x14ac:dyDescent="0.3">
      <c r="A23" s="83">
        <v>31</v>
      </c>
      <c r="B23" s="94" t="s">
        <v>175</v>
      </c>
    </row>
    <row r="24" spans="1:2" x14ac:dyDescent="0.3">
      <c r="A24" s="81">
        <v>32</v>
      </c>
      <c r="B24" s="93" t="s">
        <v>134</v>
      </c>
    </row>
    <row r="25" spans="1:2" x14ac:dyDescent="0.3">
      <c r="A25" s="81">
        <v>33</v>
      </c>
      <c r="B25" s="93" t="s">
        <v>168</v>
      </c>
    </row>
    <row r="26" spans="1:2" x14ac:dyDescent="0.3">
      <c r="A26" s="81">
        <v>34</v>
      </c>
      <c r="B26" s="93" t="s">
        <v>176</v>
      </c>
    </row>
    <row r="27" spans="1:2" x14ac:dyDescent="0.3">
      <c r="A27" s="81">
        <v>35</v>
      </c>
      <c r="B27" s="93" t="s">
        <v>165</v>
      </c>
    </row>
    <row r="28" spans="1:2" x14ac:dyDescent="0.3">
      <c r="A28" s="83">
        <v>36</v>
      </c>
      <c r="B28" s="94" t="s">
        <v>80</v>
      </c>
    </row>
    <row r="29" spans="1:2" x14ac:dyDescent="0.3">
      <c r="A29" s="81">
        <v>42</v>
      </c>
      <c r="B29" s="93" t="s">
        <v>180</v>
      </c>
    </row>
    <row r="30" spans="1:2" x14ac:dyDescent="0.3">
      <c r="A30" s="81">
        <v>43</v>
      </c>
      <c r="B30" s="93" t="s">
        <v>62</v>
      </c>
    </row>
    <row r="31" spans="1:2" x14ac:dyDescent="0.3">
      <c r="A31" s="81">
        <v>44</v>
      </c>
      <c r="B31" s="93" t="s">
        <v>115</v>
      </c>
    </row>
    <row r="32" spans="1:2" x14ac:dyDescent="0.3">
      <c r="A32" s="81">
        <v>45</v>
      </c>
      <c r="B32" s="93" t="s">
        <v>126</v>
      </c>
    </row>
    <row r="33" spans="1:2" x14ac:dyDescent="0.3">
      <c r="A33" s="81">
        <v>46</v>
      </c>
      <c r="B33" s="93" t="s">
        <v>90</v>
      </c>
    </row>
    <row r="34" spans="1:2" x14ac:dyDescent="0.3">
      <c r="A34" s="81">
        <v>47</v>
      </c>
      <c r="B34" s="93" t="s">
        <v>92</v>
      </c>
    </row>
    <row r="35" spans="1:2" x14ac:dyDescent="0.3">
      <c r="A35" s="81">
        <v>48</v>
      </c>
      <c r="B35" s="93" t="s">
        <v>123</v>
      </c>
    </row>
    <row r="36" spans="1:2" x14ac:dyDescent="0.3">
      <c r="A36" s="81">
        <v>49</v>
      </c>
      <c r="B36" s="93" t="s">
        <v>121</v>
      </c>
    </row>
    <row r="37" spans="1:2" x14ac:dyDescent="0.3">
      <c r="A37" s="81">
        <v>50</v>
      </c>
      <c r="B37" s="93" t="s">
        <v>184</v>
      </c>
    </row>
    <row r="38" spans="1:2" x14ac:dyDescent="0.3">
      <c r="A38" s="81">
        <v>51</v>
      </c>
      <c r="B38" s="93" t="s">
        <v>145</v>
      </c>
    </row>
    <row r="39" spans="1:2" x14ac:dyDescent="0.3">
      <c r="A39" s="81">
        <v>52</v>
      </c>
      <c r="B39" s="93" t="s">
        <v>153</v>
      </c>
    </row>
    <row r="40" spans="1:2" x14ac:dyDescent="0.3">
      <c r="A40" s="81">
        <v>53</v>
      </c>
      <c r="B40" s="93" t="s">
        <v>178</v>
      </c>
    </row>
    <row r="41" spans="1:2" x14ac:dyDescent="0.3">
      <c r="A41" s="81">
        <v>54</v>
      </c>
      <c r="B41" s="93" t="s">
        <v>127</v>
      </c>
    </row>
    <row r="42" spans="1:2" x14ac:dyDescent="0.3">
      <c r="A42" s="83">
        <v>55</v>
      </c>
      <c r="B42" s="94" t="s">
        <v>82</v>
      </c>
    </row>
    <row r="43" spans="1:2" x14ac:dyDescent="0.3">
      <c r="A43" s="81">
        <v>56</v>
      </c>
      <c r="B43" s="93" t="s">
        <v>124</v>
      </c>
    </row>
    <row r="44" spans="1:2" x14ac:dyDescent="0.3">
      <c r="A44" s="81">
        <v>57</v>
      </c>
      <c r="B44" s="93" t="s">
        <v>70</v>
      </c>
    </row>
    <row r="45" spans="1:2" x14ac:dyDescent="0.3">
      <c r="A45" s="81">
        <v>58</v>
      </c>
      <c r="B45" s="93" t="s">
        <v>104</v>
      </c>
    </row>
    <row r="46" spans="1:2" x14ac:dyDescent="0.3">
      <c r="A46" s="81">
        <v>59</v>
      </c>
      <c r="B46" s="93" t="s">
        <v>94</v>
      </c>
    </row>
    <row r="47" spans="1:2" x14ac:dyDescent="0.3">
      <c r="A47" s="81">
        <v>61</v>
      </c>
      <c r="B47" s="93" t="s">
        <v>172</v>
      </c>
    </row>
    <row r="48" spans="1:2" x14ac:dyDescent="0.3">
      <c r="A48" s="81">
        <v>64</v>
      </c>
      <c r="B48" s="93" t="s">
        <v>160</v>
      </c>
    </row>
    <row r="49" spans="1:2" x14ac:dyDescent="0.3">
      <c r="A49" s="81">
        <v>81</v>
      </c>
      <c r="B49" s="93" t="s">
        <v>150</v>
      </c>
    </row>
    <row r="50" spans="1:2" x14ac:dyDescent="0.3">
      <c r="A50" s="82">
        <v>97</v>
      </c>
      <c r="B50" s="89" t="s">
        <v>195</v>
      </c>
    </row>
    <row r="51" spans="1:2" x14ac:dyDescent="0.3">
      <c r="A51" s="82">
        <v>84</v>
      </c>
      <c r="B51" s="89" t="s">
        <v>218</v>
      </c>
    </row>
    <row r="52" spans="1:2" x14ac:dyDescent="0.3">
      <c r="A52" s="81">
        <v>85</v>
      </c>
      <c r="B52" s="93" t="s">
        <v>135</v>
      </c>
    </row>
    <row r="53" spans="1:2" x14ac:dyDescent="0.3">
      <c r="A53" s="81">
        <v>86</v>
      </c>
      <c r="B53" s="93" t="s">
        <v>79</v>
      </c>
    </row>
    <row r="54" spans="1:2" x14ac:dyDescent="0.3">
      <c r="A54" s="81">
        <v>87</v>
      </c>
      <c r="B54" s="93" t="s">
        <v>66</v>
      </c>
    </row>
    <row r="55" spans="1:2" x14ac:dyDescent="0.3">
      <c r="A55" s="81">
        <v>88</v>
      </c>
      <c r="B55" s="93" t="s">
        <v>93</v>
      </c>
    </row>
    <row r="56" spans="1:2" x14ac:dyDescent="0.3">
      <c r="A56" s="81">
        <v>89</v>
      </c>
      <c r="B56" s="93" t="s">
        <v>219</v>
      </c>
    </row>
    <row r="57" spans="1:2" x14ac:dyDescent="0.3">
      <c r="A57" s="81">
        <v>90</v>
      </c>
      <c r="B57" s="93" t="s">
        <v>198</v>
      </c>
    </row>
    <row r="58" spans="1:2" x14ac:dyDescent="0.3">
      <c r="A58" s="83">
        <v>95</v>
      </c>
      <c r="B58" s="94" t="s">
        <v>64</v>
      </c>
    </row>
    <row r="59" spans="1:2" x14ac:dyDescent="0.3">
      <c r="A59" s="83">
        <v>96</v>
      </c>
      <c r="B59" s="94" t="s">
        <v>76</v>
      </c>
    </row>
    <row r="60" spans="1:2" x14ac:dyDescent="0.3">
      <c r="A60" s="81">
        <v>99</v>
      </c>
      <c r="B60" s="93" t="s">
        <v>169</v>
      </c>
    </row>
    <row r="61" spans="1:2" x14ac:dyDescent="0.3">
      <c r="A61" s="83">
        <v>101</v>
      </c>
      <c r="B61" s="94" t="s">
        <v>194</v>
      </c>
    </row>
    <row r="62" spans="1:2" x14ac:dyDescent="0.3">
      <c r="A62" s="81">
        <v>102</v>
      </c>
      <c r="B62" s="93" t="s">
        <v>84</v>
      </c>
    </row>
    <row r="63" spans="1:2" x14ac:dyDescent="0.3">
      <c r="A63" s="81">
        <v>103</v>
      </c>
      <c r="B63" s="93" t="s">
        <v>140</v>
      </c>
    </row>
    <row r="64" spans="1:2" x14ac:dyDescent="0.3">
      <c r="A64" s="81">
        <v>104</v>
      </c>
      <c r="B64" s="93" t="s">
        <v>183</v>
      </c>
    </row>
    <row r="65" spans="1:2" x14ac:dyDescent="0.3">
      <c r="A65" s="81">
        <v>106</v>
      </c>
      <c r="B65" s="93" t="s">
        <v>131</v>
      </c>
    </row>
    <row r="66" spans="1:2" x14ac:dyDescent="0.3">
      <c r="A66" s="81">
        <v>108</v>
      </c>
      <c r="B66" s="93" t="s">
        <v>98</v>
      </c>
    </row>
    <row r="67" spans="1:2" x14ac:dyDescent="0.3">
      <c r="A67" s="81">
        <v>109</v>
      </c>
      <c r="B67" s="93" t="s">
        <v>114</v>
      </c>
    </row>
    <row r="68" spans="1:2" x14ac:dyDescent="0.3">
      <c r="A68" s="81">
        <v>111</v>
      </c>
      <c r="B68" s="93" t="s">
        <v>207</v>
      </c>
    </row>
    <row r="69" spans="1:2" x14ac:dyDescent="0.3">
      <c r="A69" s="81">
        <v>114</v>
      </c>
      <c r="B69" s="93" t="s">
        <v>122</v>
      </c>
    </row>
    <row r="70" spans="1:2" x14ac:dyDescent="0.3">
      <c r="A70" s="83">
        <v>116</v>
      </c>
      <c r="B70" s="94" t="s">
        <v>151</v>
      </c>
    </row>
    <row r="71" spans="1:2" x14ac:dyDescent="0.3">
      <c r="A71" s="81">
        <v>117</v>
      </c>
      <c r="B71" s="93" t="s">
        <v>83</v>
      </c>
    </row>
    <row r="72" spans="1:2" x14ac:dyDescent="0.3">
      <c r="A72" s="81">
        <v>118</v>
      </c>
      <c r="B72" s="93" t="s">
        <v>201</v>
      </c>
    </row>
    <row r="73" spans="1:2" x14ac:dyDescent="0.3">
      <c r="A73" s="81">
        <v>119</v>
      </c>
      <c r="B73" s="93" t="s">
        <v>77</v>
      </c>
    </row>
    <row r="74" spans="1:2" x14ac:dyDescent="0.3">
      <c r="A74" s="81">
        <v>121</v>
      </c>
      <c r="B74" s="93" t="s">
        <v>173</v>
      </c>
    </row>
    <row r="75" spans="1:2" x14ac:dyDescent="0.3">
      <c r="A75" s="83">
        <v>126</v>
      </c>
      <c r="B75" s="94" t="s">
        <v>143</v>
      </c>
    </row>
    <row r="76" spans="1:2" x14ac:dyDescent="0.3">
      <c r="A76" s="81">
        <v>127</v>
      </c>
      <c r="B76" s="93" t="s">
        <v>199</v>
      </c>
    </row>
    <row r="77" spans="1:2" x14ac:dyDescent="0.3">
      <c r="A77" s="81">
        <v>128</v>
      </c>
      <c r="B77" s="93" t="s">
        <v>74</v>
      </c>
    </row>
    <row r="78" spans="1:2" x14ac:dyDescent="0.3">
      <c r="A78" s="81">
        <v>130</v>
      </c>
      <c r="B78" s="95" t="s">
        <v>136</v>
      </c>
    </row>
    <row r="79" spans="1:2" x14ac:dyDescent="0.3">
      <c r="A79" s="81">
        <v>131</v>
      </c>
      <c r="B79" s="95" t="s">
        <v>222</v>
      </c>
    </row>
    <row r="80" spans="1:2" x14ac:dyDescent="0.3">
      <c r="A80" s="81">
        <v>133</v>
      </c>
      <c r="B80" s="95" t="s">
        <v>125</v>
      </c>
    </row>
    <row r="81" spans="1:2" x14ac:dyDescent="0.3">
      <c r="A81" s="81">
        <v>134</v>
      </c>
      <c r="B81" s="95" t="s">
        <v>118</v>
      </c>
    </row>
    <row r="82" spans="1:2" x14ac:dyDescent="0.3">
      <c r="A82" s="81">
        <v>135</v>
      </c>
      <c r="B82" s="95" t="s">
        <v>177</v>
      </c>
    </row>
    <row r="83" spans="1:2" x14ac:dyDescent="0.3">
      <c r="A83" s="82">
        <v>136</v>
      </c>
      <c r="B83" s="96" t="s">
        <v>200</v>
      </c>
    </row>
    <row r="84" spans="1:2" x14ac:dyDescent="0.3">
      <c r="A84" s="81">
        <v>137</v>
      </c>
      <c r="B84" s="95" t="s">
        <v>197</v>
      </c>
    </row>
    <row r="85" spans="1:2" x14ac:dyDescent="0.3">
      <c r="A85" s="81">
        <v>138</v>
      </c>
      <c r="B85" s="95" t="s">
        <v>208</v>
      </c>
    </row>
    <row r="86" spans="1:2" x14ac:dyDescent="0.3">
      <c r="A86" s="82">
        <v>139</v>
      </c>
      <c r="B86" s="96" t="s">
        <v>71</v>
      </c>
    </row>
    <row r="87" spans="1:2" x14ac:dyDescent="0.3">
      <c r="A87" s="81">
        <v>140</v>
      </c>
      <c r="B87" s="95" t="s">
        <v>188</v>
      </c>
    </row>
    <row r="88" spans="1:2" x14ac:dyDescent="0.3">
      <c r="A88" s="81">
        <v>141</v>
      </c>
      <c r="B88" s="95" t="s">
        <v>225</v>
      </c>
    </row>
    <row r="89" spans="1:2" x14ac:dyDescent="0.3">
      <c r="A89" s="81">
        <v>142</v>
      </c>
      <c r="B89" s="95" t="s">
        <v>228</v>
      </c>
    </row>
    <row r="90" spans="1:2" x14ac:dyDescent="0.3">
      <c r="A90" s="81">
        <v>145</v>
      </c>
      <c r="B90" s="95" t="s">
        <v>142</v>
      </c>
    </row>
    <row r="91" spans="1:2" x14ac:dyDescent="0.3">
      <c r="A91" s="81">
        <v>146</v>
      </c>
      <c r="B91" s="95" t="s">
        <v>167</v>
      </c>
    </row>
    <row r="92" spans="1:2" x14ac:dyDescent="0.3">
      <c r="A92" s="83">
        <v>149</v>
      </c>
      <c r="B92" s="97" t="s">
        <v>192</v>
      </c>
    </row>
    <row r="93" spans="1:2" x14ac:dyDescent="0.3">
      <c r="A93" s="81">
        <v>151</v>
      </c>
      <c r="B93" s="95" t="s">
        <v>103</v>
      </c>
    </row>
    <row r="94" spans="1:2" x14ac:dyDescent="0.3">
      <c r="A94" s="83">
        <v>153</v>
      </c>
      <c r="B94" s="97" t="s">
        <v>190</v>
      </c>
    </row>
    <row r="95" spans="1:2" x14ac:dyDescent="0.3">
      <c r="A95" s="81">
        <v>154</v>
      </c>
      <c r="B95" s="95" t="s">
        <v>159</v>
      </c>
    </row>
    <row r="96" spans="1:2" x14ac:dyDescent="0.3">
      <c r="A96" s="81">
        <v>156</v>
      </c>
      <c r="B96" s="95" t="s">
        <v>78</v>
      </c>
    </row>
    <row r="97" spans="1:2" x14ac:dyDescent="0.3">
      <c r="A97" s="81">
        <v>157</v>
      </c>
      <c r="B97" s="95" t="s">
        <v>209</v>
      </c>
    </row>
    <row r="98" spans="1:2" x14ac:dyDescent="0.3">
      <c r="A98" s="81">
        <v>158</v>
      </c>
      <c r="B98" s="95" t="s">
        <v>204</v>
      </c>
    </row>
    <row r="99" spans="1:2" x14ac:dyDescent="0.3">
      <c r="A99" s="81">
        <v>160</v>
      </c>
      <c r="B99" s="95" t="s">
        <v>212</v>
      </c>
    </row>
    <row r="100" spans="1:2" x14ac:dyDescent="0.3">
      <c r="A100" s="81">
        <v>162</v>
      </c>
      <c r="B100" s="95" t="s">
        <v>205</v>
      </c>
    </row>
    <row r="101" spans="1:2" x14ac:dyDescent="0.3">
      <c r="A101" s="83">
        <v>163</v>
      </c>
      <c r="B101" s="97" t="s">
        <v>111</v>
      </c>
    </row>
    <row r="102" spans="1:2" x14ac:dyDescent="0.3">
      <c r="A102" s="81">
        <v>164</v>
      </c>
      <c r="B102" s="95" t="s">
        <v>101</v>
      </c>
    </row>
    <row r="103" spans="1:2" x14ac:dyDescent="0.3">
      <c r="A103" s="81">
        <v>165</v>
      </c>
      <c r="B103" s="95" t="s">
        <v>220</v>
      </c>
    </row>
    <row r="104" spans="1:2" x14ac:dyDescent="0.3">
      <c r="A104" s="82">
        <v>169</v>
      </c>
      <c r="B104" s="96" t="s">
        <v>215</v>
      </c>
    </row>
    <row r="105" spans="1:2" x14ac:dyDescent="0.3">
      <c r="A105" s="82">
        <v>176</v>
      </c>
      <c r="B105" s="96" t="s">
        <v>216</v>
      </c>
    </row>
    <row r="106" spans="1:2" x14ac:dyDescent="0.3">
      <c r="A106" s="83">
        <v>180</v>
      </c>
      <c r="B106" s="97" t="s">
        <v>133</v>
      </c>
    </row>
    <row r="107" spans="1:2" x14ac:dyDescent="0.3">
      <c r="A107" s="83">
        <v>181</v>
      </c>
      <c r="B107" s="94" t="s">
        <v>67</v>
      </c>
    </row>
    <row r="108" spans="1:2" x14ac:dyDescent="0.3">
      <c r="A108" s="82">
        <v>191</v>
      </c>
      <c r="B108" s="89" t="s">
        <v>227</v>
      </c>
    </row>
    <row r="109" spans="1:2" x14ac:dyDescent="0.3">
      <c r="A109" s="81">
        <v>193</v>
      </c>
      <c r="B109" s="93" t="s">
        <v>185</v>
      </c>
    </row>
    <row r="110" spans="1:2" x14ac:dyDescent="0.3">
      <c r="A110" s="81">
        <v>194</v>
      </c>
      <c r="B110" s="93" t="s">
        <v>132</v>
      </c>
    </row>
    <row r="111" spans="1:2" x14ac:dyDescent="0.3">
      <c r="A111" s="83">
        <v>195</v>
      </c>
      <c r="B111" s="94" t="s">
        <v>179</v>
      </c>
    </row>
    <row r="112" spans="1:2" x14ac:dyDescent="0.3">
      <c r="A112" s="81">
        <v>196</v>
      </c>
      <c r="B112" s="93" t="s">
        <v>141</v>
      </c>
    </row>
    <row r="113" spans="1:2" x14ac:dyDescent="0.3">
      <c r="A113" s="83">
        <v>197</v>
      </c>
      <c r="B113" s="94" t="s">
        <v>196</v>
      </c>
    </row>
    <row r="114" spans="1:2" x14ac:dyDescent="0.3">
      <c r="A114" s="82">
        <v>201</v>
      </c>
      <c r="B114" s="89" t="s">
        <v>108</v>
      </c>
    </row>
    <row r="115" spans="1:2" x14ac:dyDescent="0.3">
      <c r="A115" s="82">
        <v>204</v>
      </c>
      <c r="B115" s="89" t="s">
        <v>149</v>
      </c>
    </row>
    <row r="116" spans="1:2" x14ac:dyDescent="0.3">
      <c r="A116" s="82">
        <v>206</v>
      </c>
      <c r="B116" s="89" t="s">
        <v>217</v>
      </c>
    </row>
    <row r="117" spans="1:2" x14ac:dyDescent="0.3">
      <c r="A117" s="82">
        <v>208</v>
      </c>
      <c r="B117" s="89" t="s">
        <v>229</v>
      </c>
    </row>
    <row r="118" spans="1:2" x14ac:dyDescent="0.3">
      <c r="A118" s="82">
        <v>232</v>
      </c>
      <c r="B118" s="89" t="s">
        <v>88</v>
      </c>
    </row>
    <row r="119" spans="1:2" x14ac:dyDescent="0.3">
      <c r="A119" s="82">
        <v>235</v>
      </c>
      <c r="B119" s="89" t="s">
        <v>158</v>
      </c>
    </row>
    <row r="120" spans="1:2" x14ac:dyDescent="0.3">
      <c r="A120" s="82">
        <v>241</v>
      </c>
      <c r="B120" s="89" t="s">
        <v>181</v>
      </c>
    </row>
    <row r="121" spans="1:2" x14ac:dyDescent="0.3">
      <c r="A121" s="82">
        <v>242</v>
      </c>
      <c r="B121" s="89" t="s">
        <v>99</v>
      </c>
    </row>
    <row r="122" spans="1:2" x14ac:dyDescent="0.3">
      <c r="A122" s="82">
        <v>260</v>
      </c>
      <c r="B122" s="89" t="s">
        <v>163</v>
      </c>
    </row>
    <row r="123" spans="1:2" x14ac:dyDescent="0.3">
      <c r="A123" s="82">
        <v>275</v>
      </c>
      <c r="B123" s="89" t="s">
        <v>139</v>
      </c>
    </row>
    <row r="124" spans="1:2" x14ac:dyDescent="0.3">
      <c r="A124" s="82">
        <v>276</v>
      </c>
      <c r="B124" s="89" t="s">
        <v>148</v>
      </c>
    </row>
    <row r="125" spans="1:2" x14ac:dyDescent="0.3">
      <c r="A125" s="82">
        <v>277</v>
      </c>
      <c r="B125" s="89" t="s">
        <v>231</v>
      </c>
    </row>
    <row r="126" spans="1:2" x14ac:dyDescent="0.3">
      <c r="A126" s="82">
        <v>278</v>
      </c>
      <c r="B126" s="89" t="s">
        <v>232</v>
      </c>
    </row>
    <row r="127" spans="1:2" x14ac:dyDescent="0.3">
      <c r="A127" s="82">
        <v>307</v>
      </c>
      <c r="B127" s="89" t="s">
        <v>100</v>
      </c>
    </row>
    <row r="128" spans="1:2" x14ac:dyDescent="0.3">
      <c r="A128" s="82">
        <v>315</v>
      </c>
      <c r="B128" s="89" t="s">
        <v>109</v>
      </c>
    </row>
    <row r="129" spans="1:2" x14ac:dyDescent="0.3">
      <c r="A129" s="82">
        <v>320</v>
      </c>
      <c r="B129" s="89" t="s">
        <v>193</v>
      </c>
    </row>
    <row r="130" spans="1:2" x14ac:dyDescent="0.3">
      <c r="A130" s="82">
        <v>346</v>
      </c>
      <c r="B130" s="89" t="s">
        <v>191</v>
      </c>
    </row>
    <row r="131" spans="1:2" x14ac:dyDescent="0.3">
      <c r="A131" s="82">
        <v>357</v>
      </c>
      <c r="B131" s="89" t="s">
        <v>157</v>
      </c>
    </row>
    <row r="132" spans="1:2" x14ac:dyDescent="0.3">
      <c r="A132" s="82">
        <v>363</v>
      </c>
      <c r="B132" s="89" t="s">
        <v>162</v>
      </c>
    </row>
    <row r="133" spans="1:2" x14ac:dyDescent="0.3">
      <c r="A133" s="82">
        <v>366</v>
      </c>
      <c r="B133" s="89" t="s">
        <v>138</v>
      </c>
    </row>
    <row r="134" spans="1:2" x14ac:dyDescent="0.3">
      <c r="A134" s="82">
        <v>375</v>
      </c>
      <c r="B134" s="89" t="s">
        <v>156</v>
      </c>
    </row>
    <row r="135" spans="1:2" x14ac:dyDescent="0.3">
      <c r="A135" s="82">
        <v>377</v>
      </c>
      <c r="B135" s="89" t="s">
        <v>147</v>
      </c>
    </row>
    <row r="136" spans="1:2" x14ac:dyDescent="0.3">
      <c r="A136" s="83">
        <v>395</v>
      </c>
      <c r="B136" s="94" t="s">
        <v>87</v>
      </c>
    </row>
    <row r="137" spans="1:2" x14ac:dyDescent="0.3">
      <c r="A137" s="82">
        <v>403</v>
      </c>
      <c r="B137" s="89" t="s">
        <v>120</v>
      </c>
    </row>
    <row r="138" spans="1:2" x14ac:dyDescent="0.3">
      <c r="A138" s="83">
        <v>413</v>
      </c>
      <c r="B138" s="94" t="s">
        <v>203</v>
      </c>
    </row>
    <row r="139" spans="1:2" x14ac:dyDescent="0.3">
      <c r="A139" s="81">
        <v>415</v>
      </c>
      <c r="B139" s="93" t="s">
        <v>89</v>
      </c>
    </row>
    <row r="140" spans="1:2" x14ac:dyDescent="0.3">
      <c r="A140" s="81">
        <v>417</v>
      </c>
      <c r="B140" s="93" t="s">
        <v>152</v>
      </c>
    </row>
    <row r="141" spans="1:2" x14ac:dyDescent="0.3">
      <c r="A141" s="83">
        <v>418</v>
      </c>
      <c r="B141" s="94" t="s">
        <v>96</v>
      </c>
    </row>
    <row r="142" spans="1:2" x14ac:dyDescent="0.3">
      <c r="A142" s="82">
        <v>435</v>
      </c>
      <c r="B142" s="89" t="s">
        <v>189</v>
      </c>
    </row>
    <row r="143" spans="1:2" x14ac:dyDescent="0.3">
      <c r="A143" s="82">
        <v>437</v>
      </c>
      <c r="B143" s="89" t="s">
        <v>105</v>
      </c>
    </row>
    <row r="144" spans="1:2" x14ac:dyDescent="0.3">
      <c r="A144" s="82">
        <v>438</v>
      </c>
      <c r="B144" s="89" t="s">
        <v>117</v>
      </c>
    </row>
    <row r="145" spans="1:2" x14ac:dyDescent="0.3">
      <c r="A145" s="82">
        <v>441</v>
      </c>
      <c r="B145" s="89" t="s">
        <v>68</v>
      </c>
    </row>
    <row r="146" spans="1:2" x14ac:dyDescent="0.3">
      <c r="A146" s="81">
        <v>446</v>
      </c>
      <c r="B146" s="93" t="s">
        <v>221</v>
      </c>
    </row>
    <row r="147" spans="1:2" x14ac:dyDescent="0.3">
      <c r="A147" s="81">
        <v>447</v>
      </c>
      <c r="B147" s="93" t="s">
        <v>226</v>
      </c>
    </row>
    <row r="148" spans="1:2" x14ac:dyDescent="0.3">
      <c r="A148" s="82">
        <v>449</v>
      </c>
      <c r="B148" s="89" t="s">
        <v>95</v>
      </c>
    </row>
    <row r="149" spans="1:2" x14ac:dyDescent="0.3">
      <c r="A149" s="82">
        <v>450</v>
      </c>
      <c r="B149" s="89" t="s">
        <v>113</v>
      </c>
    </row>
    <row r="150" spans="1:2" x14ac:dyDescent="0.3">
      <c r="A150" s="82">
        <v>451</v>
      </c>
      <c r="B150" s="89" t="s">
        <v>81</v>
      </c>
    </row>
    <row r="151" spans="1:2" x14ac:dyDescent="0.3">
      <c r="A151" s="81">
        <v>454</v>
      </c>
      <c r="B151" s="93" t="s">
        <v>214</v>
      </c>
    </row>
    <row r="152" spans="1:2" x14ac:dyDescent="0.3">
      <c r="A152" s="81">
        <v>455</v>
      </c>
      <c r="B152" s="93" t="s">
        <v>213</v>
      </c>
    </row>
    <row r="153" spans="1:2" x14ac:dyDescent="0.3">
      <c r="A153" s="81">
        <v>456</v>
      </c>
      <c r="B153" s="93" t="s">
        <v>171</v>
      </c>
    </row>
    <row r="154" spans="1:2" x14ac:dyDescent="0.3">
      <c r="A154" s="81">
        <v>459</v>
      </c>
      <c r="B154" s="93" t="s">
        <v>164</v>
      </c>
    </row>
    <row r="155" spans="1:2" x14ac:dyDescent="0.3">
      <c r="A155" s="81">
        <v>460</v>
      </c>
      <c r="B155" s="93" t="s">
        <v>75</v>
      </c>
    </row>
    <row r="156" spans="1:2" x14ac:dyDescent="0.3">
      <c r="A156" s="83">
        <v>461</v>
      </c>
      <c r="B156" s="94" t="s">
        <v>102</v>
      </c>
    </row>
    <row r="157" spans="1:2" x14ac:dyDescent="0.3">
      <c r="A157" s="82">
        <v>463</v>
      </c>
      <c r="B157" s="89" t="s">
        <v>233</v>
      </c>
    </row>
    <row r="158" spans="1:2" x14ac:dyDescent="0.3">
      <c r="A158" s="82">
        <v>464</v>
      </c>
      <c r="B158" s="89" t="s">
        <v>86</v>
      </c>
    </row>
    <row r="159" spans="1:2" x14ac:dyDescent="0.3">
      <c r="A159" s="83">
        <v>467</v>
      </c>
      <c r="B159" s="94" t="s">
        <v>69</v>
      </c>
    </row>
    <row r="160" spans="1:2" x14ac:dyDescent="0.3">
      <c r="A160" s="81">
        <v>469</v>
      </c>
      <c r="B160" s="93" t="s">
        <v>144</v>
      </c>
    </row>
    <row r="161" spans="1:2" x14ac:dyDescent="0.3">
      <c r="A161" s="81">
        <v>470</v>
      </c>
      <c r="B161" s="93" t="s">
        <v>106</v>
      </c>
    </row>
    <row r="162" spans="1:2" x14ac:dyDescent="0.3">
      <c r="A162" s="83">
        <v>471</v>
      </c>
      <c r="B162" s="94" t="s">
        <v>182</v>
      </c>
    </row>
    <row r="163" spans="1:2" x14ac:dyDescent="0.3">
      <c r="A163" s="82">
        <v>474</v>
      </c>
      <c r="B163" s="89" t="s">
        <v>187</v>
      </c>
    </row>
    <row r="164" spans="1:2" x14ac:dyDescent="0.3">
      <c r="A164" s="81">
        <v>475</v>
      </c>
      <c r="B164" s="93" t="s">
        <v>224</v>
      </c>
    </row>
    <row r="165" spans="1:2" x14ac:dyDescent="0.3">
      <c r="A165" s="81">
        <v>477</v>
      </c>
      <c r="B165" s="93" t="s">
        <v>186</v>
      </c>
    </row>
    <row r="166" spans="1:2" x14ac:dyDescent="0.3">
      <c r="A166" s="81">
        <v>499</v>
      </c>
      <c r="B166" s="93" t="s">
        <v>223</v>
      </c>
    </row>
    <row r="167" spans="1:2" x14ac:dyDescent="0.3">
      <c r="A167" s="82">
        <v>523</v>
      </c>
      <c r="B167" s="89" t="s">
        <v>210</v>
      </c>
    </row>
    <row r="168" spans="1:2" x14ac:dyDescent="0.3">
      <c r="A168" s="82">
        <v>545</v>
      </c>
      <c r="B168" s="89" t="s">
        <v>206</v>
      </c>
    </row>
    <row r="169" spans="1:2" x14ac:dyDescent="0.3">
      <c r="A169" s="82">
        <v>547</v>
      </c>
      <c r="B169" s="89" t="s">
        <v>202</v>
      </c>
    </row>
    <row r="170" spans="1:2" x14ac:dyDescent="0.3">
      <c r="A170" s="81">
        <v>552</v>
      </c>
      <c r="B170" s="93" t="s">
        <v>234</v>
      </c>
    </row>
    <row r="171" spans="1:2" x14ac:dyDescent="0.3">
      <c r="A171" s="81">
        <v>683</v>
      </c>
      <c r="B171" s="93" t="s">
        <v>110</v>
      </c>
    </row>
    <row r="172" spans="1:2" x14ac:dyDescent="0.3">
      <c r="A172" s="81">
        <v>684</v>
      </c>
      <c r="B172" s="93" t="s">
        <v>116</v>
      </c>
    </row>
    <row r="173" spans="1:2" x14ac:dyDescent="0.3">
      <c r="A173" s="81">
        <v>690</v>
      </c>
      <c r="B173" s="93" t="s">
        <v>230</v>
      </c>
    </row>
    <row r="174" spans="1:2" x14ac:dyDescent="0.3">
      <c r="A174" s="81">
        <v>692</v>
      </c>
      <c r="B174" s="93" t="s">
        <v>166</v>
      </c>
    </row>
    <row r="175" spans="1:2" x14ac:dyDescent="0.3">
      <c r="A175" s="81">
        <v>695</v>
      </c>
      <c r="B175" s="93" t="s">
        <v>211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643867F-D981-4672-9E94-3D722BF50D3E}">
  <dimension ref="A1:O93"/>
  <sheetViews>
    <sheetView zoomScale="90" zoomScaleNormal="90" workbookViewId="0">
      <pane ySplit="3" topLeftCell="A70" activePane="bottomLeft" state="frozen"/>
      <selection activeCell="A3" sqref="A3"/>
      <selection pane="bottomLeft" activeCell="C73" sqref="C73"/>
    </sheetView>
  </sheetViews>
  <sheetFormatPr baseColWidth="10" defaultRowHeight="14.4" x14ac:dyDescent="0.3"/>
  <cols>
    <col min="1" max="1" width="23.5546875" style="2" bestFit="1" customWidth="1"/>
    <col min="2" max="2" width="23.5546875" style="2" customWidth="1"/>
    <col min="3" max="3" width="10.77734375" style="3" bestFit="1" customWidth="1"/>
    <col min="4" max="4" width="5.88671875" style="3" customWidth="1"/>
    <col min="5" max="5" width="10.5546875" style="13" customWidth="1"/>
    <col min="6" max="6" width="9.6640625" style="19" bestFit="1" customWidth="1"/>
    <col min="7" max="7" width="40.33203125" style="19" bestFit="1" customWidth="1"/>
    <col min="8" max="8" width="4.44140625" style="3" bestFit="1" customWidth="1"/>
    <col min="9" max="9" width="9" style="13" bestFit="1" customWidth="1"/>
    <col min="10" max="10" width="33.33203125" style="3" bestFit="1" customWidth="1"/>
    <col min="11" max="11" width="9.6640625" style="3" bestFit="1" customWidth="1"/>
    <col min="12" max="12" width="9.6640625" style="13" bestFit="1" customWidth="1"/>
    <col min="13" max="14" width="8.88671875" style="64" bestFit="1" customWidth="1"/>
    <col min="15" max="15" width="11.5546875" style="4"/>
  </cols>
  <sheetData>
    <row r="1" spans="1:15" ht="29.4" customHeight="1" x14ac:dyDescent="0.3">
      <c r="A1" s="39" t="s">
        <v>61</v>
      </c>
      <c r="B1" s="39"/>
      <c r="C1" s="10"/>
      <c r="D1" s="194" t="s">
        <v>6</v>
      </c>
      <c r="E1" s="194"/>
      <c r="F1" s="80">
        <v>1.93</v>
      </c>
      <c r="G1" s="10"/>
      <c r="H1" s="11"/>
      <c r="I1" s="11"/>
      <c r="J1" s="10"/>
      <c r="K1" s="11"/>
    </row>
    <row r="2" spans="1:15" ht="26.4" customHeight="1" x14ac:dyDescent="0.3">
      <c r="A2" s="39"/>
      <c r="B2" s="39"/>
      <c r="C2" s="10"/>
      <c r="D2" s="197" t="s">
        <v>14</v>
      </c>
      <c r="E2" s="197"/>
      <c r="F2" s="197"/>
      <c r="G2" s="190" t="s">
        <v>8</v>
      </c>
      <c r="H2" s="197" t="s">
        <v>15</v>
      </c>
      <c r="I2" s="197"/>
      <c r="J2" s="190" t="s">
        <v>8</v>
      </c>
      <c r="K2" s="198" t="s">
        <v>13</v>
      </c>
      <c r="L2" s="198"/>
      <c r="M2" s="186" t="s">
        <v>33</v>
      </c>
      <c r="N2" s="187"/>
      <c r="O2" s="166" t="s">
        <v>60</v>
      </c>
    </row>
    <row r="3" spans="1:15" x14ac:dyDescent="0.3">
      <c r="D3" s="8" t="s">
        <v>5</v>
      </c>
      <c r="E3" s="14" t="s">
        <v>17</v>
      </c>
      <c r="F3" s="17" t="s">
        <v>6</v>
      </c>
      <c r="G3" s="190"/>
      <c r="H3" s="8" t="s">
        <v>16</v>
      </c>
      <c r="I3" s="14" t="s">
        <v>17</v>
      </c>
      <c r="J3" s="190"/>
      <c r="K3" s="9" t="s">
        <v>18</v>
      </c>
      <c r="L3" s="14" t="s">
        <v>17</v>
      </c>
      <c r="M3" s="65" t="s">
        <v>45</v>
      </c>
      <c r="N3" s="72" t="s">
        <v>46</v>
      </c>
      <c r="O3" s="166"/>
    </row>
    <row r="4" spans="1:15" s="3" customFormat="1" ht="25.8" customHeight="1" x14ac:dyDescent="0.3">
      <c r="A4" s="174" t="s">
        <v>4</v>
      </c>
      <c r="B4" s="5"/>
      <c r="C4" s="6" t="s">
        <v>0</v>
      </c>
      <c r="D4" s="6">
        <v>334</v>
      </c>
      <c r="E4" s="33">
        <v>0.19583333333333333</v>
      </c>
      <c r="F4" s="18">
        <f>SUM(D4*F1)</f>
        <v>644.62</v>
      </c>
      <c r="G4" s="48"/>
      <c r="H4" s="21">
        <v>64</v>
      </c>
      <c r="I4" s="15">
        <v>3.8194444444444441E-2</v>
      </c>
      <c r="J4" s="57"/>
      <c r="K4" s="12">
        <f>SUM(D4+H4)</f>
        <v>398</v>
      </c>
      <c r="L4" s="15">
        <f>SUM(E4,I4)</f>
        <v>0.23402777777777778</v>
      </c>
      <c r="M4" s="67"/>
      <c r="N4" s="66"/>
      <c r="O4" s="74">
        <f>SUM(F4+M4+N4)</f>
        <v>644.62</v>
      </c>
    </row>
    <row r="5" spans="1:15" s="1" customFormat="1" ht="25.8" customHeight="1" x14ac:dyDescent="0.3">
      <c r="A5" s="174"/>
      <c r="B5" s="5"/>
      <c r="C5" s="7" t="s">
        <v>3</v>
      </c>
      <c r="D5" s="6">
        <v>326</v>
      </c>
      <c r="E5" s="34">
        <v>0.27083333333333331</v>
      </c>
      <c r="F5" s="18">
        <f>SUM(D5*F1)</f>
        <v>629.17999999999995</v>
      </c>
      <c r="G5" s="48"/>
      <c r="H5" s="22">
        <v>53</v>
      </c>
      <c r="I5" s="16">
        <v>4.8611111111111112E-2</v>
      </c>
      <c r="J5" s="63"/>
      <c r="K5" s="12">
        <f t="shared" ref="K5:K16" si="0">SUM(D5+H5)</f>
        <v>379</v>
      </c>
      <c r="L5" s="15">
        <f t="shared" ref="L5:L17" si="1">SUM(E5,I5)</f>
        <v>0.31944444444444442</v>
      </c>
      <c r="M5" s="66">
        <v>0</v>
      </c>
      <c r="N5" s="73">
        <v>0</v>
      </c>
      <c r="O5" s="74">
        <f t="shared" ref="O5:O17" si="2">SUM(F5+M5+N5)</f>
        <v>629.17999999999995</v>
      </c>
    </row>
    <row r="6" spans="1:15" ht="25.8" customHeight="1" x14ac:dyDescent="0.3">
      <c r="A6" s="174"/>
      <c r="B6" s="5"/>
      <c r="C6" s="7" t="s">
        <v>1</v>
      </c>
      <c r="D6" s="7">
        <v>321</v>
      </c>
      <c r="E6" s="34">
        <v>0.24444444444444446</v>
      </c>
      <c r="F6" s="18">
        <f>SUM(D6*F1)</f>
        <v>619.53</v>
      </c>
      <c r="G6" s="48"/>
      <c r="H6" s="22">
        <v>53</v>
      </c>
      <c r="I6" s="16">
        <v>6.9444444444444501E-3</v>
      </c>
      <c r="J6" s="57"/>
      <c r="K6" s="12">
        <f t="shared" si="0"/>
        <v>374</v>
      </c>
      <c r="L6" s="15">
        <f t="shared" si="1"/>
        <v>0.25138888888888894</v>
      </c>
      <c r="M6" s="66"/>
      <c r="N6" s="66"/>
      <c r="O6" s="74">
        <f t="shared" si="2"/>
        <v>619.53</v>
      </c>
    </row>
    <row r="7" spans="1:15" ht="25.8" customHeight="1" x14ac:dyDescent="0.3">
      <c r="A7" s="174"/>
      <c r="B7" s="5"/>
      <c r="C7" s="7" t="s">
        <v>12</v>
      </c>
      <c r="D7" s="7">
        <v>280</v>
      </c>
      <c r="E7" s="34">
        <v>0.22083333333333333</v>
      </c>
      <c r="F7" s="18">
        <f>SUM(D7*F1)</f>
        <v>540.4</v>
      </c>
      <c r="G7" s="48"/>
      <c r="H7" s="22">
        <v>53</v>
      </c>
      <c r="I7" s="16">
        <v>4.8611111111111112E-2</v>
      </c>
      <c r="J7" s="57"/>
      <c r="K7" s="12">
        <f t="shared" si="0"/>
        <v>333</v>
      </c>
      <c r="L7" s="15">
        <f t="shared" si="1"/>
        <v>0.26944444444444443</v>
      </c>
      <c r="M7" s="66"/>
      <c r="N7" s="66"/>
      <c r="O7" s="74">
        <f t="shared" si="2"/>
        <v>540.4</v>
      </c>
    </row>
    <row r="8" spans="1:15" x14ac:dyDescent="0.3">
      <c r="A8" s="46"/>
      <c r="B8" s="46"/>
      <c r="C8" s="46"/>
      <c r="D8" s="46"/>
      <c r="E8" s="46"/>
      <c r="F8" s="46"/>
      <c r="G8" s="46"/>
      <c r="H8" s="46"/>
      <c r="I8" s="46"/>
      <c r="J8" s="46"/>
      <c r="K8" s="46"/>
      <c r="L8" s="46"/>
      <c r="M8" s="46"/>
      <c r="N8" s="46"/>
      <c r="O8" s="75"/>
    </row>
    <row r="9" spans="1:15" ht="20.399999999999999" customHeight="1" x14ac:dyDescent="0.3">
      <c r="A9" s="174" t="s">
        <v>7</v>
      </c>
      <c r="B9" s="5"/>
      <c r="C9" s="6" t="s">
        <v>0</v>
      </c>
      <c r="D9" s="7">
        <v>248</v>
      </c>
      <c r="E9" s="34">
        <v>0.17500000000000002</v>
      </c>
      <c r="F9" s="18">
        <f>D9*F1</f>
        <v>478.64</v>
      </c>
      <c r="G9" s="49" t="s">
        <v>19</v>
      </c>
      <c r="H9" s="21">
        <v>54</v>
      </c>
      <c r="I9" s="15">
        <v>3.6805555555555557E-2</v>
      </c>
      <c r="J9" s="62"/>
      <c r="K9" s="12">
        <f t="shared" si="0"/>
        <v>302</v>
      </c>
      <c r="L9" s="15">
        <f t="shared" si="1"/>
        <v>0.21180555555555558</v>
      </c>
      <c r="M9" s="66"/>
      <c r="N9" s="66"/>
      <c r="O9" s="74">
        <f>SUM(F9+M9+N9)</f>
        <v>478.64</v>
      </c>
    </row>
    <row r="10" spans="1:15" ht="20.399999999999999" customHeight="1" x14ac:dyDescent="0.3">
      <c r="A10" s="174"/>
      <c r="B10" s="5"/>
      <c r="C10" s="7" t="s">
        <v>3</v>
      </c>
      <c r="D10" s="7">
        <v>256</v>
      </c>
      <c r="E10" s="34">
        <v>0.20208333333333331</v>
      </c>
      <c r="F10" s="18">
        <f>D10*F1</f>
        <v>494.08</v>
      </c>
      <c r="G10" s="48"/>
      <c r="H10" s="21">
        <v>54</v>
      </c>
      <c r="I10" s="15">
        <v>3.6805555555555557E-2</v>
      </c>
      <c r="J10" s="57"/>
      <c r="K10" s="12">
        <f t="shared" si="0"/>
        <v>310</v>
      </c>
      <c r="L10" s="15">
        <f t="shared" si="1"/>
        <v>0.23888888888888887</v>
      </c>
      <c r="M10" s="66">
        <v>0</v>
      </c>
      <c r="N10" s="66">
        <v>0</v>
      </c>
      <c r="O10" s="74">
        <f t="shared" si="2"/>
        <v>494.08</v>
      </c>
    </row>
    <row r="11" spans="1:15" ht="20.399999999999999" customHeight="1" x14ac:dyDescent="0.3">
      <c r="A11" s="174"/>
      <c r="B11" s="5"/>
      <c r="C11" s="7" t="s">
        <v>1</v>
      </c>
      <c r="D11" s="7">
        <v>250</v>
      </c>
      <c r="E11" s="34">
        <v>0.17152777777777775</v>
      </c>
      <c r="F11" s="18">
        <f>D11*F1</f>
        <v>482.5</v>
      </c>
      <c r="G11" s="48"/>
      <c r="H11" s="21">
        <v>54</v>
      </c>
      <c r="I11" s="15">
        <v>3.6805555555555557E-2</v>
      </c>
      <c r="J11" s="57"/>
      <c r="K11" s="12">
        <f t="shared" si="0"/>
        <v>304</v>
      </c>
      <c r="L11" s="15">
        <f t="shared" si="1"/>
        <v>0.20833333333333331</v>
      </c>
      <c r="M11" s="66"/>
      <c r="N11" s="66"/>
      <c r="O11" s="74">
        <f t="shared" si="2"/>
        <v>482.5</v>
      </c>
    </row>
    <row r="12" spans="1:15" ht="20.399999999999999" customHeight="1" x14ac:dyDescent="0.3">
      <c r="A12" s="174"/>
      <c r="B12" s="5"/>
      <c r="C12" s="7" t="s">
        <v>12</v>
      </c>
      <c r="D12" s="7">
        <v>249</v>
      </c>
      <c r="E12" s="34">
        <v>0.17500000000000002</v>
      </c>
      <c r="F12" s="18">
        <f>D12*F1</f>
        <v>480.57</v>
      </c>
      <c r="G12" s="49" t="s">
        <v>9</v>
      </c>
      <c r="H12" s="21">
        <v>54</v>
      </c>
      <c r="I12" s="15">
        <v>3.6805555555555557E-2</v>
      </c>
      <c r="J12" s="62"/>
      <c r="K12" s="12">
        <f t="shared" si="0"/>
        <v>303</v>
      </c>
      <c r="L12" s="15">
        <f t="shared" si="1"/>
        <v>0.21180555555555558</v>
      </c>
      <c r="M12" s="66"/>
      <c r="N12" s="66"/>
      <c r="O12" s="74">
        <f t="shared" si="2"/>
        <v>480.57</v>
      </c>
    </row>
    <row r="13" spans="1:15" x14ac:dyDescent="0.3">
      <c r="A13" s="43"/>
      <c r="B13" s="43"/>
      <c r="C13" s="43"/>
      <c r="D13" s="43"/>
      <c r="E13" s="43"/>
      <c r="F13" s="43"/>
      <c r="G13" s="43"/>
      <c r="H13" s="43"/>
      <c r="I13" s="43"/>
      <c r="J13" s="43"/>
      <c r="K13" s="43"/>
      <c r="L13" s="43"/>
      <c r="M13" s="43"/>
      <c r="N13" s="43"/>
      <c r="O13" s="76"/>
    </row>
    <row r="14" spans="1:15" ht="19.8" customHeight="1" x14ac:dyDescent="0.3">
      <c r="A14" s="174" t="s">
        <v>10</v>
      </c>
      <c r="B14" s="5"/>
      <c r="C14" s="6" t="s">
        <v>0</v>
      </c>
      <c r="D14" s="7"/>
      <c r="E14" s="34"/>
      <c r="F14" s="20"/>
      <c r="G14" s="49" t="s">
        <v>11</v>
      </c>
      <c r="H14" s="21"/>
      <c r="I14" s="15"/>
      <c r="J14" s="62"/>
      <c r="K14" s="12"/>
      <c r="L14" s="15"/>
      <c r="M14" s="66"/>
      <c r="N14" s="66"/>
      <c r="O14" s="74">
        <f t="shared" si="2"/>
        <v>0</v>
      </c>
    </row>
    <row r="15" spans="1:15" ht="19.8" customHeight="1" x14ac:dyDescent="0.3">
      <c r="A15" s="174"/>
      <c r="B15" s="5"/>
      <c r="C15" s="7" t="s">
        <v>3</v>
      </c>
      <c r="D15" s="7">
        <v>91</v>
      </c>
      <c r="E15" s="34">
        <v>6.7361111111111108E-2</v>
      </c>
      <c r="F15" s="18">
        <f>D15*F1</f>
        <v>175.63</v>
      </c>
      <c r="G15" s="48"/>
      <c r="H15" s="21">
        <v>137</v>
      </c>
      <c r="I15" s="15">
        <v>2.9166666666666664E-2</v>
      </c>
      <c r="J15" s="57"/>
      <c r="K15" s="12">
        <f t="shared" si="0"/>
        <v>228</v>
      </c>
      <c r="L15" s="15">
        <f t="shared" si="1"/>
        <v>9.6527777777777768E-2</v>
      </c>
      <c r="M15" s="66">
        <v>0</v>
      </c>
      <c r="N15" s="66">
        <v>0</v>
      </c>
      <c r="O15" s="74">
        <f t="shared" si="2"/>
        <v>175.63</v>
      </c>
    </row>
    <row r="16" spans="1:15" ht="19.8" customHeight="1" x14ac:dyDescent="0.3">
      <c r="A16" s="174"/>
      <c r="B16" s="5"/>
      <c r="C16" s="7" t="s">
        <v>1</v>
      </c>
      <c r="D16" s="7">
        <v>84</v>
      </c>
      <c r="E16" s="34">
        <v>7.2222222222222229E-2</v>
      </c>
      <c r="F16" s="18">
        <f>D16*F1</f>
        <v>162.12</v>
      </c>
      <c r="G16" s="48"/>
      <c r="H16" s="21">
        <v>46</v>
      </c>
      <c r="I16" s="15">
        <v>2.5694444444444447E-2</v>
      </c>
      <c r="J16" s="57"/>
      <c r="K16" s="12">
        <f t="shared" si="0"/>
        <v>130</v>
      </c>
      <c r="L16" s="15">
        <f t="shared" si="1"/>
        <v>9.791666666666668E-2</v>
      </c>
      <c r="M16" s="66"/>
      <c r="N16" s="66"/>
      <c r="O16" s="74">
        <f t="shared" si="2"/>
        <v>162.12</v>
      </c>
    </row>
    <row r="17" spans="1:15" x14ac:dyDescent="0.3">
      <c r="A17" s="174"/>
      <c r="B17" s="5"/>
      <c r="C17" s="7" t="s">
        <v>12</v>
      </c>
      <c r="D17" s="7">
        <v>70</v>
      </c>
      <c r="E17" s="34">
        <v>4.9305555555555554E-2</v>
      </c>
      <c r="F17" s="18">
        <f>D17*F1</f>
        <v>135.1</v>
      </c>
      <c r="G17" s="48"/>
      <c r="H17" s="21">
        <v>58</v>
      </c>
      <c r="I17" s="15">
        <v>4.5833333333333337E-2</v>
      </c>
      <c r="J17" s="57"/>
      <c r="K17" s="12">
        <f>SUM(D17+H17)</f>
        <v>128</v>
      </c>
      <c r="L17" s="15">
        <f t="shared" si="1"/>
        <v>9.5138888888888884E-2</v>
      </c>
      <c r="M17" s="66"/>
      <c r="N17" s="66"/>
      <c r="O17" s="74">
        <f t="shared" si="2"/>
        <v>135.1</v>
      </c>
    </row>
    <row r="18" spans="1:15" x14ac:dyDescent="0.3">
      <c r="A18" s="45"/>
      <c r="B18" s="45"/>
      <c r="C18" s="45"/>
      <c r="D18" s="45"/>
      <c r="E18" s="45"/>
      <c r="F18" s="45"/>
      <c r="G18" s="45"/>
      <c r="H18" s="45"/>
      <c r="I18" s="45"/>
      <c r="J18" s="45"/>
      <c r="K18" s="45"/>
      <c r="L18" s="45"/>
      <c r="M18" s="45"/>
      <c r="N18" s="45"/>
      <c r="O18" s="77"/>
    </row>
    <row r="19" spans="1:15" x14ac:dyDescent="0.3">
      <c r="A19" s="174" t="s">
        <v>20</v>
      </c>
      <c r="B19" s="42"/>
      <c r="C19" s="195" t="s">
        <v>0</v>
      </c>
      <c r="D19" s="173">
        <v>94</v>
      </c>
      <c r="E19" s="199">
        <v>7.013888888888889E-2</v>
      </c>
      <c r="F19" s="200">
        <f>SUM(D19*F1)</f>
        <v>181.42</v>
      </c>
      <c r="G19" s="167"/>
      <c r="H19" s="173">
        <v>49</v>
      </c>
      <c r="I19" s="171">
        <v>3.0555555555555555E-2</v>
      </c>
      <c r="J19" s="172"/>
      <c r="K19" s="173">
        <f>SUM(D19+H19)</f>
        <v>143</v>
      </c>
      <c r="L19" s="171">
        <f>SUM(E19+I19)</f>
        <v>0.10069444444444445</v>
      </c>
      <c r="M19" s="179"/>
      <c r="N19" s="179"/>
      <c r="O19" s="169">
        <f>SUM(F19+M19+N20)</f>
        <v>181.42</v>
      </c>
    </row>
    <row r="20" spans="1:15" x14ac:dyDescent="0.3">
      <c r="A20" s="174"/>
      <c r="B20" s="32"/>
      <c r="C20" s="196"/>
      <c r="D20" s="173"/>
      <c r="E20" s="199"/>
      <c r="F20" s="200"/>
      <c r="G20" s="168"/>
      <c r="H20" s="173"/>
      <c r="I20" s="171"/>
      <c r="J20" s="172"/>
      <c r="K20" s="173"/>
      <c r="L20" s="171"/>
      <c r="M20" s="180"/>
      <c r="N20" s="180"/>
      <c r="O20" s="170"/>
    </row>
    <row r="21" spans="1:15" x14ac:dyDescent="0.3">
      <c r="A21" s="174"/>
      <c r="B21" s="42"/>
      <c r="C21" s="183" t="s">
        <v>3</v>
      </c>
      <c r="D21" s="173">
        <v>102</v>
      </c>
      <c r="E21" s="199">
        <v>9.0277777777777776E-2</v>
      </c>
      <c r="F21" s="200">
        <f>SUM(D21*F1)</f>
        <v>196.85999999999999</v>
      </c>
      <c r="G21" s="167"/>
      <c r="H21" s="173">
        <v>49</v>
      </c>
      <c r="I21" s="171">
        <v>3.0555555555555555E-2</v>
      </c>
      <c r="J21" s="172"/>
      <c r="K21" s="173">
        <f t="shared" ref="K21" si="3">SUM(D21+H21)</f>
        <v>151</v>
      </c>
      <c r="L21" s="171">
        <f t="shared" ref="L21" si="4">SUM(E21+I21)</f>
        <v>0.12083333333333333</v>
      </c>
      <c r="M21" s="181">
        <v>0</v>
      </c>
      <c r="N21" s="181">
        <v>0</v>
      </c>
      <c r="O21" s="169">
        <f t="shared" ref="O21" si="5">SUM(F21+M21+N22)</f>
        <v>196.85999999999999</v>
      </c>
    </row>
    <row r="22" spans="1:15" x14ac:dyDescent="0.3">
      <c r="A22" s="174"/>
      <c r="B22" s="32"/>
      <c r="C22" s="184"/>
      <c r="D22" s="173"/>
      <c r="E22" s="199"/>
      <c r="F22" s="200"/>
      <c r="G22" s="168"/>
      <c r="H22" s="173"/>
      <c r="I22" s="171"/>
      <c r="J22" s="172"/>
      <c r="K22" s="173"/>
      <c r="L22" s="171"/>
      <c r="M22" s="182"/>
      <c r="N22" s="182"/>
      <c r="O22" s="170"/>
    </row>
    <row r="23" spans="1:15" x14ac:dyDescent="0.3">
      <c r="A23" s="174"/>
      <c r="B23" s="5"/>
      <c r="C23" s="173" t="s">
        <v>1</v>
      </c>
      <c r="D23" s="173"/>
      <c r="E23" s="185"/>
      <c r="F23" s="173"/>
      <c r="G23" s="167"/>
      <c r="H23" s="173"/>
      <c r="I23" s="173"/>
      <c r="J23" s="172"/>
      <c r="K23" s="173"/>
      <c r="L23" s="173"/>
      <c r="M23" s="179"/>
      <c r="N23" s="179"/>
      <c r="O23" s="169">
        <f t="shared" ref="O23" si="6">SUM(F23+M23+N24)</f>
        <v>0</v>
      </c>
    </row>
    <row r="24" spans="1:15" x14ac:dyDescent="0.3">
      <c r="A24" s="174"/>
      <c r="B24" s="5"/>
      <c r="C24" s="173"/>
      <c r="D24" s="173"/>
      <c r="E24" s="185"/>
      <c r="F24" s="173"/>
      <c r="G24" s="168"/>
      <c r="H24" s="173"/>
      <c r="I24" s="173"/>
      <c r="J24" s="172"/>
      <c r="K24" s="173"/>
      <c r="L24" s="173"/>
      <c r="M24" s="180"/>
      <c r="N24" s="180"/>
      <c r="O24" s="170"/>
    </row>
    <row r="25" spans="1:15" x14ac:dyDescent="0.3">
      <c r="A25" s="174"/>
      <c r="B25" s="5"/>
      <c r="C25" s="173" t="s">
        <v>12</v>
      </c>
      <c r="D25" s="173"/>
      <c r="E25" s="185"/>
      <c r="F25" s="173"/>
      <c r="G25" s="167"/>
      <c r="H25" s="173"/>
      <c r="I25" s="173"/>
      <c r="J25" s="172"/>
      <c r="K25" s="173"/>
      <c r="L25" s="173"/>
      <c r="M25" s="179"/>
      <c r="N25" s="179"/>
      <c r="O25" s="169">
        <f t="shared" ref="O25" si="7">SUM(F25+M25+N26)</f>
        <v>0</v>
      </c>
    </row>
    <row r="26" spans="1:15" x14ac:dyDescent="0.3">
      <c r="A26" s="174"/>
      <c r="B26" s="5"/>
      <c r="C26" s="173"/>
      <c r="D26" s="173"/>
      <c r="E26" s="185"/>
      <c r="F26" s="173"/>
      <c r="G26" s="168"/>
      <c r="H26" s="173"/>
      <c r="I26" s="173"/>
      <c r="J26" s="172"/>
      <c r="K26" s="173"/>
      <c r="L26" s="173"/>
      <c r="M26" s="180"/>
      <c r="N26" s="180"/>
      <c r="O26" s="170"/>
    </row>
    <row r="27" spans="1:15" x14ac:dyDescent="0.3">
      <c r="A27" s="45"/>
      <c r="B27" s="45"/>
      <c r="C27" s="45"/>
      <c r="D27" s="45"/>
      <c r="E27" s="45"/>
      <c r="F27" s="45"/>
      <c r="G27" s="45"/>
      <c r="H27" s="45"/>
      <c r="I27" s="45"/>
      <c r="J27" s="45"/>
      <c r="K27" s="45"/>
      <c r="L27" s="45"/>
      <c r="M27" s="45"/>
      <c r="N27" s="45"/>
      <c r="O27" s="78"/>
    </row>
    <row r="28" spans="1:15" ht="25.2" customHeight="1" x14ac:dyDescent="0.3">
      <c r="A28" s="174" t="s">
        <v>21</v>
      </c>
      <c r="B28" s="5"/>
      <c r="C28" s="6" t="s">
        <v>0</v>
      </c>
      <c r="D28" s="7">
        <v>349</v>
      </c>
      <c r="E28" s="34">
        <v>0.21388888888888891</v>
      </c>
      <c r="F28" s="20">
        <f>SUM(D28*F1)</f>
        <v>673.56999999999994</v>
      </c>
      <c r="G28" s="50"/>
      <c r="H28" s="7">
        <v>58</v>
      </c>
      <c r="I28" s="15">
        <v>3.5416666666666666E-2</v>
      </c>
      <c r="J28" s="57"/>
      <c r="K28" s="7">
        <f>SUM(D28+H28)</f>
        <v>407</v>
      </c>
      <c r="L28" s="15">
        <f>SUM(E28+I28)</f>
        <v>0.24930555555555556</v>
      </c>
      <c r="M28" s="66"/>
      <c r="N28" s="66"/>
      <c r="O28" s="74">
        <f>SUM(F28+M28+N28)</f>
        <v>673.56999999999994</v>
      </c>
    </row>
    <row r="29" spans="1:15" ht="25.2" customHeight="1" x14ac:dyDescent="0.3">
      <c r="A29" s="175"/>
      <c r="B29" s="23"/>
      <c r="C29" s="7" t="s">
        <v>3</v>
      </c>
      <c r="D29" s="7">
        <v>374</v>
      </c>
      <c r="E29" s="34">
        <v>0.28402777777777777</v>
      </c>
      <c r="F29" s="20">
        <f>SUM(D29*F1)</f>
        <v>721.81999999999994</v>
      </c>
      <c r="G29" s="50"/>
      <c r="H29" s="7">
        <v>63</v>
      </c>
      <c r="I29" s="15">
        <v>5.6250000000000001E-2</v>
      </c>
      <c r="J29" s="57"/>
      <c r="K29" s="7">
        <f t="shared" ref="K29:K31" si="8">SUM(D29+H29)</f>
        <v>437</v>
      </c>
      <c r="L29" s="15">
        <f t="shared" ref="L29:L31" si="9">SUM(E29+I29)</f>
        <v>0.34027777777777779</v>
      </c>
      <c r="M29" s="66">
        <v>0</v>
      </c>
      <c r="N29" s="66">
        <v>0</v>
      </c>
      <c r="O29" s="74">
        <f t="shared" ref="O29:O92" si="10">SUM(F29+M29+N29)</f>
        <v>721.81999999999994</v>
      </c>
    </row>
    <row r="30" spans="1:15" ht="25.2" customHeight="1" x14ac:dyDescent="0.3">
      <c r="A30" s="175"/>
      <c r="B30" s="23"/>
      <c r="C30" s="7" t="s">
        <v>1</v>
      </c>
      <c r="D30" s="7"/>
      <c r="E30" s="34"/>
      <c r="F30" s="20"/>
      <c r="G30" s="50"/>
      <c r="H30" s="7"/>
      <c r="I30" s="15"/>
      <c r="J30" s="57"/>
      <c r="K30" s="7"/>
      <c r="L30" s="15"/>
      <c r="M30" s="66"/>
      <c r="N30" s="66"/>
      <c r="O30" s="74">
        <f t="shared" si="10"/>
        <v>0</v>
      </c>
    </row>
    <row r="31" spans="1:15" ht="25.2" customHeight="1" x14ac:dyDescent="0.3">
      <c r="A31" s="189"/>
      <c r="B31" s="25"/>
      <c r="C31" s="26" t="s">
        <v>12</v>
      </c>
      <c r="D31" s="26">
        <v>336</v>
      </c>
      <c r="E31" s="35">
        <v>0.20555555555555557</v>
      </c>
      <c r="F31" s="20">
        <f>SUM(D31*F1)</f>
        <v>648.48</v>
      </c>
      <c r="G31" s="51" t="s">
        <v>40</v>
      </c>
      <c r="H31" s="26">
        <v>48</v>
      </c>
      <c r="I31" s="27">
        <v>3.0555555555555555E-2</v>
      </c>
      <c r="J31" s="62"/>
      <c r="K31" s="26">
        <f t="shared" si="8"/>
        <v>384</v>
      </c>
      <c r="L31" s="15">
        <f t="shared" si="9"/>
        <v>0.23611111111111113</v>
      </c>
      <c r="M31" s="66"/>
      <c r="N31" s="66"/>
      <c r="O31" s="74">
        <f t="shared" si="10"/>
        <v>648.48</v>
      </c>
    </row>
    <row r="32" spans="1:15" x14ac:dyDescent="0.3">
      <c r="A32" s="44"/>
      <c r="B32" s="45"/>
      <c r="C32" s="45"/>
      <c r="D32" s="45"/>
      <c r="E32" s="45"/>
      <c r="F32" s="45"/>
      <c r="G32" s="45"/>
      <c r="H32" s="45"/>
      <c r="I32" s="45"/>
      <c r="J32" s="45"/>
      <c r="K32" s="45"/>
      <c r="L32" s="45"/>
      <c r="M32" s="45"/>
      <c r="N32" s="45"/>
      <c r="O32" s="45"/>
    </row>
    <row r="33" spans="1:15" ht="14.4" customHeight="1" x14ac:dyDescent="0.3">
      <c r="A33" s="191" t="s">
        <v>23</v>
      </c>
      <c r="B33" s="28"/>
      <c r="C33" s="37" t="s">
        <v>0</v>
      </c>
      <c r="D33" s="29">
        <v>251</v>
      </c>
      <c r="E33" s="36">
        <v>0.15208333333333332</v>
      </c>
      <c r="F33" s="20">
        <f>SUM(D33*F1)</f>
        <v>484.43</v>
      </c>
      <c r="G33" s="52"/>
      <c r="H33" s="29">
        <v>204</v>
      </c>
      <c r="I33" s="27">
        <v>0.12013888888888889</v>
      </c>
      <c r="J33" s="61"/>
      <c r="K33" s="29">
        <f>SUM(D33+H33)</f>
        <v>455</v>
      </c>
      <c r="L33" s="15">
        <f>SUM(E33+I33)</f>
        <v>0.2722222222222222</v>
      </c>
      <c r="M33" s="66">
        <v>50.3</v>
      </c>
      <c r="N33" s="66">
        <v>54.3</v>
      </c>
      <c r="O33" s="74">
        <f>SUM(F33+M33+N33)</f>
        <v>589.03</v>
      </c>
    </row>
    <row r="34" spans="1:15" ht="14.4" customHeight="1" x14ac:dyDescent="0.3">
      <c r="A34" s="192"/>
      <c r="B34" s="24"/>
      <c r="C34" s="7" t="s">
        <v>3</v>
      </c>
      <c r="D34" s="7">
        <v>233</v>
      </c>
      <c r="E34" s="34">
        <v>0.18541666666666667</v>
      </c>
      <c r="F34" s="20">
        <f>SUM(D34*F1)</f>
        <v>449.69</v>
      </c>
      <c r="G34" s="50"/>
      <c r="H34" s="7">
        <v>181</v>
      </c>
      <c r="I34" s="15">
        <v>0.14791666666666667</v>
      </c>
      <c r="J34" s="57"/>
      <c r="K34" s="7">
        <f>SUM(D34+H34)</f>
        <v>414</v>
      </c>
      <c r="L34" s="15">
        <f>SUM(E34+I34)</f>
        <v>0.33333333333333337</v>
      </c>
      <c r="M34" s="66">
        <v>0</v>
      </c>
      <c r="N34" s="66">
        <v>0</v>
      </c>
      <c r="O34" s="74">
        <f t="shared" si="10"/>
        <v>449.69</v>
      </c>
    </row>
    <row r="35" spans="1:15" ht="14.4" customHeight="1" x14ac:dyDescent="0.3">
      <c r="A35" s="192"/>
      <c r="B35" s="31"/>
      <c r="C35" s="183" t="s">
        <v>1</v>
      </c>
      <c r="D35" s="7"/>
      <c r="E35" s="34"/>
      <c r="F35" s="20"/>
      <c r="G35" s="167"/>
      <c r="H35" s="7"/>
      <c r="I35" s="15"/>
      <c r="J35" s="57"/>
      <c r="K35" s="7"/>
      <c r="L35" s="15"/>
      <c r="M35" s="66"/>
      <c r="N35" s="66">
        <v>0</v>
      </c>
      <c r="O35" s="74">
        <f t="shared" si="10"/>
        <v>0</v>
      </c>
    </row>
    <row r="36" spans="1:15" ht="14.4" customHeight="1" x14ac:dyDescent="0.3">
      <c r="A36" s="193"/>
      <c r="B36" s="84"/>
      <c r="C36" s="184"/>
      <c r="D36" s="7"/>
      <c r="E36" s="34"/>
      <c r="F36" s="20"/>
      <c r="G36" s="168"/>
      <c r="H36" s="26"/>
      <c r="I36" s="27"/>
      <c r="J36" s="57"/>
      <c r="K36" s="7"/>
      <c r="L36" s="15"/>
      <c r="M36" s="66"/>
      <c r="N36" s="66"/>
      <c r="O36" s="74">
        <f t="shared" si="10"/>
        <v>0</v>
      </c>
    </row>
    <row r="37" spans="1:15" ht="14.4" customHeight="1" x14ac:dyDescent="0.3">
      <c r="A37" s="193"/>
      <c r="B37" s="31"/>
      <c r="C37" s="26" t="s">
        <v>12</v>
      </c>
      <c r="D37" s="26">
        <v>245</v>
      </c>
      <c r="E37" s="35">
        <v>0.1763888888888889</v>
      </c>
      <c r="F37" s="20">
        <f>SUM(D37*F1)</f>
        <v>472.84999999999997</v>
      </c>
      <c r="G37" s="53" t="s">
        <v>58</v>
      </c>
      <c r="H37" s="26">
        <v>204</v>
      </c>
      <c r="I37" s="27">
        <v>0.12013888888888889</v>
      </c>
      <c r="J37" s="57" t="s">
        <v>59</v>
      </c>
      <c r="K37" s="26">
        <f>SUM(D37+H37)</f>
        <v>449</v>
      </c>
      <c r="L37" s="27">
        <f>SUM(E37+I37)</f>
        <v>0.29652777777777778</v>
      </c>
      <c r="M37" s="66">
        <v>32.299999999999997</v>
      </c>
      <c r="N37" s="66">
        <v>21.7</v>
      </c>
      <c r="O37" s="74">
        <f t="shared" si="10"/>
        <v>526.85</v>
      </c>
    </row>
    <row r="38" spans="1:15" x14ac:dyDescent="0.3">
      <c r="A38" s="44"/>
      <c r="B38" s="45"/>
      <c r="C38" s="45"/>
      <c r="D38" s="45"/>
      <c r="E38" s="45"/>
      <c r="F38" s="45"/>
      <c r="G38" s="45"/>
      <c r="H38" s="45"/>
      <c r="I38" s="45"/>
      <c r="J38" s="45"/>
      <c r="K38" s="45"/>
      <c r="L38" s="45"/>
      <c r="M38" s="45"/>
      <c r="N38" s="45"/>
      <c r="O38" s="45"/>
    </row>
    <row r="39" spans="1:15" x14ac:dyDescent="0.3">
      <c r="A39" s="188" t="s">
        <v>22</v>
      </c>
      <c r="B39" s="32"/>
      <c r="C39" s="37" t="s">
        <v>0</v>
      </c>
      <c r="D39" s="29">
        <v>162</v>
      </c>
      <c r="E39" s="36">
        <v>9.5833333333333326E-2</v>
      </c>
      <c r="F39" s="20">
        <f>SUM(D39*F1)</f>
        <v>312.65999999999997</v>
      </c>
      <c r="G39" s="52"/>
      <c r="H39" s="29">
        <v>115</v>
      </c>
      <c r="I39" s="30">
        <v>6.1805555555555558E-2</v>
      </c>
      <c r="J39" s="59"/>
      <c r="K39" s="29">
        <f t="shared" ref="K39:K42" si="11">SUM(D39+H39)</f>
        <v>277</v>
      </c>
      <c r="L39" s="30">
        <f>SUM(E39+I39)</f>
        <v>0.15763888888888888</v>
      </c>
      <c r="M39" s="66"/>
      <c r="N39" s="66"/>
      <c r="O39" s="74">
        <f t="shared" si="10"/>
        <v>312.65999999999997</v>
      </c>
    </row>
    <row r="40" spans="1:15" x14ac:dyDescent="0.3">
      <c r="A40" s="175"/>
      <c r="B40" s="23"/>
      <c r="C40" s="7" t="s">
        <v>3</v>
      </c>
      <c r="D40" s="7">
        <v>165</v>
      </c>
      <c r="E40" s="34">
        <v>0.1277777777777778</v>
      </c>
      <c r="F40" s="20">
        <f>SUM(D40*F1)</f>
        <v>318.45</v>
      </c>
      <c r="G40" s="50"/>
      <c r="H40" s="7">
        <v>118</v>
      </c>
      <c r="I40" s="15">
        <v>9.4444444444444442E-2</v>
      </c>
      <c r="J40" s="57"/>
      <c r="K40" s="7">
        <f t="shared" si="11"/>
        <v>283</v>
      </c>
      <c r="L40" s="15">
        <f>SUM(E40+I40)</f>
        <v>0.22222222222222224</v>
      </c>
      <c r="M40" s="66">
        <v>0</v>
      </c>
      <c r="N40" s="66">
        <v>0</v>
      </c>
      <c r="O40" s="74">
        <f t="shared" si="10"/>
        <v>318.45</v>
      </c>
    </row>
    <row r="41" spans="1:15" x14ac:dyDescent="0.3">
      <c r="A41" s="175"/>
      <c r="B41" s="23"/>
      <c r="C41" s="7" t="s">
        <v>1</v>
      </c>
      <c r="D41" s="7">
        <v>162</v>
      </c>
      <c r="E41" s="34">
        <v>0.11319444444444444</v>
      </c>
      <c r="F41" s="20">
        <f>SUM(D41*F1)</f>
        <v>312.65999999999997</v>
      </c>
      <c r="G41" s="50" t="s">
        <v>24</v>
      </c>
      <c r="H41" s="7"/>
      <c r="I41" s="15"/>
      <c r="J41" s="57"/>
      <c r="K41" s="7">
        <f t="shared" si="11"/>
        <v>162</v>
      </c>
      <c r="L41" s="15"/>
      <c r="M41" s="66"/>
      <c r="N41" s="66"/>
      <c r="O41" s="74">
        <f t="shared" si="10"/>
        <v>312.65999999999997</v>
      </c>
    </row>
    <row r="42" spans="1:15" x14ac:dyDescent="0.3">
      <c r="A42" s="189"/>
      <c r="B42" s="25"/>
      <c r="C42" s="26" t="s">
        <v>12</v>
      </c>
      <c r="D42" s="26"/>
      <c r="E42" s="35"/>
      <c r="F42" s="20">
        <f>SUM(D42*F1)</f>
        <v>0</v>
      </c>
      <c r="G42" s="54"/>
      <c r="H42" s="26"/>
      <c r="I42" s="27"/>
      <c r="J42" s="60"/>
      <c r="K42" s="26">
        <f t="shared" si="11"/>
        <v>0</v>
      </c>
      <c r="L42" s="27"/>
      <c r="M42" s="66"/>
      <c r="N42" s="66"/>
      <c r="O42" s="74">
        <f t="shared" si="10"/>
        <v>0</v>
      </c>
    </row>
    <row r="43" spans="1:15" x14ac:dyDescent="0.3">
      <c r="A43" s="44"/>
      <c r="B43" s="45"/>
      <c r="C43" s="45"/>
      <c r="D43" s="45"/>
      <c r="E43" s="45"/>
      <c r="F43" s="45"/>
      <c r="G43" s="45"/>
      <c r="H43" s="45"/>
      <c r="I43" s="45"/>
      <c r="J43" s="45"/>
      <c r="K43" s="45"/>
      <c r="L43" s="45"/>
      <c r="M43" s="45"/>
      <c r="N43" s="45"/>
      <c r="O43" s="45"/>
    </row>
    <row r="44" spans="1:15" x14ac:dyDescent="0.3">
      <c r="A44" s="174" t="s">
        <v>25</v>
      </c>
      <c r="B44" s="5"/>
      <c r="C44" s="6" t="s">
        <v>0</v>
      </c>
      <c r="D44" s="7">
        <v>57</v>
      </c>
      <c r="E44" s="15">
        <v>4.027777777777778E-2</v>
      </c>
      <c r="F44" s="20">
        <f>SUM(D44*F1)</f>
        <v>110.00999999999999</v>
      </c>
      <c r="G44" s="38" t="s">
        <v>28</v>
      </c>
      <c r="H44" s="7">
        <v>36</v>
      </c>
      <c r="I44" s="15">
        <v>2.2222222222222223E-2</v>
      </c>
      <c r="J44" s="57"/>
      <c r="K44" s="7">
        <f>SUM(D44+H44)</f>
        <v>93</v>
      </c>
      <c r="L44" s="15">
        <f>SUM(E44+I44)</f>
        <v>6.25E-2</v>
      </c>
      <c r="M44" s="66">
        <v>5.5</v>
      </c>
      <c r="N44" s="66">
        <v>5.5</v>
      </c>
      <c r="O44" s="74">
        <f t="shared" si="10"/>
        <v>121.00999999999999</v>
      </c>
    </row>
    <row r="45" spans="1:15" x14ac:dyDescent="0.3">
      <c r="A45" s="175"/>
      <c r="B45" s="23"/>
      <c r="C45" s="7" t="s">
        <v>3</v>
      </c>
      <c r="D45" s="7">
        <v>66</v>
      </c>
      <c r="E45" s="15">
        <v>6.1111111111111116E-2</v>
      </c>
      <c r="F45" s="20">
        <f>SUM(D45*F1)</f>
        <v>127.38</v>
      </c>
      <c r="G45" s="38" t="s">
        <v>27</v>
      </c>
      <c r="H45" s="7">
        <v>43</v>
      </c>
      <c r="I45" s="15">
        <v>3.8194444444444441E-2</v>
      </c>
      <c r="J45" s="57"/>
      <c r="K45" s="7">
        <f t="shared" ref="K45:K47" si="12">SUM(D45+H45)</f>
        <v>109</v>
      </c>
      <c r="L45" s="15">
        <f t="shared" ref="L45:L46" si="13">SUM(E45+I45)</f>
        <v>9.9305555555555564E-2</v>
      </c>
      <c r="M45" s="66">
        <v>0</v>
      </c>
      <c r="N45" s="66">
        <v>0</v>
      </c>
      <c r="O45" s="74">
        <f t="shared" si="10"/>
        <v>127.38</v>
      </c>
    </row>
    <row r="46" spans="1:15" x14ac:dyDescent="0.3">
      <c r="A46" s="175"/>
      <c r="B46" s="23"/>
      <c r="C46" s="7" t="s">
        <v>1</v>
      </c>
      <c r="D46" s="20"/>
      <c r="E46" s="20"/>
      <c r="F46" s="20">
        <f>SUM(D46*F1)</f>
        <v>0</v>
      </c>
      <c r="G46" s="38"/>
      <c r="H46" s="7"/>
      <c r="I46" s="15"/>
      <c r="J46" s="57"/>
      <c r="K46" s="7">
        <f t="shared" si="12"/>
        <v>0</v>
      </c>
      <c r="L46" s="15">
        <f t="shared" si="13"/>
        <v>0</v>
      </c>
      <c r="M46" s="66"/>
      <c r="N46" s="66"/>
      <c r="O46" s="74">
        <f t="shared" si="10"/>
        <v>0</v>
      </c>
    </row>
    <row r="47" spans="1:15" x14ac:dyDescent="0.3">
      <c r="A47" s="175"/>
      <c r="B47" s="23"/>
      <c r="C47" s="7" t="s">
        <v>12</v>
      </c>
      <c r="D47" s="20"/>
      <c r="E47" s="15"/>
      <c r="F47" s="20">
        <f>SUM(D47*F1)</f>
        <v>0</v>
      </c>
      <c r="G47" s="38"/>
      <c r="H47" s="7"/>
      <c r="I47" s="15"/>
      <c r="J47" s="57"/>
      <c r="K47" s="7">
        <f t="shared" si="12"/>
        <v>0</v>
      </c>
      <c r="L47" s="15">
        <f>SUM(E47+I47)</f>
        <v>0</v>
      </c>
      <c r="M47" s="66"/>
      <c r="N47" s="66"/>
      <c r="O47" s="74">
        <f t="shared" si="10"/>
        <v>0</v>
      </c>
    </row>
    <row r="48" spans="1:15" x14ac:dyDescent="0.3">
      <c r="A48" s="68"/>
      <c r="B48" s="68"/>
      <c r="C48" s="68"/>
      <c r="D48" s="68"/>
      <c r="E48" s="68"/>
      <c r="F48" s="68"/>
      <c r="G48" s="68"/>
      <c r="H48" s="68"/>
      <c r="I48" s="68"/>
      <c r="J48" s="68"/>
      <c r="K48" s="68"/>
      <c r="L48" s="68"/>
      <c r="M48" s="68"/>
      <c r="N48" s="68"/>
      <c r="O48" s="68"/>
    </row>
    <row r="49" spans="1:15" ht="14.4" customHeight="1" x14ac:dyDescent="0.3">
      <c r="A49" s="174" t="s">
        <v>26</v>
      </c>
      <c r="B49" s="5"/>
      <c r="C49" s="6" t="s">
        <v>0</v>
      </c>
      <c r="D49" s="7">
        <v>186</v>
      </c>
      <c r="E49" s="15">
        <v>0.12916666666666668</v>
      </c>
      <c r="F49" s="20">
        <f>SUM(D49*F1)</f>
        <v>358.97999999999996</v>
      </c>
      <c r="G49" s="38" t="s">
        <v>56</v>
      </c>
      <c r="H49" s="7">
        <v>179</v>
      </c>
      <c r="I49" s="15">
        <v>0.11527777777777777</v>
      </c>
      <c r="J49" s="57"/>
      <c r="K49" s="7">
        <f t="shared" ref="K49" si="14">SUM(D49+H49)</f>
        <v>365</v>
      </c>
      <c r="L49" s="15">
        <f>SUM(E49+I49)</f>
        <v>0.24444444444444446</v>
      </c>
      <c r="M49" s="66">
        <v>25</v>
      </c>
      <c r="N49" s="66"/>
      <c r="O49" s="74">
        <f t="shared" si="10"/>
        <v>383.97999999999996</v>
      </c>
    </row>
    <row r="50" spans="1:15" ht="14.4" customHeight="1" x14ac:dyDescent="0.3">
      <c r="A50" s="174"/>
      <c r="B50" s="5"/>
      <c r="C50" s="7" t="s">
        <v>3</v>
      </c>
      <c r="D50" s="7">
        <v>160</v>
      </c>
      <c r="E50" s="15">
        <v>0.13333333333333333</v>
      </c>
      <c r="F50" s="20">
        <f>SUM(D50*F1)</f>
        <v>308.8</v>
      </c>
      <c r="G50" s="38"/>
      <c r="H50" s="7">
        <v>150</v>
      </c>
      <c r="I50" s="15">
        <v>0.12083333333333333</v>
      </c>
      <c r="J50" s="57"/>
      <c r="K50" s="7">
        <f t="shared" ref="K50:K52" si="15">SUM(D50+H50)</f>
        <v>310</v>
      </c>
      <c r="L50" s="15">
        <f t="shared" ref="L50:L52" si="16">SUM(E50+I50)</f>
        <v>0.25416666666666665</v>
      </c>
      <c r="M50" s="66">
        <v>0</v>
      </c>
      <c r="N50" s="66">
        <v>0</v>
      </c>
      <c r="O50" s="74">
        <f t="shared" si="10"/>
        <v>308.8</v>
      </c>
    </row>
    <row r="51" spans="1:15" ht="14.4" customHeight="1" x14ac:dyDescent="0.3">
      <c r="A51" s="174"/>
      <c r="B51" s="5"/>
      <c r="C51" s="7" t="s">
        <v>1</v>
      </c>
      <c r="D51" s="7">
        <v>186</v>
      </c>
      <c r="E51" s="15">
        <v>0.14861111111111111</v>
      </c>
      <c r="F51" s="20">
        <f>SUM(D51*F1)</f>
        <v>358.97999999999996</v>
      </c>
      <c r="G51" s="38" t="s">
        <v>57</v>
      </c>
      <c r="H51" s="7">
        <v>125</v>
      </c>
      <c r="I51" s="15">
        <v>0.10694444444444444</v>
      </c>
      <c r="J51" s="57" t="s">
        <v>2</v>
      </c>
      <c r="K51" s="7">
        <f t="shared" si="15"/>
        <v>311</v>
      </c>
      <c r="L51" s="15">
        <f t="shared" si="16"/>
        <v>0.25555555555555554</v>
      </c>
      <c r="M51" s="66">
        <v>0</v>
      </c>
      <c r="N51" s="66">
        <v>0</v>
      </c>
      <c r="O51" s="74">
        <f t="shared" si="10"/>
        <v>358.97999999999996</v>
      </c>
    </row>
    <row r="52" spans="1:15" ht="14.4" customHeight="1" x14ac:dyDescent="0.3">
      <c r="A52" s="174"/>
      <c r="B52" s="5"/>
      <c r="C52" s="7" t="s">
        <v>12</v>
      </c>
      <c r="D52" s="7"/>
      <c r="E52" s="15"/>
      <c r="F52" s="20">
        <f>SUM(D52*F1)</f>
        <v>0</v>
      </c>
      <c r="G52" s="38"/>
      <c r="H52" s="7"/>
      <c r="I52" s="15"/>
      <c r="J52" s="57"/>
      <c r="K52" s="7">
        <f t="shared" si="15"/>
        <v>0</v>
      </c>
      <c r="L52" s="15">
        <f t="shared" si="16"/>
        <v>0</v>
      </c>
      <c r="M52" s="66"/>
      <c r="N52" s="66"/>
      <c r="O52" s="74">
        <f t="shared" si="10"/>
        <v>0</v>
      </c>
    </row>
    <row r="53" spans="1:15" x14ac:dyDescent="0.3">
      <c r="A53" s="68"/>
      <c r="B53" s="68"/>
      <c r="C53" s="68"/>
      <c r="D53" s="68"/>
      <c r="E53" s="68"/>
      <c r="F53" s="68"/>
      <c r="G53" s="68"/>
      <c r="H53" s="68"/>
      <c r="I53" s="68"/>
      <c r="J53" s="68"/>
      <c r="K53" s="68"/>
      <c r="L53" s="68"/>
      <c r="M53" s="68"/>
      <c r="N53" s="68"/>
      <c r="O53" s="68"/>
    </row>
    <row r="54" spans="1:15" s="2" customFormat="1" ht="15.6" customHeight="1" x14ac:dyDescent="0.3">
      <c r="A54" s="174" t="s">
        <v>29</v>
      </c>
      <c r="B54" s="5"/>
      <c r="C54" s="6" t="s">
        <v>0</v>
      </c>
      <c r="D54" s="7"/>
      <c r="E54" s="15"/>
      <c r="F54" s="20">
        <f>SUM(D54*F1)</f>
        <v>0</v>
      </c>
      <c r="G54" s="55"/>
      <c r="H54" s="7"/>
      <c r="I54" s="15"/>
      <c r="J54" s="58"/>
      <c r="K54" s="7">
        <f t="shared" ref="K54:K57" si="17">SUM(D54+H54)</f>
        <v>0</v>
      </c>
      <c r="L54" s="15">
        <f t="shared" ref="L54:L57" si="18">SUM(E54+I54)</f>
        <v>0</v>
      </c>
      <c r="M54" s="66"/>
      <c r="N54" s="66"/>
      <c r="O54" s="74">
        <f t="shared" si="10"/>
        <v>0</v>
      </c>
    </row>
    <row r="55" spans="1:15" s="2" customFormat="1" ht="15.6" customHeight="1" x14ac:dyDescent="0.3">
      <c r="A55" s="174"/>
      <c r="B55" s="5"/>
      <c r="C55" s="7" t="s">
        <v>3</v>
      </c>
      <c r="D55" s="7">
        <v>229</v>
      </c>
      <c r="E55" s="15">
        <v>0.14791666666666667</v>
      </c>
      <c r="F55" s="20">
        <f>SUM(D55*F1)</f>
        <v>441.96999999999997</v>
      </c>
      <c r="G55" s="55"/>
      <c r="H55" s="7">
        <v>120</v>
      </c>
      <c r="I55" s="15">
        <v>6.7361111111111108E-2</v>
      </c>
      <c r="J55" s="58"/>
      <c r="K55" s="7">
        <f t="shared" si="17"/>
        <v>349</v>
      </c>
      <c r="L55" s="15">
        <f t="shared" si="18"/>
        <v>0.21527777777777779</v>
      </c>
      <c r="M55" s="66">
        <v>0</v>
      </c>
      <c r="N55" s="66">
        <v>0</v>
      </c>
      <c r="O55" s="74">
        <f t="shared" si="10"/>
        <v>441.96999999999997</v>
      </c>
    </row>
    <row r="56" spans="1:15" s="2" customFormat="1" ht="15.6" customHeight="1" x14ac:dyDescent="0.3">
      <c r="A56" s="174"/>
      <c r="B56" s="5"/>
      <c r="C56" s="7" t="s">
        <v>1</v>
      </c>
      <c r="D56" s="7"/>
      <c r="E56" s="15"/>
      <c r="F56" s="20">
        <f>SUM(D56*F1)</f>
        <v>0</v>
      </c>
      <c r="G56" s="55"/>
      <c r="H56" s="7"/>
      <c r="I56" s="15"/>
      <c r="J56" s="58"/>
      <c r="K56" s="7">
        <f t="shared" si="17"/>
        <v>0</v>
      </c>
      <c r="L56" s="15">
        <f t="shared" si="18"/>
        <v>0</v>
      </c>
      <c r="M56" s="66"/>
      <c r="N56" s="66"/>
      <c r="O56" s="74">
        <f t="shared" si="10"/>
        <v>0</v>
      </c>
    </row>
    <row r="57" spans="1:15" s="2" customFormat="1" ht="15.6" customHeight="1" x14ac:dyDescent="0.3">
      <c r="A57" s="174"/>
      <c r="B57" s="5"/>
      <c r="C57" s="7" t="s">
        <v>12</v>
      </c>
      <c r="D57" s="7">
        <v>223</v>
      </c>
      <c r="E57" s="15">
        <v>0.1451388888888889</v>
      </c>
      <c r="F57" s="20">
        <f>SUM(D57*F1)</f>
        <v>430.39</v>
      </c>
      <c r="G57" s="38" t="s">
        <v>30</v>
      </c>
      <c r="H57" s="7">
        <v>127</v>
      </c>
      <c r="I57" s="15">
        <v>7.013888888888889E-2</v>
      </c>
      <c r="J57" s="58"/>
      <c r="K57" s="7">
        <f t="shared" si="17"/>
        <v>350</v>
      </c>
      <c r="L57" s="15">
        <f t="shared" si="18"/>
        <v>0.21527777777777779</v>
      </c>
      <c r="M57" s="66"/>
      <c r="N57" s="66"/>
      <c r="O57" s="74">
        <f t="shared" si="10"/>
        <v>430.39</v>
      </c>
    </row>
    <row r="58" spans="1:15" x14ac:dyDescent="0.3">
      <c r="A58" s="68"/>
      <c r="B58" s="68"/>
      <c r="C58" s="68"/>
      <c r="D58" s="68"/>
      <c r="E58" s="68"/>
      <c r="F58" s="68"/>
      <c r="G58" s="68"/>
      <c r="H58" s="68"/>
      <c r="I58" s="68"/>
      <c r="J58" s="68"/>
      <c r="K58" s="68"/>
      <c r="L58" s="68"/>
      <c r="M58" s="68"/>
      <c r="N58" s="68"/>
      <c r="O58" s="68"/>
    </row>
    <row r="59" spans="1:15" ht="21.6" customHeight="1" x14ac:dyDescent="0.3">
      <c r="A59" s="174" t="s">
        <v>55</v>
      </c>
      <c r="B59" s="5"/>
      <c r="C59" s="6" t="s">
        <v>0</v>
      </c>
      <c r="D59" s="7">
        <v>156</v>
      </c>
      <c r="E59" s="15">
        <v>0.12430555555555556</v>
      </c>
      <c r="F59" s="20">
        <f>SUM(D59*F1)</f>
        <v>301.08</v>
      </c>
      <c r="G59" s="38"/>
      <c r="H59" s="7">
        <v>95</v>
      </c>
      <c r="I59" s="15">
        <v>6.5972222222222224E-2</v>
      </c>
      <c r="J59" s="57"/>
      <c r="K59" s="7">
        <f t="shared" ref="K59:K61" si="19">SUM(D59+H59)</f>
        <v>251</v>
      </c>
      <c r="L59" s="15">
        <f t="shared" ref="L59:L62" si="20">SUM(E59+I59)</f>
        <v>0.19027777777777777</v>
      </c>
      <c r="M59" s="66">
        <v>30.99</v>
      </c>
      <c r="N59" s="66">
        <v>14.3</v>
      </c>
      <c r="O59" s="74">
        <f t="shared" si="10"/>
        <v>346.37</v>
      </c>
    </row>
    <row r="60" spans="1:15" ht="21.6" customHeight="1" x14ac:dyDescent="0.3">
      <c r="A60" s="174"/>
      <c r="B60" s="5"/>
      <c r="C60" s="7" t="s">
        <v>3</v>
      </c>
      <c r="D60" s="7">
        <v>149</v>
      </c>
      <c r="E60" s="15">
        <v>0.13125000000000001</v>
      </c>
      <c r="F60" s="20">
        <f>SUM(D60*F1)</f>
        <v>287.57</v>
      </c>
      <c r="G60" s="38"/>
      <c r="H60" s="7">
        <v>92</v>
      </c>
      <c r="I60" s="15">
        <v>7.2916666666666671E-2</v>
      </c>
      <c r="J60" s="57"/>
      <c r="K60" s="7">
        <f t="shared" si="19"/>
        <v>241</v>
      </c>
      <c r="L60" s="15">
        <f t="shared" si="20"/>
        <v>0.20416666666666666</v>
      </c>
      <c r="M60" s="66">
        <v>0</v>
      </c>
      <c r="N60" s="66">
        <v>0</v>
      </c>
      <c r="O60" s="74">
        <f t="shared" si="10"/>
        <v>287.57</v>
      </c>
    </row>
    <row r="61" spans="1:15" ht="21.6" customHeight="1" x14ac:dyDescent="0.3">
      <c r="A61" s="174"/>
      <c r="B61" s="5"/>
      <c r="C61" s="7" t="s">
        <v>1</v>
      </c>
      <c r="D61" s="7"/>
      <c r="E61" s="15"/>
      <c r="F61" s="20">
        <f>SUM(D61*F1)</f>
        <v>0</v>
      </c>
      <c r="G61" s="38"/>
      <c r="H61" s="7"/>
      <c r="I61" s="15"/>
      <c r="J61" s="57"/>
      <c r="K61" s="7">
        <f t="shared" si="19"/>
        <v>0</v>
      </c>
      <c r="L61" s="15">
        <f t="shared" si="20"/>
        <v>0</v>
      </c>
      <c r="M61" s="66">
        <v>0</v>
      </c>
      <c r="N61" s="66">
        <v>0</v>
      </c>
      <c r="O61" s="74">
        <f t="shared" si="10"/>
        <v>0</v>
      </c>
    </row>
    <row r="62" spans="1:15" ht="21.6" customHeight="1" x14ac:dyDescent="0.3">
      <c r="A62" s="174"/>
      <c r="B62" s="5"/>
      <c r="C62" s="7" t="s">
        <v>12</v>
      </c>
      <c r="D62" s="7">
        <v>134</v>
      </c>
      <c r="E62" s="15">
        <v>0.11597222222222221</v>
      </c>
      <c r="F62" s="20">
        <f>SUM(D62*F1)</f>
        <v>258.62</v>
      </c>
      <c r="G62" s="38" t="s">
        <v>31</v>
      </c>
      <c r="H62" s="7">
        <v>107</v>
      </c>
      <c r="I62" s="15">
        <v>8.6805555555555566E-2</v>
      </c>
      <c r="J62" s="57" t="s">
        <v>32</v>
      </c>
      <c r="K62" s="7">
        <f>SUM(D62+H62)</f>
        <v>241</v>
      </c>
      <c r="L62" s="15">
        <f t="shared" si="20"/>
        <v>0.20277777777777778</v>
      </c>
      <c r="M62" s="66">
        <v>0</v>
      </c>
      <c r="N62" s="66">
        <v>0</v>
      </c>
      <c r="O62" s="74">
        <f t="shared" si="10"/>
        <v>258.62</v>
      </c>
    </row>
    <row r="63" spans="1:15" x14ac:dyDescent="0.3">
      <c r="A63" s="71"/>
      <c r="B63" s="71"/>
      <c r="C63" s="71"/>
      <c r="D63" s="71"/>
      <c r="E63" s="71"/>
      <c r="F63" s="71"/>
      <c r="G63" s="71"/>
      <c r="H63" s="71"/>
      <c r="I63" s="71"/>
      <c r="J63" s="71"/>
      <c r="K63" s="71"/>
      <c r="L63" s="71"/>
      <c r="M63" s="71"/>
      <c r="N63" s="71"/>
      <c r="O63" s="71"/>
    </row>
    <row r="64" spans="1:15" ht="18.600000000000001" customHeight="1" x14ac:dyDescent="0.3">
      <c r="A64" s="174" t="s">
        <v>34</v>
      </c>
      <c r="B64" s="5"/>
      <c r="C64" s="6" t="s">
        <v>0</v>
      </c>
      <c r="D64" s="7">
        <v>202</v>
      </c>
      <c r="E64" s="15">
        <v>0.10972222222222222</v>
      </c>
      <c r="F64" s="20">
        <f>SUM(D64*F1)</f>
        <v>389.86</v>
      </c>
      <c r="G64" s="38"/>
      <c r="H64" s="7">
        <v>64</v>
      </c>
      <c r="I64" s="15">
        <v>3.7499999999999999E-2</v>
      </c>
      <c r="J64" s="57"/>
      <c r="K64" s="7">
        <f t="shared" ref="K64:K67" si="21">SUM(D64+H64)</f>
        <v>266</v>
      </c>
      <c r="L64" s="15">
        <f t="shared" ref="L64:L67" si="22">SUM(E64+I64)</f>
        <v>0.14722222222222223</v>
      </c>
      <c r="M64" s="66">
        <v>50.3</v>
      </c>
      <c r="N64" s="66">
        <v>33.700000000000003</v>
      </c>
      <c r="O64" s="74">
        <f t="shared" si="10"/>
        <v>473.86</v>
      </c>
    </row>
    <row r="65" spans="1:15" ht="18.600000000000001" customHeight="1" x14ac:dyDescent="0.3">
      <c r="A65" s="174"/>
      <c r="B65" s="5"/>
      <c r="C65" s="7" t="s">
        <v>3</v>
      </c>
      <c r="D65" s="7">
        <v>179</v>
      </c>
      <c r="E65" s="15">
        <v>0.14166666666666666</v>
      </c>
      <c r="F65" s="20">
        <f>SUM(D65*F1)</f>
        <v>345.46999999999997</v>
      </c>
      <c r="G65" s="38"/>
      <c r="H65" s="7">
        <v>53</v>
      </c>
      <c r="I65" s="15">
        <v>4.7222222222222221E-2</v>
      </c>
      <c r="J65" s="57"/>
      <c r="K65" s="7">
        <f t="shared" si="21"/>
        <v>232</v>
      </c>
      <c r="L65" s="15">
        <f t="shared" si="22"/>
        <v>0.18888888888888888</v>
      </c>
      <c r="M65" s="66">
        <v>0</v>
      </c>
      <c r="N65" s="66">
        <v>0</v>
      </c>
      <c r="O65" s="74">
        <f t="shared" si="10"/>
        <v>345.46999999999997</v>
      </c>
    </row>
    <row r="66" spans="1:15" ht="18.600000000000001" customHeight="1" x14ac:dyDescent="0.3">
      <c r="A66" s="174"/>
      <c r="B66" s="5"/>
      <c r="C66" s="7" t="s">
        <v>1</v>
      </c>
      <c r="D66" s="7"/>
      <c r="E66" s="15"/>
      <c r="F66" s="20">
        <f>SUM(D66*F1)</f>
        <v>0</v>
      </c>
      <c r="G66" s="38"/>
      <c r="H66" s="7"/>
      <c r="I66" s="15"/>
      <c r="J66" s="57"/>
      <c r="K66" s="7">
        <f t="shared" si="21"/>
        <v>0</v>
      </c>
      <c r="L66" s="15">
        <f t="shared" si="22"/>
        <v>0</v>
      </c>
      <c r="M66" s="66"/>
      <c r="N66" s="66"/>
      <c r="O66" s="74">
        <f t="shared" si="10"/>
        <v>0</v>
      </c>
    </row>
    <row r="67" spans="1:15" ht="25.2" customHeight="1" x14ac:dyDescent="0.3">
      <c r="A67" s="174"/>
      <c r="B67" s="5"/>
      <c r="C67" s="7" t="s">
        <v>12</v>
      </c>
      <c r="D67" s="7">
        <v>120</v>
      </c>
      <c r="E67" s="15">
        <v>9.930555555555555E-2</v>
      </c>
      <c r="F67" s="20">
        <f>SUM(D67*F1)</f>
        <v>231.6</v>
      </c>
      <c r="G67" s="56" t="s">
        <v>53</v>
      </c>
      <c r="H67" s="7">
        <v>111</v>
      </c>
      <c r="I67" s="15">
        <v>8.7500000000000008E-2</v>
      </c>
      <c r="J67" s="63" t="s">
        <v>54</v>
      </c>
      <c r="K67" s="7">
        <f t="shared" si="21"/>
        <v>231</v>
      </c>
      <c r="L67" s="15">
        <f t="shared" si="22"/>
        <v>0.18680555555555556</v>
      </c>
      <c r="M67" s="66">
        <v>0</v>
      </c>
      <c r="N67" s="66">
        <v>0</v>
      </c>
      <c r="O67" s="74">
        <f t="shared" si="10"/>
        <v>231.6</v>
      </c>
    </row>
    <row r="68" spans="1:15" x14ac:dyDescent="0.3">
      <c r="A68" s="71"/>
      <c r="B68" s="71"/>
      <c r="C68" s="71"/>
      <c r="D68" s="71"/>
      <c r="E68" s="71"/>
      <c r="F68" s="71"/>
      <c r="G68" s="71"/>
      <c r="H68" s="71"/>
      <c r="I68" s="71"/>
      <c r="J68" s="71"/>
      <c r="K68" s="71"/>
      <c r="L68" s="71"/>
      <c r="M68" s="71"/>
      <c r="N68" s="71"/>
      <c r="O68" s="71"/>
    </row>
    <row r="69" spans="1:15" x14ac:dyDescent="0.3">
      <c r="A69" s="174" t="s">
        <v>35</v>
      </c>
      <c r="B69" s="5"/>
      <c r="C69" s="6" t="s">
        <v>0</v>
      </c>
      <c r="D69" s="7">
        <v>191</v>
      </c>
      <c r="E69" s="15">
        <v>0.13541666666666666</v>
      </c>
      <c r="F69" s="20">
        <f>SUM(D69*F1)</f>
        <v>368.63</v>
      </c>
      <c r="G69" s="38"/>
      <c r="H69" s="7">
        <v>136</v>
      </c>
      <c r="I69" s="15">
        <v>9.8611111111111108E-2</v>
      </c>
      <c r="J69" s="57"/>
      <c r="K69" s="7">
        <f t="shared" ref="K69:K72" si="23">SUM(D69+H69)</f>
        <v>327</v>
      </c>
      <c r="L69" s="15">
        <f t="shared" ref="L69:L72" si="24">SUM(E69+I69)</f>
        <v>0.23402777777777778</v>
      </c>
      <c r="M69" s="66">
        <v>30.2</v>
      </c>
      <c r="N69" s="66">
        <v>14.3</v>
      </c>
      <c r="O69" s="74">
        <f t="shared" si="10"/>
        <v>413.13</v>
      </c>
    </row>
    <row r="70" spans="1:15" x14ac:dyDescent="0.3">
      <c r="A70" s="175"/>
      <c r="B70" s="23"/>
      <c r="C70" s="7" t="s">
        <v>3</v>
      </c>
      <c r="D70" s="7">
        <v>197</v>
      </c>
      <c r="E70" s="15">
        <v>0.16666666666666666</v>
      </c>
      <c r="F70" s="20">
        <f>SUM(D70*F1)</f>
        <v>380.21</v>
      </c>
      <c r="G70" s="38"/>
      <c r="H70" s="7">
        <v>128</v>
      </c>
      <c r="I70" s="15">
        <v>0.10347222222222223</v>
      </c>
      <c r="J70" s="57"/>
      <c r="K70" s="7">
        <f t="shared" si="23"/>
        <v>325</v>
      </c>
      <c r="L70" s="15">
        <f t="shared" si="24"/>
        <v>0.27013888888888887</v>
      </c>
      <c r="M70" s="66">
        <v>0</v>
      </c>
      <c r="N70" s="66">
        <v>0</v>
      </c>
      <c r="O70" s="74">
        <f t="shared" si="10"/>
        <v>380.21</v>
      </c>
    </row>
    <row r="71" spans="1:15" x14ac:dyDescent="0.3">
      <c r="A71" s="175"/>
      <c r="B71" s="23"/>
      <c r="C71" s="7" t="s">
        <v>1</v>
      </c>
      <c r="D71" s="7"/>
      <c r="E71" s="15"/>
      <c r="F71" s="20">
        <f>SUM(D71*F1)</f>
        <v>0</v>
      </c>
      <c r="G71" s="38"/>
      <c r="H71" s="7"/>
      <c r="I71" s="15"/>
      <c r="J71" s="57"/>
      <c r="K71" s="7">
        <f t="shared" si="23"/>
        <v>0</v>
      </c>
      <c r="L71" s="15">
        <f t="shared" si="24"/>
        <v>0</v>
      </c>
      <c r="M71" s="66">
        <v>0</v>
      </c>
      <c r="N71" s="66">
        <v>0</v>
      </c>
      <c r="O71" s="74">
        <f t="shared" si="10"/>
        <v>0</v>
      </c>
    </row>
    <row r="72" spans="1:15" x14ac:dyDescent="0.3">
      <c r="A72" s="175"/>
      <c r="B72" s="23"/>
      <c r="C72" s="7" t="s">
        <v>12</v>
      </c>
      <c r="D72" s="7">
        <v>165</v>
      </c>
      <c r="E72" s="15">
        <v>0.14027777777777778</v>
      </c>
      <c r="F72" s="20">
        <f>SUM(D72*F1)</f>
        <v>318.45</v>
      </c>
      <c r="G72" s="38" t="s">
        <v>51</v>
      </c>
      <c r="H72" s="7">
        <v>150</v>
      </c>
      <c r="I72" s="15">
        <v>9.7222222222222224E-2</v>
      </c>
      <c r="J72" s="57" t="s">
        <v>52</v>
      </c>
      <c r="K72" s="7">
        <f t="shared" si="23"/>
        <v>315</v>
      </c>
      <c r="L72" s="15">
        <f t="shared" si="24"/>
        <v>0.23749999999999999</v>
      </c>
      <c r="M72" s="66">
        <v>0</v>
      </c>
      <c r="N72" s="66">
        <v>30.2</v>
      </c>
      <c r="O72" s="74">
        <f t="shared" si="10"/>
        <v>348.65</v>
      </c>
    </row>
    <row r="73" spans="1:15" x14ac:dyDescent="0.3">
      <c r="A73" s="70"/>
      <c r="B73" s="70"/>
      <c r="C73" s="70"/>
      <c r="D73" s="70"/>
      <c r="E73" s="70"/>
      <c r="F73" s="70"/>
      <c r="G73" s="70"/>
      <c r="H73" s="70"/>
      <c r="I73" s="70"/>
      <c r="J73" s="70"/>
      <c r="K73" s="70"/>
      <c r="L73" s="70"/>
      <c r="M73" s="70"/>
      <c r="N73" s="70"/>
      <c r="O73" s="70"/>
    </row>
    <row r="74" spans="1:15" x14ac:dyDescent="0.3">
      <c r="A74" s="176" t="s">
        <v>36</v>
      </c>
      <c r="B74" s="42"/>
      <c r="C74" s="6" t="s">
        <v>0</v>
      </c>
      <c r="D74" s="7">
        <v>162</v>
      </c>
      <c r="E74" s="15">
        <v>0.11527777777777777</v>
      </c>
      <c r="F74" s="20">
        <f>SUM(D74*F1)</f>
        <v>312.65999999999997</v>
      </c>
      <c r="G74" s="38"/>
      <c r="H74" s="7">
        <v>72</v>
      </c>
      <c r="I74" s="15">
        <v>4.5833333333333337E-2</v>
      </c>
      <c r="J74" s="57"/>
      <c r="K74" s="7">
        <f>SUM(D74+H74)</f>
        <v>234</v>
      </c>
      <c r="L74" s="15">
        <f t="shared" ref="L74" si="25">SUM(E74+I74)</f>
        <v>0.16111111111111109</v>
      </c>
      <c r="M74" s="66">
        <v>12.9</v>
      </c>
      <c r="N74" s="66">
        <v>5.5</v>
      </c>
      <c r="O74" s="74">
        <f t="shared" si="10"/>
        <v>331.05999999999995</v>
      </c>
    </row>
    <row r="75" spans="1:15" x14ac:dyDescent="0.3">
      <c r="A75" s="177"/>
      <c r="B75" s="40"/>
      <c r="C75" s="7" t="s">
        <v>3</v>
      </c>
      <c r="D75" s="7">
        <v>146</v>
      </c>
      <c r="E75" s="15">
        <v>0.12430555555555556</v>
      </c>
      <c r="F75" s="20">
        <f>SUM(D75*F1)</f>
        <v>281.77999999999997</v>
      </c>
      <c r="G75" s="38"/>
      <c r="H75" s="7">
        <v>78</v>
      </c>
      <c r="I75" s="15">
        <v>6.6666666666666666E-2</v>
      </c>
      <c r="J75" s="57"/>
      <c r="K75" s="7">
        <f t="shared" ref="K75:K77" si="26">SUM(D75+H75)</f>
        <v>224</v>
      </c>
      <c r="L75" s="15">
        <f t="shared" ref="L75:L77" si="27">SUM(E75+I75)</f>
        <v>0.19097222222222221</v>
      </c>
      <c r="M75" s="66">
        <v>0</v>
      </c>
      <c r="N75" s="66">
        <v>0</v>
      </c>
      <c r="O75" s="74">
        <f t="shared" si="10"/>
        <v>281.77999999999997</v>
      </c>
    </row>
    <row r="76" spans="1:15" x14ac:dyDescent="0.3">
      <c r="A76" s="177"/>
      <c r="B76" s="40"/>
      <c r="C76" s="7" t="s">
        <v>1</v>
      </c>
      <c r="D76" s="7">
        <v>148</v>
      </c>
      <c r="E76" s="15">
        <v>0.12083333333333333</v>
      </c>
      <c r="F76" s="20">
        <f>SUM(D76*F1)</f>
        <v>285.64</v>
      </c>
      <c r="G76" s="38" t="s">
        <v>39</v>
      </c>
      <c r="H76" s="7">
        <v>72</v>
      </c>
      <c r="I76" s="15">
        <v>4.5833333333333337E-2</v>
      </c>
      <c r="J76" s="57" t="s">
        <v>43</v>
      </c>
      <c r="K76" s="7">
        <f t="shared" si="26"/>
        <v>220</v>
      </c>
      <c r="L76" s="15">
        <f t="shared" si="27"/>
        <v>0.16666666666666669</v>
      </c>
      <c r="M76" s="66">
        <v>0</v>
      </c>
      <c r="N76" s="66">
        <v>5.5</v>
      </c>
      <c r="O76" s="74">
        <f t="shared" si="10"/>
        <v>291.14</v>
      </c>
    </row>
    <row r="77" spans="1:15" ht="15.6" customHeight="1" x14ac:dyDescent="0.3">
      <c r="A77" s="178"/>
      <c r="B77" s="41"/>
      <c r="C77" s="7" t="s">
        <v>12</v>
      </c>
      <c r="D77" s="7">
        <v>171</v>
      </c>
      <c r="E77" s="15">
        <v>0.14722222222222223</v>
      </c>
      <c r="F77" s="20">
        <f>SUM(D77*F1)</f>
        <v>330.03</v>
      </c>
      <c r="G77" s="38" t="s">
        <v>41</v>
      </c>
      <c r="H77" s="7">
        <v>53</v>
      </c>
      <c r="I77" s="15">
        <v>4.7222222222222221E-2</v>
      </c>
      <c r="J77" s="57" t="s">
        <v>42</v>
      </c>
      <c r="K77" s="7">
        <f t="shared" si="26"/>
        <v>224</v>
      </c>
      <c r="L77" s="15">
        <f t="shared" si="27"/>
        <v>0.19444444444444445</v>
      </c>
      <c r="M77" s="66">
        <v>5.5</v>
      </c>
      <c r="N77" s="66">
        <v>0</v>
      </c>
      <c r="O77" s="74">
        <f t="shared" si="10"/>
        <v>335.53</v>
      </c>
    </row>
    <row r="78" spans="1:15" x14ac:dyDescent="0.3">
      <c r="A78" s="69"/>
      <c r="B78" s="70"/>
      <c r="C78" s="70"/>
      <c r="D78" s="70"/>
      <c r="E78" s="70"/>
      <c r="F78" s="70"/>
      <c r="G78" s="70"/>
      <c r="H78" s="70"/>
      <c r="I78" s="70"/>
      <c r="J78" s="70"/>
      <c r="K78" s="70"/>
      <c r="L78" s="70"/>
      <c r="M78" s="70"/>
      <c r="N78" s="70"/>
      <c r="O78" s="70"/>
    </row>
    <row r="79" spans="1:15" x14ac:dyDescent="0.3">
      <c r="A79" s="176" t="s">
        <v>37</v>
      </c>
      <c r="B79" s="42"/>
      <c r="C79" s="6" t="s">
        <v>0</v>
      </c>
      <c r="D79" s="7">
        <v>157</v>
      </c>
      <c r="E79" s="15">
        <v>9.9999999999999992E-2</v>
      </c>
      <c r="F79" s="20">
        <f>SUM(D79*F1)</f>
        <v>303.01</v>
      </c>
      <c r="G79" s="38"/>
      <c r="H79" s="7">
        <v>120</v>
      </c>
      <c r="I79" s="15">
        <v>6.3194444444444442E-2</v>
      </c>
      <c r="J79" s="57"/>
      <c r="K79" s="7">
        <f t="shared" ref="K79:K82" si="28">SUM(D79+H79)</f>
        <v>277</v>
      </c>
      <c r="L79" s="15">
        <f t="shared" ref="L79:L82" si="29">SUM(E79+I79)</f>
        <v>0.16319444444444442</v>
      </c>
      <c r="M79" s="66">
        <v>25.7</v>
      </c>
      <c r="N79" s="66">
        <v>32.4</v>
      </c>
      <c r="O79" s="74">
        <f t="shared" si="10"/>
        <v>361.10999999999996</v>
      </c>
    </row>
    <row r="80" spans="1:15" x14ac:dyDescent="0.3">
      <c r="A80" s="177"/>
      <c r="B80" s="40"/>
      <c r="C80" s="7" t="s">
        <v>3</v>
      </c>
      <c r="D80" s="7">
        <v>137</v>
      </c>
      <c r="E80" s="15">
        <v>0.10972222222222222</v>
      </c>
      <c r="F80" s="20">
        <f>SUM(D80*F1)</f>
        <v>264.40999999999997</v>
      </c>
      <c r="G80" s="38"/>
      <c r="H80" s="7">
        <v>104</v>
      </c>
      <c r="I80" s="15">
        <v>8.1944444444444445E-2</v>
      </c>
      <c r="J80" s="57"/>
      <c r="K80" s="7">
        <f t="shared" si="28"/>
        <v>241</v>
      </c>
      <c r="L80" s="15">
        <f t="shared" si="29"/>
        <v>0.19166666666666665</v>
      </c>
      <c r="M80" s="66">
        <v>0</v>
      </c>
      <c r="N80" s="66">
        <v>0</v>
      </c>
      <c r="O80" s="74">
        <f t="shared" si="10"/>
        <v>264.40999999999997</v>
      </c>
    </row>
    <row r="81" spans="1:15" x14ac:dyDescent="0.3">
      <c r="A81" s="177"/>
      <c r="B81" s="40"/>
      <c r="C81" s="7" t="s">
        <v>1</v>
      </c>
      <c r="D81" s="7"/>
      <c r="E81" s="15"/>
      <c r="F81" s="20">
        <f>SUM(D81*F1)</f>
        <v>0</v>
      </c>
      <c r="G81" s="38"/>
      <c r="H81" s="7"/>
      <c r="I81" s="15"/>
      <c r="J81" s="57"/>
      <c r="K81" s="7">
        <f t="shared" si="28"/>
        <v>0</v>
      </c>
      <c r="L81" s="15">
        <f t="shared" si="29"/>
        <v>0</v>
      </c>
      <c r="M81" s="66">
        <v>0</v>
      </c>
      <c r="N81" s="66">
        <v>0</v>
      </c>
      <c r="O81" s="74">
        <f t="shared" si="10"/>
        <v>0</v>
      </c>
    </row>
    <row r="82" spans="1:15" x14ac:dyDescent="0.3">
      <c r="A82" s="178"/>
      <c r="B82" s="41"/>
      <c r="C82" s="7" t="s">
        <v>12</v>
      </c>
      <c r="D82" s="7">
        <v>128</v>
      </c>
      <c r="E82" s="15">
        <v>0.10347222222222223</v>
      </c>
      <c r="F82" s="20">
        <f>SUM(D82*F1)</f>
        <v>247.04</v>
      </c>
      <c r="G82" s="38" t="s">
        <v>44</v>
      </c>
      <c r="H82" s="7">
        <v>109</v>
      </c>
      <c r="I82" s="15">
        <v>8.5416666666666655E-2</v>
      </c>
      <c r="J82" s="57"/>
      <c r="K82" s="7">
        <f t="shared" si="28"/>
        <v>237</v>
      </c>
      <c r="L82" s="15">
        <f t="shared" si="29"/>
        <v>0.18888888888888888</v>
      </c>
      <c r="M82" s="66">
        <v>0</v>
      </c>
      <c r="N82" s="66">
        <v>0</v>
      </c>
      <c r="O82" s="74">
        <f t="shared" si="10"/>
        <v>247.04</v>
      </c>
    </row>
    <row r="83" spans="1:15" x14ac:dyDescent="0.3">
      <c r="A83" s="47"/>
      <c r="B83" s="47"/>
      <c r="C83" s="47"/>
      <c r="D83" s="47"/>
      <c r="E83" s="47"/>
      <c r="F83" s="47"/>
      <c r="G83" s="47"/>
      <c r="H83" s="47"/>
      <c r="I83" s="47"/>
      <c r="J83" s="47"/>
      <c r="K83" s="47"/>
      <c r="L83" s="47"/>
      <c r="M83" s="47"/>
      <c r="N83" s="47"/>
      <c r="O83" s="47"/>
    </row>
    <row r="84" spans="1:15" ht="19.8" customHeight="1" x14ac:dyDescent="0.3">
      <c r="A84" s="174" t="s">
        <v>38</v>
      </c>
      <c r="B84" s="5"/>
      <c r="C84" s="6" t="s">
        <v>0</v>
      </c>
      <c r="D84" s="7"/>
      <c r="E84" s="15"/>
      <c r="F84" s="20">
        <f>SUM(D84*F1)</f>
        <v>0</v>
      </c>
      <c r="G84" s="38" t="s">
        <v>47</v>
      </c>
      <c r="H84" s="7"/>
      <c r="I84" s="15"/>
      <c r="J84" s="57"/>
      <c r="K84" s="7">
        <f t="shared" ref="K84:K87" si="30">SUM(D84+H84)</f>
        <v>0</v>
      </c>
      <c r="L84" s="15">
        <f t="shared" ref="L84:L87" si="31">SUM(E84+I84)</f>
        <v>0</v>
      </c>
      <c r="M84" s="66">
        <v>0</v>
      </c>
      <c r="N84" s="66">
        <v>0</v>
      </c>
      <c r="O84" s="74">
        <f t="shared" si="10"/>
        <v>0</v>
      </c>
    </row>
    <row r="85" spans="1:15" ht="19.8" customHeight="1" x14ac:dyDescent="0.3">
      <c r="A85" s="175"/>
      <c r="B85" s="23"/>
      <c r="C85" s="7" t="s">
        <v>3</v>
      </c>
      <c r="D85" s="7">
        <v>173</v>
      </c>
      <c r="E85" s="15">
        <v>0.14166666666666666</v>
      </c>
      <c r="F85" s="20">
        <f>SUM(D85*F1)</f>
        <v>333.89</v>
      </c>
      <c r="G85" s="38"/>
      <c r="H85" s="7">
        <v>123</v>
      </c>
      <c r="I85" s="15">
        <v>7.2222222222222229E-2</v>
      </c>
      <c r="J85" s="57"/>
      <c r="K85" s="7">
        <f t="shared" si="30"/>
        <v>296</v>
      </c>
      <c r="L85" s="15">
        <f t="shared" si="31"/>
        <v>0.21388888888888891</v>
      </c>
      <c r="M85" s="66">
        <v>0</v>
      </c>
      <c r="N85" s="66">
        <v>0</v>
      </c>
      <c r="O85" s="74">
        <f t="shared" si="10"/>
        <v>333.89</v>
      </c>
    </row>
    <row r="86" spans="1:15" ht="19.8" customHeight="1" x14ac:dyDescent="0.3">
      <c r="A86" s="175"/>
      <c r="B86" s="23"/>
      <c r="C86" s="7" t="s">
        <v>1</v>
      </c>
      <c r="D86" s="7"/>
      <c r="E86" s="15"/>
      <c r="F86" s="20">
        <f>SUM(D86*F1)</f>
        <v>0</v>
      </c>
      <c r="G86" s="38"/>
      <c r="H86" s="7"/>
      <c r="I86" s="15"/>
      <c r="J86" s="57"/>
      <c r="K86" s="7">
        <f t="shared" si="30"/>
        <v>0</v>
      </c>
      <c r="L86" s="15">
        <f t="shared" si="31"/>
        <v>0</v>
      </c>
      <c r="M86" s="66">
        <v>0</v>
      </c>
      <c r="N86" s="66">
        <v>0</v>
      </c>
      <c r="O86" s="74">
        <f t="shared" si="10"/>
        <v>0</v>
      </c>
    </row>
    <row r="87" spans="1:15" ht="19.8" customHeight="1" x14ac:dyDescent="0.3">
      <c r="A87" s="175"/>
      <c r="B87" s="23"/>
      <c r="C87" s="7" t="s">
        <v>12</v>
      </c>
      <c r="D87" s="7">
        <v>190</v>
      </c>
      <c r="E87" s="15">
        <v>0.13402777777777777</v>
      </c>
      <c r="F87" s="20">
        <f>SUM(D87*F1)</f>
        <v>366.7</v>
      </c>
      <c r="G87" s="38" t="s">
        <v>48</v>
      </c>
      <c r="H87" s="7">
        <v>104</v>
      </c>
      <c r="I87" s="15">
        <v>7.7083333333333337E-2</v>
      </c>
      <c r="J87" s="57"/>
      <c r="K87" s="7">
        <f t="shared" si="30"/>
        <v>294</v>
      </c>
      <c r="L87" s="15">
        <f t="shared" si="31"/>
        <v>0.21111111111111111</v>
      </c>
      <c r="M87" s="66">
        <v>0</v>
      </c>
      <c r="N87" s="66">
        <v>0</v>
      </c>
      <c r="O87" s="74">
        <f t="shared" si="10"/>
        <v>366.7</v>
      </c>
    </row>
    <row r="88" spans="1:15" x14ac:dyDescent="0.3">
      <c r="A88" s="70"/>
      <c r="B88" s="70"/>
      <c r="C88" s="70"/>
      <c r="D88" s="70"/>
      <c r="E88" s="70"/>
      <c r="F88" s="70"/>
      <c r="G88" s="70"/>
      <c r="H88" s="70"/>
      <c r="I88" s="70"/>
      <c r="J88" s="70"/>
      <c r="K88" s="70"/>
      <c r="L88" s="70"/>
      <c r="M88" s="70"/>
      <c r="N88" s="70"/>
      <c r="O88" s="70"/>
    </row>
    <row r="89" spans="1:15" ht="18.600000000000001" customHeight="1" x14ac:dyDescent="0.3">
      <c r="A89" s="174" t="s">
        <v>49</v>
      </c>
      <c r="B89" s="5"/>
      <c r="C89" s="6" t="s">
        <v>0</v>
      </c>
      <c r="D89" s="7">
        <v>275</v>
      </c>
      <c r="E89" s="15">
        <v>0.16041666666666668</v>
      </c>
      <c r="F89" s="20">
        <f>SUM(D89*F1)</f>
        <v>530.75</v>
      </c>
      <c r="G89" s="38"/>
      <c r="H89" s="7">
        <v>193</v>
      </c>
      <c r="I89" s="15">
        <v>0.1013888888888889</v>
      </c>
      <c r="J89" s="57"/>
      <c r="K89" s="7">
        <f t="shared" ref="K89:K92" si="32">SUM(D89+H89)</f>
        <v>468</v>
      </c>
      <c r="L89" s="15">
        <f t="shared" ref="L89:L92" si="33">SUM(E89+I89)</f>
        <v>0.26180555555555557</v>
      </c>
      <c r="M89" s="66">
        <v>36.200000000000003</v>
      </c>
      <c r="N89" s="66">
        <v>32.5</v>
      </c>
      <c r="O89" s="74">
        <f t="shared" si="10"/>
        <v>599.45000000000005</v>
      </c>
    </row>
    <row r="90" spans="1:15" ht="18.600000000000001" customHeight="1" x14ac:dyDescent="0.3">
      <c r="A90" s="175"/>
      <c r="B90" s="23"/>
      <c r="C90" s="7" t="s">
        <v>3</v>
      </c>
      <c r="D90" s="7">
        <v>282</v>
      </c>
      <c r="E90" s="15">
        <v>0.21736111111111112</v>
      </c>
      <c r="F90" s="20">
        <f>SUM(D90*F1)</f>
        <v>544.26</v>
      </c>
      <c r="G90" s="38"/>
      <c r="H90" s="7">
        <v>187</v>
      </c>
      <c r="I90" s="15">
        <v>0.14444444444444446</v>
      </c>
      <c r="J90" s="57"/>
      <c r="K90" s="7">
        <f t="shared" si="32"/>
        <v>469</v>
      </c>
      <c r="L90" s="15">
        <f t="shared" si="33"/>
        <v>0.3618055555555556</v>
      </c>
      <c r="M90" s="66">
        <v>0</v>
      </c>
      <c r="N90" s="66">
        <v>0</v>
      </c>
      <c r="O90" s="74">
        <f t="shared" si="10"/>
        <v>544.26</v>
      </c>
    </row>
    <row r="91" spans="1:15" ht="18.600000000000001" customHeight="1" x14ac:dyDescent="0.3">
      <c r="A91" s="175"/>
      <c r="B91" s="23"/>
      <c r="C91" s="7" t="s">
        <v>1</v>
      </c>
      <c r="D91" s="7"/>
      <c r="E91" s="15"/>
      <c r="F91" s="20">
        <f>SUM(D91*F1)</f>
        <v>0</v>
      </c>
      <c r="G91" s="38"/>
      <c r="H91" s="7"/>
      <c r="I91" s="15"/>
      <c r="J91" s="57"/>
      <c r="K91" s="7">
        <f t="shared" si="32"/>
        <v>0</v>
      </c>
      <c r="L91" s="15">
        <f t="shared" si="33"/>
        <v>0</v>
      </c>
      <c r="M91" s="66"/>
      <c r="N91" s="66"/>
      <c r="O91" s="74">
        <f t="shared" si="10"/>
        <v>0</v>
      </c>
    </row>
    <row r="92" spans="1:15" ht="18.600000000000001" customHeight="1" x14ac:dyDescent="0.3">
      <c r="A92" s="175"/>
      <c r="B92" s="23"/>
      <c r="C92" s="7" t="s">
        <v>12</v>
      </c>
      <c r="D92" s="7">
        <v>238</v>
      </c>
      <c r="E92" s="15">
        <v>0.18402777777777779</v>
      </c>
      <c r="F92" s="20">
        <f>SUM(D92*F1)</f>
        <v>459.34</v>
      </c>
      <c r="G92" s="38" t="s">
        <v>50</v>
      </c>
      <c r="H92" s="7">
        <v>230</v>
      </c>
      <c r="I92" s="15">
        <v>0.15625</v>
      </c>
      <c r="J92" s="57"/>
      <c r="K92" s="7">
        <f t="shared" si="32"/>
        <v>468</v>
      </c>
      <c r="L92" s="15">
        <f t="shared" si="33"/>
        <v>0.34027777777777779</v>
      </c>
      <c r="M92" s="66">
        <v>5.5</v>
      </c>
      <c r="N92" s="66">
        <v>5.5</v>
      </c>
      <c r="O92" s="74">
        <f t="shared" si="10"/>
        <v>470.34</v>
      </c>
    </row>
    <row r="93" spans="1:15" x14ac:dyDescent="0.3">
      <c r="A93" s="46"/>
      <c r="B93" s="46"/>
      <c r="C93" s="46"/>
      <c r="D93" s="46"/>
      <c r="E93" s="46"/>
      <c r="F93" s="46"/>
      <c r="G93" s="46"/>
      <c r="H93" s="46"/>
      <c r="I93" s="46"/>
      <c r="J93" s="46"/>
      <c r="K93" s="46"/>
      <c r="L93" s="46"/>
      <c r="M93" s="46"/>
      <c r="N93" s="46"/>
      <c r="O93" s="79"/>
    </row>
  </sheetData>
  <mergeCells count="79">
    <mergeCell ref="F23:F24"/>
    <mergeCell ref="F19:F20"/>
    <mergeCell ref="H19:H20"/>
    <mergeCell ref="I19:I20"/>
    <mergeCell ref="J19:J20"/>
    <mergeCell ref="D21:D22"/>
    <mergeCell ref="E21:E22"/>
    <mergeCell ref="F21:F22"/>
    <mergeCell ref="H21:H22"/>
    <mergeCell ref="I21:I22"/>
    <mergeCell ref="K23:K24"/>
    <mergeCell ref="D1:E1"/>
    <mergeCell ref="A4:A7"/>
    <mergeCell ref="A9:A12"/>
    <mergeCell ref="A14:A17"/>
    <mergeCell ref="A19:A26"/>
    <mergeCell ref="C25:C26"/>
    <mergeCell ref="C23:C24"/>
    <mergeCell ref="C21:C22"/>
    <mergeCell ref="C19:C20"/>
    <mergeCell ref="D2:F2"/>
    <mergeCell ref="H2:I2"/>
    <mergeCell ref="K2:L2"/>
    <mergeCell ref="D19:D20"/>
    <mergeCell ref="D23:D24"/>
    <mergeCell ref="E19:E20"/>
    <mergeCell ref="A44:A47"/>
    <mergeCell ref="M2:N2"/>
    <mergeCell ref="A39:A42"/>
    <mergeCell ref="J2:J3"/>
    <mergeCell ref="G2:G3"/>
    <mergeCell ref="N25:N26"/>
    <mergeCell ref="A28:A31"/>
    <mergeCell ref="A33:A37"/>
    <mergeCell ref="N19:N20"/>
    <mergeCell ref="N21:N22"/>
    <mergeCell ref="N23:N24"/>
    <mergeCell ref="L23:L24"/>
    <mergeCell ref="D25:D26"/>
    <mergeCell ref="E25:E26"/>
    <mergeCell ref="F25:F26"/>
    <mergeCell ref="H23:H24"/>
    <mergeCell ref="A64:A67"/>
    <mergeCell ref="M19:M20"/>
    <mergeCell ref="M21:M22"/>
    <mergeCell ref="M23:M24"/>
    <mergeCell ref="M25:M26"/>
    <mergeCell ref="A49:A52"/>
    <mergeCell ref="A54:A57"/>
    <mergeCell ref="A59:A62"/>
    <mergeCell ref="C35:C36"/>
    <mergeCell ref="G35:G36"/>
    <mergeCell ref="H25:H26"/>
    <mergeCell ref="I25:I26"/>
    <mergeCell ref="J25:J26"/>
    <mergeCell ref="K25:K26"/>
    <mergeCell ref="L25:L26"/>
    <mergeCell ref="E23:E24"/>
    <mergeCell ref="A89:A92"/>
    <mergeCell ref="A69:A72"/>
    <mergeCell ref="A74:A77"/>
    <mergeCell ref="A79:A82"/>
    <mergeCell ref="A84:A87"/>
    <mergeCell ref="O2:O3"/>
    <mergeCell ref="G19:G20"/>
    <mergeCell ref="G21:G22"/>
    <mergeCell ref="G23:G24"/>
    <mergeCell ref="G25:G26"/>
    <mergeCell ref="O25:O26"/>
    <mergeCell ref="O19:O20"/>
    <mergeCell ref="O21:O22"/>
    <mergeCell ref="O23:O24"/>
    <mergeCell ref="L19:L20"/>
    <mergeCell ref="J21:J22"/>
    <mergeCell ref="K21:K22"/>
    <mergeCell ref="L21:L22"/>
    <mergeCell ref="K19:K20"/>
    <mergeCell ref="I23:I24"/>
    <mergeCell ref="J23:J24"/>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158265-949F-48CD-BE65-5C5F43392F81}">
  <dimension ref="A1:W799"/>
  <sheetViews>
    <sheetView tabSelected="1" zoomScaleNormal="100" workbookViewId="0">
      <pane xSplit="2" ySplit="3" topLeftCell="C4" activePane="bottomRight" state="frozen"/>
      <selection pane="topRight" activeCell="C1" sqref="C1"/>
      <selection pane="bottomLeft" activeCell="A4" sqref="A4"/>
      <selection pane="bottomRight" sqref="A1:XFD1"/>
    </sheetView>
  </sheetViews>
  <sheetFormatPr baseColWidth="10" defaultColWidth="10.6640625" defaultRowHeight="14.4" outlineLevelRow="2" x14ac:dyDescent="0.3"/>
  <cols>
    <col min="1" max="1" width="10.77734375" style="2" bestFit="1" customWidth="1"/>
    <col min="2" max="2" width="20.21875" style="114" customWidth="1"/>
    <col min="3" max="3" width="10.109375" style="134" customWidth="1"/>
    <col min="4" max="6" width="10.77734375" style="13" bestFit="1" customWidth="1"/>
    <col min="7" max="7" width="9.88671875" style="3" customWidth="1"/>
    <col min="8" max="8" width="10.5546875" style="116" customWidth="1"/>
    <col min="9" max="9" width="10" style="64" customWidth="1"/>
    <col min="10" max="10" width="9" style="64" customWidth="1"/>
    <col min="11" max="11" width="11.44140625" style="64" customWidth="1"/>
    <col min="12" max="12" width="13.6640625" style="127" customWidth="1"/>
    <col min="13" max="13" width="6.77734375" style="3" customWidth="1"/>
    <col min="14" max="14" width="8.88671875" style="13" customWidth="1"/>
    <col min="15" max="15" width="8.33203125" style="3" customWidth="1"/>
    <col min="16" max="16" width="9" style="64" customWidth="1"/>
    <col min="17" max="17" width="16.44140625" style="3" customWidth="1"/>
    <col min="18" max="18" width="8.6640625" style="13" customWidth="1"/>
    <col min="19" max="19" width="9.6640625" style="64" bestFit="1" customWidth="1"/>
    <col min="20" max="20" width="11.33203125" style="3" customWidth="1"/>
    <col min="21" max="21" width="13.88671875" customWidth="1"/>
    <col min="22" max="22" width="15.6640625" customWidth="1"/>
  </cols>
  <sheetData>
    <row r="1" spans="1:23" ht="29.4" hidden="1" customHeight="1" thickBot="1" x14ac:dyDescent="0.35">
      <c r="A1" s="213" t="s">
        <v>345</v>
      </c>
      <c r="B1" s="213"/>
      <c r="C1" s="217" t="s">
        <v>61</v>
      </c>
      <c r="D1" s="217"/>
      <c r="E1" s="99" t="s">
        <v>244</v>
      </c>
      <c r="F1" s="100">
        <v>1.1000000000000001</v>
      </c>
      <c r="G1" s="13">
        <v>2.4305555555555556E-2</v>
      </c>
      <c r="H1" s="13">
        <v>0.375</v>
      </c>
      <c r="I1" s="227" t="s">
        <v>360</v>
      </c>
      <c r="J1" s="227"/>
      <c r="K1" s="227"/>
      <c r="R1" s="114"/>
      <c r="S1" s="114"/>
      <c r="T1" s="114"/>
      <c r="U1" s="114"/>
      <c r="V1" s="114"/>
      <c r="W1" s="114"/>
    </row>
    <row r="2" spans="1:23" s="85" customFormat="1" ht="31.8" customHeight="1" thickBot="1" x14ac:dyDescent="0.35">
      <c r="A2" s="216" t="s">
        <v>236</v>
      </c>
      <c r="B2" s="214" t="s">
        <v>237</v>
      </c>
      <c r="C2" s="207" t="s">
        <v>246</v>
      </c>
      <c r="D2" s="221" t="s">
        <v>251</v>
      </c>
      <c r="E2" s="221" t="s">
        <v>240</v>
      </c>
      <c r="F2" s="221" t="s">
        <v>241</v>
      </c>
      <c r="G2" s="223" t="s">
        <v>252</v>
      </c>
      <c r="H2" s="223" t="s">
        <v>242</v>
      </c>
      <c r="I2" s="224"/>
      <c r="J2" s="225"/>
      <c r="K2" s="211" t="s">
        <v>268</v>
      </c>
      <c r="L2" s="223" t="s">
        <v>245</v>
      </c>
      <c r="M2" s="218" t="s">
        <v>262</v>
      </c>
      <c r="N2" s="219"/>
      <c r="O2" s="219"/>
      <c r="P2" s="220"/>
      <c r="Q2" s="218" t="s">
        <v>258</v>
      </c>
      <c r="R2" s="219"/>
      <c r="S2" s="220"/>
      <c r="T2" s="207" t="s">
        <v>254</v>
      </c>
      <c r="U2" s="207" t="s">
        <v>358</v>
      </c>
    </row>
    <row r="3" spans="1:23" ht="35.4" customHeight="1" thickBot="1" x14ac:dyDescent="0.35">
      <c r="A3" s="216"/>
      <c r="B3" s="215"/>
      <c r="C3" s="208"/>
      <c r="D3" s="222"/>
      <c r="E3" s="222"/>
      <c r="F3" s="222"/>
      <c r="G3" s="226"/>
      <c r="H3" s="147" t="s">
        <v>18</v>
      </c>
      <c r="I3" s="148" t="s">
        <v>253</v>
      </c>
      <c r="J3" s="149" t="s">
        <v>243</v>
      </c>
      <c r="K3" s="212"/>
      <c r="L3" s="226"/>
      <c r="M3" s="161" t="s">
        <v>18</v>
      </c>
      <c r="N3" s="162" t="s">
        <v>17</v>
      </c>
      <c r="O3" s="163" t="s">
        <v>253</v>
      </c>
      <c r="P3" s="164" t="s">
        <v>243</v>
      </c>
      <c r="Q3" s="161" t="s">
        <v>18</v>
      </c>
      <c r="R3" s="165" t="s">
        <v>359</v>
      </c>
      <c r="S3" s="164" t="s">
        <v>243</v>
      </c>
      <c r="T3" s="208"/>
      <c r="U3" s="208"/>
    </row>
    <row r="4" spans="1:23" ht="15.6" outlineLevel="1" x14ac:dyDescent="0.3">
      <c r="A4" s="110">
        <v>8</v>
      </c>
      <c r="B4" s="114" t="str">
        <f>VLOOKUP(A4,BASE!A:B,2,FALSE)</f>
        <v>PTF ST SULPICE</v>
      </c>
      <c r="C4" s="201" t="s">
        <v>247</v>
      </c>
      <c r="D4" s="111"/>
      <c r="E4" s="111"/>
      <c r="F4" s="154">
        <v>0.22916666666666666</v>
      </c>
      <c r="G4" s="209"/>
      <c r="H4" s="117">
        <v>0</v>
      </c>
      <c r="I4" s="64">
        <v>0</v>
      </c>
      <c r="J4" s="64">
        <v>32.4</v>
      </c>
      <c r="L4" s="160"/>
      <c r="M4" s="98">
        <v>158</v>
      </c>
      <c r="N4" s="102">
        <v>8.0555555555555561E-2</v>
      </c>
      <c r="O4" s="122">
        <f>SUM(M4*F1)</f>
        <v>173.8</v>
      </c>
      <c r="P4" s="105">
        <v>44.7</v>
      </c>
      <c r="Q4" s="98">
        <f>SUM(H11+M4)</f>
        <v>379</v>
      </c>
      <c r="R4" s="102">
        <f>SUM(G11+N4)</f>
        <v>0.60972222222222239</v>
      </c>
      <c r="S4" s="101">
        <f>SUM(J11+P4)</f>
        <v>98.300000000000011</v>
      </c>
      <c r="T4" s="101">
        <f>SUM(K11+O4+P4)</f>
        <v>665.2</v>
      </c>
      <c r="U4" s="156">
        <f>SUM(D11+N4)</f>
        <v>0.23472222222222222</v>
      </c>
    </row>
    <row r="5" spans="1:23" outlineLevel="1" x14ac:dyDescent="0.3">
      <c r="A5" s="2">
        <v>44</v>
      </c>
      <c r="B5" s="114" t="str">
        <f>VLOOKUP(A5,BASE!A:B,2,FALSE)</f>
        <v>CARCASSONNE</v>
      </c>
      <c r="C5" s="201"/>
      <c r="D5" s="112">
        <v>8.3333333333333329E-2</v>
      </c>
      <c r="E5" s="112">
        <f t="shared" ref="E5:E10" si="0">SUM(F4+D5)</f>
        <v>0.3125</v>
      </c>
      <c r="F5" s="112">
        <f>SUM(E5+G1)</f>
        <v>0.33680555555555558</v>
      </c>
      <c r="G5" s="209"/>
      <c r="H5" s="116">
        <v>104</v>
      </c>
      <c r="I5" s="64">
        <f>SUM(H5*F1)</f>
        <v>114.4</v>
      </c>
      <c r="J5" s="64">
        <v>14.1</v>
      </c>
      <c r="L5" s="160"/>
      <c r="M5" s="80"/>
      <c r="N5" s="104"/>
      <c r="O5" s="80"/>
      <c r="P5" s="105"/>
      <c r="Q5" s="98"/>
      <c r="R5" s="102"/>
      <c r="S5" s="103"/>
      <c r="T5" s="19"/>
    </row>
    <row r="6" spans="1:23" outlineLevel="1" x14ac:dyDescent="0.3">
      <c r="A6" s="2">
        <v>43</v>
      </c>
      <c r="B6" s="114" t="str">
        <f>VLOOKUP(A6,BASE!A:B,2,FALSE)</f>
        <v>NARBONNE</v>
      </c>
      <c r="C6" s="201"/>
      <c r="D6" s="112">
        <v>3.8194444444444441E-2</v>
      </c>
      <c r="E6" s="112">
        <f t="shared" si="0"/>
        <v>0.375</v>
      </c>
      <c r="F6" s="112">
        <f>SUM(E6+G1)</f>
        <v>0.39930555555555558</v>
      </c>
      <c r="G6" s="209"/>
      <c r="H6" s="116">
        <v>66</v>
      </c>
      <c r="I6" s="64">
        <f>SUM(H6*F1)</f>
        <v>72.600000000000009</v>
      </c>
      <c r="J6" s="64">
        <v>0</v>
      </c>
      <c r="L6" s="160"/>
      <c r="M6" s="80"/>
      <c r="N6" s="104"/>
      <c r="O6" s="80"/>
      <c r="P6" s="105"/>
      <c r="Q6" s="98"/>
      <c r="R6" s="102"/>
      <c r="S6" s="103"/>
    </row>
    <row r="7" spans="1:23" outlineLevel="1" x14ac:dyDescent="0.3">
      <c r="A7" s="2">
        <v>128</v>
      </c>
      <c r="B7" s="114" t="str">
        <f>VLOOKUP(A7,BASE!A:B,2,FALSE)</f>
        <v>VINASSAN CHARP.</v>
      </c>
      <c r="C7" s="201"/>
      <c r="D7" s="112">
        <v>9.0277777777777787E-3</v>
      </c>
      <c r="E7" s="112">
        <f t="shared" si="0"/>
        <v>0.40833333333333338</v>
      </c>
      <c r="F7" s="112">
        <f>SUM(E7+G1)</f>
        <v>0.43263888888888896</v>
      </c>
      <c r="G7" s="209"/>
      <c r="H7" s="116">
        <v>18</v>
      </c>
      <c r="I7" s="64">
        <f>SUM(H7*F1)</f>
        <v>19.8</v>
      </c>
      <c r="J7" s="64">
        <v>0</v>
      </c>
      <c r="L7" s="160"/>
      <c r="M7" s="80"/>
      <c r="N7" s="104"/>
      <c r="O7" s="80"/>
      <c r="P7" s="105"/>
      <c r="Q7" s="98"/>
      <c r="R7" s="102"/>
      <c r="S7" s="103"/>
    </row>
    <row r="8" spans="1:23" outlineLevel="1" x14ac:dyDescent="0.3">
      <c r="A8" s="2">
        <v>415</v>
      </c>
      <c r="B8" s="114" t="str">
        <f>VLOOKUP(A8,BASE!A:B,2,FALSE)</f>
        <v xml:space="preserve">VINASSAN </v>
      </c>
      <c r="C8" s="201"/>
      <c r="D8" s="112"/>
      <c r="E8" s="112">
        <f t="shared" si="0"/>
        <v>0.43263888888888896</v>
      </c>
      <c r="F8" s="112">
        <f>SUM(E8+G1)</f>
        <v>0.45694444444444454</v>
      </c>
      <c r="G8" s="209"/>
      <c r="I8" s="64">
        <f>SUM(H8*F1)</f>
        <v>0</v>
      </c>
      <c r="J8" s="64">
        <v>7.1</v>
      </c>
      <c r="L8" s="160"/>
      <c r="M8" s="80"/>
      <c r="N8" s="104"/>
      <c r="O8" s="80"/>
      <c r="P8" s="105"/>
      <c r="Q8" s="98"/>
      <c r="R8" s="102"/>
      <c r="S8" s="103"/>
    </row>
    <row r="9" spans="1:23" outlineLevel="1" x14ac:dyDescent="0.3">
      <c r="A9" s="2">
        <v>164</v>
      </c>
      <c r="B9" s="114" t="str">
        <f>VLOOKUP(A9,BASE!A:B,2,FALSE)</f>
        <v>LEZIGNAN US.</v>
      </c>
      <c r="C9" s="201"/>
      <c r="D9" s="112">
        <v>2.361111111111111E-2</v>
      </c>
      <c r="E9" s="112">
        <f t="shared" si="0"/>
        <v>0.48055555555555562</v>
      </c>
      <c r="F9" s="112">
        <f>SUM(E9+G1)</f>
        <v>0.5048611111111112</v>
      </c>
      <c r="G9" s="209"/>
      <c r="H9" s="116">
        <v>33</v>
      </c>
      <c r="I9" s="64">
        <f>SUM(H9*F1)</f>
        <v>36.300000000000004</v>
      </c>
      <c r="J9" s="64">
        <v>0</v>
      </c>
      <c r="L9" s="160"/>
      <c r="M9" s="80"/>
      <c r="N9" s="104"/>
      <c r="O9" s="80"/>
      <c r="P9" s="105"/>
      <c r="Q9" s="98"/>
      <c r="R9" s="102"/>
      <c r="S9" s="103"/>
    </row>
    <row r="10" spans="1:23" outlineLevel="1" x14ac:dyDescent="0.3">
      <c r="A10" s="2">
        <v>683</v>
      </c>
      <c r="B10" s="114" t="str">
        <f>VLOOKUP(A10,BASE!A:B,2,FALSE)</f>
        <v>POLE LEZIGNAN</v>
      </c>
      <c r="C10" s="201"/>
      <c r="D10" s="112"/>
      <c r="E10" s="112">
        <f t="shared" si="0"/>
        <v>0.5048611111111112</v>
      </c>
      <c r="F10" s="112">
        <f>SUM(E10+G1)</f>
        <v>0.52916666666666679</v>
      </c>
      <c r="G10" s="209"/>
      <c r="I10" s="64">
        <f>SUM(H10*F1)</f>
        <v>0</v>
      </c>
      <c r="J10" s="64">
        <v>0</v>
      </c>
      <c r="L10" s="160"/>
      <c r="M10" s="80"/>
      <c r="N10" s="104"/>
      <c r="O10" s="80"/>
      <c r="P10" s="105"/>
      <c r="Q10" s="98"/>
      <c r="R10" s="102"/>
      <c r="S10" s="103"/>
    </row>
    <row r="11" spans="1:23" outlineLevel="1" x14ac:dyDescent="0.3">
      <c r="A11" s="106"/>
      <c r="B11" s="107"/>
      <c r="C11" s="133"/>
      <c r="D11" s="153">
        <f>SUM(D5:D10)</f>
        <v>0.15416666666666665</v>
      </c>
      <c r="E11" s="113"/>
      <c r="F11" s="107"/>
      <c r="G11" s="108">
        <f>SUM(F10-E4)</f>
        <v>0.52916666666666679</v>
      </c>
      <c r="H11" s="118">
        <f>SUM(H4:H10)</f>
        <v>221</v>
      </c>
      <c r="I11" s="121">
        <f>SUM(I4:I10)</f>
        <v>243.10000000000002</v>
      </c>
      <c r="J11" s="121">
        <f>SUM(J4:J10)</f>
        <v>53.6</v>
      </c>
      <c r="K11" s="109">
        <f>SUM(I11:J11)+150</f>
        <v>446.70000000000005</v>
      </c>
      <c r="L11" s="128"/>
      <c r="M11" s="107"/>
      <c r="N11" s="108"/>
      <c r="O11" s="107"/>
      <c r="P11" s="109"/>
      <c r="Q11" s="107"/>
      <c r="R11" s="210" t="s">
        <v>255</v>
      </c>
      <c r="S11" s="210"/>
      <c r="T11" s="109">
        <f>IF(T4&lt;160,160,T4)</f>
        <v>665.2</v>
      </c>
      <c r="U11" s="159"/>
    </row>
    <row r="12" spans="1:23" ht="15.6" outlineLevel="1" x14ac:dyDescent="0.3">
      <c r="A12" s="110">
        <v>8</v>
      </c>
      <c r="B12" s="114" t="str">
        <f>VLOOKUP(A12,BASE!A:B,2,FALSE)</f>
        <v>PTF ST SULPICE</v>
      </c>
      <c r="C12" s="201" t="s">
        <v>248</v>
      </c>
      <c r="D12" s="112"/>
      <c r="E12" s="112"/>
      <c r="F12" s="151">
        <v>0.22916666666666666</v>
      </c>
      <c r="I12" s="64">
        <f>SUM(H12*F1)</f>
        <v>0</v>
      </c>
      <c r="J12" s="64">
        <v>0</v>
      </c>
      <c r="M12" s="98">
        <v>148</v>
      </c>
      <c r="N12" s="102">
        <v>0.12222222222222223</v>
      </c>
      <c r="O12" s="122">
        <f>SUM(M12*F1)</f>
        <v>162.80000000000001</v>
      </c>
      <c r="P12" s="105">
        <v>0</v>
      </c>
      <c r="Q12" s="98">
        <f>SUM(H19+M12)</f>
        <v>367</v>
      </c>
      <c r="R12" s="102">
        <f>SUM(N12+G19)</f>
        <v>0.68055555555555569</v>
      </c>
      <c r="S12" s="101">
        <v>0</v>
      </c>
      <c r="T12" s="101">
        <f>SUM(K19+O12+P12)</f>
        <v>553.70000000000005</v>
      </c>
      <c r="U12" s="156">
        <f>SUM(D19+N12)</f>
        <v>0.30555555555555558</v>
      </c>
    </row>
    <row r="13" spans="1:23" outlineLevel="1" x14ac:dyDescent="0.3">
      <c r="A13" s="2">
        <v>44</v>
      </c>
      <c r="B13" s="114" t="str">
        <f>VLOOKUP(A13,BASE!A:B,2,FALSE)</f>
        <v>CARCASSONNE</v>
      </c>
      <c r="C13" s="201"/>
      <c r="D13" s="112">
        <v>8.3333333333333329E-2</v>
      </c>
      <c r="E13" s="112">
        <f>SUM(F12+D13)</f>
        <v>0.3125</v>
      </c>
      <c r="F13" s="112">
        <f>SUM(E13+G1)</f>
        <v>0.33680555555555558</v>
      </c>
      <c r="H13" s="116">
        <v>104</v>
      </c>
      <c r="I13" s="64">
        <f>SUM(H13*F1)</f>
        <v>114.4</v>
      </c>
      <c r="J13" s="64">
        <v>0</v>
      </c>
    </row>
    <row r="14" spans="1:23" outlineLevel="1" x14ac:dyDescent="0.3">
      <c r="A14" s="2">
        <v>43</v>
      </c>
      <c r="B14" s="114" t="str">
        <f>VLOOKUP(A14,BASE!A:B,2,FALSE)</f>
        <v>NARBONNE</v>
      </c>
      <c r="C14" s="201"/>
      <c r="D14" s="112">
        <v>5.2777777777777778E-2</v>
      </c>
      <c r="E14" s="112">
        <f>SUM(F13+D14)</f>
        <v>0.38958333333333334</v>
      </c>
      <c r="F14" s="112">
        <f>SUM(E14+G1)</f>
        <v>0.41388888888888892</v>
      </c>
      <c r="H14" s="116">
        <v>66</v>
      </c>
      <c r="I14" s="64">
        <f>SUM(H14*F1)</f>
        <v>72.600000000000009</v>
      </c>
      <c r="J14" s="64">
        <v>0</v>
      </c>
    </row>
    <row r="15" spans="1:23" outlineLevel="1" x14ac:dyDescent="0.3">
      <c r="A15" s="2">
        <v>128</v>
      </c>
      <c r="B15" s="114" t="str">
        <f>VLOOKUP(A15,BASE!A:B,2,FALSE)</f>
        <v>VINASSAN CHARP.</v>
      </c>
      <c r="C15" s="201"/>
      <c r="D15" s="112">
        <v>1.5277777777777777E-2</v>
      </c>
      <c r="E15" s="112">
        <f t="shared" ref="E15:E18" si="1">SUM(F14+D15)</f>
        <v>0.4291666666666667</v>
      </c>
      <c r="F15" s="112">
        <f>SUM(E15+G1)</f>
        <v>0.45347222222222228</v>
      </c>
      <c r="H15" s="116">
        <v>15</v>
      </c>
      <c r="I15" s="64">
        <f>SUM(H15*F1)</f>
        <v>16.5</v>
      </c>
      <c r="J15" s="64">
        <v>0</v>
      </c>
    </row>
    <row r="16" spans="1:23" outlineLevel="1" x14ac:dyDescent="0.3">
      <c r="A16" s="2">
        <v>415</v>
      </c>
      <c r="B16" s="114" t="str">
        <f>VLOOKUP(A16,BASE!A:B,2,FALSE)</f>
        <v xml:space="preserve">VINASSAN </v>
      </c>
      <c r="C16" s="201"/>
      <c r="D16" s="112"/>
      <c r="E16" s="112">
        <f>SUM(F15+D16)</f>
        <v>0.45347222222222228</v>
      </c>
      <c r="F16" s="112">
        <f>SUM(E16+G1)</f>
        <v>0.47777777777777786</v>
      </c>
      <c r="I16" s="64">
        <f>SUM(H16*F1)</f>
        <v>0</v>
      </c>
      <c r="J16" s="64">
        <v>0</v>
      </c>
    </row>
    <row r="17" spans="1:23" outlineLevel="1" x14ac:dyDescent="0.3">
      <c r="A17" s="2">
        <v>164</v>
      </c>
      <c r="B17" s="114" t="str">
        <f>VLOOKUP(A17,BASE!A:B,2,FALSE)</f>
        <v>LEZIGNAN US.</v>
      </c>
      <c r="C17" s="201"/>
      <c r="D17" s="112">
        <v>3.1944444444444449E-2</v>
      </c>
      <c r="E17" s="112">
        <f t="shared" si="1"/>
        <v>0.5097222222222223</v>
      </c>
      <c r="F17" s="112">
        <f>SUM(E17+G1)</f>
        <v>0.53402777777777788</v>
      </c>
      <c r="H17" s="116">
        <v>34</v>
      </c>
      <c r="I17" s="64">
        <f>SUM(H17*F1)</f>
        <v>37.400000000000006</v>
      </c>
      <c r="J17" s="64">
        <v>0</v>
      </c>
    </row>
    <row r="18" spans="1:23" outlineLevel="1" x14ac:dyDescent="0.3">
      <c r="A18" s="2">
        <v>683</v>
      </c>
      <c r="B18" s="114" t="str">
        <f>VLOOKUP(A18,BASE!A:B,2,FALSE)</f>
        <v>POLE LEZIGNAN</v>
      </c>
      <c r="C18" s="201"/>
      <c r="D18" s="112"/>
      <c r="E18" s="112">
        <f t="shared" si="1"/>
        <v>0.53402777777777788</v>
      </c>
      <c r="F18" s="112">
        <f>SUM(E18+G1)</f>
        <v>0.55833333333333346</v>
      </c>
      <c r="I18" s="64">
        <f>SUM(H18*F7)</f>
        <v>0</v>
      </c>
      <c r="J18" s="64">
        <v>0</v>
      </c>
    </row>
    <row r="19" spans="1:23" outlineLevel="1" x14ac:dyDescent="0.3">
      <c r="A19" s="106"/>
      <c r="B19" s="107"/>
      <c r="C19" s="133"/>
      <c r="D19" s="153">
        <f>SUM(D13:D18)</f>
        <v>0.18333333333333332</v>
      </c>
      <c r="E19" s="113"/>
      <c r="F19" s="113"/>
      <c r="G19" s="108">
        <f>SUM(F18-E12)</f>
        <v>0.55833333333333346</v>
      </c>
      <c r="H19" s="118">
        <f>SUM(H13:H18)</f>
        <v>219</v>
      </c>
      <c r="I19" s="121">
        <f>SUM(I12:I18)</f>
        <v>240.9</v>
      </c>
      <c r="J19" s="121">
        <f>SUM(J12:J18)</f>
        <v>0</v>
      </c>
      <c r="K19" s="109">
        <f>SUM(I19:J19)+150</f>
        <v>390.9</v>
      </c>
      <c r="L19" s="128"/>
      <c r="M19" s="107"/>
      <c r="N19" s="108"/>
      <c r="O19" s="107"/>
      <c r="P19" s="109"/>
      <c r="Q19" s="107"/>
      <c r="R19" s="210" t="s">
        <v>255</v>
      </c>
      <c r="S19" s="210"/>
      <c r="T19" s="109">
        <f>IF(T12&lt;160,160,T12)</f>
        <v>553.70000000000005</v>
      </c>
      <c r="U19" s="159"/>
    </row>
    <row r="20" spans="1:23" ht="15.6" outlineLevel="1" x14ac:dyDescent="0.3">
      <c r="A20" s="110">
        <v>8</v>
      </c>
      <c r="B20" s="114" t="str">
        <f>VLOOKUP(A20,BASE!A:B,2,FALSE)</f>
        <v>PTF ST SULPICE</v>
      </c>
      <c r="C20" s="201" t="s">
        <v>250</v>
      </c>
      <c r="D20" s="112"/>
      <c r="E20" s="112"/>
      <c r="F20" s="151">
        <v>0.20833333333333334</v>
      </c>
      <c r="I20" s="64">
        <f>SUM(H20*F1)</f>
        <v>0</v>
      </c>
      <c r="J20" s="64">
        <v>0</v>
      </c>
      <c r="L20" s="129"/>
      <c r="M20" s="98">
        <v>105</v>
      </c>
      <c r="N20" s="102">
        <v>8.2638888888888887E-2</v>
      </c>
      <c r="O20" s="122">
        <f>SUM(M20*F1)</f>
        <v>115.50000000000001</v>
      </c>
      <c r="P20" s="105">
        <v>0</v>
      </c>
      <c r="Q20" s="98">
        <f>SUM(H27+M20)</f>
        <v>357</v>
      </c>
      <c r="R20" s="102">
        <f>SUM(N20+G27)</f>
        <v>0.61875000000000024</v>
      </c>
      <c r="S20" s="101">
        <f>SUM(P20+J27)</f>
        <v>35.299999999999997</v>
      </c>
      <c r="T20" s="101">
        <f>SUM(K27+O20+P20)</f>
        <v>578.00000000000011</v>
      </c>
      <c r="U20" s="156">
        <f>SUM(D27+N20)</f>
        <v>0.26458333333333334</v>
      </c>
    </row>
    <row r="21" spans="1:23" ht="20.399999999999999" customHeight="1" outlineLevel="1" x14ac:dyDescent="0.3">
      <c r="A21" s="2">
        <v>128</v>
      </c>
      <c r="B21" s="114" t="str">
        <f>VLOOKUP(A21,BASE!A:B,2,FALSE)</f>
        <v>VINASSAN CHARP.</v>
      </c>
      <c r="C21" s="201"/>
      <c r="D21" s="112">
        <v>0.1125</v>
      </c>
      <c r="E21" s="112">
        <f t="shared" ref="E21:E86" si="2">SUM(F20+D21)</f>
        <v>0.32083333333333336</v>
      </c>
      <c r="F21" s="112">
        <f>SUM(E21+G1)</f>
        <v>0.34513888888888894</v>
      </c>
      <c r="H21" s="116">
        <v>167</v>
      </c>
      <c r="I21" s="64">
        <f>SUM(H21*F1)</f>
        <v>183.70000000000002</v>
      </c>
      <c r="J21" s="124">
        <v>28.5</v>
      </c>
      <c r="K21" s="124"/>
      <c r="L21" s="206" t="s">
        <v>256</v>
      </c>
    </row>
    <row r="22" spans="1:23" outlineLevel="1" x14ac:dyDescent="0.3">
      <c r="A22" s="2">
        <v>415</v>
      </c>
      <c r="B22" s="114" t="str">
        <f>VLOOKUP(A22,BASE!A:B,2,FALSE)</f>
        <v xml:space="preserve">VINASSAN </v>
      </c>
      <c r="C22" s="201"/>
      <c r="D22" s="112"/>
      <c r="E22" s="112">
        <f>SUM(F21+D22)</f>
        <v>0.34513888888888894</v>
      </c>
      <c r="F22" s="112">
        <f>SUM(E22+G1)</f>
        <v>0.36944444444444452</v>
      </c>
      <c r="I22" s="64">
        <f>SUM(H22*F1)</f>
        <v>0</v>
      </c>
      <c r="J22" s="64">
        <v>0</v>
      </c>
      <c r="L22" s="206"/>
    </row>
    <row r="23" spans="1:23" outlineLevel="1" x14ac:dyDescent="0.3">
      <c r="A23" s="2">
        <v>43</v>
      </c>
      <c r="B23" s="114" t="str">
        <f>VLOOKUP(A23,BASE!A:B,2,FALSE)</f>
        <v>NARBONNE</v>
      </c>
      <c r="C23" s="201"/>
      <c r="D23" s="112">
        <v>1.2499999999999999E-2</v>
      </c>
      <c r="E23" s="112">
        <f t="shared" si="2"/>
        <v>0.38194444444444453</v>
      </c>
      <c r="F23" s="112">
        <f>SUM(E23+G1)</f>
        <v>0.40625000000000011</v>
      </c>
      <c r="H23" s="116">
        <v>13</v>
      </c>
      <c r="I23" s="64">
        <f>SUM(H23*F1)</f>
        <v>14.3</v>
      </c>
      <c r="J23" s="64">
        <v>0</v>
      </c>
      <c r="L23" s="129"/>
    </row>
    <row r="24" spans="1:23" outlineLevel="1" x14ac:dyDescent="0.3">
      <c r="A24" s="2">
        <v>164</v>
      </c>
      <c r="B24" s="114" t="str">
        <f>VLOOKUP(A24,BASE!A:B,2,FALSE)</f>
        <v>LEZIGNAN US.</v>
      </c>
      <c r="C24" s="201"/>
      <c r="D24" s="112">
        <v>3.125E-2</v>
      </c>
      <c r="E24" s="112">
        <f t="shared" si="2"/>
        <v>0.43750000000000011</v>
      </c>
      <c r="F24" s="112">
        <f>SUM(E24+G1)</f>
        <v>0.46180555555555569</v>
      </c>
      <c r="H24" s="116">
        <v>29</v>
      </c>
      <c r="I24" s="64">
        <f>SUM(H24*F1)</f>
        <v>31.900000000000002</v>
      </c>
      <c r="J24" s="64">
        <v>0</v>
      </c>
      <c r="L24" s="129"/>
    </row>
    <row r="25" spans="1:23" outlineLevel="1" x14ac:dyDescent="0.3">
      <c r="A25" s="2">
        <v>683</v>
      </c>
      <c r="B25" s="114" t="str">
        <f>VLOOKUP(A25,BASE!A:B,2,FALSE)</f>
        <v>POLE LEZIGNAN</v>
      </c>
      <c r="C25" s="201"/>
      <c r="D25" s="112"/>
      <c r="E25" s="112">
        <f>SUM(F24+D25)</f>
        <v>0.46180555555555569</v>
      </c>
      <c r="F25" s="112">
        <f>SUM(E25+G1)</f>
        <v>0.48611111111111127</v>
      </c>
      <c r="I25" s="64">
        <f>SUM(H25*F1)</f>
        <v>0</v>
      </c>
      <c r="J25" s="64">
        <v>0</v>
      </c>
      <c r="L25" s="129"/>
    </row>
    <row r="26" spans="1:23" outlineLevel="1" x14ac:dyDescent="0.3">
      <c r="A26" s="2">
        <v>44</v>
      </c>
      <c r="B26" s="114" t="str">
        <f>VLOOKUP(A26,BASE!A:B,2,FALSE)</f>
        <v>CARCASSONNE</v>
      </c>
      <c r="C26" s="201"/>
      <c r="D26" s="112">
        <v>2.5694444444444447E-2</v>
      </c>
      <c r="E26" s="112">
        <f t="shared" si="2"/>
        <v>0.51180555555555574</v>
      </c>
      <c r="F26" s="112">
        <f>SUM(E26+G1)</f>
        <v>0.53611111111111132</v>
      </c>
      <c r="H26" s="116">
        <v>43</v>
      </c>
      <c r="I26" s="64">
        <f>SUM(H26*F1)</f>
        <v>47.300000000000004</v>
      </c>
      <c r="J26" s="64">
        <v>6.8</v>
      </c>
      <c r="L26" s="130" t="s">
        <v>257</v>
      </c>
    </row>
    <row r="27" spans="1:23" outlineLevel="1" x14ac:dyDescent="0.3">
      <c r="A27" s="115"/>
      <c r="B27" s="107"/>
      <c r="C27" s="133"/>
      <c r="D27" s="153">
        <f>SUM(D21:D26)</f>
        <v>0.18194444444444444</v>
      </c>
      <c r="E27" s="113"/>
      <c r="F27" s="107"/>
      <c r="G27" s="108">
        <f>SUM(F26-E20)</f>
        <v>0.53611111111111132</v>
      </c>
      <c r="H27" s="118">
        <f>SUM(H20:H26)</f>
        <v>252</v>
      </c>
      <c r="I27" s="121">
        <f>SUM(I20:I26)</f>
        <v>277.20000000000005</v>
      </c>
      <c r="J27" s="121">
        <f>SUM(J20:J26)</f>
        <v>35.299999999999997</v>
      </c>
      <c r="K27" s="109">
        <f>SUM(I27:J27)+150</f>
        <v>462.50000000000006</v>
      </c>
      <c r="L27" s="128"/>
      <c r="M27" s="107"/>
      <c r="N27" s="108"/>
      <c r="O27" s="107"/>
      <c r="P27" s="109"/>
      <c r="Q27" s="107"/>
      <c r="R27" s="210" t="s">
        <v>255</v>
      </c>
      <c r="S27" s="210"/>
      <c r="T27" s="109">
        <f>IF(T20&lt;160,160,T20)</f>
        <v>578.00000000000011</v>
      </c>
      <c r="U27" s="159"/>
    </row>
    <row r="28" spans="1:23" x14ac:dyDescent="0.3">
      <c r="A28" s="202" t="s">
        <v>249</v>
      </c>
      <c r="B28" s="202"/>
      <c r="C28" s="114"/>
      <c r="D28" s="112"/>
      <c r="E28" s="112"/>
      <c r="F28" s="112"/>
      <c r="J28" s="119"/>
      <c r="K28" s="119"/>
    </row>
    <row r="29" spans="1:23" s="126" customFormat="1" outlineLevel="1" x14ac:dyDescent="0.3">
      <c r="A29" s="2">
        <v>8</v>
      </c>
      <c r="B29" s="114" t="str">
        <f>VLOOKUP(A29,BASE!A:B,2,FALSE)</f>
        <v>PTF ST SULPICE</v>
      </c>
      <c r="C29" s="134"/>
      <c r="D29" s="112"/>
      <c r="E29" s="112"/>
      <c r="F29" s="151">
        <v>0.26041666666666669</v>
      </c>
      <c r="G29" s="114"/>
      <c r="H29" s="116"/>
      <c r="I29" s="64">
        <f t="shared" ref="I29" si="3">SUM(H29*F25)</f>
        <v>0</v>
      </c>
      <c r="J29" s="64">
        <v>0</v>
      </c>
      <c r="K29" s="64"/>
      <c r="L29" s="127"/>
      <c r="M29" s="114">
        <v>50</v>
      </c>
      <c r="N29" s="13">
        <v>3.125E-2</v>
      </c>
      <c r="O29" s="122">
        <f>SUM(M29*F1)</f>
        <v>55.000000000000007</v>
      </c>
      <c r="P29" s="105">
        <v>5.5</v>
      </c>
      <c r="Q29" s="98">
        <f>SUM(H38+M29)</f>
        <v>153</v>
      </c>
      <c r="R29" s="102">
        <f>SUM(N29+G38)</f>
        <v>0.2770833333333334</v>
      </c>
      <c r="S29" s="101">
        <f>SUM(P29+J38)</f>
        <v>11</v>
      </c>
      <c r="T29" s="101">
        <f>SUM(K38+O29+P29)</f>
        <v>339.26</v>
      </c>
      <c r="U29" s="156">
        <f>SUM(D38+N29)</f>
        <v>0.10694444444444444</v>
      </c>
      <c r="V29"/>
      <c r="W29"/>
    </row>
    <row r="30" spans="1:23" outlineLevel="1" x14ac:dyDescent="0.3">
      <c r="A30" s="2">
        <v>6</v>
      </c>
      <c r="B30" s="114" t="str">
        <f>VLOOKUP(A30,BASE!A:B,2,FALSE)</f>
        <v>PTF AUTO</v>
      </c>
      <c r="C30" s="201" t="s">
        <v>0</v>
      </c>
      <c r="D30" s="112">
        <v>1.3888888888888888E-2</v>
      </c>
      <c r="E30" s="112">
        <f>SUM(F29+D30)</f>
        <v>0.27430555555555558</v>
      </c>
      <c r="F30" s="112">
        <f>SUM(E30+G25)</f>
        <v>0.27430555555555558</v>
      </c>
      <c r="H30" s="116">
        <v>12</v>
      </c>
      <c r="I30" s="64">
        <v>23.16</v>
      </c>
      <c r="J30" s="64">
        <v>0</v>
      </c>
      <c r="L30" s="127" t="s">
        <v>261</v>
      </c>
      <c r="O30" s="122"/>
      <c r="P30" s="105"/>
      <c r="Q30" s="98"/>
      <c r="R30" s="102"/>
      <c r="S30" s="101"/>
      <c r="T30" s="101"/>
    </row>
    <row r="31" spans="1:23" outlineLevel="1" x14ac:dyDescent="0.3">
      <c r="A31" s="2">
        <v>32</v>
      </c>
      <c r="B31" s="114" t="str">
        <f>VLOOKUP(A31,BASE!A:B,2,FALSE)</f>
        <v>L'ISLE-JOURDAIN</v>
      </c>
      <c r="C31" s="201"/>
      <c r="D31" s="112">
        <v>3.888888888888889E-2</v>
      </c>
      <c r="E31" s="112">
        <f>SUM(F30+D31)</f>
        <v>0.31319444444444444</v>
      </c>
      <c r="F31" s="112">
        <f>SUM(E31+G1)</f>
        <v>0.33750000000000002</v>
      </c>
      <c r="H31" s="116">
        <v>67</v>
      </c>
      <c r="I31" s="64">
        <f>SUM(H31*F1)</f>
        <v>73.7</v>
      </c>
      <c r="J31" s="64">
        <v>5.5</v>
      </c>
      <c r="L31" s="131"/>
    </row>
    <row r="32" spans="1:23" outlineLevel="1" x14ac:dyDescent="0.3">
      <c r="A32" s="2">
        <v>469</v>
      </c>
      <c r="B32" s="114" t="str">
        <f>VLOOKUP(A32,BASE!A:B,2,FALSE)</f>
        <v>COLOMIERS RP</v>
      </c>
      <c r="C32" s="201"/>
      <c r="D32" s="112">
        <v>1.4583333333333332E-2</v>
      </c>
      <c r="E32" s="112">
        <f t="shared" si="2"/>
        <v>0.35208333333333336</v>
      </c>
      <c r="F32" s="112">
        <f>SUM(E32+G1)</f>
        <v>0.37638888888888894</v>
      </c>
      <c r="H32" s="116">
        <v>21</v>
      </c>
      <c r="I32" s="64">
        <f>SUM(H32*F1)</f>
        <v>23.1</v>
      </c>
      <c r="J32" s="64">
        <v>0</v>
      </c>
    </row>
    <row r="33" spans="1:21" outlineLevel="1" x14ac:dyDescent="0.3">
      <c r="A33" s="2">
        <v>417</v>
      </c>
      <c r="B33" s="114" t="str">
        <f>VLOOKUP(A33,BASE!A:B,2,FALSE)</f>
        <v>COLOMIERS BOIS</v>
      </c>
      <c r="C33" s="201"/>
      <c r="D33" s="112">
        <v>0</v>
      </c>
      <c r="E33" s="112">
        <f t="shared" si="2"/>
        <v>0.37638888888888894</v>
      </c>
      <c r="F33" s="112">
        <f>SUM(E33+G1)</f>
        <v>0.40069444444444452</v>
      </c>
      <c r="H33" s="116">
        <v>0</v>
      </c>
      <c r="I33" s="64">
        <f>SUM(H33*F1)</f>
        <v>0</v>
      </c>
      <c r="J33" s="64">
        <v>0</v>
      </c>
    </row>
    <row r="34" spans="1:21" outlineLevel="1" x14ac:dyDescent="0.3">
      <c r="A34" s="2">
        <v>17</v>
      </c>
      <c r="B34" s="114" t="str">
        <f>VLOOKUP(A34,BASE!A:B,2,FALSE)</f>
        <v>COLOMIERS</v>
      </c>
      <c r="C34" s="201"/>
      <c r="D34" s="112">
        <v>6.9444444444444441E-3</v>
      </c>
      <c r="E34" s="112">
        <f t="shared" si="2"/>
        <v>0.40763888888888894</v>
      </c>
      <c r="F34" s="112">
        <f>SUM(E34+G1)</f>
        <v>0.43194444444444452</v>
      </c>
      <c r="H34" s="116">
        <v>2</v>
      </c>
      <c r="I34" s="64">
        <f>SUM(H34*F1)</f>
        <v>2.2000000000000002</v>
      </c>
      <c r="J34" s="64">
        <v>0</v>
      </c>
    </row>
    <row r="35" spans="1:21" outlineLevel="1" x14ac:dyDescent="0.3">
      <c r="A35" s="2">
        <v>692</v>
      </c>
      <c r="B35" s="114" t="str">
        <f>VLOOKUP(A35,BASE!A:B,2,FALSE)</f>
        <v>POLE COLOMIERS</v>
      </c>
      <c r="C35" s="201"/>
      <c r="D35" s="112"/>
      <c r="E35" s="112">
        <f t="shared" si="2"/>
        <v>0.43194444444444452</v>
      </c>
      <c r="F35" s="112">
        <f>SUM(E35+G1)</f>
        <v>0.4562500000000001</v>
      </c>
      <c r="H35" s="116">
        <v>0</v>
      </c>
      <c r="I35" s="64">
        <f>SUM(H35*F1)</f>
        <v>0</v>
      </c>
      <c r="J35" s="64">
        <v>0</v>
      </c>
    </row>
    <row r="36" spans="1:21" outlineLevel="1" x14ac:dyDescent="0.3">
      <c r="A36" s="2">
        <v>99</v>
      </c>
      <c r="B36" s="114" t="str">
        <f>VLOOKUP(A36,BASE!A:B,2,FALSE)</f>
        <v>COLOMIERS BET.</v>
      </c>
      <c r="C36" s="201"/>
      <c r="D36" s="112"/>
      <c r="E36" s="112">
        <f t="shared" si="2"/>
        <v>0.4562500000000001</v>
      </c>
      <c r="F36" s="112">
        <f>SUM(E36+G1)</f>
        <v>0.48055555555555568</v>
      </c>
      <c r="H36" s="116">
        <v>0</v>
      </c>
      <c r="I36" s="64">
        <f>SUM(H36*F1)</f>
        <v>0</v>
      </c>
      <c r="J36" s="64">
        <v>0</v>
      </c>
    </row>
    <row r="37" spans="1:21" outlineLevel="1" x14ac:dyDescent="0.3">
      <c r="A37" s="2">
        <v>61</v>
      </c>
      <c r="B37" s="114" t="str">
        <f>VLOOKUP(A37,BASE!A:B,2,FALSE)</f>
        <v>COLOMIERS US. VIA 99</v>
      </c>
      <c r="C37" s="201"/>
      <c r="D37" s="112">
        <v>1.3888888888888889E-3</v>
      </c>
      <c r="E37" s="112">
        <f t="shared" si="2"/>
        <v>0.48194444444444456</v>
      </c>
      <c r="F37" s="112">
        <f>SUM(E37+G1)</f>
        <v>0.50625000000000009</v>
      </c>
      <c r="H37" s="116">
        <v>1</v>
      </c>
      <c r="I37" s="64">
        <f>SUM(H37*F1)</f>
        <v>1.1000000000000001</v>
      </c>
      <c r="J37" s="64">
        <v>0</v>
      </c>
    </row>
    <row r="38" spans="1:21" outlineLevel="1" x14ac:dyDescent="0.3">
      <c r="A38" s="106"/>
      <c r="B38" s="107"/>
      <c r="C38" s="133"/>
      <c r="D38" s="153">
        <f>SUM(D30:D37)</f>
        <v>7.5694444444444439E-2</v>
      </c>
      <c r="E38" s="113"/>
      <c r="F38" s="113"/>
      <c r="G38" s="108">
        <f>SUM(F37-F29)</f>
        <v>0.2458333333333334</v>
      </c>
      <c r="H38" s="118">
        <f>SUM(H29:H37)</f>
        <v>103</v>
      </c>
      <c r="I38" s="109">
        <f>SUM(I30:I37)</f>
        <v>123.26</v>
      </c>
      <c r="J38" s="109">
        <f>SUM(J30:J37)</f>
        <v>5.5</v>
      </c>
      <c r="K38" s="109">
        <f>SUM(I38:J38)+150</f>
        <v>278.76</v>
      </c>
      <c r="L38" s="128"/>
      <c r="M38" s="107"/>
      <c r="N38" s="108"/>
      <c r="O38" s="107"/>
      <c r="P38" s="109"/>
      <c r="Q38" s="107"/>
      <c r="R38" s="210" t="s">
        <v>255</v>
      </c>
      <c r="S38" s="210"/>
      <c r="T38" s="109">
        <f>IF(T29&lt;160,160,T29)</f>
        <v>339.26</v>
      </c>
      <c r="U38" s="159"/>
    </row>
    <row r="39" spans="1:21" s="126" customFormat="1" outlineLevel="1" x14ac:dyDescent="0.3">
      <c r="A39" s="2">
        <v>8</v>
      </c>
      <c r="B39" s="114" t="str">
        <f>VLOOKUP(A39,BASE!A:B,2,FALSE)</f>
        <v>PTF ST SULPICE</v>
      </c>
      <c r="C39" s="201" t="s">
        <v>3</v>
      </c>
      <c r="D39" s="112"/>
      <c r="E39" s="112"/>
      <c r="F39" s="151">
        <v>0.23958333333333334</v>
      </c>
      <c r="G39" s="114"/>
      <c r="H39" s="116"/>
      <c r="I39" s="64">
        <f>SUM(H39*F1)</f>
        <v>0</v>
      </c>
      <c r="J39" s="64">
        <v>0</v>
      </c>
      <c r="K39" s="64"/>
      <c r="L39" s="127"/>
      <c r="M39" s="114">
        <v>54</v>
      </c>
      <c r="N39" s="13">
        <v>5.2083333333333336E-2</v>
      </c>
      <c r="O39" s="122">
        <f>SUM(M39*F1)</f>
        <v>59.400000000000006</v>
      </c>
      <c r="P39" s="105">
        <v>0</v>
      </c>
      <c r="Q39" s="98">
        <f>SUM(H48+M39)</f>
        <v>163</v>
      </c>
      <c r="R39" s="102">
        <f>SUM(N39+G48)</f>
        <v>0.31944444444444448</v>
      </c>
      <c r="S39" s="101">
        <f>SUM(P39+J48)</f>
        <v>0</v>
      </c>
      <c r="T39" s="101">
        <f>SUM(K48+O39+P39)</f>
        <v>329.30000000000007</v>
      </c>
      <c r="U39" s="156">
        <f>SUM(D48+N39)</f>
        <v>0.14930555555555555</v>
      </c>
    </row>
    <row r="40" spans="1:21" outlineLevel="1" x14ac:dyDescent="0.3">
      <c r="A40" s="2">
        <v>6</v>
      </c>
      <c r="B40" s="114" t="str">
        <f>VLOOKUP(A40,BASE!A:B,2,FALSE)</f>
        <v>PTF AUTO</v>
      </c>
      <c r="C40" s="201"/>
      <c r="D40" s="112">
        <v>1.3888888888888888E-2</v>
      </c>
      <c r="E40" s="112">
        <f>SUM(F39+D40)</f>
        <v>0.25347222222222221</v>
      </c>
      <c r="F40" s="112">
        <f>SUM(E40)</f>
        <v>0.25347222222222221</v>
      </c>
      <c r="H40" s="116">
        <v>12</v>
      </c>
      <c r="I40" s="64">
        <f>SUM(H40*F1)</f>
        <v>13.200000000000001</v>
      </c>
      <c r="J40" s="64">
        <v>0</v>
      </c>
      <c r="O40" s="122"/>
      <c r="P40" s="105"/>
      <c r="Q40" s="98"/>
      <c r="R40" s="102"/>
      <c r="S40" s="101"/>
      <c r="T40" s="101"/>
    </row>
    <row r="41" spans="1:21" outlineLevel="1" x14ac:dyDescent="0.3">
      <c r="A41" s="2">
        <v>32</v>
      </c>
      <c r="B41" s="114" t="str">
        <f>VLOOKUP(A41,BASE!A:B,2,FALSE)</f>
        <v>L'ISLE-JOURDAIN</v>
      </c>
      <c r="C41" s="201"/>
      <c r="D41" s="112">
        <v>6.0416666666666667E-2</v>
      </c>
      <c r="E41" s="112">
        <f t="shared" ref="E41:E47" si="4">SUM(F40+D41)</f>
        <v>0.31388888888888888</v>
      </c>
      <c r="F41" s="112">
        <f>SUM(E41+G1)</f>
        <v>0.33819444444444446</v>
      </c>
      <c r="H41" s="116">
        <v>73</v>
      </c>
      <c r="I41" s="64">
        <f>SUM(H41*F1)</f>
        <v>80.300000000000011</v>
      </c>
      <c r="J41" s="64">
        <v>0</v>
      </c>
    </row>
    <row r="42" spans="1:21" outlineLevel="1" x14ac:dyDescent="0.3">
      <c r="A42" s="2">
        <v>469</v>
      </c>
      <c r="B42" s="114" t="str">
        <f>VLOOKUP(A42,BASE!A:B,2,FALSE)</f>
        <v>COLOMIERS RP</v>
      </c>
      <c r="C42" s="201"/>
      <c r="D42" s="112">
        <v>1.4583333333333332E-2</v>
      </c>
      <c r="E42" s="112">
        <f t="shared" si="4"/>
        <v>0.3527777777777778</v>
      </c>
      <c r="F42" s="112">
        <f>SUM(E42+G1)</f>
        <v>0.37708333333333338</v>
      </c>
      <c r="H42" s="116">
        <v>21</v>
      </c>
      <c r="I42" s="64">
        <f>SUM(H42*F1)</f>
        <v>23.1</v>
      </c>
      <c r="J42" s="64">
        <v>0</v>
      </c>
    </row>
    <row r="43" spans="1:21" outlineLevel="1" x14ac:dyDescent="0.3">
      <c r="A43" s="2">
        <v>417</v>
      </c>
      <c r="B43" s="114" t="str">
        <f>VLOOKUP(A43,BASE!A:B,2,FALSE)</f>
        <v>COLOMIERS BOIS</v>
      </c>
      <c r="C43" s="201"/>
      <c r="D43" s="112">
        <v>0</v>
      </c>
      <c r="E43" s="112">
        <f t="shared" si="4"/>
        <v>0.37708333333333338</v>
      </c>
      <c r="F43" s="112">
        <f>SUM(E43+G1)</f>
        <v>0.40138888888888896</v>
      </c>
      <c r="H43" s="116">
        <v>0</v>
      </c>
      <c r="I43" s="64">
        <f>SUM(H43*F1)</f>
        <v>0</v>
      </c>
      <c r="J43" s="64">
        <v>0</v>
      </c>
    </row>
    <row r="44" spans="1:21" outlineLevel="1" x14ac:dyDescent="0.3">
      <c r="A44" s="2">
        <v>17</v>
      </c>
      <c r="B44" s="114" t="str">
        <f>VLOOKUP(A44,BASE!A:B,2,FALSE)</f>
        <v>COLOMIERS</v>
      </c>
      <c r="C44" s="201"/>
      <c r="D44" s="112">
        <v>6.9444444444444441E-3</v>
      </c>
      <c r="E44" s="112">
        <f t="shared" si="4"/>
        <v>0.40833333333333338</v>
      </c>
      <c r="F44" s="112">
        <f>SUM(E44+G1)</f>
        <v>0.43263888888888896</v>
      </c>
      <c r="H44" s="116">
        <v>2</v>
      </c>
      <c r="I44" s="64">
        <f>SUM(H44*F1)</f>
        <v>2.2000000000000002</v>
      </c>
      <c r="J44" s="64">
        <v>0</v>
      </c>
    </row>
    <row r="45" spans="1:21" outlineLevel="1" x14ac:dyDescent="0.3">
      <c r="A45" s="2">
        <v>692</v>
      </c>
      <c r="B45" s="114" t="str">
        <f>VLOOKUP(A45,BASE!A:B,2,FALSE)</f>
        <v>POLE COLOMIERS</v>
      </c>
      <c r="C45" s="201"/>
      <c r="D45" s="112"/>
      <c r="E45" s="112">
        <f t="shared" si="4"/>
        <v>0.43263888888888896</v>
      </c>
      <c r="F45" s="112">
        <f>SUM(E45+G1)</f>
        <v>0.45694444444444454</v>
      </c>
      <c r="I45" s="64">
        <f>SUM(H45*F1)</f>
        <v>0</v>
      </c>
      <c r="J45" s="64">
        <v>0</v>
      </c>
    </row>
    <row r="46" spans="1:21" outlineLevel="1" x14ac:dyDescent="0.3">
      <c r="A46" s="2">
        <v>99</v>
      </c>
      <c r="B46" s="114" t="str">
        <f>VLOOKUP(A46,BASE!A:B,2,FALSE)</f>
        <v>COLOMIERS BET.</v>
      </c>
      <c r="C46" s="201"/>
      <c r="D46" s="112"/>
      <c r="E46" s="112">
        <f t="shared" si="4"/>
        <v>0.45694444444444454</v>
      </c>
      <c r="F46" s="112">
        <f>SUM(E46+G1)</f>
        <v>0.48125000000000012</v>
      </c>
      <c r="I46" s="64">
        <f>SUM(H46*F1)</f>
        <v>0</v>
      </c>
      <c r="J46" s="64">
        <v>0</v>
      </c>
    </row>
    <row r="47" spans="1:21" outlineLevel="1" x14ac:dyDescent="0.3">
      <c r="A47" s="2">
        <v>61</v>
      </c>
      <c r="B47" s="114" t="str">
        <f>VLOOKUP(A47,BASE!A:B,2,FALSE)</f>
        <v>COLOMIERS US. VIA 99</v>
      </c>
      <c r="C47" s="201"/>
      <c r="D47" s="112">
        <v>1.3888888888888889E-3</v>
      </c>
      <c r="E47" s="112">
        <f t="shared" si="4"/>
        <v>0.48263888888888901</v>
      </c>
      <c r="F47" s="112">
        <f>SUM(E47+G1)</f>
        <v>0.50694444444444453</v>
      </c>
      <c r="H47" s="116">
        <v>1</v>
      </c>
      <c r="I47" s="64">
        <f>SUM(H47*F1)</f>
        <v>1.1000000000000001</v>
      </c>
      <c r="J47" s="64">
        <v>0</v>
      </c>
    </row>
    <row r="48" spans="1:21" outlineLevel="1" x14ac:dyDescent="0.3">
      <c r="A48" s="106"/>
      <c r="B48" s="107"/>
      <c r="C48" s="133"/>
      <c r="D48" s="153">
        <f>SUM(D40:D47)</f>
        <v>9.7222222222222224E-2</v>
      </c>
      <c r="E48" s="113"/>
      <c r="F48" s="113"/>
      <c r="G48" s="108">
        <f>SUM(F47-F39)</f>
        <v>0.26736111111111116</v>
      </c>
      <c r="H48" s="118">
        <f>SUM(H39:H47)</f>
        <v>109</v>
      </c>
      <c r="I48" s="109">
        <f>SUM(I39:I47)</f>
        <v>119.90000000000002</v>
      </c>
      <c r="J48" s="120">
        <f>SUM(J40:J47)</f>
        <v>0</v>
      </c>
      <c r="K48" s="109">
        <f>SUM(I48:J48)+150</f>
        <v>269.90000000000003</v>
      </c>
      <c r="L48" s="128"/>
      <c r="M48" s="107"/>
      <c r="N48" s="108"/>
      <c r="O48" s="107"/>
      <c r="P48" s="109"/>
      <c r="Q48" s="107"/>
      <c r="R48" s="210" t="s">
        <v>255</v>
      </c>
      <c r="S48" s="210"/>
      <c r="T48" s="109">
        <f>IF(T39&lt;160,160,T39)</f>
        <v>329.30000000000007</v>
      </c>
      <c r="U48" s="159"/>
    </row>
    <row r="49" spans="1:21" outlineLevel="1" x14ac:dyDescent="0.3">
      <c r="A49" s="2">
        <v>8</v>
      </c>
      <c r="B49" s="114" t="str">
        <f>VLOOKUP(A49,BASE!A:B,2,FALSE)</f>
        <v>PTF ST SULPICE</v>
      </c>
      <c r="C49" s="201" t="s">
        <v>260</v>
      </c>
      <c r="D49" s="112"/>
      <c r="E49" s="112"/>
      <c r="F49" s="151">
        <v>0.23958333333333334</v>
      </c>
      <c r="G49" s="114"/>
      <c r="I49" s="64">
        <f>SUM(H49*F1)</f>
        <v>0</v>
      </c>
      <c r="J49" s="64">
        <v>0</v>
      </c>
      <c r="L49" s="205" t="s">
        <v>263</v>
      </c>
      <c r="M49" s="114">
        <v>54</v>
      </c>
      <c r="N49" s="13">
        <v>5.2083333333333336E-2</v>
      </c>
      <c r="O49" s="122">
        <f>SUM(M49*F1)</f>
        <v>59.400000000000006</v>
      </c>
      <c r="P49" s="105">
        <v>0</v>
      </c>
      <c r="Q49" s="98">
        <f>SUM(H58+M49)</f>
        <v>163</v>
      </c>
      <c r="R49" s="102">
        <f>SUM(N49+G58)</f>
        <v>0.31944444444444448</v>
      </c>
      <c r="S49" s="101">
        <f>SUM(P49+J58)</f>
        <v>0</v>
      </c>
      <c r="T49" s="101">
        <f>SUM(K58+O49+P49)</f>
        <v>329.30000000000007</v>
      </c>
      <c r="U49" s="156">
        <f>SUM(D58+N49)</f>
        <v>0.14930555555555555</v>
      </c>
    </row>
    <row r="50" spans="1:21" outlineLevel="1" x14ac:dyDescent="0.3">
      <c r="A50" s="2">
        <v>6</v>
      </c>
      <c r="B50" s="114" t="str">
        <f>VLOOKUP(A50,BASE!A:B,2,FALSE)</f>
        <v>PTF AUTO</v>
      </c>
      <c r="C50" s="201"/>
      <c r="D50" s="112">
        <v>1.3888888888888888E-2</v>
      </c>
      <c r="E50" s="112">
        <f t="shared" si="2"/>
        <v>0.25347222222222221</v>
      </c>
      <c r="F50" s="112">
        <f>SUM(E50)</f>
        <v>0.25347222222222221</v>
      </c>
      <c r="H50" s="116">
        <v>12</v>
      </c>
      <c r="I50" s="64">
        <f>SUM(H50*F1)</f>
        <v>13.200000000000001</v>
      </c>
      <c r="J50" s="64">
        <v>0</v>
      </c>
      <c r="L50" s="205"/>
      <c r="O50" s="122"/>
      <c r="P50" s="105"/>
      <c r="Q50" s="98"/>
      <c r="R50" s="102"/>
      <c r="S50" s="101"/>
      <c r="T50" s="101"/>
    </row>
    <row r="51" spans="1:21" outlineLevel="1" x14ac:dyDescent="0.3">
      <c r="A51" s="2">
        <v>32</v>
      </c>
      <c r="B51" s="114" t="str">
        <f>VLOOKUP(A51,BASE!A:B,2,FALSE)</f>
        <v>L'ISLE-JOURDAIN</v>
      </c>
      <c r="C51" s="201"/>
      <c r="D51" s="112">
        <v>6.0416666666666667E-2</v>
      </c>
      <c r="E51" s="112">
        <f t="shared" si="2"/>
        <v>0.31388888888888888</v>
      </c>
      <c r="F51" s="112">
        <f>SUM(E51+G1)</f>
        <v>0.33819444444444446</v>
      </c>
      <c r="H51" s="116">
        <v>73</v>
      </c>
      <c r="I51" s="64">
        <f>SUM(H51*F1)</f>
        <v>80.300000000000011</v>
      </c>
      <c r="J51" s="64">
        <v>0</v>
      </c>
      <c r="L51" s="205"/>
    </row>
    <row r="52" spans="1:21" outlineLevel="1" x14ac:dyDescent="0.3">
      <c r="A52" s="2">
        <v>469</v>
      </c>
      <c r="B52" s="114" t="str">
        <f>VLOOKUP(A52,BASE!A:B,2,FALSE)</f>
        <v>COLOMIERS RP</v>
      </c>
      <c r="C52" s="201"/>
      <c r="D52" s="112">
        <v>1.4583333333333332E-2</v>
      </c>
      <c r="E52" s="112">
        <f t="shared" si="2"/>
        <v>0.3527777777777778</v>
      </c>
      <c r="F52" s="112">
        <f>SUM(E52+G1)</f>
        <v>0.37708333333333338</v>
      </c>
      <c r="H52" s="116">
        <v>21</v>
      </c>
      <c r="I52" s="64">
        <f>SUM(H52*F1)</f>
        <v>23.1</v>
      </c>
      <c r="J52" s="64">
        <v>0</v>
      </c>
      <c r="L52" s="205"/>
    </row>
    <row r="53" spans="1:21" outlineLevel="1" x14ac:dyDescent="0.3">
      <c r="A53" s="2">
        <v>417</v>
      </c>
      <c r="B53" s="114" t="str">
        <f>VLOOKUP(A53,BASE!A:B,2,FALSE)</f>
        <v>COLOMIERS BOIS</v>
      </c>
      <c r="C53" s="201"/>
      <c r="D53" s="112">
        <v>0</v>
      </c>
      <c r="E53" s="112">
        <f t="shared" si="2"/>
        <v>0.37708333333333338</v>
      </c>
      <c r="F53" s="112">
        <f>SUM(E53+G1)</f>
        <v>0.40138888888888896</v>
      </c>
      <c r="H53" s="116">
        <v>0</v>
      </c>
      <c r="I53" s="64">
        <f>SUM(H53*F1)</f>
        <v>0</v>
      </c>
      <c r="J53" s="64">
        <v>0</v>
      </c>
      <c r="L53" s="205"/>
    </row>
    <row r="54" spans="1:21" outlineLevel="1" x14ac:dyDescent="0.3">
      <c r="A54" s="2">
        <v>17</v>
      </c>
      <c r="B54" s="114" t="str">
        <f>VLOOKUP(A54,BASE!A:B,2,FALSE)</f>
        <v>COLOMIERS</v>
      </c>
      <c r="C54" s="201"/>
      <c r="D54" s="112">
        <v>6.9444444444444441E-3</v>
      </c>
      <c r="E54" s="112">
        <f t="shared" si="2"/>
        <v>0.40833333333333338</v>
      </c>
      <c r="F54" s="112">
        <f>SUM(E54+G1)</f>
        <v>0.43263888888888896</v>
      </c>
      <c r="H54" s="116">
        <v>2</v>
      </c>
      <c r="I54" s="64">
        <f>SUM(H54*F1)</f>
        <v>2.2000000000000002</v>
      </c>
      <c r="J54" s="64">
        <v>0</v>
      </c>
      <c r="L54" s="205"/>
    </row>
    <row r="55" spans="1:21" outlineLevel="1" x14ac:dyDescent="0.3">
      <c r="A55" s="2">
        <v>692</v>
      </c>
      <c r="B55" s="114" t="str">
        <f>VLOOKUP(A55,BASE!A:B,2,FALSE)</f>
        <v>POLE COLOMIERS</v>
      </c>
      <c r="C55" s="201"/>
      <c r="D55" s="112"/>
      <c r="E55" s="112">
        <f t="shared" si="2"/>
        <v>0.43263888888888896</v>
      </c>
      <c r="F55" s="112">
        <f>SUM(E55+G1)</f>
        <v>0.45694444444444454</v>
      </c>
      <c r="I55" s="64">
        <f>SUM(H55*F1)</f>
        <v>0</v>
      </c>
      <c r="J55" s="64">
        <v>0</v>
      </c>
      <c r="L55" s="205"/>
    </row>
    <row r="56" spans="1:21" outlineLevel="1" x14ac:dyDescent="0.3">
      <c r="A56" s="2">
        <v>99</v>
      </c>
      <c r="B56" s="114" t="str">
        <f>VLOOKUP(A56,BASE!A:B,2,FALSE)</f>
        <v>COLOMIERS BET.</v>
      </c>
      <c r="C56" s="201"/>
      <c r="D56" s="112"/>
      <c r="E56" s="112">
        <f t="shared" si="2"/>
        <v>0.45694444444444454</v>
      </c>
      <c r="F56" s="112">
        <f>SUM(E56+G1)</f>
        <v>0.48125000000000012</v>
      </c>
      <c r="I56" s="64">
        <f>SUM(H56*F1)</f>
        <v>0</v>
      </c>
      <c r="J56" s="64">
        <v>0</v>
      </c>
      <c r="L56" s="205"/>
    </row>
    <row r="57" spans="1:21" outlineLevel="1" x14ac:dyDescent="0.3">
      <c r="A57" s="2">
        <v>61</v>
      </c>
      <c r="B57" s="114" t="str">
        <f>VLOOKUP(A57,BASE!A:B,2,FALSE)</f>
        <v>COLOMIERS US. VIA 99</v>
      </c>
      <c r="C57" s="201"/>
      <c r="D57" s="112">
        <v>1.3888888888888889E-3</v>
      </c>
      <c r="E57" s="112">
        <f t="shared" si="2"/>
        <v>0.48263888888888901</v>
      </c>
      <c r="F57" s="112">
        <f>SUM(E57+G1)</f>
        <v>0.50694444444444453</v>
      </c>
      <c r="H57" s="116">
        <v>1</v>
      </c>
      <c r="I57" s="64">
        <f>SUM(H57*F1)</f>
        <v>1.1000000000000001</v>
      </c>
      <c r="J57" s="64">
        <v>0</v>
      </c>
      <c r="L57" s="205"/>
    </row>
    <row r="58" spans="1:21" outlineLevel="1" x14ac:dyDescent="0.3">
      <c r="A58" s="106"/>
      <c r="B58" s="107"/>
      <c r="C58" s="133"/>
      <c r="D58" s="153">
        <f>SUM(D50:D57)</f>
        <v>9.7222222222222224E-2</v>
      </c>
      <c r="E58" s="113"/>
      <c r="F58" s="113"/>
      <c r="G58" s="108">
        <f>SUM(F57-F49)</f>
        <v>0.26736111111111116</v>
      </c>
      <c r="H58" s="118">
        <f>SUM(H49:H57)</f>
        <v>109</v>
      </c>
      <c r="I58" s="109">
        <f>SUM(I49:I57)</f>
        <v>119.90000000000002</v>
      </c>
      <c r="J58" s="109">
        <f>SUM(J49:J57)</f>
        <v>0</v>
      </c>
      <c r="K58" s="109">
        <f>SUM(I58:J58)+150</f>
        <v>269.90000000000003</v>
      </c>
      <c r="L58" s="128"/>
      <c r="M58" s="107"/>
      <c r="N58" s="108"/>
      <c r="O58" s="107"/>
      <c r="P58" s="109"/>
      <c r="Q58" s="107"/>
      <c r="R58" s="210" t="s">
        <v>255</v>
      </c>
      <c r="S58" s="210"/>
      <c r="T58" s="109">
        <f>IF(T49&lt;160,160,T49)</f>
        <v>329.30000000000007</v>
      </c>
      <c r="U58" s="159"/>
    </row>
    <row r="59" spans="1:21" x14ac:dyDescent="0.3">
      <c r="A59" s="202" t="s">
        <v>259</v>
      </c>
      <c r="B59" s="202"/>
      <c r="D59" s="112"/>
      <c r="E59" s="112"/>
      <c r="F59" s="112"/>
      <c r="J59" s="119"/>
      <c r="K59" s="119"/>
      <c r="M59" s="114"/>
      <c r="O59" s="122"/>
      <c r="P59" s="105"/>
      <c r="Q59" s="98"/>
      <c r="R59" s="102"/>
      <c r="S59" s="101"/>
      <c r="T59" s="101"/>
    </row>
    <row r="60" spans="1:21" outlineLevel="1" x14ac:dyDescent="0.3">
      <c r="A60" s="2">
        <v>8</v>
      </c>
      <c r="B60" s="114" t="str">
        <f>VLOOKUP(A60,BASE!A:B,2,FALSE)</f>
        <v>PTF ST SULPICE</v>
      </c>
      <c r="C60" s="201" t="s">
        <v>0</v>
      </c>
      <c r="D60" s="112"/>
      <c r="E60" s="112"/>
      <c r="F60" s="151">
        <v>0.2298611111111111</v>
      </c>
      <c r="M60" s="114">
        <v>183</v>
      </c>
      <c r="N60" s="13">
        <v>9.9999999999999992E-2</v>
      </c>
      <c r="O60" s="122">
        <f>SUM(M60*F1)</f>
        <v>201.3</v>
      </c>
      <c r="P60" s="105">
        <v>28.3</v>
      </c>
      <c r="Q60" s="98">
        <f>SUM(H63+M60)</f>
        <v>366</v>
      </c>
      <c r="R60" s="102">
        <f>SUM(N60+G63)</f>
        <v>0.25277777777777782</v>
      </c>
      <c r="S60" s="101">
        <f>SUM(P60+J63)</f>
        <v>56.6</v>
      </c>
      <c r="T60" s="101">
        <f>SUM(K63+O60+P60)</f>
        <v>609.20000000000005</v>
      </c>
      <c r="U60" s="156">
        <f>SUM(D63+N60)</f>
        <v>0.20416666666666666</v>
      </c>
    </row>
    <row r="61" spans="1:21" outlineLevel="1" x14ac:dyDescent="0.3">
      <c r="A61" s="2">
        <v>195</v>
      </c>
      <c r="B61" s="114" t="str">
        <f>VLOOKUP(A61,BASE!A:B,2,FALSE)</f>
        <v>LANNEMEZAN RP</v>
      </c>
      <c r="C61" s="201"/>
      <c r="D61" s="112">
        <v>8.2638888888888887E-2</v>
      </c>
      <c r="E61" s="112">
        <f>SUM(F60+D61)</f>
        <v>0.3125</v>
      </c>
      <c r="F61" s="112">
        <f>SUM(E61+G1)</f>
        <v>0.33680555555555558</v>
      </c>
      <c r="H61" s="116">
        <v>158</v>
      </c>
      <c r="I61" s="64">
        <f>SUM(H61*F1)</f>
        <v>173.8</v>
      </c>
      <c r="J61" s="64">
        <v>28.3</v>
      </c>
    </row>
    <row r="62" spans="1:21" outlineLevel="1" x14ac:dyDescent="0.3">
      <c r="A62" s="2">
        <v>193</v>
      </c>
      <c r="B62" s="114" t="str">
        <f>VLOOKUP(A62,BASE!A:B,2,FALSE)</f>
        <v>ARREAU RP</v>
      </c>
      <c r="C62" s="201"/>
      <c r="D62" s="112">
        <v>2.1527777777777781E-2</v>
      </c>
      <c r="E62" s="112">
        <f>SUM(F61+D62)</f>
        <v>0.35833333333333334</v>
      </c>
      <c r="F62" s="112">
        <f>SUM(E62+G1)</f>
        <v>0.38263888888888892</v>
      </c>
      <c r="H62" s="116">
        <v>25</v>
      </c>
      <c r="I62" s="64">
        <f>SUM(H62*F1)</f>
        <v>27.500000000000004</v>
      </c>
      <c r="J62" s="64">
        <v>0</v>
      </c>
    </row>
    <row r="63" spans="1:21" outlineLevel="1" x14ac:dyDescent="0.3">
      <c r="A63" s="106"/>
      <c r="B63" s="107"/>
      <c r="C63" s="133"/>
      <c r="D63" s="153">
        <f>SUM(D61:D62)</f>
        <v>0.10416666666666667</v>
      </c>
      <c r="E63" s="113"/>
      <c r="F63" s="113"/>
      <c r="G63" s="123">
        <f>SUM(F62-F60)</f>
        <v>0.15277777777777782</v>
      </c>
      <c r="H63" s="118">
        <f>SUM(H60:H62)</f>
        <v>183</v>
      </c>
      <c r="I63" s="109">
        <f>SUM(I59:I62)</f>
        <v>201.3</v>
      </c>
      <c r="J63" s="109">
        <f>SUM(J59:J62)</f>
        <v>28.3</v>
      </c>
      <c r="K63" s="109">
        <f>SUM(I63:J63)+150</f>
        <v>379.6</v>
      </c>
      <c r="L63" s="128"/>
      <c r="M63" s="107"/>
      <c r="N63" s="123"/>
      <c r="O63" s="107"/>
      <c r="P63" s="109"/>
      <c r="Q63" s="107"/>
      <c r="R63" s="123"/>
      <c r="S63" s="109"/>
      <c r="T63" s="109">
        <f>IF(T60&lt;160,160,T60)</f>
        <v>609.20000000000005</v>
      </c>
      <c r="U63" s="159"/>
    </row>
    <row r="64" spans="1:21" outlineLevel="1" x14ac:dyDescent="0.3">
      <c r="A64" s="2">
        <v>8</v>
      </c>
      <c r="B64" s="114" t="str">
        <f>VLOOKUP(A64,BASE!A:B,2,FALSE)</f>
        <v>PTF ST SULPICE</v>
      </c>
      <c r="C64" s="201" t="s">
        <v>3</v>
      </c>
      <c r="D64" s="112"/>
      <c r="E64" s="112"/>
      <c r="F64" s="151">
        <v>0.20833333333333334</v>
      </c>
      <c r="M64" s="114">
        <v>193</v>
      </c>
      <c r="N64" s="13">
        <v>0.1423611111111111</v>
      </c>
      <c r="O64" s="122">
        <f>SUM(M64*F1)</f>
        <v>212.3</v>
      </c>
      <c r="P64" s="105">
        <v>0</v>
      </c>
      <c r="Q64" s="98">
        <f>SUM(H67+M64)</f>
        <v>393</v>
      </c>
      <c r="R64" s="102">
        <f>SUM(N64+G67)</f>
        <v>0.34375</v>
      </c>
      <c r="S64" s="101">
        <f>SUM(P64+J67)</f>
        <v>0</v>
      </c>
      <c r="T64" s="101">
        <f>SUM(K67+O64+P64)</f>
        <v>582.29999999999995</v>
      </c>
      <c r="U64" s="156">
        <f>SUM(D67+N64)</f>
        <v>0.2951388888888889</v>
      </c>
    </row>
    <row r="65" spans="1:21" outlineLevel="1" x14ac:dyDescent="0.3">
      <c r="A65" s="2">
        <v>195</v>
      </c>
      <c r="B65" s="114" t="str">
        <f>VLOOKUP(A65,BASE!A:B,2,FALSE)</f>
        <v>LANNEMEZAN RP</v>
      </c>
      <c r="C65" s="201"/>
      <c r="D65" s="112">
        <v>0.13125000000000001</v>
      </c>
      <c r="E65" s="112">
        <f t="shared" si="2"/>
        <v>0.33958333333333335</v>
      </c>
      <c r="F65" s="112">
        <f>SUM(E65+G1)</f>
        <v>0.36388888888888893</v>
      </c>
      <c r="H65" s="116">
        <v>175</v>
      </c>
      <c r="I65" s="64">
        <f>SUM(H65*F1)</f>
        <v>192.50000000000003</v>
      </c>
      <c r="J65" s="64">
        <v>0</v>
      </c>
    </row>
    <row r="66" spans="1:21" outlineLevel="1" x14ac:dyDescent="0.3">
      <c r="A66" s="2">
        <v>193</v>
      </c>
      <c r="B66" s="114" t="str">
        <f>VLOOKUP(A66,BASE!A:B,2,FALSE)</f>
        <v>ARREAU RP</v>
      </c>
      <c r="C66" s="201"/>
      <c r="D66" s="112">
        <v>2.1527777777777781E-2</v>
      </c>
      <c r="E66" s="112">
        <f t="shared" si="2"/>
        <v>0.38541666666666669</v>
      </c>
      <c r="F66" s="112">
        <f>SUM(E66+G1)</f>
        <v>0.40972222222222227</v>
      </c>
      <c r="H66" s="116">
        <v>25</v>
      </c>
      <c r="I66" s="64">
        <f>SUM(H66*F1)</f>
        <v>27.500000000000004</v>
      </c>
      <c r="J66" s="64">
        <v>0</v>
      </c>
    </row>
    <row r="67" spans="1:21" outlineLevel="1" x14ac:dyDescent="0.3">
      <c r="A67" s="106"/>
      <c r="B67" s="107"/>
      <c r="C67" s="133"/>
      <c r="D67" s="153">
        <f>SUM(D65:D66)</f>
        <v>0.15277777777777779</v>
      </c>
      <c r="E67" s="113"/>
      <c r="F67" s="113"/>
      <c r="G67" s="123">
        <f>SUM(F66-F64)</f>
        <v>0.20138888888888892</v>
      </c>
      <c r="H67" s="118">
        <f>SUM(H64:H66)</f>
        <v>200</v>
      </c>
      <c r="I67" s="109">
        <f>SUM(I64:I66)</f>
        <v>220.00000000000003</v>
      </c>
      <c r="J67" s="109">
        <f>SUM(J64:J66)</f>
        <v>0</v>
      </c>
      <c r="K67" s="109">
        <f>SUM(I67:J67)+150</f>
        <v>370</v>
      </c>
      <c r="L67" s="128"/>
      <c r="M67" s="107"/>
      <c r="N67" s="123"/>
      <c r="O67" s="107"/>
      <c r="P67" s="109"/>
      <c r="Q67" s="107"/>
      <c r="R67" s="123"/>
      <c r="S67" s="109"/>
      <c r="T67" s="109">
        <f>IF(T64&lt;160,160,T64)</f>
        <v>582.29999999999995</v>
      </c>
      <c r="U67" s="159"/>
    </row>
    <row r="68" spans="1:21" ht="14.4" customHeight="1" outlineLevel="1" x14ac:dyDescent="0.3">
      <c r="A68" s="2">
        <v>8</v>
      </c>
      <c r="B68" s="114" t="str">
        <f>VLOOKUP(A68,BASE!A:B,2,FALSE)</f>
        <v>PTF ST SULPICE</v>
      </c>
      <c r="C68" s="201" t="s">
        <v>260</v>
      </c>
      <c r="D68" s="112"/>
      <c r="E68" s="112"/>
      <c r="F68" s="151">
        <v>0.20833333333333334</v>
      </c>
      <c r="L68" s="205" t="s">
        <v>264</v>
      </c>
      <c r="M68" s="114">
        <v>177</v>
      </c>
      <c r="N68" s="13">
        <v>0.15902777777777777</v>
      </c>
      <c r="O68" s="122">
        <f>SUM(M68*F1)</f>
        <v>194.70000000000002</v>
      </c>
      <c r="P68" s="105">
        <v>5.5</v>
      </c>
      <c r="Q68" s="98">
        <f>SUM(H71+M68)</f>
        <v>353</v>
      </c>
      <c r="R68" s="102">
        <f>SUM(N68+G71)</f>
        <v>0.35833333333333339</v>
      </c>
      <c r="S68" s="101">
        <f>SUM(P68+J71)</f>
        <v>11</v>
      </c>
      <c r="T68" s="101">
        <f>SUM(K71+O68+P68)</f>
        <v>549.30000000000007</v>
      </c>
      <c r="U68" s="156">
        <f>SUM(D71+N68)</f>
        <v>0.30972222222222223</v>
      </c>
    </row>
    <row r="69" spans="1:21" outlineLevel="1" x14ac:dyDescent="0.3">
      <c r="A69" s="2">
        <v>195</v>
      </c>
      <c r="B69" s="114" t="str">
        <f>VLOOKUP(A69,BASE!A:B,2,FALSE)</f>
        <v>LANNEMEZAN RP</v>
      </c>
      <c r="C69" s="201"/>
      <c r="D69" s="112">
        <v>0.12916666666666668</v>
      </c>
      <c r="E69" s="112">
        <f t="shared" si="2"/>
        <v>0.33750000000000002</v>
      </c>
      <c r="F69" s="112">
        <f>SUM(E69+G1)</f>
        <v>0.3618055555555556</v>
      </c>
      <c r="H69" s="116">
        <v>151</v>
      </c>
      <c r="I69" s="64">
        <f>SUM(H69*F1)</f>
        <v>166.10000000000002</v>
      </c>
      <c r="J69" s="64">
        <v>5.5</v>
      </c>
      <c r="L69" s="205"/>
    </row>
    <row r="70" spans="1:21" outlineLevel="1" x14ac:dyDescent="0.3">
      <c r="A70" s="2">
        <v>193</v>
      </c>
      <c r="B70" s="114" t="str">
        <f>VLOOKUP(A70,BASE!A:B,2,FALSE)</f>
        <v>ARREAU RP</v>
      </c>
      <c r="C70" s="201"/>
      <c r="D70" s="112">
        <v>2.1527777777777781E-2</v>
      </c>
      <c r="E70" s="112">
        <f t="shared" si="2"/>
        <v>0.38333333333333336</v>
      </c>
      <c r="F70" s="112">
        <f>SUM(E70+G1)</f>
        <v>0.40763888888888894</v>
      </c>
      <c r="H70" s="116">
        <v>25</v>
      </c>
      <c r="I70" s="64">
        <f>SUM(H70*F1)</f>
        <v>27.500000000000004</v>
      </c>
      <c r="J70" s="64">
        <v>0</v>
      </c>
      <c r="L70" s="205"/>
    </row>
    <row r="71" spans="1:21" outlineLevel="1" x14ac:dyDescent="0.3">
      <c r="A71" s="106"/>
      <c r="B71" s="107"/>
      <c r="C71" s="133"/>
      <c r="D71" s="153">
        <f>SUM(D69:D70)</f>
        <v>0.15069444444444446</v>
      </c>
      <c r="E71" s="113"/>
      <c r="F71" s="113"/>
      <c r="G71" s="123">
        <f>SUM(F70-F68)</f>
        <v>0.1993055555555556</v>
      </c>
      <c r="H71" s="118">
        <f>SUM(H68:H70)</f>
        <v>176</v>
      </c>
      <c r="I71" s="109">
        <f>SUM(I68:I70)</f>
        <v>193.60000000000002</v>
      </c>
      <c r="J71" s="109">
        <f>SUM(J68:J70)</f>
        <v>5.5</v>
      </c>
      <c r="K71" s="109">
        <f>SUM(I71:J71)+150</f>
        <v>349.1</v>
      </c>
      <c r="L71" s="128"/>
      <c r="M71" s="107"/>
      <c r="N71" s="123"/>
      <c r="O71" s="107"/>
      <c r="P71" s="109"/>
      <c r="Q71" s="107"/>
      <c r="R71" s="123"/>
      <c r="S71" s="109"/>
      <c r="T71" s="109">
        <f>IF(T68&lt;160,160,T68)</f>
        <v>549.30000000000007</v>
      </c>
      <c r="U71" s="159"/>
    </row>
    <row r="72" spans="1:21" x14ac:dyDescent="0.3">
      <c r="A72" s="202" t="s">
        <v>265</v>
      </c>
      <c r="B72" s="202"/>
      <c r="D72" s="112"/>
      <c r="E72" s="112"/>
      <c r="F72" s="112"/>
      <c r="M72" s="116"/>
      <c r="O72" s="122"/>
      <c r="P72" s="105"/>
      <c r="Q72" s="98"/>
      <c r="R72" s="102"/>
      <c r="S72" s="101"/>
      <c r="T72" s="101"/>
    </row>
    <row r="73" spans="1:21" outlineLevel="1" x14ac:dyDescent="0.3">
      <c r="A73" s="2">
        <v>8</v>
      </c>
      <c r="B73" s="114" t="str">
        <f>VLOOKUP(A73,BASE!A:B,2,FALSE)</f>
        <v>PTF ST SULPICE</v>
      </c>
      <c r="C73" s="201" t="s">
        <v>267</v>
      </c>
      <c r="D73" s="112"/>
      <c r="E73" s="112"/>
      <c r="F73" s="151">
        <v>0.21875</v>
      </c>
      <c r="I73" s="64">
        <f>SUM(H73*F1)</f>
        <v>0</v>
      </c>
      <c r="J73" s="64">
        <v>0</v>
      </c>
      <c r="M73" s="3">
        <v>225</v>
      </c>
      <c r="N73" s="13">
        <v>0.10208333333333335</v>
      </c>
      <c r="O73" s="122">
        <f>SUM(M73*F1)</f>
        <v>247.50000000000003</v>
      </c>
      <c r="P73" s="105">
        <v>50.3</v>
      </c>
      <c r="Q73" s="98">
        <f>SUM(H77+M73)</f>
        <v>497</v>
      </c>
      <c r="R73" s="102">
        <f>SUM(N73+G77)</f>
        <v>0.32638888888888901</v>
      </c>
      <c r="S73" s="101">
        <f>SUM(P73+J77)</f>
        <v>113.69999999999999</v>
      </c>
      <c r="T73" s="101">
        <f>SUM(K77+O73+P73)</f>
        <v>810.4</v>
      </c>
      <c r="U73" s="156">
        <f>SUM(D77+N73)</f>
        <v>0.25347222222222221</v>
      </c>
    </row>
    <row r="74" spans="1:21" outlineLevel="1" x14ac:dyDescent="0.3">
      <c r="A74" s="2">
        <v>43</v>
      </c>
      <c r="B74" s="114" t="str">
        <f>VLOOKUP(A74,BASE!A:B,2,FALSE)</f>
        <v>NARBONNE</v>
      </c>
      <c r="C74" s="201"/>
      <c r="D74" s="112">
        <v>9.5138888888888884E-2</v>
      </c>
      <c r="E74" s="112">
        <f t="shared" si="2"/>
        <v>0.31388888888888888</v>
      </c>
      <c r="F74" s="112">
        <f>SUM(E74+G1)</f>
        <v>0.33819444444444446</v>
      </c>
      <c r="H74" s="116">
        <v>181</v>
      </c>
      <c r="I74" s="64">
        <f>SUM(H74*F1)</f>
        <v>199.10000000000002</v>
      </c>
      <c r="J74" s="64">
        <v>50.3</v>
      </c>
    </row>
    <row r="75" spans="1:21" outlineLevel="1" x14ac:dyDescent="0.3">
      <c r="A75" s="2">
        <v>118</v>
      </c>
      <c r="B75" s="114" t="str">
        <f>VLOOKUP(A75,BASE!A:B,2,FALSE)</f>
        <v>SIGEAN</v>
      </c>
      <c r="C75" s="201"/>
      <c r="D75" s="112">
        <v>1.7361111111111112E-2</v>
      </c>
      <c r="E75" s="112">
        <f t="shared" si="2"/>
        <v>0.35555555555555557</v>
      </c>
      <c r="F75" s="112">
        <f>SUM(E75+G1)</f>
        <v>0.37986111111111115</v>
      </c>
      <c r="H75" s="116">
        <v>22</v>
      </c>
      <c r="I75" s="64">
        <f>SUM(H75*F1)</f>
        <v>24.200000000000003</v>
      </c>
      <c r="J75" s="64">
        <v>4</v>
      </c>
    </row>
    <row r="76" spans="1:21" ht="24" outlineLevel="1" x14ac:dyDescent="0.3">
      <c r="A76" s="2">
        <v>162</v>
      </c>
      <c r="B76" s="114" t="str">
        <f>VLOOKUP(A76,BASE!A:B,2,FALSE)</f>
        <v>PAZIOLS</v>
      </c>
      <c r="C76" s="201"/>
      <c r="D76" s="112">
        <v>3.888888888888889E-2</v>
      </c>
      <c r="E76" s="112">
        <f t="shared" si="2"/>
        <v>0.41875000000000007</v>
      </c>
      <c r="F76" s="112">
        <f>SUM(E76+G1)</f>
        <v>0.44305555555555565</v>
      </c>
      <c r="H76" s="116">
        <v>69</v>
      </c>
      <c r="I76" s="64">
        <f>SUM(H76*F1)</f>
        <v>75.900000000000006</v>
      </c>
      <c r="J76" s="64">
        <v>9.1</v>
      </c>
      <c r="L76" s="127" t="s">
        <v>269</v>
      </c>
    </row>
    <row r="77" spans="1:21" outlineLevel="1" x14ac:dyDescent="0.3">
      <c r="A77" s="106"/>
      <c r="B77" s="107"/>
      <c r="C77" s="133"/>
      <c r="D77" s="153">
        <f>SUM(D74:D76)</f>
        <v>0.15138888888888888</v>
      </c>
      <c r="E77" s="113"/>
      <c r="F77" s="113"/>
      <c r="G77" s="123">
        <f>SUM(F76-F73)</f>
        <v>0.22430555555555565</v>
      </c>
      <c r="H77" s="118">
        <f>SUM(H72:H76)</f>
        <v>272</v>
      </c>
      <c r="I77" s="109">
        <f>SUM(I73:I76)</f>
        <v>299.20000000000005</v>
      </c>
      <c r="J77" s="109">
        <f>SUM(J72:J76)</f>
        <v>63.4</v>
      </c>
      <c r="K77" s="109">
        <f>SUM(I77:J77)+150</f>
        <v>512.6</v>
      </c>
      <c r="L77" s="128"/>
      <c r="M77" s="107"/>
      <c r="N77" s="123"/>
      <c r="O77" s="107"/>
      <c r="P77" s="109"/>
      <c r="Q77" s="107"/>
      <c r="R77" s="123"/>
      <c r="S77" s="109"/>
      <c r="T77" s="109">
        <f>IF(T73&lt;160,160,T73)</f>
        <v>810.4</v>
      </c>
      <c r="U77" s="159"/>
    </row>
    <row r="78" spans="1:21" outlineLevel="1" x14ac:dyDescent="0.3">
      <c r="A78" s="2">
        <v>8</v>
      </c>
      <c r="B78" s="114" t="str">
        <f>VLOOKUP(A78,BASE!A:B,2,FALSE)</f>
        <v>PTF ST SULPICE</v>
      </c>
      <c r="C78" s="201" t="s">
        <v>3</v>
      </c>
      <c r="D78" s="112"/>
      <c r="E78" s="112"/>
      <c r="F78" s="151">
        <v>0.20833333333333334</v>
      </c>
      <c r="I78" s="64">
        <f>SUM(H78*F1)</f>
        <v>0</v>
      </c>
      <c r="J78" s="64">
        <v>0</v>
      </c>
      <c r="M78" s="114">
        <v>184</v>
      </c>
      <c r="N78" s="13">
        <v>0.14166666666666666</v>
      </c>
      <c r="O78" s="122">
        <f>SUM(M78*F1)</f>
        <v>202.4</v>
      </c>
      <c r="P78" s="105">
        <v>0</v>
      </c>
      <c r="Q78" s="98">
        <f>SUM(H82+M78)</f>
        <v>418</v>
      </c>
      <c r="R78" s="102">
        <f>SUM(N78+G82)</f>
        <v>0.39930555555555564</v>
      </c>
      <c r="S78" s="101">
        <f>SUM(P78+J82)</f>
        <v>0</v>
      </c>
      <c r="T78" s="101">
        <f>SUM(K82+O78+P78)</f>
        <v>609.80000000000007</v>
      </c>
      <c r="U78" s="156">
        <f>SUM(D82+N78)</f>
        <v>0.3263888888888889</v>
      </c>
    </row>
    <row r="79" spans="1:21" outlineLevel="1" x14ac:dyDescent="0.3">
      <c r="A79" s="2">
        <v>43</v>
      </c>
      <c r="B79" s="114" t="str">
        <f>VLOOKUP(A79,BASE!A:B,2,FALSE)</f>
        <v>NARBONNE</v>
      </c>
      <c r="C79" s="201"/>
      <c r="D79" s="112">
        <v>0.12847222222222224</v>
      </c>
      <c r="E79" s="112">
        <f t="shared" si="2"/>
        <v>0.33680555555555558</v>
      </c>
      <c r="F79" s="112">
        <f>SUM(E79+G1)</f>
        <v>0.36111111111111116</v>
      </c>
      <c r="H79" s="116">
        <v>164</v>
      </c>
      <c r="I79" s="64">
        <f>SUM(H79*F1)</f>
        <v>180.4</v>
      </c>
      <c r="J79" s="64">
        <v>0</v>
      </c>
    </row>
    <row r="80" spans="1:21" outlineLevel="1" x14ac:dyDescent="0.3">
      <c r="A80" s="2">
        <v>118</v>
      </c>
      <c r="B80" s="114" t="str">
        <f>VLOOKUP(A80,BASE!A:B,2,FALSE)</f>
        <v>SIGEAN</v>
      </c>
      <c r="C80" s="201"/>
      <c r="D80" s="112">
        <v>1.7361111111111112E-2</v>
      </c>
      <c r="E80" s="112">
        <f t="shared" si="2"/>
        <v>0.37847222222222227</v>
      </c>
      <c r="F80" s="112">
        <f>SUM(E80+G1)</f>
        <v>0.40277777777777785</v>
      </c>
      <c r="H80" s="116">
        <v>22</v>
      </c>
      <c r="I80" s="64">
        <f>SUM(H80*F1)</f>
        <v>24.200000000000003</v>
      </c>
      <c r="J80" s="64">
        <v>0</v>
      </c>
    </row>
    <row r="81" spans="1:21" outlineLevel="1" x14ac:dyDescent="0.3">
      <c r="A81" s="2">
        <v>162</v>
      </c>
      <c r="B81" s="114" t="str">
        <f>VLOOKUP(A81,BASE!A:B,2,FALSE)</f>
        <v>PAZIOLS</v>
      </c>
      <c r="C81" s="201"/>
      <c r="D81" s="112">
        <v>3.888888888888889E-2</v>
      </c>
      <c r="E81" s="112">
        <f t="shared" si="2"/>
        <v>0.44166666666666676</v>
      </c>
      <c r="F81" s="112">
        <f>SUM(E81+G1)</f>
        <v>0.46597222222222234</v>
      </c>
      <c r="H81" s="116">
        <v>48</v>
      </c>
      <c r="I81" s="64">
        <f>SUM(H81*F1)</f>
        <v>52.800000000000004</v>
      </c>
      <c r="J81" s="64">
        <v>0</v>
      </c>
    </row>
    <row r="82" spans="1:21" outlineLevel="1" x14ac:dyDescent="0.3">
      <c r="A82" s="106"/>
      <c r="B82" s="107"/>
      <c r="C82" s="133"/>
      <c r="D82" s="153">
        <f>SUM(D79:D81)</f>
        <v>0.18472222222222223</v>
      </c>
      <c r="E82" s="113"/>
      <c r="F82" s="113"/>
      <c r="G82" s="123">
        <f>SUM(F81-F78)</f>
        <v>0.25763888888888897</v>
      </c>
      <c r="H82" s="118">
        <f>SUM(H79:H81)</f>
        <v>234</v>
      </c>
      <c r="I82" s="109">
        <f>SUM(I79:I81)</f>
        <v>257.40000000000003</v>
      </c>
      <c r="J82" s="109">
        <f>SUM(J79:J81)</f>
        <v>0</v>
      </c>
      <c r="K82" s="109">
        <f>SUM(I82:J82)+150</f>
        <v>407.40000000000003</v>
      </c>
      <c r="L82" s="128"/>
      <c r="M82" s="107"/>
      <c r="N82" s="123"/>
      <c r="O82" s="107"/>
      <c r="P82" s="109"/>
      <c r="Q82" s="107"/>
      <c r="R82" s="123"/>
      <c r="S82" s="109"/>
      <c r="T82" s="109">
        <f>IF(T78&lt;160,160,T78)</f>
        <v>609.80000000000007</v>
      </c>
      <c r="U82" s="159"/>
    </row>
    <row r="83" spans="1:21" outlineLevel="1" x14ac:dyDescent="0.3">
      <c r="A83" s="2">
        <v>8</v>
      </c>
      <c r="B83" s="114" t="str">
        <f>VLOOKUP(A83,BASE!A:B,2,FALSE)</f>
        <v>PTF ST SULPICE</v>
      </c>
      <c r="C83" s="201" t="s">
        <v>260</v>
      </c>
      <c r="D83" s="112"/>
      <c r="E83" s="112"/>
      <c r="F83" s="151">
        <v>0.20833333333333334</v>
      </c>
      <c r="I83" s="64">
        <f>SUM(H83*F1)</f>
        <v>0</v>
      </c>
      <c r="J83" s="64">
        <v>0</v>
      </c>
      <c r="L83" s="205" t="s">
        <v>270</v>
      </c>
      <c r="M83" s="114">
        <v>175</v>
      </c>
      <c r="N83" s="13">
        <v>0.11458333333333333</v>
      </c>
      <c r="O83" s="122">
        <f>SUM(M83*F1)</f>
        <v>192.50000000000003</v>
      </c>
      <c r="P83" s="105">
        <v>28.3</v>
      </c>
      <c r="Q83" s="98">
        <f>SUM(H87+M83)</f>
        <v>436</v>
      </c>
      <c r="R83" s="102">
        <f>SUM(N83+G87)</f>
        <v>0.39513888888888898</v>
      </c>
      <c r="S83" s="101">
        <f>SUM(P83+J87)</f>
        <v>60.599999999999994</v>
      </c>
      <c r="T83" s="101">
        <f>SUM(K87+O83+P83)</f>
        <v>690.2</v>
      </c>
      <c r="U83" s="156">
        <f>SUM(D87+N83)</f>
        <v>0.32222222222222219</v>
      </c>
    </row>
    <row r="84" spans="1:21" outlineLevel="1" x14ac:dyDescent="0.3">
      <c r="A84" s="2">
        <v>162</v>
      </c>
      <c r="B84" s="114" t="str">
        <f>VLOOKUP(A84,BASE!A:B,2,FALSE)</f>
        <v>PAZIOLS</v>
      </c>
      <c r="C84" s="201"/>
      <c r="D84" s="112">
        <v>0.13402777777777777</v>
      </c>
      <c r="E84" s="112">
        <f t="shared" si="2"/>
        <v>0.34236111111111112</v>
      </c>
      <c r="F84" s="112">
        <f>SUM(E84+G1)</f>
        <v>0.3666666666666667</v>
      </c>
      <c r="H84" s="116">
        <v>196</v>
      </c>
      <c r="I84" s="64">
        <f>SUM(H84*F1)</f>
        <v>215.60000000000002</v>
      </c>
      <c r="J84" s="64">
        <v>28.3</v>
      </c>
      <c r="L84" s="205"/>
    </row>
    <row r="85" spans="1:21" outlineLevel="1" x14ac:dyDescent="0.3">
      <c r="A85" s="2">
        <v>118</v>
      </c>
      <c r="B85" s="114" t="str">
        <f>VLOOKUP(A85,BASE!A:B,2,FALSE)</f>
        <v>SIGEAN</v>
      </c>
      <c r="C85" s="201"/>
      <c r="D85" s="112">
        <v>5.486111111111111E-2</v>
      </c>
      <c r="E85" s="112">
        <f t="shared" si="2"/>
        <v>0.42152777777777783</v>
      </c>
      <c r="F85" s="112">
        <f>SUM(E85+G1)</f>
        <v>0.44583333333333341</v>
      </c>
      <c r="H85" s="116">
        <v>43</v>
      </c>
      <c r="I85" s="64">
        <f>SUM(H85*F1)</f>
        <v>47.300000000000004</v>
      </c>
      <c r="J85" s="64">
        <v>0</v>
      </c>
      <c r="L85" s="205"/>
    </row>
    <row r="86" spans="1:21" outlineLevel="1" x14ac:dyDescent="0.3">
      <c r="A86" s="2">
        <v>43</v>
      </c>
      <c r="B86" s="114" t="str">
        <f>VLOOKUP(A86,BASE!A:B,2,FALSE)</f>
        <v>NARBONNE</v>
      </c>
      <c r="C86" s="201"/>
      <c r="D86" s="112">
        <v>1.8749999999999999E-2</v>
      </c>
      <c r="E86" s="112">
        <f t="shared" si="2"/>
        <v>0.4645833333333334</v>
      </c>
      <c r="F86" s="112">
        <f>SUM(E86+G1)</f>
        <v>0.48888888888888898</v>
      </c>
      <c r="H86" s="116">
        <v>22</v>
      </c>
      <c r="I86" s="64">
        <f>SUM(H86*F1)</f>
        <v>24.200000000000003</v>
      </c>
      <c r="J86" s="64">
        <v>4</v>
      </c>
      <c r="L86" s="205"/>
    </row>
    <row r="87" spans="1:21" outlineLevel="1" x14ac:dyDescent="0.3">
      <c r="A87" s="106"/>
      <c r="B87" s="107"/>
      <c r="C87" s="133"/>
      <c r="D87" s="153">
        <f>SUM(D84:D86)</f>
        <v>0.20763888888888887</v>
      </c>
      <c r="E87" s="113"/>
      <c r="F87" s="113"/>
      <c r="G87" s="123">
        <f>SUM(F86-F83)</f>
        <v>0.28055555555555567</v>
      </c>
      <c r="H87" s="118">
        <f>SUM(H84:H86)</f>
        <v>261</v>
      </c>
      <c r="I87" s="109">
        <f>SUM(I84:I86)</f>
        <v>287.10000000000002</v>
      </c>
      <c r="J87" s="109">
        <f>SUM(J84:J86)</f>
        <v>32.299999999999997</v>
      </c>
      <c r="K87" s="109">
        <f>SUM(I87:J87)+150</f>
        <v>469.40000000000003</v>
      </c>
      <c r="L87" s="128"/>
      <c r="M87" s="107"/>
      <c r="N87" s="123"/>
      <c r="O87" s="107"/>
      <c r="P87" s="109"/>
      <c r="Q87" s="107"/>
      <c r="R87" s="123"/>
      <c r="S87" s="109"/>
      <c r="T87" s="109">
        <f>IF(T83&lt;160,160,T83)</f>
        <v>690.2</v>
      </c>
      <c r="U87" s="159"/>
    </row>
    <row r="88" spans="1:21" x14ac:dyDescent="0.3">
      <c r="A88" s="202" t="s">
        <v>266</v>
      </c>
      <c r="B88" s="202"/>
      <c r="D88" s="112"/>
      <c r="E88" s="112"/>
      <c r="F88" s="112"/>
    </row>
    <row r="89" spans="1:21" outlineLevel="1" x14ac:dyDescent="0.3">
      <c r="A89" s="2">
        <v>8</v>
      </c>
      <c r="B89" s="114" t="str">
        <f>VLOOKUP(A89,BASE!A:B,2,FALSE)</f>
        <v>PTF ST SULPICE</v>
      </c>
      <c r="C89" s="201" t="s">
        <v>0</v>
      </c>
      <c r="D89" s="112"/>
      <c r="E89" s="112"/>
      <c r="F89" s="151">
        <v>0.23611111111111113</v>
      </c>
      <c r="M89" s="114">
        <v>115</v>
      </c>
      <c r="N89" s="13">
        <v>7.5694444444444439E-2</v>
      </c>
      <c r="O89" s="122">
        <f>SUM(M89*F1)</f>
        <v>126.50000000000001</v>
      </c>
      <c r="P89" s="105">
        <v>26.2</v>
      </c>
      <c r="Q89" s="98">
        <f>SUM(H93+M89)</f>
        <v>274</v>
      </c>
      <c r="R89" s="102">
        <f>SUM(N89+G93)</f>
        <v>0.26458333333333334</v>
      </c>
      <c r="S89" s="101">
        <f>SUM(P89+J93)</f>
        <v>52.4</v>
      </c>
      <c r="T89" s="101">
        <f>SUM(K93+O89+P89)</f>
        <v>503.79999999999995</v>
      </c>
      <c r="U89" s="156">
        <f>SUM(D93+N89)</f>
        <v>0.19166666666666665</v>
      </c>
    </row>
    <row r="90" spans="1:21" outlineLevel="1" x14ac:dyDescent="0.3">
      <c r="A90" s="2">
        <v>6</v>
      </c>
      <c r="B90" s="114" t="str">
        <f>VLOOKUP(A90,BASE!A:B,2,FALSE)</f>
        <v>PTF AUTO</v>
      </c>
      <c r="C90" s="201"/>
      <c r="D90" s="112">
        <v>1.3888888888888888E-2</v>
      </c>
      <c r="E90" s="112">
        <f>SUM(F89+D90)</f>
        <v>0.25</v>
      </c>
      <c r="F90" s="112">
        <f>SUM(E90+G1)</f>
        <v>0.27430555555555558</v>
      </c>
      <c r="H90" s="116">
        <v>12</v>
      </c>
      <c r="I90" s="64">
        <f>SUM(H90*F1)</f>
        <v>13.200000000000001</v>
      </c>
      <c r="J90" s="64">
        <v>0</v>
      </c>
    </row>
    <row r="91" spans="1:21" outlineLevel="1" x14ac:dyDescent="0.3">
      <c r="A91" s="2">
        <v>97</v>
      </c>
      <c r="B91" s="114" t="str">
        <f>VLOOKUP(A91,BASE!A:B,2,FALSE)</f>
        <v>TARASCON</v>
      </c>
      <c r="C91" s="201"/>
      <c r="D91" s="112">
        <v>8.3333333333333329E-2</v>
      </c>
      <c r="E91" s="112">
        <f t="shared" ref="E91:E147" si="5">SUM(F90+D91)</f>
        <v>0.3576388888888889</v>
      </c>
      <c r="F91" s="112">
        <f>SUM(E91+G1)</f>
        <v>0.38194444444444448</v>
      </c>
      <c r="H91" s="116">
        <v>130</v>
      </c>
      <c r="I91" s="64">
        <f>SUM(H91*F1)</f>
        <v>143</v>
      </c>
      <c r="J91" s="64">
        <v>26.2</v>
      </c>
    </row>
    <row r="92" spans="1:21" outlineLevel="1" x14ac:dyDescent="0.3">
      <c r="A92" s="2">
        <v>136</v>
      </c>
      <c r="B92" s="114" t="str">
        <f>VLOOKUP(A92,BASE!A:B,2,FALSE)</f>
        <v>FOIX</v>
      </c>
      <c r="C92" s="201"/>
      <c r="D92" s="112">
        <v>1.8749999999999999E-2</v>
      </c>
      <c r="E92" s="112">
        <f t="shared" si="5"/>
        <v>0.40069444444444446</v>
      </c>
      <c r="F92" s="112">
        <f>SUM(E92+G1)</f>
        <v>0.42500000000000004</v>
      </c>
      <c r="H92" s="116">
        <v>17</v>
      </c>
      <c r="I92" s="64">
        <f>SUM(H92*F1)</f>
        <v>18.700000000000003</v>
      </c>
      <c r="J92" s="64">
        <v>0</v>
      </c>
    </row>
    <row r="93" spans="1:21" outlineLevel="1" x14ac:dyDescent="0.3">
      <c r="A93" s="106"/>
      <c r="B93" s="107"/>
      <c r="C93" s="133"/>
      <c r="D93" s="153">
        <f>SUM(D90:D92)</f>
        <v>0.11597222222222221</v>
      </c>
      <c r="E93" s="113"/>
      <c r="F93" s="113"/>
      <c r="G93" s="123">
        <f>SUM(F92-F89)</f>
        <v>0.18888888888888891</v>
      </c>
      <c r="H93" s="118">
        <f>SUM(H89:H92)</f>
        <v>159</v>
      </c>
      <c r="I93" s="109">
        <f>SUM(I90:I92)</f>
        <v>174.89999999999998</v>
      </c>
      <c r="J93" s="109">
        <f>SUM(J90:J92)</f>
        <v>26.2</v>
      </c>
      <c r="K93" s="109">
        <f>SUM(I93:J93)+150</f>
        <v>351.09999999999997</v>
      </c>
      <c r="L93" s="128"/>
      <c r="M93" s="107"/>
      <c r="N93" s="123"/>
      <c r="O93" s="107"/>
      <c r="P93" s="109"/>
      <c r="Q93" s="107"/>
      <c r="R93" s="123"/>
      <c r="S93" s="109"/>
      <c r="T93" s="109">
        <f>IF(T89&lt;160,160,T89)</f>
        <v>503.79999999999995</v>
      </c>
      <c r="U93" s="159"/>
    </row>
    <row r="94" spans="1:21" outlineLevel="1" x14ac:dyDescent="0.3">
      <c r="A94" s="2">
        <v>8</v>
      </c>
      <c r="B94" s="114" t="str">
        <f>VLOOKUP(A94,BASE!A:B,2,FALSE)</f>
        <v>PTF ST SULPICE</v>
      </c>
      <c r="C94" s="201" t="s">
        <v>3</v>
      </c>
      <c r="D94" s="112"/>
      <c r="E94" s="112"/>
      <c r="F94" s="151">
        <v>0.23611111111111113</v>
      </c>
      <c r="M94" s="114">
        <v>116</v>
      </c>
      <c r="N94" s="13">
        <v>9.2361111111111116E-2</v>
      </c>
      <c r="O94" s="122">
        <f>SUM(M94*F1)</f>
        <v>127.60000000000001</v>
      </c>
      <c r="P94" s="105">
        <v>0</v>
      </c>
      <c r="Q94" s="98">
        <f>SUM(H98+M94)</f>
        <v>277</v>
      </c>
      <c r="R94" s="102">
        <f>SUM(N94+G98)</f>
        <v>0.29791666666666672</v>
      </c>
      <c r="S94" s="101">
        <f>SUM(P94+J98)</f>
        <v>0</v>
      </c>
      <c r="T94" s="101">
        <f>SUM(K98+O94+P94)</f>
        <v>454.70000000000005</v>
      </c>
      <c r="U94" s="156">
        <f>SUM(D98+N94)</f>
        <v>0.22499999999999998</v>
      </c>
    </row>
    <row r="95" spans="1:21" outlineLevel="1" x14ac:dyDescent="0.3">
      <c r="A95" s="2">
        <v>6</v>
      </c>
      <c r="B95" s="114" t="str">
        <f>VLOOKUP(A95,BASE!A:B,2,FALSE)</f>
        <v>PTF AUTO</v>
      </c>
      <c r="C95" s="201"/>
      <c r="D95" s="112">
        <v>1.3888888888888888E-2</v>
      </c>
      <c r="E95" s="112">
        <f t="shared" si="5"/>
        <v>0.25</v>
      </c>
      <c r="F95" s="112">
        <f>SUM(E95+G1)</f>
        <v>0.27430555555555558</v>
      </c>
      <c r="H95" s="116">
        <v>12</v>
      </c>
      <c r="I95" s="64">
        <f>SUM(H95*F1)</f>
        <v>13.200000000000001</v>
      </c>
      <c r="J95" s="64">
        <v>0</v>
      </c>
    </row>
    <row r="96" spans="1:21" outlineLevel="1" x14ac:dyDescent="0.3">
      <c r="A96" s="2">
        <v>97</v>
      </c>
      <c r="B96" s="114" t="str">
        <f>VLOOKUP(A96,BASE!A:B,2,FALSE)</f>
        <v>TARASCON</v>
      </c>
      <c r="C96" s="201"/>
      <c r="D96" s="112">
        <v>9.9999999999999992E-2</v>
      </c>
      <c r="E96" s="112">
        <f t="shared" si="5"/>
        <v>0.37430555555555556</v>
      </c>
      <c r="F96" s="112">
        <f>SUM(E96+G1)</f>
        <v>0.39861111111111114</v>
      </c>
      <c r="H96" s="116">
        <v>132</v>
      </c>
      <c r="I96" s="64">
        <f>SUM(H96*F1)</f>
        <v>145.20000000000002</v>
      </c>
      <c r="J96" s="64">
        <v>0</v>
      </c>
    </row>
    <row r="97" spans="1:21" outlineLevel="1" x14ac:dyDescent="0.3">
      <c r="A97" s="2">
        <v>136</v>
      </c>
      <c r="B97" s="114" t="str">
        <f>VLOOKUP(A97,BASE!A:B,2,FALSE)</f>
        <v>FOIX</v>
      </c>
      <c r="C97" s="201"/>
      <c r="D97" s="112">
        <v>1.8749999999999999E-2</v>
      </c>
      <c r="E97" s="112">
        <f t="shared" si="5"/>
        <v>0.41736111111111113</v>
      </c>
      <c r="F97" s="112">
        <f>SUM(E97+G1)</f>
        <v>0.44166666666666671</v>
      </c>
      <c r="H97" s="116">
        <v>17</v>
      </c>
      <c r="I97" s="64">
        <f>SUM(H97*F1)</f>
        <v>18.700000000000003</v>
      </c>
      <c r="J97" s="64">
        <v>0</v>
      </c>
    </row>
    <row r="98" spans="1:21" outlineLevel="1" x14ac:dyDescent="0.3">
      <c r="A98" s="106"/>
      <c r="B98" s="107"/>
      <c r="C98" s="133"/>
      <c r="D98" s="153">
        <f>SUM(D95:D97)</f>
        <v>0.13263888888888886</v>
      </c>
      <c r="E98" s="113"/>
      <c r="F98" s="113"/>
      <c r="G98" s="123">
        <f>SUM(F97-F94)</f>
        <v>0.20555555555555557</v>
      </c>
      <c r="H98" s="118">
        <f>SUM(H94:H97)</f>
        <v>161</v>
      </c>
      <c r="I98" s="109">
        <f>SUM(I95:I97)</f>
        <v>177.10000000000002</v>
      </c>
      <c r="J98" s="109">
        <f>SUM(J95:J97)</f>
        <v>0</v>
      </c>
      <c r="K98" s="109">
        <f>SUM(I98:J98)+150</f>
        <v>327.10000000000002</v>
      </c>
      <c r="L98" s="128"/>
      <c r="M98" s="107"/>
      <c r="N98" s="123"/>
      <c r="O98" s="107"/>
      <c r="P98" s="109"/>
      <c r="Q98" s="107"/>
      <c r="R98" s="123"/>
      <c r="S98" s="109"/>
      <c r="T98" s="109">
        <f>IF(T94&lt;160,160,T94)</f>
        <v>454.70000000000005</v>
      </c>
      <c r="U98" s="159"/>
    </row>
    <row r="99" spans="1:21" outlineLevel="1" x14ac:dyDescent="0.3">
      <c r="A99" s="2">
        <v>8</v>
      </c>
      <c r="B99" s="114" t="str">
        <f>VLOOKUP(A99,BASE!A:B,2,FALSE)</f>
        <v>PTF ST SULPICE</v>
      </c>
      <c r="C99" s="201" t="s">
        <v>260</v>
      </c>
      <c r="D99" s="112"/>
      <c r="E99" s="112"/>
      <c r="F99" s="151">
        <v>0.23611111111111113</v>
      </c>
      <c r="L99" s="205" t="s">
        <v>272</v>
      </c>
      <c r="M99" s="114">
        <v>135</v>
      </c>
      <c r="N99" s="13">
        <v>0.11805555555555557</v>
      </c>
      <c r="O99" s="122">
        <f>SUM(M99*F1)</f>
        <v>148.5</v>
      </c>
      <c r="P99" s="105">
        <v>13.2</v>
      </c>
      <c r="Q99" s="98">
        <f>SUM(H103+M99)</f>
        <v>284</v>
      </c>
      <c r="R99" s="102">
        <f>SUM(N99+G103)</f>
        <v>0.32986111111111116</v>
      </c>
      <c r="S99" s="101">
        <f>SUM(P99+J103)</f>
        <v>26.4</v>
      </c>
      <c r="T99" s="101">
        <f>SUM(K103+O99+P99)</f>
        <v>488.79999999999995</v>
      </c>
      <c r="U99" s="156">
        <f>SUM(D103+N99)</f>
        <v>0.25694444444444442</v>
      </c>
    </row>
    <row r="100" spans="1:21" outlineLevel="1" x14ac:dyDescent="0.3">
      <c r="A100" s="2">
        <v>6</v>
      </c>
      <c r="B100" s="114" t="str">
        <f>VLOOKUP(A100,BASE!A:B,2,FALSE)</f>
        <v>PTF AUTO</v>
      </c>
      <c r="C100" s="201"/>
      <c r="D100" s="112">
        <v>1.3888888888888888E-2</v>
      </c>
      <c r="E100" s="112">
        <f t="shared" si="5"/>
        <v>0.25</v>
      </c>
      <c r="F100" s="112">
        <f>SUM(E100+G1)</f>
        <v>0.27430555555555558</v>
      </c>
      <c r="H100" s="116">
        <v>12</v>
      </c>
      <c r="I100" s="64">
        <f>SUM(H100*F1)</f>
        <v>13.200000000000001</v>
      </c>
      <c r="J100" s="64">
        <v>0</v>
      </c>
      <c r="L100" s="205"/>
    </row>
    <row r="101" spans="1:21" outlineLevel="1" x14ac:dyDescent="0.3">
      <c r="A101" s="2">
        <v>136</v>
      </c>
      <c r="B101" s="114" t="str">
        <f>VLOOKUP(A101,BASE!A:B,2,FALSE)</f>
        <v>FOIX</v>
      </c>
      <c r="C101" s="201"/>
      <c r="D101" s="112">
        <v>0.10625</v>
      </c>
      <c r="E101" s="112">
        <f t="shared" si="5"/>
        <v>0.38055555555555559</v>
      </c>
      <c r="F101" s="112">
        <f>SUM(E101+G1)</f>
        <v>0.40486111111111117</v>
      </c>
      <c r="H101" s="116">
        <v>120</v>
      </c>
      <c r="I101" s="64">
        <f>SUM(H101*F1)</f>
        <v>132</v>
      </c>
      <c r="J101" s="64">
        <v>13.2</v>
      </c>
      <c r="L101" s="205"/>
    </row>
    <row r="102" spans="1:21" outlineLevel="1" x14ac:dyDescent="0.3">
      <c r="A102" s="2">
        <v>97</v>
      </c>
      <c r="B102" s="114" t="str">
        <f>VLOOKUP(A102,BASE!A:B,2,FALSE)</f>
        <v>TARASCON</v>
      </c>
      <c r="C102" s="201"/>
      <c r="D102" s="112">
        <v>1.8749999999999999E-2</v>
      </c>
      <c r="E102" s="112">
        <f t="shared" si="5"/>
        <v>0.42361111111111116</v>
      </c>
      <c r="F102" s="112">
        <f>SUM(E102+G1)</f>
        <v>0.44791666666666674</v>
      </c>
      <c r="H102" s="116">
        <v>17</v>
      </c>
      <c r="I102" s="64">
        <f>SUM(H102*F1)</f>
        <v>18.700000000000003</v>
      </c>
      <c r="J102" s="64">
        <v>0</v>
      </c>
      <c r="L102" s="205"/>
    </row>
    <row r="103" spans="1:21" outlineLevel="1" x14ac:dyDescent="0.3">
      <c r="A103" s="106"/>
      <c r="B103" s="107"/>
      <c r="C103" s="133"/>
      <c r="D103" s="153">
        <f>SUM(D100:D102)</f>
        <v>0.13888888888888887</v>
      </c>
      <c r="E103" s="113"/>
      <c r="F103" s="113"/>
      <c r="G103" s="123">
        <f>SUM(F102-F99)</f>
        <v>0.21180555555555561</v>
      </c>
      <c r="H103" s="118">
        <f>SUM(H99:H102)</f>
        <v>149</v>
      </c>
      <c r="I103" s="109">
        <f>SUM(I100:I102)</f>
        <v>163.89999999999998</v>
      </c>
      <c r="J103" s="109">
        <f>SUM(J100:J102)</f>
        <v>13.2</v>
      </c>
      <c r="K103" s="109">
        <f>SUM(I103:J103)+150</f>
        <v>327.09999999999997</v>
      </c>
      <c r="L103" s="128"/>
      <c r="M103" s="107"/>
      <c r="N103" s="123"/>
      <c r="O103" s="107"/>
      <c r="P103" s="109"/>
      <c r="Q103" s="107"/>
      <c r="R103" s="123"/>
      <c r="S103" s="109"/>
      <c r="T103" s="109">
        <f>IF(T99&lt;160,160,T99)</f>
        <v>488.79999999999995</v>
      </c>
      <c r="U103" s="159"/>
    </row>
    <row r="104" spans="1:21" x14ac:dyDescent="0.3">
      <c r="A104" s="202" t="s">
        <v>271</v>
      </c>
      <c r="B104" s="202"/>
      <c r="D104" s="112"/>
      <c r="E104" s="112"/>
      <c r="F104" s="112"/>
    </row>
    <row r="105" spans="1:21" ht="24" outlineLevel="1" x14ac:dyDescent="0.3">
      <c r="A105" s="2">
        <v>8</v>
      </c>
      <c r="B105" s="114" t="str">
        <f>VLOOKUP(A105,BASE!A:B,2,FALSE)</f>
        <v>PTF ST SULPICE</v>
      </c>
      <c r="C105" s="201" t="s">
        <v>0</v>
      </c>
      <c r="D105" s="112"/>
      <c r="E105" s="112"/>
      <c r="F105" s="151">
        <v>0.22916666666666666</v>
      </c>
      <c r="I105" s="64">
        <f>SUM(H105*F1)</f>
        <v>0</v>
      </c>
      <c r="J105" s="64">
        <v>0</v>
      </c>
      <c r="L105" s="127" t="s">
        <v>274</v>
      </c>
      <c r="M105" s="114">
        <v>36</v>
      </c>
      <c r="N105" s="13">
        <v>2.2222222222222223E-2</v>
      </c>
      <c r="O105" s="122">
        <f>SUM(M105*F1)</f>
        <v>39.6</v>
      </c>
      <c r="P105" s="105">
        <v>5.5</v>
      </c>
      <c r="Q105" s="98">
        <f>SUM(H108+M105)</f>
        <v>97</v>
      </c>
      <c r="R105" s="102">
        <f>SUM(N105+G108)</f>
        <v>0.10763888888888895</v>
      </c>
      <c r="S105" s="101">
        <f>SUM(P105+J109)</f>
        <v>5.5</v>
      </c>
      <c r="T105" s="101">
        <f>SUM(K108+O105+P105)</f>
        <v>224.79999999999998</v>
      </c>
      <c r="U105" s="156">
        <f>SUM(D108+N105)</f>
        <v>5.9027777777777776E-2</v>
      </c>
    </row>
    <row r="106" spans="1:21" outlineLevel="1" x14ac:dyDescent="0.3">
      <c r="A106" s="2">
        <v>12</v>
      </c>
      <c r="B106" s="114" t="str">
        <f>VLOOKUP(A106,BASE!A:B,2,FALSE)</f>
        <v>Bd SUISSE (liv. 6H)</v>
      </c>
      <c r="C106" s="201"/>
      <c r="D106" s="112">
        <v>2.4305555555555556E-2</v>
      </c>
      <c r="E106" s="112">
        <f t="shared" si="5"/>
        <v>0.25347222222222221</v>
      </c>
      <c r="F106" s="112">
        <f>SUM(E106+G1)</f>
        <v>0.27777777777777779</v>
      </c>
      <c r="H106" s="116">
        <v>39</v>
      </c>
      <c r="I106" s="64">
        <v>5.5</v>
      </c>
      <c r="J106" s="64">
        <v>0</v>
      </c>
      <c r="L106" s="127" t="s">
        <v>275</v>
      </c>
    </row>
    <row r="107" spans="1:21" outlineLevel="1" x14ac:dyDescent="0.3">
      <c r="A107" s="2">
        <v>119</v>
      </c>
      <c r="B107" s="114" t="str">
        <f>VLOOKUP(A107,BASE!A:B,2,FALSE)</f>
        <v>FONSEGRIVES</v>
      </c>
      <c r="C107" s="201"/>
      <c r="D107" s="112">
        <v>1.2499999999999999E-2</v>
      </c>
      <c r="E107" s="112">
        <f t="shared" si="5"/>
        <v>0.2902777777777778</v>
      </c>
      <c r="F107" s="112">
        <f>SUM(E107+G1)</f>
        <v>0.31458333333333338</v>
      </c>
      <c r="H107" s="116">
        <v>22</v>
      </c>
      <c r="I107" s="64">
        <f>SUM(H107*F1)</f>
        <v>24.200000000000003</v>
      </c>
      <c r="J107" s="64">
        <v>0</v>
      </c>
    </row>
    <row r="108" spans="1:21" outlineLevel="1" x14ac:dyDescent="0.3">
      <c r="A108" s="106"/>
      <c r="B108" s="107"/>
      <c r="C108" s="133"/>
      <c r="D108" s="153">
        <f>SUM(D106:D107)</f>
        <v>3.6805555555555557E-2</v>
      </c>
      <c r="E108" s="113"/>
      <c r="F108" s="113"/>
      <c r="G108" s="123">
        <f>SUM(F107-F105)</f>
        <v>8.5416666666666724E-2</v>
      </c>
      <c r="H108" s="118">
        <f>SUM(H105:H107)</f>
        <v>61</v>
      </c>
      <c r="I108" s="109">
        <f>SUM(I105:I107)</f>
        <v>29.700000000000003</v>
      </c>
      <c r="J108" s="109">
        <f>SUM(J105:J107)</f>
        <v>0</v>
      </c>
      <c r="K108" s="109">
        <f>SUM(I108:J108)+150</f>
        <v>179.7</v>
      </c>
      <c r="L108" s="128"/>
      <c r="M108" s="107"/>
      <c r="N108" s="123"/>
      <c r="O108" s="107"/>
      <c r="P108" s="109"/>
      <c r="Q108" s="107"/>
      <c r="R108" s="123"/>
      <c r="S108" s="109"/>
      <c r="T108" s="109">
        <f>IF(T105&lt;160,160,T105)</f>
        <v>224.79999999999998</v>
      </c>
      <c r="U108" s="159"/>
    </row>
    <row r="109" spans="1:21" outlineLevel="1" x14ac:dyDescent="0.3">
      <c r="A109" s="2">
        <v>8</v>
      </c>
      <c r="B109" s="114" t="str">
        <f>VLOOKUP(A109,BASE!A:B,2,FALSE)</f>
        <v>PTF ST SULPICE</v>
      </c>
      <c r="C109" s="201" t="s">
        <v>3</v>
      </c>
      <c r="D109" s="112"/>
      <c r="E109" s="112"/>
      <c r="F109" s="151">
        <v>0.20833333333333334</v>
      </c>
      <c r="I109" s="64">
        <f>SUM(H109*F1)</f>
        <v>0</v>
      </c>
      <c r="J109" s="64">
        <v>0</v>
      </c>
      <c r="L109" s="127" t="s">
        <v>276</v>
      </c>
      <c r="M109" s="114">
        <v>43</v>
      </c>
      <c r="N109" s="13">
        <v>3.8194444444444441E-2</v>
      </c>
      <c r="O109" s="122">
        <f>SUM(M109*F1)</f>
        <v>47.300000000000004</v>
      </c>
      <c r="P109" s="105"/>
      <c r="Q109" s="98">
        <f>SUM(H112+M109)</f>
        <v>110</v>
      </c>
      <c r="R109" s="102">
        <f>SUM(N109+G112)</f>
        <v>0.14513888888888893</v>
      </c>
      <c r="S109" s="101">
        <f>SUM(P109+J113)</f>
        <v>0</v>
      </c>
      <c r="T109" s="101">
        <f>SUM(K112+O109+P109)</f>
        <v>121.00000000000003</v>
      </c>
      <c r="U109" s="156">
        <f>SUM(D112+N109)</f>
        <v>9.6527777777777768E-2</v>
      </c>
    </row>
    <row r="110" spans="1:21" outlineLevel="1" x14ac:dyDescent="0.3">
      <c r="A110" s="2">
        <v>12</v>
      </c>
      <c r="B110" s="114" t="str">
        <f>VLOOKUP(A110,BASE!A:B,2,FALSE)</f>
        <v>Bd SUISSE (liv. 6H)</v>
      </c>
      <c r="C110" s="201"/>
      <c r="D110" s="112">
        <v>4.5833333333333337E-2</v>
      </c>
      <c r="E110" s="112">
        <f t="shared" si="5"/>
        <v>0.25416666666666665</v>
      </c>
      <c r="F110" s="112">
        <f>SUM(E110+G1)</f>
        <v>0.27847222222222223</v>
      </c>
      <c r="H110" s="116">
        <v>45</v>
      </c>
      <c r="I110" s="64">
        <f>SUM(H110*F1)</f>
        <v>49.500000000000007</v>
      </c>
      <c r="J110" s="64">
        <v>0</v>
      </c>
    </row>
    <row r="111" spans="1:21" outlineLevel="1" x14ac:dyDescent="0.3">
      <c r="A111" s="2">
        <v>119</v>
      </c>
      <c r="B111" s="114" t="str">
        <f>VLOOKUP(A111,BASE!A:B,2,FALSE)</f>
        <v>FONSEGRIVES</v>
      </c>
      <c r="C111" s="201"/>
      <c r="D111" s="112">
        <v>1.2499999999999999E-2</v>
      </c>
      <c r="E111" s="112">
        <f t="shared" si="5"/>
        <v>0.29097222222222224</v>
      </c>
      <c r="F111" s="112">
        <f>SUM(E111+G1)</f>
        <v>0.31527777777777782</v>
      </c>
      <c r="H111" s="116">
        <v>22</v>
      </c>
      <c r="I111" s="64">
        <f>SUM(H111*F1)</f>
        <v>24.200000000000003</v>
      </c>
      <c r="J111" s="64">
        <v>0</v>
      </c>
    </row>
    <row r="112" spans="1:21" hidden="1" outlineLevel="2" x14ac:dyDescent="0.3">
      <c r="A112" s="106"/>
      <c r="B112" s="107"/>
      <c r="C112" s="133"/>
      <c r="D112" s="153">
        <f>SUM(D110:D111)</f>
        <v>5.8333333333333334E-2</v>
      </c>
      <c r="E112" s="113"/>
      <c r="F112" s="113"/>
      <c r="G112" s="123">
        <f>SUM(F111-F109)</f>
        <v>0.10694444444444448</v>
      </c>
      <c r="H112" s="118">
        <f>SUM(H111+H110)</f>
        <v>67</v>
      </c>
      <c r="I112" s="109">
        <f>SUM(I109:I111)</f>
        <v>73.700000000000017</v>
      </c>
      <c r="J112" s="109">
        <f>SUM(J109:J111)</f>
        <v>0</v>
      </c>
      <c r="K112" s="109">
        <f>SUM(I112:J112)</f>
        <v>73.700000000000017</v>
      </c>
      <c r="L112" s="128"/>
      <c r="M112" s="107"/>
      <c r="N112" s="123"/>
      <c r="O112" s="107"/>
      <c r="P112" s="109"/>
      <c r="Q112" s="107"/>
      <c r="R112" s="123"/>
      <c r="S112" s="109"/>
      <c r="T112" s="109">
        <f>IF(T109&lt;160,160,T109)</f>
        <v>160</v>
      </c>
      <c r="U112" s="159"/>
    </row>
    <row r="113" spans="1:21" hidden="1" outlineLevel="2" x14ac:dyDescent="0.3">
      <c r="A113" s="135">
        <v>8</v>
      </c>
      <c r="B113" s="136" t="str">
        <f>VLOOKUP(A113,BASE!A:B,2,FALSE)</f>
        <v>PTF ST SULPICE</v>
      </c>
      <c r="C113" s="204" t="s">
        <v>260</v>
      </c>
      <c r="D113" s="137"/>
      <c r="E113" s="137"/>
      <c r="F113" s="137">
        <v>0.20833333333333334</v>
      </c>
      <c r="G113" s="136"/>
      <c r="H113" s="138"/>
      <c r="I113" s="139">
        <f>SUM(H113*F1)</f>
        <v>0</v>
      </c>
      <c r="J113" s="139">
        <v>0</v>
      </c>
      <c r="K113" s="139"/>
      <c r="L113" s="203" t="s">
        <v>277</v>
      </c>
      <c r="M113" s="136">
        <v>0</v>
      </c>
      <c r="N113" s="137"/>
      <c r="O113" s="140">
        <f>SUM(M113*F1)</f>
        <v>0</v>
      </c>
      <c r="P113" s="141">
        <v>0</v>
      </c>
      <c r="Q113" s="142">
        <f ca="1">SUM(H116+M113)</f>
        <v>0</v>
      </c>
      <c r="R113" s="143">
        <f>SUM(N113+G116)</f>
        <v>0</v>
      </c>
      <c r="S113" s="144">
        <f>SUM(P113+J117)</f>
        <v>0</v>
      </c>
      <c r="T113" s="144">
        <f ca="1">SUM(Q113*F1+S113)</f>
        <v>0</v>
      </c>
      <c r="U113" s="156">
        <f>SUM(D116+N113)</f>
        <v>0</v>
      </c>
    </row>
    <row r="114" spans="1:21" hidden="1" outlineLevel="2" x14ac:dyDescent="0.3">
      <c r="A114" s="135">
        <v>12</v>
      </c>
      <c r="B114" s="136" t="str">
        <f>VLOOKUP(A114,BASE!A:B,2,FALSE)</f>
        <v>Bd SUISSE (liv. 6H)</v>
      </c>
      <c r="C114" s="204"/>
      <c r="D114" s="137"/>
      <c r="E114" s="137">
        <f t="shared" si="5"/>
        <v>0.20833333333333334</v>
      </c>
      <c r="F114" s="137">
        <f>SUM(E114+G1)</f>
        <v>0.2326388888888889</v>
      </c>
      <c r="G114" s="136"/>
      <c r="H114" s="138"/>
      <c r="I114" s="139">
        <f>SUM(H114*F1)</f>
        <v>0</v>
      </c>
      <c r="J114" s="139">
        <v>0</v>
      </c>
      <c r="K114" s="139"/>
      <c r="L114" s="203"/>
      <c r="M114" s="136"/>
      <c r="N114" s="137"/>
      <c r="O114" s="136"/>
      <c r="P114" s="141">
        <v>0</v>
      </c>
      <c r="Q114" s="136"/>
      <c r="R114" s="137"/>
      <c r="S114" s="139"/>
      <c r="T114" s="136"/>
    </row>
    <row r="115" spans="1:21" hidden="1" outlineLevel="2" x14ac:dyDescent="0.3">
      <c r="A115" s="135">
        <v>119</v>
      </c>
      <c r="B115" s="136" t="str">
        <f>VLOOKUP(A115,BASE!A:B,2,FALSE)</f>
        <v>FONSEGRIVES</v>
      </c>
      <c r="C115" s="204"/>
      <c r="D115" s="137"/>
      <c r="E115" s="137">
        <f t="shared" si="5"/>
        <v>0.2326388888888889</v>
      </c>
      <c r="F115" s="137">
        <f>SUM(E115+G1)</f>
        <v>0.25694444444444448</v>
      </c>
      <c r="G115" s="136"/>
      <c r="H115" s="138"/>
      <c r="I115" s="139">
        <f>SUM(H115*F1)</f>
        <v>0</v>
      </c>
      <c r="J115" s="139">
        <v>0</v>
      </c>
      <c r="K115" s="139"/>
      <c r="L115" s="203"/>
      <c r="M115" s="136"/>
      <c r="N115" s="137"/>
      <c r="O115" s="136"/>
      <c r="P115" s="141">
        <v>0</v>
      </c>
      <c r="Q115" s="136"/>
      <c r="R115" s="137"/>
      <c r="S115" s="139"/>
      <c r="T115" s="136"/>
    </row>
    <row r="116" spans="1:21" outlineLevel="1" collapsed="1" x14ac:dyDescent="0.3">
      <c r="A116" s="106"/>
      <c r="B116" s="107"/>
      <c r="C116" s="133"/>
      <c r="D116" s="153">
        <f>SUM(D113:D115)</f>
        <v>0</v>
      </c>
      <c r="E116" s="113"/>
      <c r="F116" s="113"/>
      <c r="G116" s="123">
        <v>0</v>
      </c>
      <c r="H116" s="118">
        <f ca="1">SUM(H113:H116)</f>
        <v>0</v>
      </c>
      <c r="I116" s="109">
        <f>SUM(I113:I115)</f>
        <v>0</v>
      </c>
      <c r="J116" s="109">
        <f>SUM(J113:J115)</f>
        <v>0</v>
      </c>
      <c r="K116" s="109">
        <f>SUM(I116:J116)+150</f>
        <v>150</v>
      </c>
      <c r="L116" s="128"/>
      <c r="M116" s="107"/>
      <c r="N116" s="123"/>
      <c r="O116" s="107"/>
      <c r="P116" s="109"/>
      <c r="Q116" s="107"/>
      <c r="R116" s="123"/>
      <c r="S116" s="109"/>
      <c r="T116" s="109">
        <f ca="1">IF(T113&lt;160,160,T113)</f>
        <v>160</v>
      </c>
      <c r="U116" s="159"/>
    </row>
    <row r="117" spans="1:21" x14ac:dyDescent="0.3">
      <c r="A117" s="202" t="s">
        <v>273</v>
      </c>
      <c r="B117" s="202"/>
      <c r="D117" s="112"/>
      <c r="E117" s="112"/>
      <c r="F117" s="112"/>
    </row>
    <row r="118" spans="1:21" outlineLevel="1" x14ac:dyDescent="0.3">
      <c r="A118" s="2">
        <v>8</v>
      </c>
      <c r="B118" s="114" t="str">
        <f>VLOOKUP(A118,BASE!A:B,2,FALSE)</f>
        <v>PTF ST SULPICE</v>
      </c>
      <c r="C118" s="201" t="s">
        <v>0</v>
      </c>
      <c r="D118" s="112"/>
      <c r="E118" s="112"/>
      <c r="F118" s="151">
        <v>0.21875</v>
      </c>
      <c r="I118" s="64">
        <f>SUM(H118*F1)</f>
        <v>0</v>
      </c>
      <c r="J118" s="64">
        <v>0</v>
      </c>
      <c r="M118" s="114">
        <v>179</v>
      </c>
      <c r="N118" s="13">
        <v>0.11527777777777777</v>
      </c>
      <c r="O118" s="122">
        <f>SUM(M118*F1)</f>
        <v>196.9</v>
      </c>
      <c r="P118" s="105">
        <v>0</v>
      </c>
      <c r="Q118" s="98">
        <f>SUM(H122+M118)</f>
        <v>365</v>
      </c>
      <c r="R118" s="102">
        <f>SUM(N118+G122)</f>
        <v>0.31597222222222227</v>
      </c>
      <c r="S118" s="101">
        <f>SUM(P118+J122)</f>
        <v>22.9</v>
      </c>
      <c r="T118" s="101">
        <f>SUM(K122+O118+P118)</f>
        <v>574.4</v>
      </c>
      <c r="U118" s="156">
        <f>SUM(D122+N118)</f>
        <v>0.24305555555555552</v>
      </c>
    </row>
    <row r="119" spans="1:21" outlineLevel="1" x14ac:dyDescent="0.3">
      <c r="A119" s="2">
        <v>180</v>
      </c>
      <c r="B119" s="114" t="str">
        <f>VLOOKUP(A119,BASE!A:B,2,FALSE)</f>
        <v>FUMEL RP</v>
      </c>
      <c r="C119" s="201"/>
      <c r="D119" s="112">
        <v>9.8611111111111108E-2</v>
      </c>
      <c r="E119" s="112">
        <f t="shared" si="5"/>
        <v>0.31736111111111109</v>
      </c>
      <c r="F119" s="112">
        <f>SUM(E119+G1)</f>
        <v>0.34166666666666667</v>
      </c>
      <c r="H119" s="116">
        <v>151</v>
      </c>
      <c r="I119" s="64">
        <f>SUM(H119*F1)</f>
        <v>166.10000000000002</v>
      </c>
      <c r="J119" s="64">
        <v>22.9</v>
      </c>
      <c r="P119" s="105">
        <v>0</v>
      </c>
    </row>
    <row r="120" spans="1:21" ht="15" outlineLevel="1" x14ac:dyDescent="0.35">
      <c r="A120" s="2">
        <v>126</v>
      </c>
      <c r="B120" s="114" t="str">
        <f>VLOOKUP(A120,BASE!A:B,2,FALSE)</f>
        <v>MONFLANQUIN</v>
      </c>
      <c r="C120" s="201"/>
      <c r="D120" s="112">
        <v>1.7361111111111112E-2</v>
      </c>
      <c r="E120" s="112">
        <f t="shared" si="5"/>
        <v>0.35902777777777778</v>
      </c>
      <c r="F120" s="112">
        <f>SUM(E120+G1)</f>
        <v>0.38333333333333336</v>
      </c>
      <c r="H120" s="116">
        <v>20</v>
      </c>
      <c r="I120" s="64">
        <f>SUM(H120*F1)</f>
        <v>22</v>
      </c>
      <c r="J120" s="64">
        <v>0</v>
      </c>
      <c r="N120" s="132"/>
      <c r="P120" s="105">
        <v>0</v>
      </c>
      <c r="T120" s="132"/>
    </row>
    <row r="121" spans="1:21" outlineLevel="1" x14ac:dyDescent="0.3">
      <c r="A121" s="2">
        <v>116</v>
      </c>
      <c r="B121" s="114" t="str">
        <f>VLOOKUP(A121,BASE!A:B,2,FALSE)</f>
        <v>VILLEREAL</v>
      </c>
      <c r="C121" s="201"/>
      <c r="D121" s="112">
        <v>1.1805555555555555E-2</v>
      </c>
      <c r="E121" s="112">
        <f t="shared" si="5"/>
        <v>0.39513888888888893</v>
      </c>
      <c r="F121" s="112">
        <f>SUM(E121+G1)</f>
        <v>0.41944444444444451</v>
      </c>
      <c r="H121" s="116">
        <v>15</v>
      </c>
      <c r="I121" s="64">
        <f>SUM(H121*F1)</f>
        <v>16.5</v>
      </c>
      <c r="J121" s="64">
        <v>0</v>
      </c>
      <c r="P121" s="105">
        <v>0</v>
      </c>
    </row>
    <row r="122" spans="1:21" outlineLevel="1" x14ac:dyDescent="0.3">
      <c r="A122" s="106"/>
      <c r="B122" s="107"/>
      <c r="C122" s="133"/>
      <c r="D122" s="153">
        <f>SUM(D119:D121)</f>
        <v>0.12777777777777777</v>
      </c>
      <c r="E122" s="113"/>
      <c r="F122" s="113"/>
      <c r="G122" s="123">
        <f>SUM(F121-F118)</f>
        <v>0.20069444444444451</v>
      </c>
      <c r="H122" s="118">
        <f>SUM(H121+H120+H119)</f>
        <v>186</v>
      </c>
      <c r="I122" s="109">
        <f>SUM(I118:I121)</f>
        <v>204.60000000000002</v>
      </c>
      <c r="J122" s="109">
        <f>SUM(J118:J121)</f>
        <v>22.9</v>
      </c>
      <c r="K122" s="109">
        <f>SUM(I122:J122)+150</f>
        <v>377.5</v>
      </c>
      <c r="L122" s="128"/>
      <c r="M122" s="107"/>
      <c r="N122" s="123"/>
      <c r="O122" s="107"/>
      <c r="P122" s="109"/>
      <c r="Q122" s="107"/>
      <c r="R122" s="123"/>
      <c r="S122" s="109"/>
      <c r="T122" s="109">
        <f>IF(T118&lt;160,160,T118)</f>
        <v>574.4</v>
      </c>
      <c r="U122" s="159"/>
    </row>
    <row r="123" spans="1:21" outlineLevel="1" x14ac:dyDescent="0.3">
      <c r="A123" s="2">
        <v>8</v>
      </c>
      <c r="B123" s="114" t="str">
        <f>VLOOKUP(A123,BASE!A:B,2,FALSE)</f>
        <v>PTF ST SULPICE</v>
      </c>
      <c r="C123" s="201" t="s">
        <v>3</v>
      </c>
      <c r="D123" s="112"/>
      <c r="E123" s="112"/>
      <c r="F123" s="151">
        <v>0.20833333333333334</v>
      </c>
      <c r="I123" s="64">
        <f t="shared" ref="I123" si="6">SUM(H123*F119)</f>
        <v>0</v>
      </c>
      <c r="J123" s="64">
        <v>0</v>
      </c>
      <c r="M123" s="114">
        <v>150</v>
      </c>
      <c r="N123" s="13">
        <v>0.12083333333333333</v>
      </c>
      <c r="O123" s="122">
        <f>SUM(M123*F1)</f>
        <v>165</v>
      </c>
      <c r="P123" s="105">
        <v>0</v>
      </c>
      <c r="Q123" s="98">
        <f>SUM(H127+M123)</f>
        <v>310</v>
      </c>
      <c r="R123" s="102">
        <f>SUM(N123+G127)</f>
        <v>0.32708333333333339</v>
      </c>
      <c r="S123" s="101">
        <f>SUM(P123+J127)</f>
        <v>0</v>
      </c>
      <c r="T123" s="101">
        <f>SUM(K127+O123+P123)</f>
        <v>491</v>
      </c>
      <c r="U123" s="156">
        <f>SUM(D127+N123)</f>
        <v>0.25416666666666671</v>
      </c>
    </row>
    <row r="124" spans="1:21" outlineLevel="1" x14ac:dyDescent="0.3">
      <c r="A124" s="2">
        <v>180</v>
      </c>
      <c r="B124" s="114" t="str">
        <f>VLOOKUP(A124,BASE!A:B,2,FALSE)</f>
        <v>FUMEL RP</v>
      </c>
      <c r="C124" s="201"/>
      <c r="D124" s="112">
        <v>0.10416666666666667</v>
      </c>
      <c r="E124" s="112">
        <f t="shared" si="5"/>
        <v>0.3125</v>
      </c>
      <c r="F124" s="112">
        <f>SUM(E124+G1)</f>
        <v>0.33680555555555558</v>
      </c>
      <c r="H124" s="116">
        <v>125</v>
      </c>
      <c r="I124" s="64">
        <f>SUM(H124*F1)</f>
        <v>137.5</v>
      </c>
      <c r="J124" s="64">
        <v>0</v>
      </c>
      <c r="P124" s="105">
        <v>0</v>
      </c>
    </row>
    <row r="125" spans="1:21" outlineLevel="1" x14ac:dyDescent="0.3">
      <c r="A125" s="2">
        <v>126</v>
      </c>
      <c r="B125" s="114" t="str">
        <f>VLOOKUP(A125,BASE!A:B,2,FALSE)</f>
        <v>MONFLANQUIN</v>
      </c>
      <c r="C125" s="201"/>
      <c r="D125" s="112">
        <v>1.7361111111111112E-2</v>
      </c>
      <c r="E125" s="112">
        <f t="shared" si="5"/>
        <v>0.35416666666666669</v>
      </c>
      <c r="F125" s="112">
        <f>SUM(E125+G1)</f>
        <v>0.37847222222222227</v>
      </c>
      <c r="H125" s="116">
        <v>20</v>
      </c>
      <c r="I125" s="64">
        <f>SUM(H125*F1)</f>
        <v>22</v>
      </c>
      <c r="J125" s="64">
        <v>0</v>
      </c>
      <c r="P125" s="105">
        <v>0</v>
      </c>
    </row>
    <row r="126" spans="1:21" outlineLevel="1" x14ac:dyDescent="0.3">
      <c r="A126" s="2">
        <v>116</v>
      </c>
      <c r="B126" s="114" t="str">
        <f>VLOOKUP(A126,BASE!A:B,2,FALSE)</f>
        <v>VILLEREAL</v>
      </c>
      <c r="C126" s="201"/>
      <c r="D126" s="112">
        <v>1.1805555555555555E-2</v>
      </c>
      <c r="E126" s="112">
        <f t="shared" si="5"/>
        <v>0.39027777777777783</v>
      </c>
      <c r="F126" s="112">
        <f>SUM(E126+G1)</f>
        <v>0.41458333333333341</v>
      </c>
      <c r="H126" s="116">
        <v>15</v>
      </c>
      <c r="I126" s="64">
        <f>SUM(H126*F1)</f>
        <v>16.5</v>
      </c>
      <c r="J126" s="64">
        <v>0</v>
      </c>
      <c r="P126" s="105">
        <v>0</v>
      </c>
    </row>
    <row r="127" spans="1:21" outlineLevel="1" x14ac:dyDescent="0.3">
      <c r="A127" s="106"/>
      <c r="B127" s="107"/>
      <c r="C127" s="133"/>
      <c r="D127" s="153">
        <f>SUM(D124:D126)</f>
        <v>0.13333333333333336</v>
      </c>
      <c r="E127" s="113"/>
      <c r="F127" s="113"/>
      <c r="G127" s="123">
        <f>SUM(F126-F123)</f>
        <v>0.20625000000000007</v>
      </c>
      <c r="H127" s="118">
        <f>SUM(H126+H125+H124)</f>
        <v>160</v>
      </c>
      <c r="I127" s="109">
        <f>SUM(I124:I126)</f>
        <v>176</v>
      </c>
      <c r="J127" s="109">
        <f>SUM(J124:J126)</f>
        <v>0</v>
      </c>
      <c r="K127" s="109">
        <f>SUM(I127:J127)+150</f>
        <v>326</v>
      </c>
      <c r="L127" s="128"/>
      <c r="M127" s="107"/>
      <c r="N127" s="123"/>
      <c r="O127" s="107"/>
      <c r="P127" s="109"/>
      <c r="Q127" s="107"/>
      <c r="R127" s="123"/>
      <c r="S127" s="109"/>
      <c r="T127" s="109">
        <f>IF(T123&lt;160,160,T123)</f>
        <v>491</v>
      </c>
      <c r="U127" s="159"/>
    </row>
    <row r="128" spans="1:21" outlineLevel="1" x14ac:dyDescent="0.3">
      <c r="A128" s="2">
        <v>8</v>
      </c>
      <c r="B128" s="114" t="str">
        <f>VLOOKUP(A128,BASE!A:B,2,FALSE)</f>
        <v>PTF ST SULPICE</v>
      </c>
      <c r="C128" s="201" t="s">
        <v>260</v>
      </c>
      <c r="D128" s="112"/>
      <c r="E128" s="112"/>
      <c r="F128" s="151">
        <v>0.20833333333333334</v>
      </c>
      <c r="I128" s="64">
        <f t="shared" ref="I128" si="7">SUM(H128*F123)</f>
        <v>0</v>
      </c>
      <c r="J128" s="64">
        <v>0</v>
      </c>
      <c r="L128" s="205" t="s">
        <v>279</v>
      </c>
      <c r="M128" s="114">
        <v>125</v>
      </c>
      <c r="N128" s="13">
        <v>0.10694444444444444</v>
      </c>
      <c r="O128" s="122">
        <f>SUM(M128*F1)</f>
        <v>137.5</v>
      </c>
      <c r="P128" s="105">
        <v>0</v>
      </c>
      <c r="Q128" s="98">
        <f>SUM(H132+M128)</f>
        <v>311</v>
      </c>
      <c r="R128" s="102">
        <f>SUM(N128+G132)</f>
        <v>0.32777777777777783</v>
      </c>
      <c r="S128" s="101">
        <f>SUM(P128+J132)</f>
        <v>0</v>
      </c>
      <c r="T128" s="101">
        <f>SUM(K132+O128+P128)</f>
        <v>492.1</v>
      </c>
      <c r="U128" s="156">
        <f>SUM(D132+N128)</f>
        <v>0.25486111111111109</v>
      </c>
    </row>
    <row r="129" spans="1:21" outlineLevel="1" x14ac:dyDescent="0.3">
      <c r="A129" s="2">
        <v>116</v>
      </c>
      <c r="B129" s="114" t="str">
        <f>VLOOKUP(A129,BASE!A:B,2,FALSE)</f>
        <v>VILLEREAL</v>
      </c>
      <c r="C129" s="201"/>
      <c r="D129" s="112">
        <v>0.11944444444444445</v>
      </c>
      <c r="E129" s="112">
        <f t="shared" si="5"/>
        <v>0.32777777777777778</v>
      </c>
      <c r="F129" s="112">
        <f>SUM(E129+G1)</f>
        <v>0.35208333333333336</v>
      </c>
      <c r="H129" s="116">
        <v>151</v>
      </c>
      <c r="I129" s="64">
        <f>SUM(H129*F1)</f>
        <v>166.10000000000002</v>
      </c>
      <c r="J129" s="64">
        <v>0</v>
      </c>
      <c r="L129" s="205"/>
      <c r="P129" s="105">
        <v>0</v>
      </c>
    </row>
    <row r="130" spans="1:21" outlineLevel="1" x14ac:dyDescent="0.3">
      <c r="A130" s="2">
        <v>126</v>
      </c>
      <c r="B130" s="114" t="str">
        <f>VLOOKUP(A130,BASE!A:B,2,FALSE)</f>
        <v>MONFLANQUIN</v>
      </c>
      <c r="C130" s="201"/>
      <c r="D130" s="112">
        <v>1.1111111111111112E-2</v>
      </c>
      <c r="E130" s="112">
        <f t="shared" si="5"/>
        <v>0.36319444444444449</v>
      </c>
      <c r="F130" s="112">
        <f>SUM(E130+G1)</f>
        <v>0.38750000000000007</v>
      </c>
      <c r="H130" s="116">
        <v>15</v>
      </c>
      <c r="I130" s="64">
        <f>SUM(H130*F1)</f>
        <v>16.5</v>
      </c>
      <c r="J130" s="64">
        <v>0</v>
      </c>
      <c r="L130" s="205"/>
      <c r="P130" s="105">
        <v>0</v>
      </c>
    </row>
    <row r="131" spans="1:21" outlineLevel="1" x14ac:dyDescent="0.3">
      <c r="A131" s="2">
        <v>180</v>
      </c>
      <c r="B131" s="114" t="str">
        <f>VLOOKUP(A131,BASE!A:B,2,FALSE)</f>
        <v>FUMEL RP</v>
      </c>
      <c r="C131" s="201"/>
      <c r="D131" s="112">
        <v>1.7361111111111112E-2</v>
      </c>
      <c r="E131" s="112">
        <f t="shared" si="5"/>
        <v>0.40486111111111117</v>
      </c>
      <c r="F131" s="112">
        <f>SUM(E131+G1)</f>
        <v>0.42916666666666675</v>
      </c>
      <c r="H131" s="116">
        <v>20</v>
      </c>
      <c r="I131" s="64">
        <f>SUM(H131*F1)</f>
        <v>22</v>
      </c>
      <c r="J131" s="64">
        <v>0</v>
      </c>
      <c r="L131" s="205"/>
      <c r="P131" s="105">
        <v>0</v>
      </c>
    </row>
    <row r="132" spans="1:21" outlineLevel="1" x14ac:dyDescent="0.3">
      <c r="A132" s="106"/>
      <c r="B132" s="107"/>
      <c r="C132" s="133"/>
      <c r="D132" s="153">
        <f>SUM(D129:D131)</f>
        <v>0.14791666666666667</v>
      </c>
      <c r="E132" s="113"/>
      <c r="F132" s="113"/>
      <c r="G132" s="123">
        <f>SUM(F131-F128)</f>
        <v>0.22083333333333341</v>
      </c>
      <c r="H132" s="118">
        <f>SUM(H131+H130+H129)</f>
        <v>186</v>
      </c>
      <c r="I132" s="109">
        <f>SUM(I128:I131)</f>
        <v>204.60000000000002</v>
      </c>
      <c r="J132" s="109">
        <f>SUM(J128:J131)</f>
        <v>0</v>
      </c>
      <c r="K132" s="109">
        <f>SUM(I132:J132)+150</f>
        <v>354.6</v>
      </c>
      <c r="L132" s="128"/>
      <c r="M132" s="107"/>
      <c r="N132" s="123"/>
      <c r="O132" s="107"/>
      <c r="P132" s="109"/>
      <c r="Q132" s="107"/>
      <c r="R132" s="123"/>
      <c r="S132" s="109"/>
      <c r="T132" s="109">
        <f>IF(T128&lt;160,160,T128)</f>
        <v>492.1</v>
      </c>
      <c r="U132" s="159"/>
    </row>
    <row r="133" spans="1:21" x14ac:dyDescent="0.3">
      <c r="A133" s="202" t="s">
        <v>278</v>
      </c>
      <c r="B133" s="202"/>
      <c r="D133" s="112"/>
      <c r="E133" s="112"/>
      <c r="F133" s="112"/>
    </row>
    <row r="134" spans="1:21" hidden="1" outlineLevel="2" x14ac:dyDescent="0.3">
      <c r="A134" s="135">
        <v>8</v>
      </c>
      <c r="B134" s="136" t="str">
        <f>VLOOKUP(A134,BASE!A:B,2,FALSE)</f>
        <v>PTF ST SULPICE</v>
      </c>
      <c r="C134" s="204" t="s">
        <v>0</v>
      </c>
      <c r="D134" s="137"/>
      <c r="E134" s="137"/>
      <c r="F134" s="137">
        <v>0.20833333333333334</v>
      </c>
      <c r="G134" s="136"/>
      <c r="H134" s="138"/>
      <c r="I134" s="139"/>
      <c r="J134" s="139"/>
      <c r="K134" s="139"/>
      <c r="L134" s="203" t="s">
        <v>281</v>
      </c>
      <c r="M134" s="136"/>
      <c r="N134" s="137"/>
      <c r="O134" s="140">
        <f>SUM(M134*F1)</f>
        <v>0</v>
      </c>
      <c r="P134" s="141">
        <v>0</v>
      </c>
      <c r="Q134" s="142">
        <f>SUM(H138+M134)</f>
        <v>0</v>
      </c>
      <c r="R134" s="143">
        <f>SUM(N134+G138)</f>
        <v>7.2916666666666713E-2</v>
      </c>
      <c r="S134" s="144">
        <f>SUM(P134+J138)</f>
        <v>0</v>
      </c>
      <c r="T134" s="144">
        <f>SUM(Q134*F1+S134)</f>
        <v>0</v>
      </c>
      <c r="U134" s="156">
        <f>SUM(D138+N134)</f>
        <v>0</v>
      </c>
    </row>
    <row r="135" spans="1:21" hidden="1" outlineLevel="2" x14ac:dyDescent="0.3">
      <c r="A135" s="135">
        <v>446</v>
      </c>
      <c r="B135" s="136" t="str">
        <f>VLOOKUP(A135,BASE!A:B,2,FALSE)</f>
        <v>LA LOUBIERE</v>
      </c>
      <c r="C135" s="204"/>
      <c r="D135" s="137"/>
      <c r="E135" s="137">
        <f t="shared" si="5"/>
        <v>0.20833333333333334</v>
      </c>
      <c r="F135" s="137">
        <f>SUM(E135+G1)</f>
        <v>0.2326388888888889</v>
      </c>
      <c r="G135" s="136"/>
      <c r="H135" s="138"/>
      <c r="I135" s="139">
        <f>SUM(H135*F1)</f>
        <v>0</v>
      </c>
      <c r="J135" s="139">
        <v>0</v>
      </c>
      <c r="K135" s="139"/>
      <c r="L135" s="203"/>
      <c r="M135" s="136"/>
      <c r="N135" s="137"/>
      <c r="O135" s="136"/>
      <c r="P135" s="139"/>
      <c r="Q135" s="136"/>
      <c r="R135" s="137"/>
      <c r="S135" s="139"/>
      <c r="T135" s="136"/>
    </row>
    <row r="136" spans="1:21" hidden="1" outlineLevel="2" x14ac:dyDescent="0.3">
      <c r="A136" s="135">
        <v>447</v>
      </c>
      <c r="B136" s="136" t="str">
        <f>VLOOKUP(A136,BASE!A:B,2,FALSE)</f>
        <v>LAGUIOLE</v>
      </c>
      <c r="C136" s="204"/>
      <c r="D136" s="137"/>
      <c r="E136" s="137">
        <f t="shared" si="5"/>
        <v>0.2326388888888889</v>
      </c>
      <c r="F136" s="137">
        <f>SUM(E136+G1)</f>
        <v>0.25694444444444448</v>
      </c>
      <c r="G136" s="136"/>
      <c r="H136" s="138"/>
      <c r="I136" s="139">
        <f>SUM(H136*F1)</f>
        <v>0</v>
      </c>
      <c r="J136" s="139">
        <v>0</v>
      </c>
      <c r="K136" s="139"/>
      <c r="L136" s="203"/>
      <c r="M136" s="136"/>
      <c r="N136" s="137"/>
      <c r="O136" s="136"/>
      <c r="P136" s="139"/>
      <c r="Q136" s="136"/>
      <c r="R136" s="137"/>
      <c r="S136" s="139"/>
      <c r="T136" s="136"/>
    </row>
    <row r="137" spans="1:21" hidden="1" outlineLevel="2" x14ac:dyDescent="0.3">
      <c r="A137" s="135">
        <v>31</v>
      </c>
      <c r="B137" s="136" t="str">
        <f>VLOOKUP(A137,BASE!A:B,2,FALSE)</f>
        <v>RODEZ</v>
      </c>
      <c r="C137" s="204"/>
      <c r="D137" s="137"/>
      <c r="E137" s="137">
        <f t="shared" si="5"/>
        <v>0.25694444444444448</v>
      </c>
      <c r="F137" s="137">
        <f>SUM(E137+G1)</f>
        <v>0.28125000000000006</v>
      </c>
      <c r="G137" s="136"/>
      <c r="H137" s="138"/>
      <c r="I137" s="139">
        <f>SUM(H137*F1)</f>
        <v>0</v>
      </c>
      <c r="J137" s="139">
        <v>0</v>
      </c>
      <c r="K137" s="139"/>
      <c r="L137" s="203"/>
      <c r="M137" s="136"/>
      <c r="N137" s="137"/>
      <c r="O137" s="136"/>
      <c r="P137" s="139"/>
      <c r="Q137" s="136"/>
      <c r="R137" s="137"/>
      <c r="S137" s="139"/>
      <c r="T137" s="136"/>
    </row>
    <row r="138" spans="1:21" hidden="1" outlineLevel="2" x14ac:dyDescent="0.3">
      <c r="A138" s="106"/>
      <c r="B138" s="107"/>
      <c r="C138" s="133"/>
      <c r="D138" s="153">
        <f>SUM(D135:D137)</f>
        <v>0</v>
      </c>
      <c r="E138" s="113"/>
      <c r="F138" s="113"/>
      <c r="G138" s="123">
        <f>SUM(F137-F134)</f>
        <v>7.2916666666666713E-2</v>
      </c>
      <c r="H138" s="118">
        <f>SUM(H137+H136+H135)</f>
        <v>0</v>
      </c>
      <c r="I138" s="109">
        <f>SUM(I134:I137)</f>
        <v>0</v>
      </c>
      <c r="J138" s="109">
        <f>SUM(J134:J137)</f>
        <v>0</v>
      </c>
      <c r="K138" s="109">
        <f>SUM(I138:J138)</f>
        <v>0</v>
      </c>
      <c r="L138" s="128"/>
      <c r="M138" s="107"/>
      <c r="N138" s="123"/>
      <c r="O138" s="107"/>
      <c r="P138" s="109"/>
      <c r="Q138" s="107"/>
      <c r="R138" s="123"/>
      <c r="S138" s="109"/>
      <c r="T138" s="109">
        <f>IF(T134&lt;160,160,T134)</f>
        <v>160</v>
      </c>
      <c r="U138" s="159"/>
    </row>
    <row r="139" spans="1:21" outlineLevel="1" collapsed="1" x14ac:dyDescent="0.3">
      <c r="A139" s="2">
        <v>8</v>
      </c>
      <c r="B139" s="114" t="str">
        <f>VLOOKUP(A139,BASE!A:B,2,FALSE)</f>
        <v>PTF ST SULPICE</v>
      </c>
      <c r="C139" s="201" t="s">
        <v>3</v>
      </c>
      <c r="D139" s="112"/>
      <c r="E139" s="112"/>
      <c r="F139" s="151">
        <v>0.25</v>
      </c>
      <c r="M139" s="3">
        <v>120</v>
      </c>
      <c r="N139" s="13">
        <v>6.7361111111111108E-2</v>
      </c>
      <c r="O139" s="122">
        <f>SUM(M139*F1)</f>
        <v>132</v>
      </c>
      <c r="P139" s="105">
        <v>0</v>
      </c>
      <c r="Q139" s="98">
        <f>SUM(H143+M139)</f>
        <v>349</v>
      </c>
      <c r="R139" s="102">
        <f>SUM(N139+G143)</f>
        <v>0.28750000000000003</v>
      </c>
      <c r="S139" s="101">
        <f>SUM(P139+J143)</f>
        <v>0</v>
      </c>
      <c r="T139" s="101">
        <f>SUM(K143+O139+P139)</f>
        <v>533.90000000000009</v>
      </c>
      <c r="U139" s="156">
        <f>SUM(D143+N139)</f>
        <v>0.21458333333333335</v>
      </c>
    </row>
    <row r="140" spans="1:21" outlineLevel="1" x14ac:dyDescent="0.3">
      <c r="A140" s="2">
        <v>446</v>
      </c>
      <c r="B140" s="114" t="str">
        <f>VLOOKUP(A140,BASE!A:B,2,FALSE)</f>
        <v>LA LOUBIERE</v>
      </c>
      <c r="C140" s="201"/>
      <c r="D140" s="112">
        <v>7.013888888888889E-2</v>
      </c>
      <c r="E140" s="112">
        <f t="shared" si="5"/>
        <v>0.32013888888888886</v>
      </c>
      <c r="F140" s="112">
        <f>SUM(E140+G1)</f>
        <v>0.34444444444444444</v>
      </c>
      <c r="H140" s="116">
        <v>127</v>
      </c>
      <c r="I140" s="64">
        <f>SUM(H140*F1)</f>
        <v>139.70000000000002</v>
      </c>
      <c r="J140" s="64">
        <v>0</v>
      </c>
    </row>
    <row r="141" spans="1:21" outlineLevel="1" x14ac:dyDescent="0.3">
      <c r="A141" s="2">
        <v>447</v>
      </c>
      <c r="B141" s="114" t="str">
        <f>VLOOKUP(A141,BASE!A:B,2,FALSE)</f>
        <v>LAGUIOLE</v>
      </c>
      <c r="C141" s="201"/>
      <c r="D141" s="112">
        <v>3.3333333333333333E-2</v>
      </c>
      <c r="E141" s="112">
        <f t="shared" si="5"/>
        <v>0.37777777777777777</v>
      </c>
      <c r="F141" s="112">
        <f>SUM(E141+G1)</f>
        <v>0.40208333333333335</v>
      </c>
      <c r="H141" s="116">
        <v>45</v>
      </c>
      <c r="I141" s="64">
        <f>SUM(H141*F1)</f>
        <v>49.500000000000007</v>
      </c>
      <c r="J141" s="64">
        <v>0</v>
      </c>
    </row>
    <row r="142" spans="1:21" outlineLevel="1" x14ac:dyDescent="0.3">
      <c r="A142" s="2">
        <v>31</v>
      </c>
      <c r="B142" s="114" t="str">
        <f>VLOOKUP(A142,BASE!A:B,2,FALSE)</f>
        <v>RODEZ</v>
      </c>
      <c r="C142" s="201"/>
      <c r="D142" s="112">
        <v>4.3750000000000004E-2</v>
      </c>
      <c r="E142" s="112">
        <f t="shared" si="5"/>
        <v>0.44583333333333336</v>
      </c>
      <c r="F142" s="112">
        <f>SUM(E142+G1)</f>
        <v>0.47013888888888894</v>
      </c>
      <c r="H142" s="116">
        <v>57</v>
      </c>
      <c r="I142" s="64">
        <f>SUM(H142*F1)</f>
        <v>62.7</v>
      </c>
      <c r="J142" s="64">
        <v>0</v>
      </c>
    </row>
    <row r="143" spans="1:21" outlineLevel="1" x14ac:dyDescent="0.3">
      <c r="A143" s="106"/>
      <c r="B143" s="107"/>
      <c r="C143" s="133"/>
      <c r="D143" s="153">
        <f>SUM(D140:D142)</f>
        <v>0.14722222222222223</v>
      </c>
      <c r="E143" s="113"/>
      <c r="F143" s="113"/>
      <c r="G143" s="123">
        <f>SUM(F142-F139)</f>
        <v>0.22013888888888894</v>
      </c>
      <c r="H143" s="118">
        <f>SUM(H142+H141+H140)</f>
        <v>229</v>
      </c>
      <c r="I143" s="109">
        <f>SUM(I139:I142)</f>
        <v>251.90000000000003</v>
      </c>
      <c r="J143" s="109">
        <f>SUM(J139:J142)</f>
        <v>0</v>
      </c>
      <c r="K143" s="109">
        <f>SUM(I143:J143)+150</f>
        <v>401.90000000000003</v>
      </c>
      <c r="L143" s="128"/>
      <c r="M143" s="107"/>
      <c r="N143" s="123"/>
      <c r="O143" s="107"/>
      <c r="P143" s="109"/>
      <c r="Q143" s="107"/>
      <c r="R143" s="123"/>
      <c r="S143" s="109"/>
      <c r="T143" s="109">
        <f>IF(T139&lt;160,160,T139)</f>
        <v>533.90000000000009</v>
      </c>
      <c r="U143" s="159"/>
    </row>
    <row r="144" spans="1:21" outlineLevel="1" x14ac:dyDescent="0.3">
      <c r="A144" s="2">
        <v>8</v>
      </c>
      <c r="B144" s="114" t="str">
        <f>VLOOKUP(A144,BASE!A:B,2,FALSE)</f>
        <v>PTF ST SULPICE</v>
      </c>
      <c r="C144" s="201" t="s">
        <v>260</v>
      </c>
      <c r="D144" s="112"/>
      <c r="E144" s="112"/>
      <c r="F144" s="151">
        <v>0.20833333333333334</v>
      </c>
      <c r="L144" s="205" t="s">
        <v>282</v>
      </c>
      <c r="M144" s="3">
        <v>120</v>
      </c>
      <c r="N144" s="13">
        <v>6.7361111111111108E-2</v>
      </c>
      <c r="O144" s="122">
        <f>SUM(M144*F1)</f>
        <v>132</v>
      </c>
      <c r="P144" s="105">
        <v>0</v>
      </c>
      <c r="Q144" s="98">
        <f>SUM(H148+M144)</f>
        <v>349</v>
      </c>
      <c r="R144" s="102">
        <f>SUM(N144+G148)</f>
        <v>0.28888888888888897</v>
      </c>
      <c r="S144" s="101">
        <f>SUM(P144+J148)</f>
        <v>0</v>
      </c>
      <c r="T144" s="101">
        <f>SUM(K148+O144+P144)</f>
        <v>533.9</v>
      </c>
      <c r="U144" s="156">
        <f>SUM(D148+N144)</f>
        <v>0.21597222222222223</v>
      </c>
    </row>
    <row r="145" spans="1:21" outlineLevel="1" x14ac:dyDescent="0.3">
      <c r="A145" s="2">
        <v>447</v>
      </c>
      <c r="B145" s="114" t="str">
        <f>VLOOKUP(A145,BASE!A:B,2,FALSE)</f>
        <v>LAGUIOLE</v>
      </c>
      <c r="C145" s="201"/>
      <c r="D145" s="112">
        <v>0.10416666666666667</v>
      </c>
      <c r="E145" s="112">
        <f t="shared" si="5"/>
        <v>0.3125</v>
      </c>
      <c r="F145" s="112">
        <f>SUM(E145+G1)</f>
        <v>0.33680555555555558</v>
      </c>
      <c r="H145" s="116">
        <v>172</v>
      </c>
      <c r="I145" s="64">
        <f>SUM(H145*F1)</f>
        <v>189.20000000000002</v>
      </c>
      <c r="J145" s="64">
        <v>0</v>
      </c>
      <c r="L145" s="205"/>
    </row>
    <row r="146" spans="1:21" outlineLevel="1" x14ac:dyDescent="0.3">
      <c r="A146" s="2">
        <v>446</v>
      </c>
      <c r="B146" s="114" t="str">
        <f>VLOOKUP(A146,BASE!A:B,2,FALSE)</f>
        <v>LA LOUBIERE</v>
      </c>
      <c r="C146" s="201"/>
      <c r="D146" s="112">
        <v>3.3333333333333333E-2</v>
      </c>
      <c r="E146" s="112">
        <f t="shared" si="5"/>
        <v>0.37013888888888891</v>
      </c>
      <c r="F146" s="112">
        <f>SUM(E146+G1)</f>
        <v>0.39444444444444449</v>
      </c>
      <c r="H146" s="116">
        <v>45</v>
      </c>
      <c r="I146" s="64">
        <f>SUM(H146*F1)</f>
        <v>49.500000000000007</v>
      </c>
      <c r="J146" s="64">
        <v>0</v>
      </c>
      <c r="L146" s="205"/>
    </row>
    <row r="147" spans="1:21" outlineLevel="1" x14ac:dyDescent="0.3">
      <c r="A147" s="2">
        <v>31</v>
      </c>
      <c r="B147" s="114" t="str">
        <f>VLOOKUP(A147,BASE!A:B,2,FALSE)</f>
        <v>RODEZ</v>
      </c>
      <c r="C147" s="201"/>
      <c r="D147" s="112">
        <v>1.1111111111111112E-2</v>
      </c>
      <c r="E147" s="112">
        <f t="shared" si="5"/>
        <v>0.40555555555555561</v>
      </c>
      <c r="F147" s="112">
        <f>SUM(E147+G1)</f>
        <v>0.42986111111111119</v>
      </c>
      <c r="H147" s="116">
        <v>12</v>
      </c>
      <c r="I147" s="64">
        <f>SUM(H147*F1)</f>
        <v>13.200000000000001</v>
      </c>
      <c r="J147" s="64">
        <v>0</v>
      </c>
      <c r="L147" s="205"/>
    </row>
    <row r="148" spans="1:21" outlineLevel="1" x14ac:dyDescent="0.3">
      <c r="A148" s="106"/>
      <c r="B148" s="107"/>
      <c r="C148" s="133"/>
      <c r="D148" s="153">
        <f>SUM(D145:D147)</f>
        <v>0.14861111111111111</v>
      </c>
      <c r="E148" s="113"/>
      <c r="F148" s="113"/>
      <c r="G148" s="123">
        <f>SUM(F147-F144)</f>
        <v>0.22152777777777785</v>
      </c>
      <c r="H148" s="118">
        <f>SUM(H147+H146+H145)</f>
        <v>229</v>
      </c>
      <c r="I148" s="109">
        <f>SUM(I144:I147)</f>
        <v>251.9</v>
      </c>
      <c r="J148" s="109">
        <f>SUM(J144:J147)</f>
        <v>0</v>
      </c>
      <c r="K148" s="109">
        <f>SUM(I148:J148)+150</f>
        <v>401.9</v>
      </c>
      <c r="L148" s="128"/>
      <c r="M148" s="107"/>
      <c r="N148" s="123"/>
      <c r="O148" s="107"/>
      <c r="P148" s="109"/>
      <c r="Q148" s="107"/>
      <c r="R148" s="123"/>
      <c r="S148" s="109"/>
      <c r="T148" s="109">
        <f>IF(T144&lt;160,160,T144)</f>
        <v>533.9</v>
      </c>
      <c r="U148" s="159"/>
    </row>
    <row r="149" spans="1:21" x14ac:dyDescent="0.3">
      <c r="A149" s="202" t="s">
        <v>280</v>
      </c>
      <c r="B149" s="202"/>
      <c r="D149" s="112"/>
      <c r="E149" s="112"/>
      <c r="F149" s="112"/>
    </row>
    <row r="150" spans="1:21" outlineLevel="1" x14ac:dyDescent="0.3">
      <c r="A150" s="2">
        <v>8</v>
      </c>
      <c r="B150" s="114" t="str">
        <f>VLOOKUP(A150,BASE!A:B,2,FALSE)</f>
        <v>PTF ST SULPICE</v>
      </c>
      <c r="C150" s="201" t="s">
        <v>267</v>
      </c>
      <c r="D150" s="112"/>
      <c r="E150" s="112"/>
      <c r="F150" s="151">
        <v>0.23611111111111113</v>
      </c>
      <c r="M150" s="114">
        <v>124</v>
      </c>
      <c r="N150" s="13">
        <v>6.6666666666666666E-2</v>
      </c>
      <c r="O150" s="122">
        <f>SUM(M150*F1)</f>
        <v>136.4</v>
      </c>
      <c r="P150" s="105">
        <v>29.6</v>
      </c>
      <c r="Q150" s="98">
        <f>SUM(H157+M150)</f>
        <v>302</v>
      </c>
      <c r="R150" s="102">
        <f>SUM(N150+G157)</f>
        <v>0.33750000000000002</v>
      </c>
      <c r="S150" s="101">
        <f>SUM(P150+J157)</f>
        <v>56.5</v>
      </c>
      <c r="T150" s="101">
        <f>SUM(K157+O150+P150)</f>
        <v>538.70000000000005</v>
      </c>
      <c r="U150" s="156">
        <f>SUM(D157+N150)</f>
        <v>0.19166666666666665</v>
      </c>
    </row>
    <row r="151" spans="1:21" outlineLevel="1" x14ac:dyDescent="0.3">
      <c r="A151" s="2">
        <v>6</v>
      </c>
      <c r="B151" s="114" t="str">
        <f>VLOOKUP(A151,BASE!A:B,2,FALSE)</f>
        <v>PTF AUTO</v>
      </c>
      <c r="C151" s="201"/>
      <c r="D151" s="112">
        <v>1.3888888888888888E-2</v>
      </c>
      <c r="E151" s="112">
        <f t="shared" ref="E151:E211" si="8">SUM(F150+D151)</f>
        <v>0.25</v>
      </c>
      <c r="F151" s="112">
        <f>SUM(E151+G1)</f>
        <v>0.27430555555555558</v>
      </c>
      <c r="I151" s="64">
        <f>SUM(H151*F1)</f>
        <v>0</v>
      </c>
      <c r="J151" s="64">
        <v>0</v>
      </c>
    </row>
    <row r="152" spans="1:21" outlineLevel="1" x14ac:dyDescent="0.3">
      <c r="A152" s="2">
        <v>26</v>
      </c>
      <c r="B152" s="114" t="str">
        <f>VLOOKUP(A152,BASE!A:B,2,FALSE)</f>
        <v>CAHORS</v>
      </c>
      <c r="C152" s="201"/>
      <c r="D152" s="112">
        <v>7.9861111111111105E-2</v>
      </c>
      <c r="E152" s="112">
        <f t="shared" si="8"/>
        <v>0.35416666666666669</v>
      </c>
      <c r="F152" s="112">
        <f>SUM(E152+G1)</f>
        <v>0.37847222222222227</v>
      </c>
      <c r="H152" s="116">
        <v>142</v>
      </c>
      <c r="I152" s="64">
        <f>SUM(H152*F1)</f>
        <v>156.20000000000002</v>
      </c>
      <c r="J152" s="64">
        <v>26.9</v>
      </c>
    </row>
    <row r="153" spans="1:21" outlineLevel="1" x14ac:dyDescent="0.3">
      <c r="A153" s="2">
        <v>23</v>
      </c>
      <c r="B153" s="114" t="str">
        <f>VLOOKUP(A153,BASE!A:B,2,FALSE)</f>
        <v>LALBENQUE</v>
      </c>
      <c r="C153" s="201"/>
      <c r="D153" s="112">
        <v>2.2916666666666669E-2</v>
      </c>
      <c r="E153" s="112">
        <f t="shared" si="8"/>
        <v>0.40138888888888891</v>
      </c>
      <c r="F153" s="112">
        <f>SUM(E153+G1)</f>
        <v>0.42569444444444449</v>
      </c>
      <c r="H153" s="116">
        <v>27</v>
      </c>
      <c r="I153" s="64">
        <f>SUM(H153*F1)</f>
        <v>29.700000000000003</v>
      </c>
      <c r="J153" s="64">
        <v>0</v>
      </c>
    </row>
    <row r="154" spans="1:21" outlineLevel="1" x14ac:dyDescent="0.3">
      <c r="A154" s="2">
        <v>111</v>
      </c>
      <c r="B154" s="114" t="str">
        <f>VLOOKUP(A154,BASE!A:B,2,FALSE)</f>
        <v>LALBENQUE BETON</v>
      </c>
      <c r="C154" s="201"/>
      <c r="D154" s="112">
        <v>0</v>
      </c>
      <c r="E154" s="112">
        <f t="shared" si="8"/>
        <v>0.42569444444444449</v>
      </c>
      <c r="F154" s="112">
        <f>SUM(E154+G1)</f>
        <v>0.45000000000000007</v>
      </c>
      <c r="H154" s="116">
        <v>0</v>
      </c>
      <c r="I154" s="64">
        <f>SUM(H154*F1)</f>
        <v>0</v>
      </c>
      <c r="J154" s="64">
        <v>0</v>
      </c>
    </row>
    <row r="155" spans="1:21" outlineLevel="1" x14ac:dyDescent="0.3">
      <c r="A155" s="2">
        <v>695</v>
      </c>
      <c r="B155" s="114" t="str">
        <f>VLOOKUP(A155,BASE!A:B,2,FALSE)</f>
        <v>POLE LALBENQUE</v>
      </c>
      <c r="C155" s="201"/>
      <c r="D155" s="112">
        <v>0</v>
      </c>
      <c r="E155" s="112">
        <f t="shared" si="8"/>
        <v>0.45000000000000007</v>
      </c>
      <c r="F155" s="112">
        <f>SUM(E155+G1)</f>
        <v>0.47430555555555565</v>
      </c>
      <c r="H155" s="116">
        <v>0</v>
      </c>
      <c r="I155" s="64">
        <f>SUM(H155*F1)</f>
        <v>0</v>
      </c>
      <c r="J155" s="64">
        <v>0</v>
      </c>
    </row>
    <row r="156" spans="1:21" outlineLevel="1" x14ac:dyDescent="0.3">
      <c r="A156" s="2">
        <v>64</v>
      </c>
      <c r="B156" s="114" t="str">
        <f>VLOOKUP(A156,BASE!A:B,2,FALSE)</f>
        <v>LABENQUE US.</v>
      </c>
      <c r="C156" s="201"/>
      <c r="D156" s="112">
        <v>8.3333333333333332E-3</v>
      </c>
      <c r="E156" s="112">
        <f t="shared" si="8"/>
        <v>0.48263888888888901</v>
      </c>
      <c r="F156" s="112">
        <f>SUM(E156+G1)</f>
        <v>0.50694444444444453</v>
      </c>
      <c r="H156" s="116">
        <v>9</v>
      </c>
      <c r="I156" s="64">
        <f>SUM(H156*F1)</f>
        <v>9.9</v>
      </c>
      <c r="J156" s="64">
        <v>0</v>
      </c>
    </row>
    <row r="157" spans="1:21" outlineLevel="1" x14ac:dyDescent="0.3">
      <c r="A157" s="106"/>
      <c r="B157" s="107"/>
      <c r="C157" s="133"/>
      <c r="D157" s="153">
        <f>SUM(D151:D156)</f>
        <v>0.125</v>
      </c>
      <c r="E157" s="113"/>
      <c r="F157" s="113"/>
      <c r="G157" s="123">
        <f>SUM(F156-F150)</f>
        <v>0.27083333333333337</v>
      </c>
      <c r="H157" s="118">
        <f>SUM(H150:H156)</f>
        <v>178</v>
      </c>
      <c r="I157" s="109">
        <f>SUM(I151:I156)</f>
        <v>195.80000000000004</v>
      </c>
      <c r="J157" s="109">
        <f>SUM(J151:J156)</f>
        <v>26.9</v>
      </c>
      <c r="K157" s="109">
        <f>SUM(I157:J157)+150</f>
        <v>372.70000000000005</v>
      </c>
      <c r="L157" s="128"/>
      <c r="M157" s="107"/>
      <c r="N157" s="123"/>
      <c r="O157" s="107"/>
      <c r="P157" s="109"/>
      <c r="Q157" s="107"/>
      <c r="R157" s="123"/>
      <c r="S157" s="109"/>
      <c r="T157" s="109">
        <f>IF(T150&lt;160,160,T150)</f>
        <v>538.70000000000005</v>
      </c>
      <c r="U157" s="159"/>
    </row>
    <row r="158" spans="1:21" outlineLevel="1" x14ac:dyDescent="0.3">
      <c r="A158" s="2">
        <v>8</v>
      </c>
      <c r="B158" s="114" t="str">
        <f>VLOOKUP(A158,BASE!A:B,2,FALSE)</f>
        <v>PTF ST SULPICE</v>
      </c>
      <c r="C158" s="201" t="s">
        <v>3</v>
      </c>
      <c r="D158" s="112"/>
      <c r="E158" s="112"/>
      <c r="F158" s="151">
        <v>0.23611111111111113</v>
      </c>
      <c r="M158" s="3">
        <v>105</v>
      </c>
      <c r="N158" s="13">
        <v>8.4722222222222213E-2</v>
      </c>
      <c r="O158" s="122">
        <f>SUM(M158*F1)</f>
        <v>115.50000000000001</v>
      </c>
      <c r="P158" s="105">
        <v>0</v>
      </c>
      <c r="Q158" s="98">
        <f>SUM(H165+M158)</f>
        <v>248</v>
      </c>
      <c r="R158" s="102">
        <f>SUM(N158+G165)</f>
        <v>0.3625000000000001</v>
      </c>
      <c r="S158" s="101">
        <f>SUM(P158+J165)</f>
        <v>0</v>
      </c>
      <c r="T158" s="101">
        <f>SUM(K165+O158+P158)</f>
        <v>422.8</v>
      </c>
      <c r="U158" s="156">
        <f>SUM(D165+N158)</f>
        <v>0.21666666666666667</v>
      </c>
    </row>
    <row r="159" spans="1:21" outlineLevel="1" x14ac:dyDescent="0.3">
      <c r="A159" s="2">
        <v>6</v>
      </c>
      <c r="B159" s="114" t="str">
        <f>VLOOKUP(A159,BASE!A:B,2,FALSE)</f>
        <v>PTF AUTO</v>
      </c>
      <c r="C159" s="201"/>
      <c r="D159" s="112">
        <v>1.3888888888888888E-2</v>
      </c>
      <c r="E159" s="112">
        <f t="shared" si="8"/>
        <v>0.25</v>
      </c>
      <c r="F159" s="112">
        <f>SUM(E159+G1)</f>
        <v>0.27430555555555558</v>
      </c>
      <c r="I159" s="64">
        <f>SUM(H159*F1)</f>
        <v>0</v>
      </c>
      <c r="J159" s="64">
        <v>0</v>
      </c>
    </row>
    <row r="160" spans="1:21" outlineLevel="1" x14ac:dyDescent="0.3">
      <c r="A160" s="2">
        <v>26</v>
      </c>
      <c r="B160" s="114" t="str">
        <f>VLOOKUP(A160,BASE!A:B,2,FALSE)</f>
        <v>CAHORS</v>
      </c>
      <c r="C160" s="201"/>
      <c r="D160" s="112">
        <v>8.6805555555555566E-2</v>
      </c>
      <c r="E160" s="112">
        <f t="shared" si="8"/>
        <v>0.36111111111111116</v>
      </c>
      <c r="F160" s="112">
        <f>SUM(E160+G1)</f>
        <v>0.38541666666666674</v>
      </c>
      <c r="H160" s="116">
        <v>107</v>
      </c>
      <c r="I160" s="64">
        <f>SUM(H160*F1)</f>
        <v>117.7</v>
      </c>
      <c r="J160" s="64">
        <v>0</v>
      </c>
    </row>
    <row r="161" spans="1:21" outlineLevel="1" x14ac:dyDescent="0.3">
      <c r="A161" s="2">
        <v>23</v>
      </c>
      <c r="B161" s="114" t="str">
        <f>VLOOKUP(A161,BASE!A:B,2,FALSE)</f>
        <v>LALBENQUE</v>
      </c>
      <c r="C161" s="201"/>
      <c r="D161" s="112">
        <v>2.2916666666666669E-2</v>
      </c>
      <c r="E161" s="112">
        <f t="shared" si="8"/>
        <v>0.40833333333333344</v>
      </c>
      <c r="F161" s="112">
        <f>SUM(E161+G1)</f>
        <v>0.43263888888888902</v>
      </c>
      <c r="H161" s="116">
        <v>27</v>
      </c>
      <c r="I161" s="64">
        <f>SUM(H161*F1)</f>
        <v>29.700000000000003</v>
      </c>
      <c r="J161" s="64">
        <v>0</v>
      </c>
    </row>
    <row r="162" spans="1:21" outlineLevel="1" x14ac:dyDescent="0.3">
      <c r="A162" s="2">
        <v>111</v>
      </c>
      <c r="B162" s="114" t="str">
        <f>VLOOKUP(A162,BASE!A:B,2,FALSE)</f>
        <v>LALBENQUE BETON</v>
      </c>
      <c r="C162" s="201"/>
      <c r="D162" s="112">
        <v>0</v>
      </c>
      <c r="E162" s="112">
        <f t="shared" si="8"/>
        <v>0.43263888888888902</v>
      </c>
      <c r="F162" s="112">
        <f>SUM(E162+G1)</f>
        <v>0.4569444444444446</v>
      </c>
      <c r="H162" s="116">
        <v>0</v>
      </c>
      <c r="I162" s="64">
        <f>SUM(H162*F1)</f>
        <v>0</v>
      </c>
      <c r="J162" s="64">
        <v>0</v>
      </c>
    </row>
    <row r="163" spans="1:21" outlineLevel="1" x14ac:dyDescent="0.3">
      <c r="A163" s="2">
        <v>695</v>
      </c>
      <c r="B163" s="114" t="str">
        <f>VLOOKUP(A163,BASE!A:B,2,FALSE)</f>
        <v>POLE LALBENQUE</v>
      </c>
      <c r="C163" s="201"/>
      <c r="D163" s="112">
        <v>0</v>
      </c>
      <c r="E163" s="112">
        <f t="shared" si="8"/>
        <v>0.4569444444444446</v>
      </c>
      <c r="F163" s="112">
        <f>SUM(E163+G1)</f>
        <v>0.48125000000000018</v>
      </c>
      <c r="H163" s="116">
        <v>0</v>
      </c>
      <c r="I163" s="64">
        <f>SUM(H163*F1)</f>
        <v>0</v>
      </c>
      <c r="J163" s="64">
        <v>0</v>
      </c>
    </row>
    <row r="164" spans="1:21" outlineLevel="1" x14ac:dyDescent="0.3">
      <c r="A164" s="2">
        <v>64</v>
      </c>
      <c r="B164" s="114" t="str">
        <f>VLOOKUP(A164,BASE!A:B,2,FALSE)</f>
        <v>LABENQUE US.</v>
      </c>
      <c r="C164" s="201"/>
      <c r="D164" s="112">
        <v>8.3333333333333332E-3</v>
      </c>
      <c r="E164" s="112">
        <f t="shared" si="8"/>
        <v>0.48958333333333354</v>
      </c>
      <c r="F164" s="112">
        <f>SUM(E164+G1)</f>
        <v>0.51388888888888906</v>
      </c>
      <c r="H164" s="116">
        <v>9</v>
      </c>
      <c r="I164" s="64">
        <f>SUM(H164*F1)</f>
        <v>9.9</v>
      </c>
      <c r="J164" s="64">
        <v>0</v>
      </c>
    </row>
    <row r="165" spans="1:21" outlineLevel="1" x14ac:dyDescent="0.3">
      <c r="A165" s="106"/>
      <c r="B165" s="107"/>
      <c r="C165" s="133"/>
      <c r="D165" s="153">
        <f>SUM(D159:D164)</f>
        <v>0.13194444444444445</v>
      </c>
      <c r="E165" s="113"/>
      <c r="F165" s="113"/>
      <c r="G165" s="123">
        <f>SUM(F164-F158)</f>
        <v>0.2777777777777779</v>
      </c>
      <c r="H165" s="118">
        <f>SUM(H164+H163+H162+H161+H160)</f>
        <v>143</v>
      </c>
      <c r="I165" s="109">
        <f>SUM(I158:I164)</f>
        <v>157.30000000000001</v>
      </c>
      <c r="J165" s="109">
        <f>SUM(J158:J164)</f>
        <v>0</v>
      </c>
      <c r="K165" s="109">
        <f>SUM(I165:J165)+150</f>
        <v>307.3</v>
      </c>
      <c r="L165" s="128"/>
      <c r="M165" s="107"/>
      <c r="N165" s="123"/>
      <c r="O165" s="107"/>
      <c r="P165" s="109"/>
      <c r="Q165" s="107"/>
      <c r="R165" s="123"/>
      <c r="S165" s="109"/>
      <c r="T165" s="109">
        <f>IF(T158&lt;160,160,T158)</f>
        <v>422.8</v>
      </c>
      <c r="U165" s="159"/>
    </row>
    <row r="166" spans="1:21" outlineLevel="1" x14ac:dyDescent="0.3">
      <c r="A166" s="2">
        <v>8</v>
      </c>
      <c r="B166" s="114" t="str">
        <f>VLOOKUP(A166,BASE!A:B,2,FALSE)</f>
        <v>PTF ST SULPICE</v>
      </c>
      <c r="C166" s="201" t="s">
        <v>260</v>
      </c>
      <c r="D166" s="112"/>
      <c r="E166" s="112"/>
      <c r="F166" s="151">
        <v>0.23611111111111113</v>
      </c>
      <c r="M166" s="3">
        <v>105</v>
      </c>
      <c r="N166" s="13">
        <v>8.4722222222222213E-2</v>
      </c>
      <c r="O166" s="122">
        <f>SUM(M166*F1)</f>
        <v>115.50000000000001</v>
      </c>
      <c r="P166" s="105">
        <v>0</v>
      </c>
      <c r="Q166" s="98">
        <f>SUM(H173+M166)</f>
        <v>226</v>
      </c>
      <c r="R166" s="102">
        <f>SUM(N166+G173)</f>
        <v>0.34722222222222238</v>
      </c>
      <c r="S166" s="101">
        <f>SUM(P166+J173)</f>
        <v>0</v>
      </c>
      <c r="T166" s="101">
        <f>SUM(K173+O166+P166)</f>
        <v>398.6</v>
      </c>
      <c r="U166" s="156">
        <f>SUM(D173+N166)</f>
        <v>0.2013888888888889</v>
      </c>
    </row>
    <row r="167" spans="1:21" outlineLevel="1" x14ac:dyDescent="0.3">
      <c r="A167" s="2">
        <v>6</v>
      </c>
      <c r="B167" s="114" t="str">
        <f>VLOOKUP(A167,BASE!A:B,2,FALSE)</f>
        <v>PTF AUTO</v>
      </c>
      <c r="C167" s="201"/>
      <c r="D167" s="112">
        <v>1.3888888888888888E-2</v>
      </c>
      <c r="E167" s="112">
        <f t="shared" si="8"/>
        <v>0.25</v>
      </c>
      <c r="F167" s="112">
        <f>SUM(E167+G1)</f>
        <v>0.27430555555555558</v>
      </c>
      <c r="I167" s="64">
        <f>SUM(H167*F1)</f>
        <v>0</v>
      </c>
      <c r="J167" s="64">
        <v>0</v>
      </c>
    </row>
    <row r="168" spans="1:21" outlineLevel="1" x14ac:dyDescent="0.3">
      <c r="A168" s="2">
        <v>64</v>
      </c>
      <c r="B168" s="114" t="str">
        <f>VLOOKUP(A168,BASE!A:B,2,FALSE)</f>
        <v>LABENQUE US.</v>
      </c>
      <c r="C168" s="201"/>
      <c r="D168" s="112">
        <v>7.2916666666666671E-2</v>
      </c>
      <c r="E168" s="112">
        <f t="shared" si="8"/>
        <v>0.34722222222222227</v>
      </c>
      <c r="F168" s="112">
        <f>SUM(E168+G1)</f>
        <v>0.37152777777777785</v>
      </c>
      <c r="H168" s="116">
        <v>92</v>
      </c>
      <c r="I168" s="64">
        <f>SUM(H168*F1)</f>
        <v>101.2</v>
      </c>
      <c r="J168" s="64">
        <v>0</v>
      </c>
    </row>
    <row r="169" spans="1:21" outlineLevel="1" x14ac:dyDescent="0.3">
      <c r="A169" s="2">
        <v>695</v>
      </c>
      <c r="B169" s="114" t="str">
        <f>VLOOKUP(A169,BASE!A:B,2,FALSE)</f>
        <v>POLE LALBENQUE</v>
      </c>
      <c r="C169" s="201"/>
      <c r="D169" s="112">
        <v>0</v>
      </c>
      <c r="E169" s="112">
        <f t="shared" si="8"/>
        <v>0.37152777777777785</v>
      </c>
      <c r="F169" s="112">
        <f>SUM(E169+G1)</f>
        <v>0.39583333333333343</v>
      </c>
      <c r="H169" s="116">
        <v>0</v>
      </c>
      <c r="I169" s="64">
        <f>SUM(H169*F1)</f>
        <v>0</v>
      </c>
      <c r="J169" s="64">
        <v>0</v>
      </c>
    </row>
    <row r="170" spans="1:21" outlineLevel="1" x14ac:dyDescent="0.3">
      <c r="A170" s="2">
        <v>111</v>
      </c>
      <c r="B170" s="114" t="str">
        <f>VLOOKUP(A170,BASE!A:B,2,FALSE)</f>
        <v>LALBENQUE BETON</v>
      </c>
      <c r="C170" s="201"/>
      <c r="D170" s="112">
        <v>0</v>
      </c>
      <c r="E170" s="112">
        <f t="shared" si="8"/>
        <v>0.39583333333333343</v>
      </c>
      <c r="F170" s="112">
        <f>SUM(E170+G1)</f>
        <v>0.42013888888888901</v>
      </c>
      <c r="H170" s="116">
        <v>0</v>
      </c>
      <c r="I170" s="64">
        <f>SUM(H170*F1)</f>
        <v>0</v>
      </c>
      <c r="J170" s="64">
        <v>0</v>
      </c>
    </row>
    <row r="171" spans="1:21" outlineLevel="1" x14ac:dyDescent="0.3">
      <c r="A171" s="2">
        <v>23</v>
      </c>
      <c r="B171" s="114" t="str">
        <f>VLOOKUP(A171,BASE!A:B,2,FALSE)</f>
        <v>LALBENQUE</v>
      </c>
      <c r="C171" s="201"/>
      <c r="D171" s="112">
        <v>8.3333333333333332E-3</v>
      </c>
      <c r="E171" s="112">
        <f t="shared" si="8"/>
        <v>0.42847222222222237</v>
      </c>
      <c r="F171" s="112">
        <f>SUM(E171+G1)</f>
        <v>0.45277777777777795</v>
      </c>
      <c r="H171" s="116">
        <v>8</v>
      </c>
      <c r="I171" s="64">
        <f>SUM(H171*F1)</f>
        <v>8.8000000000000007</v>
      </c>
      <c r="J171" s="64">
        <v>0</v>
      </c>
    </row>
    <row r="172" spans="1:21" outlineLevel="1" x14ac:dyDescent="0.3">
      <c r="A172" s="2">
        <v>26</v>
      </c>
      <c r="B172" s="114" t="str">
        <f>VLOOKUP(A172,BASE!A:B,2,FALSE)</f>
        <v>CAHORS</v>
      </c>
      <c r="C172" s="201"/>
      <c r="D172" s="112">
        <v>2.1527777777777781E-2</v>
      </c>
      <c r="E172" s="112">
        <f t="shared" si="8"/>
        <v>0.4743055555555557</v>
      </c>
      <c r="F172" s="112">
        <f>SUM(E172+G1)</f>
        <v>0.49861111111111128</v>
      </c>
      <c r="H172" s="116">
        <v>21</v>
      </c>
      <c r="I172" s="64">
        <f>SUM(H172*F1)</f>
        <v>23.1</v>
      </c>
      <c r="J172" s="64">
        <v>0</v>
      </c>
    </row>
    <row r="173" spans="1:21" outlineLevel="1" x14ac:dyDescent="0.3">
      <c r="A173" s="106"/>
      <c r="B173" s="107"/>
      <c r="C173" s="133"/>
      <c r="D173" s="153">
        <f>SUM(D167:D172)</f>
        <v>0.11666666666666667</v>
      </c>
      <c r="E173" s="113"/>
      <c r="F173" s="113"/>
      <c r="G173" s="123">
        <f>SUM(F172-F166)</f>
        <v>0.26250000000000018</v>
      </c>
      <c r="H173" s="118">
        <f>SUM(H172+H171+H169+H170+H168)</f>
        <v>121</v>
      </c>
      <c r="I173" s="109">
        <f>SUM(I166:I172)</f>
        <v>133.1</v>
      </c>
      <c r="J173" s="109">
        <f>SUM(J166:J172)</f>
        <v>0</v>
      </c>
      <c r="K173" s="109">
        <f>SUM(I173:J173)+150</f>
        <v>283.10000000000002</v>
      </c>
      <c r="L173" s="128"/>
      <c r="M173" s="107"/>
      <c r="N173" s="123"/>
      <c r="O173" s="107"/>
      <c r="P173" s="109"/>
      <c r="Q173" s="107"/>
      <c r="R173" s="123"/>
      <c r="S173" s="109"/>
      <c r="T173" s="109">
        <f>IF(T166&lt;160,160,T166)</f>
        <v>398.6</v>
      </c>
      <c r="U173" s="159"/>
    </row>
    <row r="174" spans="1:21" x14ac:dyDescent="0.3">
      <c r="A174" s="202" t="s">
        <v>283</v>
      </c>
      <c r="B174" s="202"/>
      <c r="D174" s="112"/>
      <c r="E174" s="112"/>
      <c r="F174" s="112"/>
    </row>
    <row r="175" spans="1:21" outlineLevel="1" x14ac:dyDescent="0.3">
      <c r="A175" s="2">
        <v>8</v>
      </c>
      <c r="B175" s="114" t="str">
        <f>VLOOKUP(A175,BASE!A:B,2,FALSE)</f>
        <v>PTF ST SULPICE</v>
      </c>
      <c r="C175" s="201" t="s">
        <v>0</v>
      </c>
      <c r="D175" s="112"/>
      <c r="E175" s="112"/>
      <c r="F175" s="151">
        <v>0.25</v>
      </c>
      <c r="M175" s="114">
        <v>64</v>
      </c>
      <c r="N175" s="13">
        <v>3.7499999999999999E-2</v>
      </c>
      <c r="O175" s="122">
        <f>SUM(M175*F10)</f>
        <v>33.866666666666674</v>
      </c>
      <c r="P175" s="105">
        <v>12.9</v>
      </c>
      <c r="Q175" s="98">
        <f>SUM(H178+M175)</f>
        <v>266</v>
      </c>
      <c r="R175" s="102">
        <f>SUM(N175+G178)</f>
        <v>0.14652777777777778</v>
      </c>
      <c r="S175" s="101">
        <f>SUM(P175+J178)</f>
        <v>63.2</v>
      </c>
      <c r="T175" s="101">
        <f>SUM(K178+O175+P175)</f>
        <v>469.26666666666665</v>
      </c>
      <c r="U175" s="156">
        <f>SUM(D178+N175)</f>
        <v>0.14652777777777778</v>
      </c>
    </row>
    <row r="176" spans="1:21" outlineLevel="1" x14ac:dyDescent="0.3">
      <c r="A176" s="2">
        <v>127</v>
      </c>
      <c r="B176" s="114" t="str">
        <f>VLOOKUP(A176,BASE!A:B,2,FALSE)</f>
        <v>TREBES</v>
      </c>
      <c r="C176" s="201"/>
      <c r="D176" s="112">
        <v>6.805555555555555E-2</v>
      </c>
      <c r="E176" s="112">
        <f t="shared" si="8"/>
        <v>0.31805555555555554</v>
      </c>
      <c r="F176" s="112">
        <f t="shared" ref="F176:F185" si="9">SUM(E176+G171)</f>
        <v>0.31805555555555554</v>
      </c>
      <c r="H176" s="116">
        <v>130</v>
      </c>
      <c r="I176" s="64">
        <f>SUM(H176*F1)</f>
        <v>143</v>
      </c>
      <c r="J176" s="64">
        <v>33.700000000000003</v>
      </c>
    </row>
    <row r="177" spans="1:21" outlineLevel="1" x14ac:dyDescent="0.3">
      <c r="A177" s="2">
        <v>19</v>
      </c>
      <c r="B177" s="114" t="str">
        <f>VLOOKUP(A177,BASE!A:B,2,FALSE)</f>
        <v>VILLEFRANCHE L.</v>
      </c>
      <c r="C177" s="201"/>
      <c r="D177" s="112">
        <v>4.0972222222222222E-2</v>
      </c>
      <c r="E177" s="112">
        <f t="shared" si="8"/>
        <v>0.35902777777777778</v>
      </c>
      <c r="F177" s="112">
        <f t="shared" si="9"/>
        <v>0.35902777777777778</v>
      </c>
      <c r="H177" s="116">
        <v>72</v>
      </c>
      <c r="I177" s="64">
        <f>SUM(H177*F1)</f>
        <v>79.2</v>
      </c>
      <c r="J177" s="64">
        <v>16.600000000000001</v>
      </c>
    </row>
    <row r="178" spans="1:21" outlineLevel="1" x14ac:dyDescent="0.3">
      <c r="A178" s="106"/>
      <c r="B178" s="107"/>
      <c r="C178" s="133"/>
      <c r="D178" s="153">
        <f>SUM(D175:D177)</f>
        <v>0.10902777777777778</v>
      </c>
      <c r="E178" s="113"/>
      <c r="F178" s="113"/>
      <c r="G178" s="123">
        <f>SUM(F177-F175)</f>
        <v>0.10902777777777778</v>
      </c>
      <c r="H178" s="118">
        <f>SUM(H177+H176+H174+H175)</f>
        <v>202</v>
      </c>
      <c r="I178" s="109">
        <f>SUM(I174:I177)</f>
        <v>222.2</v>
      </c>
      <c r="J178" s="109">
        <f>SUM(J174:J177)</f>
        <v>50.300000000000004</v>
      </c>
      <c r="K178" s="109">
        <f>SUM(I178:J178)+150</f>
        <v>422.5</v>
      </c>
      <c r="L178" s="128"/>
      <c r="M178" s="107"/>
      <c r="N178" s="123"/>
      <c r="O178" s="107"/>
      <c r="P178" s="109"/>
      <c r="Q178" s="107"/>
      <c r="R178" s="123"/>
      <c r="S178" s="109"/>
      <c r="T178" s="109">
        <f>IF(T175&lt;160,160,T175)</f>
        <v>469.26666666666665</v>
      </c>
      <c r="U178" s="159"/>
    </row>
    <row r="179" spans="1:21" outlineLevel="1" x14ac:dyDescent="0.3">
      <c r="A179" s="2">
        <v>8</v>
      </c>
      <c r="B179" s="114" t="str">
        <f>VLOOKUP(A179,BASE!A:B,2,FALSE)</f>
        <v>PTF ST SULPICE</v>
      </c>
      <c r="C179" s="201" t="s">
        <v>3</v>
      </c>
      <c r="D179" s="112"/>
      <c r="E179" s="112"/>
      <c r="F179" s="151">
        <v>0.21875</v>
      </c>
      <c r="G179" s="114"/>
      <c r="I179" s="64">
        <f>SUM(H179*F1)</f>
        <v>0</v>
      </c>
      <c r="J179" s="64">
        <v>0</v>
      </c>
      <c r="M179" s="114">
        <v>58</v>
      </c>
      <c r="N179" s="13">
        <v>4.7222222222222221E-2</v>
      </c>
      <c r="O179" s="122">
        <f>SUM(M179*F14)</f>
        <v>24.005555555555556</v>
      </c>
      <c r="P179" s="105">
        <v>0</v>
      </c>
      <c r="Q179" s="98">
        <f>SUM(H182+M179)</f>
        <v>244</v>
      </c>
      <c r="R179" s="102">
        <f>SUM(N179+G182)</f>
        <v>0.19444444444444442</v>
      </c>
      <c r="S179" s="101">
        <f>SUM(P179+J182)</f>
        <v>0</v>
      </c>
      <c r="T179" s="101">
        <f>SUM(K186+O179+P179)</f>
        <v>378.60555555555555</v>
      </c>
      <c r="U179" s="156">
        <f>SUM(D182+N179)</f>
        <v>0.19444444444444445</v>
      </c>
    </row>
    <row r="180" spans="1:21" outlineLevel="1" x14ac:dyDescent="0.3">
      <c r="A180" s="2">
        <v>127</v>
      </c>
      <c r="B180" s="114" t="str">
        <f>VLOOKUP(A180,BASE!A:B,2,FALSE)</f>
        <v>TREBES</v>
      </c>
      <c r="C180" s="201"/>
      <c r="D180" s="112">
        <v>9.5138888888888884E-2</v>
      </c>
      <c r="E180" s="112">
        <f t="shared" ref="E180:E181" si="10">SUM(F179+D180)</f>
        <v>0.31388888888888888</v>
      </c>
      <c r="F180" s="112">
        <f t="shared" si="9"/>
        <v>0.31388888888888888</v>
      </c>
      <c r="G180" s="114"/>
      <c r="H180" s="116">
        <v>119</v>
      </c>
      <c r="I180" s="64">
        <f>SUM(H180*F1)</f>
        <v>130.9</v>
      </c>
      <c r="J180" s="64">
        <v>0</v>
      </c>
      <c r="M180" s="114"/>
      <c r="O180" s="114"/>
      <c r="Q180" s="114"/>
      <c r="T180" s="114"/>
    </row>
    <row r="181" spans="1:21" outlineLevel="1" x14ac:dyDescent="0.3">
      <c r="A181" s="2">
        <v>19</v>
      </c>
      <c r="B181" s="114" t="str">
        <f>VLOOKUP(A181,BASE!A:B,2,FALSE)</f>
        <v>VILLEFRANCHE L.</v>
      </c>
      <c r="C181" s="201"/>
      <c r="D181" s="112">
        <v>5.2083333333333336E-2</v>
      </c>
      <c r="E181" s="112">
        <f t="shared" si="10"/>
        <v>0.3659722222222222</v>
      </c>
      <c r="F181" s="112">
        <f t="shared" si="9"/>
        <v>0.3659722222222222</v>
      </c>
      <c r="G181" s="114"/>
      <c r="H181" s="116">
        <v>67</v>
      </c>
      <c r="I181" s="64">
        <f>SUM(H181*F1)</f>
        <v>73.7</v>
      </c>
      <c r="J181" s="64">
        <v>0</v>
      </c>
      <c r="M181" s="114"/>
      <c r="O181" s="114"/>
      <c r="Q181" s="114"/>
      <c r="T181" s="114"/>
    </row>
    <row r="182" spans="1:21" hidden="1" outlineLevel="2" x14ac:dyDescent="0.3">
      <c r="A182" s="106"/>
      <c r="B182" s="107"/>
      <c r="C182" s="133"/>
      <c r="D182" s="153">
        <f>SUM(D179:D181)</f>
        <v>0.14722222222222223</v>
      </c>
      <c r="E182" s="113"/>
      <c r="F182" s="113"/>
      <c r="G182" s="123">
        <f>SUM(F181-F179)</f>
        <v>0.1472222222222222</v>
      </c>
      <c r="H182" s="118">
        <f>SUM(H181+H180+H179+H179)</f>
        <v>186</v>
      </c>
      <c r="I182" s="109">
        <f>SUM(I179:I181)</f>
        <v>204.60000000000002</v>
      </c>
      <c r="J182" s="109">
        <f>SUM(J179:J181)</f>
        <v>0</v>
      </c>
      <c r="K182" s="109">
        <f>SUM(I182:J182)</f>
        <v>204.60000000000002</v>
      </c>
      <c r="L182" s="128"/>
      <c r="M182" s="107"/>
      <c r="N182" s="123"/>
      <c r="O182" s="107"/>
      <c r="P182" s="109"/>
      <c r="Q182" s="107"/>
      <c r="R182" s="123"/>
      <c r="S182" s="109"/>
      <c r="T182" s="109">
        <f>IF(T179&lt;160,160,T179)</f>
        <v>378.60555555555555</v>
      </c>
      <c r="U182" s="159"/>
    </row>
    <row r="183" spans="1:21" hidden="1" outlineLevel="2" x14ac:dyDescent="0.3">
      <c r="A183" s="135">
        <v>8</v>
      </c>
      <c r="B183" s="136" t="str">
        <f>VLOOKUP(A183,BASE!A:B,2,FALSE)</f>
        <v>PTF ST SULPICE</v>
      </c>
      <c r="C183" s="204" t="s">
        <v>260</v>
      </c>
      <c r="D183" s="137"/>
      <c r="E183" s="137"/>
      <c r="F183" s="137">
        <v>0.20833333333333334</v>
      </c>
      <c r="G183" s="136"/>
      <c r="H183" s="138"/>
      <c r="I183" s="139">
        <f>SUM(H183*F9)</f>
        <v>0</v>
      </c>
      <c r="J183" s="139">
        <v>0</v>
      </c>
      <c r="K183" s="139"/>
      <c r="L183" s="203" t="s">
        <v>284</v>
      </c>
      <c r="M183" s="136"/>
      <c r="N183" s="137"/>
      <c r="O183" s="140">
        <f>SUM(M183*F1)</f>
        <v>0</v>
      </c>
      <c r="P183" s="141">
        <v>0</v>
      </c>
      <c r="Q183" s="142">
        <f>SUM(H186+M183)</f>
        <v>186</v>
      </c>
      <c r="R183" s="143">
        <f>SUM(N183+G186)</f>
        <v>0.1472222222222222</v>
      </c>
      <c r="S183" s="144">
        <f>SUM(P183+J186)</f>
        <v>0</v>
      </c>
      <c r="T183" s="144">
        <f>SUM(Q183*F1+S183)</f>
        <v>204.60000000000002</v>
      </c>
      <c r="U183" s="156">
        <f>SUM(D186+N183)</f>
        <v>0.41666666666666669</v>
      </c>
    </row>
    <row r="184" spans="1:21" hidden="1" outlineLevel="2" x14ac:dyDescent="0.3">
      <c r="A184" s="135">
        <v>127</v>
      </c>
      <c r="B184" s="136" t="str">
        <f>VLOOKUP(A184,BASE!A:B,2,FALSE)</f>
        <v>TREBES</v>
      </c>
      <c r="C184" s="204"/>
      <c r="D184" s="137">
        <v>0.41666666666666669</v>
      </c>
      <c r="E184" s="137">
        <f t="shared" ref="E184:E185" si="11">SUM(F183+D184)</f>
        <v>0.625</v>
      </c>
      <c r="F184" s="137">
        <f t="shared" si="9"/>
        <v>0.625</v>
      </c>
      <c r="G184" s="136"/>
      <c r="H184" s="138"/>
      <c r="I184" s="139">
        <f>SUM(H184*F9)</f>
        <v>0</v>
      </c>
      <c r="J184" s="139">
        <v>0</v>
      </c>
      <c r="K184" s="139"/>
      <c r="L184" s="203"/>
      <c r="M184" s="136"/>
      <c r="N184" s="137"/>
      <c r="O184" s="136"/>
      <c r="P184" s="139"/>
      <c r="Q184" s="136"/>
      <c r="R184" s="137"/>
      <c r="S184" s="139"/>
      <c r="T184" s="136"/>
    </row>
    <row r="185" spans="1:21" hidden="1" outlineLevel="2" x14ac:dyDescent="0.3">
      <c r="A185" s="135">
        <v>19</v>
      </c>
      <c r="B185" s="136" t="str">
        <f>VLOOKUP(A185,BASE!A:B,2,FALSE)</f>
        <v>VILLEFRANCHE L.</v>
      </c>
      <c r="C185" s="204"/>
      <c r="D185" s="137"/>
      <c r="E185" s="137">
        <f t="shared" si="11"/>
        <v>0.625</v>
      </c>
      <c r="F185" s="137">
        <f t="shared" si="9"/>
        <v>0.625</v>
      </c>
      <c r="G185" s="136"/>
      <c r="H185" s="138"/>
      <c r="I185" s="139">
        <f>SUM(H185*F9)</f>
        <v>0</v>
      </c>
      <c r="J185" s="139">
        <v>0</v>
      </c>
      <c r="K185" s="139"/>
      <c r="L185" s="203"/>
      <c r="M185" s="136"/>
      <c r="N185" s="137"/>
      <c r="O185" s="136"/>
      <c r="P185" s="139"/>
      <c r="Q185" s="136"/>
      <c r="R185" s="137"/>
      <c r="S185" s="139"/>
      <c r="T185" s="136"/>
    </row>
    <row r="186" spans="1:21" outlineLevel="1" collapsed="1" x14ac:dyDescent="0.3">
      <c r="A186" s="106"/>
      <c r="B186" s="107"/>
      <c r="C186" s="133"/>
      <c r="D186" s="153">
        <f>SUM(D183:D185)</f>
        <v>0.41666666666666669</v>
      </c>
      <c r="E186" s="113"/>
      <c r="F186" s="113"/>
      <c r="G186" s="123">
        <f>SUM(F181-F179)</f>
        <v>0.1472222222222222</v>
      </c>
      <c r="H186" s="118">
        <f>SUM(H185+H184+H182+H183)</f>
        <v>186</v>
      </c>
      <c r="I186" s="109">
        <f>SUM(I182:I185)</f>
        <v>204.60000000000002</v>
      </c>
      <c r="J186" s="109">
        <f>SUM(J182:J185)</f>
        <v>0</v>
      </c>
      <c r="K186" s="109">
        <f>SUM(I186:J186)+150</f>
        <v>354.6</v>
      </c>
      <c r="L186" s="128"/>
      <c r="M186" s="107"/>
      <c r="N186" s="123"/>
      <c r="O186" s="107"/>
      <c r="P186" s="109"/>
      <c r="Q186" s="107"/>
      <c r="R186" s="123"/>
      <c r="S186" s="109"/>
      <c r="T186" s="109">
        <f>IF(T183&lt;160,160,T183)</f>
        <v>204.60000000000002</v>
      </c>
      <c r="U186" s="159"/>
    </row>
    <row r="187" spans="1:21" x14ac:dyDescent="0.3">
      <c r="A187" s="202" t="s">
        <v>285</v>
      </c>
      <c r="B187" s="202"/>
      <c r="D187" s="112"/>
      <c r="E187" s="112"/>
      <c r="F187" s="112"/>
    </row>
    <row r="188" spans="1:21" outlineLevel="1" x14ac:dyDescent="0.3">
      <c r="A188" s="2">
        <v>8</v>
      </c>
      <c r="B188" s="114" t="str">
        <f>VLOOKUP(A188,BASE!A:B,2,FALSE)</f>
        <v>PTF ST SULPICE</v>
      </c>
      <c r="C188" s="201" t="s">
        <v>0</v>
      </c>
      <c r="D188" s="112"/>
      <c r="E188" s="112"/>
      <c r="F188" s="151">
        <v>0.21875</v>
      </c>
      <c r="M188" s="114">
        <v>165</v>
      </c>
      <c r="N188" s="13">
        <v>9.930555555555555E-2</v>
      </c>
      <c r="O188" s="122">
        <f>SUM(M188*F1)</f>
        <v>181.50000000000003</v>
      </c>
      <c r="P188" s="105">
        <v>45.5</v>
      </c>
      <c r="Q188" s="98">
        <f>SUM(H192+M188)</f>
        <v>385</v>
      </c>
      <c r="R188" s="102">
        <f>SUM(N188+G192)</f>
        <v>0.30833333333333335</v>
      </c>
      <c r="S188" s="101">
        <f>SUM(P188+J192)</f>
        <v>91</v>
      </c>
      <c r="T188" s="101">
        <f>SUM(K192+O188+P188)</f>
        <v>664.5</v>
      </c>
      <c r="U188" s="156">
        <f>SUM(D192+N188)</f>
        <v>0.23541666666666666</v>
      </c>
    </row>
    <row r="189" spans="1:21" outlineLevel="1" x14ac:dyDescent="0.3">
      <c r="A189" s="2">
        <v>59</v>
      </c>
      <c r="B189" s="114" t="str">
        <f>VLOOKUP(A189,BASE!A:B,2,FALSE)</f>
        <v>GOURDON</v>
      </c>
      <c r="C189" s="201"/>
      <c r="D189" s="112">
        <v>9.7916666666666666E-2</v>
      </c>
      <c r="E189" s="112">
        <f t="shared" si="8"/>
        <v>0.31666666666666665</v>
      </c>
      <c r="F189" s="112">
        <f>SUM(E189+G1)</f>
        <v>0.34097222222222223</v>
      </c>
      <c r="H189" s="116">
        <v>178</v>
      </c>
      <c r="I189" s="64">
        <f>SUM(H189*F1)</f>
        <v>195.8</v>
      </c>
      <c r="J189" s="64">
        <v>45.5</v>
      </c>
    </row>
    <row r="190" spans="1:21" outlineLevel="1" x14ac:dyDescent="0.3">
      <c r="A190" s="2">
        <v>58</v>
      </c>
      <c r="B190" s="114" t="str">
        <f>VLOOKUP(A190,BASE!A:B,2,FALSE)</f>
        <v>SALVIAC</v>
      </c>
      <c r="C190" s="201"/>
      <c r="D190" s="112">
        <v>1.6666666666666666E-2</v>
      </c>
      <c r="E190" s="112">
        <f t="shared" si="8"/>
        <v>0.3576388888888889</v>
      </c>
      <c r="F190" s="112">
        <f>SUM(E190+G1)</f>
        <v>0.38194444444444448</v>
      </c>
      <c r="H190" s="116">
        <v>17</v>
      </c>
      <c r="I190" s="64">
        <f>SUM(H190*F1)</f>
        <v>18.700000000000003</v>
      </c>
      <c r="J190" s="64">
        <v>0</v>
      </c>
    </row>
    <row r="191" spans="1:21" outlineLevel="1" x14ac:dyDescent="0.3">
      <c r="A191" s="2">
        <v>21</v>
      </c>
      <c r="B191" s="114" t="str">
        <f>VLOOKUP(A191,BASE!A:B,2,FALSE)</f>
        <v>CASTELFRANC</v>
      </c>
      <c r="C191" s="201"/>
      <c r="D191" s="112">
        <v>2.1527777777777781E-2</v>
      </c>
      <c r="E191" s="112">
        <f t="shared" si="8"/>
        <v>0.40347222222222223</v>
      </c>
      <c r="F191" s="112">
        <f>SUM(E191+G1)</f>
        <v>0.42777777777777781</v>
      </c>
      <c r="H191" s="116">
        <v>25</v>
      </c>
      <c r="I191" s="64">
        <f>SUM(H191*F1)</f>
        <v>27.500000000000004</v>
      </c>
      <c r="J191" s="64">
        <v>0</v>
      </c>
    </row>
    <row r="192" spans="1:21" outlineLevel="1" x14ac:dyDescent="0.3">
      <c r="A192" s="106"/>
      <c r="B192" s="107"/>
      <c r="C192" s="133"/>
      <c r="D192" s="153">
        <f>SUM(D189:D191)</f>
        <v>0.1361111111111111</v>
      </c>
      <c r="E192" s="113"/>
      <c r="F192" s="113"/>
      <c r="G192" s="123">
        <f>SUM(F191-F188)</f>
        <v>0.20902777777777781</v>
      </c>
      <c r="H192" s="118">
        <f>SUM(H191+H190+H188+H189)</f>
        <v>220</v>
      </c>
      <c r="I192" s="109">
        <f>SUM(I188:I191)</f>
        <v>242</v>
      </c>
      <c r="J192" s="109">
        <f>SUM(J188:J191)</f>
        <v>45.5</v>
      </c>
      <c r="K192" s="109">
        <f>SUM(I192:J192)+150</f>
        <v>437.5</v>
      </c>
      <c r="L192" s="128"/>
      <c r="M192" s="107"/>
      <c r="N192" s="123"/>
      <c r="O192" s="107"/>
      <c r="P192" s="109"/>
      <c r="Q192" s="107"/>
      <c r="R192" s="123"/>
      <c r="S192" s="109"/>
      <c r="T192" s="109">
        <f>IF(T188&lt;160,160,T188)</f>
        <v>664.5</v>
      </c>
      <c r="U192" s="159"/>
    </row>
    <row r="193" spans="1:21" outlineLevel="1" x14ac:dyDescent="0.3">
      <c r="A193" s="2">
        <v>8</v>
      </c>
      <c r="B193" s="114" t="str">
        <f>VLOOKUP(A193,BASE!A:B,2,FALSE)</f>
        <v>PTF ST SULPICE</v>
      </c>
      <c r="C193" s="201" t="s">
        <v>3</v>
      </c>
      <c r="D193" s="112"/>
      <c r="E193" s="112"/>
      <c r="F193" s="151">
        <v>0.20833333333333334</v>
      </c>
      <c r="M193" s="114">
        <v>128</v>
      </c>
      <c r="N193" s="13">
        <v>0.10347222222222223</v>
      </c>
      <c r="O193" s="122">
        <f>SUM(M193*F1)</f>
        <v>140.80000000000001</v>
      </c>
      <c r="P193" s="105">
        <v>0</v>
      </c>
      <c r="Q193" s="98">
        <f>SUM(H197+M193)</f>
        <v>324</v>
      </c>
      <c r="R193" s="102">
        <f>SUM(N193+G197)</f>
        <v>0.34305555555555561</v>
      </c>
      <c r="S193" s="101">
        <f>SUM(P193+J197)</f>
        <v>0</v>
      </c>
      <c r="T193" s="101">
        <f>SUM(K197+O193+P193)</f>
        <v>506.40000000000003</v>
      </c>
      <c r="U193" s="156">
        <f>SUM(D197+N193)</f>
        <v>0.27013888888888893</v>
      </c>
    </row>
    <row r="194" spans="1:21" outlineLevel="1" x14ac:dyDescent="0.3">
      <c r="A194" s="2">
        <v>59</v>
      </c>
      <c r="B194" s="114" t="str">
        <f>VLOOKUP(A194,BASE!A:B,2,FALSE)</f>
        <v>GOURDON</v>
      </c>
      <c r="C194" s="201"/>
      <c r="D194" s="112">
        <v>0.12847222222222224</v>
      </c>
      <c r="E194" s="112">
        <f t="shared" si="8"/>
        <v>0.33680555555555558</v>
      </c>
      <c r="F194" s="112">
        <f>SUM(E194+G1)</f>
        <v>0.36111111111111116</v>
      </c>
      <c r="H194" s="116">
        <v>154</v>
      </c>
      <c r="I194" s="64">
        <f>SUM(H194*F1)</f>
        <v>169.4</v>
      </c>
      <c r="J194" s="64">
        <v>0</v>
      </c>
    </row>
    <row r="195" spans="1:21" outlineLevel="1" x14ac:dyDescent="0.3">
      <c r="A195" s="2">
        <v>58</v>
      </c>
      <c r="B195" s="114" t="str">
        <f>VLOOKUP(A195,BASE!A:B,2,FALSE)</f>
        <v>SALVIAC</v>
      </c>
      <c r="C195" s="201"/>
      <c r="D195" s="112">
        <v>1.6666666666666666E-2</v>
      </c>
      <c r="E195" s="112">
        <f t="shared" si="8"/>
        <v>0.37777777777777782</v>
      </c>
      <c r="F195" s="112">
        <f>SUM(E195+G1)</f>
        <v>0.4020833333333334</v>
      </c>
      <c r="H195" s="116">
        <v>17</v>
      </c>
      <c r="I195" s="64">
        <f>SUM(H195*F1)</f>
        <v>18.700000000000003</v>
      </c>
      <c r="J195" s="64">
        <v>0</v>
      </c>
    </row>
    <row r="196" spans="1:21" outlineLevel="1" x14ac:dyDescent="0.3">
      <c r="A196" s="2">
        <v>21</v>
      </c>
      <c r="B196" s="114" t="str">
        <f>VLOOKUP(A196,BASE!A:B,2,FALSE)</f>
        <v>CASTELFRANC</v>
      </c>
      <c r="C196" s="201"/>
      <c r="D196" s="112">
        <v>2.1527777777777781E-2</v>
      </c>
      <c r="E196" s="112">
        <f t="shared" si="8"/>
        <v>0.42361111111111116</v>
      </c>
      <c r="F196" s="112">
        <f>SUM(E196+G1)</f>
        <v>0.44791666666666674</v>
      </c>
      <c r="H196" s="116">
        <v>25</v>
      </c>
      <c r="I196" s="64">
        <f>SUM(H196*F1)</f>
        <v>27.500000000000004</v>
      </c>
      <c r="J196" s="64">
        <v>0</v>
      </c>
    </row>
    <row r="197" spans="1:21" outlineLevel="1" x14ac:dyDescent="0.3">
      <c r="A197" s="106"/>
      <c r="B197" s="107"/>
      <c r="C197" s="133"/>
      <c r="D197" s="153">
        <f>SUM(D194:D196)</f>
        <v>0.16666666666666669</v>
      </c>
      <c r="E197" s="113"/>
      <c r="F197" s="113"/>
      <c r="G197" s="123">
        <f>SUM(F196-F193)</f>
        <v>0.2395833333333334</v>
      </c>
      <c r="H197" s="118">
        <f>SUM(H196+H195+H193+H194)</f>
        <v>196</v>
      </c>
      <c r="I197" s="109">
        <f>SUM(I193:I196)</f>
        <v>215.60000000000002</v>
      </c>
      <c r="J197" s="109">
        <f>SUM(J193:J196)</f>
        <v>0</v>
      </c>
      <c r="K197" s="109">
        <f>SUM(I197:J197)+150</f>
        <v>365.6</v>
      </c>
      <c r="L197" s="128"/>
      <c r="M197" s="107"/>
      <c r="N197" s="123"/>
      <c r="O197" s="107"/>
      <c r="P197" s="109"/>
      <c r="Q197" s="107"/>
      <c r="R197" s="123"/>
      <c r="S197" s="109"/>
      <c r="T197" s="109">
        <f>IF(T193&lt;160,160,T193)</f>
        <v>506.40000000000003</v>
      </c>
      <c r="U197" s="159"/>
    </row>
    <row r="198" spans="1:21" outlineLevel="1" x14ac:dyDescent="0.3">
      <c r="A198" s="2">
        <v>8</v>
      </c>
      <c r="B198" s="114" t="str">
        <f>VLOOKUP(A198,BASE!A:B,2,FALSE)</f>
        <v>PTF ST SULPICE</v>
      </c>
      <c r="C198" s="201" t="s">
        <v>260</v>
      </c>
      <c r="D198" s="112"/>
      <c r="E198" s="112"/>
      <c r="F198" s="151">
        <v>0.21180555555555555</v>
      </c>
      <c r="L198" s="203" t="s">
        <v>286</v>
      </c>
      <c r="M198" s="114">
        <v>153</v>
      </c>
      <c r="N198" s="13">
        <v>0.12638888888888888</v>
      </c>
      <c r="O198" s="122">
        <f>SUM(M198*F11)</f>
        <v>0</v>
      </c>
      <c r="P198" s="105">
        <v>0</v>
      </c>
      <c r="Q198" s="98">
        <f>SUM(H202+M198)</f>
        <v>318</v>
      </c>
      <c r="R198" s="102">
        <f>SUM(N198+G202)</f>
        <v>0.33888888888888891</v>
      </c>
      <c r="S198" s="101">
        <f>SUM(P198+J202)</f>
        <v>0</v>
      </c>
      <c r="T198" s="101">
        <f>SUM(K205+O198+P198)</f>
        <v>0</v>
      </c>
      <c r="U198" s="156">
        <f>SUM(D202+N198)</f>
        <v>0.26597222222222228</v>
      </c>
    </row>
    <row r="199" spans="1:21" outlineLevel="1" x14ac:dyDescent="0.3">
      <c r="A199" s="2">
        <v>21</v>
      </c>
      <c r="B199" s="114" t="str">
        <f>VLOOKUP(A199,BASE!A:B,2,FALSE)</f>
        <v>CASTELFRANC</v>
      </c>
      <c r="C199" s="201"/>
      <c r="D199" s="112">
        <v>0.10208333333333335</v>
      </c>
      <c r="E199" s="112">
        <f t="shared" si="8"/>
        <v>0.31388888888888888</v>
      </c>
      <c r="F199" s="112">
        <f>SUM(E199+G1)</f>
        <v>0.33819444444444446</v>
      </c>
      <c r="H199" s="116">
        <v>123</v>
      </c>
      <c r="I199" s="64">
        <f>SUM(H199*F1)</f>
        <v>135.30000000000001</v>
      </c>
      <c r="J199" s="64">
        <v>0</v>
      </c>
      <c r="L199" s="203"/>
    </row>
    <row r="200" spans="1:21" outlineLevel="1" x14ac:dyDescent="0.3">
      <c r="A200" s="2">
        <v>58</v>
      </c>
      <c r="B200" s="114" t="str">
        <f>VLOOKUP(A200,BASE!A:B,2,FALSE)</f>
        <v>SALVIAC</v>
      </c>
      <c r="C200" s="201"/>
      <c r="D200" s="112">
        <v>2.1527777777777781E-2</v>
      </c>
      <c r="E200" s="112">
        <f t="shared" si="8"/>
        <v>0.35972222222222222</v>
      </c>
      <c r="F200" s="112">
        <f>SUM(E200+G1)</f>
        <v>0.3840277777777778</v>
      </c>
      <c r="H200" s="116">
        <v>25</v>
      </c>
      <c r="I200" s="64">
        <f>SUM(H200*F1)</f>
        <v>27.500000000000004</v>
      </c>
      <c r="J200" s="64">
        <v>0</v>
      </c>
      <c r="L200" s="203"/>
    </row>
    <row r="201" spans="1:21" outlineLevel="1" x14ac:dyDescent="0.3">
      <c r="A201" s="2">
        <v>59</v>
      </c>
      <c r="B201" s="114" t="str">
        <f>VLOOKUP(A201,BASE!A:B,2,FALSE)</f>
        <v>GOURDON</v>
      </c>
      <c r="C201" s="201"/>
      <c r="D201" s="112">
        <v>1.5972222222222224E-2</v>
      </c>
      <c r="E201" s="112">
        <f t="shared" si="8"/>
        <v>0.4</v>
      </c>
      <c r="F201" s="112">
        <f>SUM(E201+G1)</f>
        <v>0.4243055555555556</v>
      </c>
      <c r="H201" s="116">
        <v>17</v>
      </c>
      <c r="I201" s="64">
        <f>SUM(H201*F1)</f>
        <v>18.700000000000003</v>
      </c>
      <c r="J201" s="64">
        <v>0</v>
      </c>
      <c r="L201" s="203"/>
    </row>
    <row r="202" spans="1:21" outlineLevel="1" x14ac:dyDescent="0.3">
      <c r="A202" s="106"/>
      <c r="B202" s="107"/>
      <c r="C202" s="133"/>
      <c r="D202" s="153">
        <f>SUM(D199:D201)</f>
        <v>0.13958333333333336</v>
      </c>
      <c r="E202" s="113"/>
      <c r="F202" s="113"/>
      <c r="G202" s="123">
        <f>SUM(F201-F198)</f>
        <v>0.21250000000000005</v>
      </c>
      <c r="H202" s="118">
        <f>SUM(H201+H200+H198+H199)</f>
        <v>165</v>
      </c>
      <c r="I202" s="109">
        <f>SUM(I198:I201)</f>
        <v>181.5</v>
      </c>
      <c r="J202" s="109">
        <f>SUM(J198:J201)</f>
        <v>0</v>
      </c>
      <c r="K202" s="109">
        <f>SUM(I202:J202)+150</f>
        <v>331.5</v>
      </c>
      <c r="L202" s="128"/>
      <c r="M202" s="107"/>
      <c r="N202" s="123"/>
      <c r="O202" s="107"/>
      <c r="P202" s="109"/>
      <c r="Q202" s="107"/>
      <c r="R202" s="123"/>
      <c r="S202" s="109"/>
      <c r="T202" s="109">
        <f>IF(T198&lt;160,160,T198)</f>
        <v>160</v>
      </c>
      <c r="U202" s="159"/>
    </row>
    <row r="203" spans="1:21" x14ac:dyDescent="0.3">
      <c r="A203" s="202" t="s">
        <v>287</v>
      </c>
      <c r="B203" s="202"/>
      <c r="D203" s="112"/>
      <c r="E203" s="112"/>
      <c r="F203" s="112"/>
    </row>
    <row r="204" spans="1:21" outlineLevel="1" x14ac:dyDescent="0.3">
      <c r="A204" s="2">
        <v>8</v>
      </c>
      <c r="B204" s="114" t="str">
        <f>VLOOKUP(A204,BASE!A:B,2,FALSE)</f>
        <v>PTF ST SULPICE</v>
      </c>
      <c r="C204" s="201" t="s">
        <v>0</v>
      </c>
      <c r="D204" s="112"/>
      <c r="E204" s="112"/>
      <c r="F204" s="151">
        <v>0.27083333333333331</v>
      </c>
      <c r="M204" s="114">
        <v>71</v>
      </c>
      <c r="N204" s="13">
        <v>5.8333333333333327E-2</v>
      </c>
      <c r="O204" s="122">
        <f>SUM(M204*F1)</f>
        <v>78.100000000000009</v>
      </c>
      <c r="P204" s="105">
        <v>5.5</v>
      </c>
      <c r="Q204" s="98">
        <f>SUM(H209+M204)</f>
        <v>225</v>
      </c>
      <c r="R204" s="102">
        <f>SUM(N204+G209)</f>
        <v>0.27638888888888896</v>
      </c>
      <c r="S204" s="101">
        <f>SUM(P204+J209)</f>
        <v>24.8</v>
      </c>
      <c r="T204" s="101">
        <f>SUM(K209+O204+P204)</f>
        <v>422.30000000000007</v>
      </c>
      <c r="U204" s="156">
        <f>SUM(D209+N204)</f>
        <v>0.17916666666666667</v>
      </c>
    </row>
    <row r="205" spans="1:21" outlineLevel="1" x14ac:dyDescent="0.3">
      <c r="A205" s="2">
        <v>19</v>
      </c>
      <c r="B205" s="114" t="str">
        <f>VLOOKUP(A205,BASE!A:B,2,FALSE)</f>
        <v>VILLEFRANCHE L.</v>
      </c>
      <c r="C205" s="201"/>
      <c r="D205" s="112">
        <v>4.1666666666666664E-2</v>
      </c>
      <c r="E205" s="112">
        <f>SUM(F204+D205)</f>
        <v>0.3125</v>
      </c>
      <c r="F205" s="112">
        <f>SUM(E205+G1)</f>
        <v>0.33680555555555558</v>
      </c>
      <c r="H205" s="116">
        <v>67</v>
      </c>
      <c r="I205" s="64">
        <f>SUM(H205*F1)</f>
        <v>73.7</v>
      </c>
      <c r="J205" s="64">
        <v>12.9</v>
      </c>
    </row>
    <row r="206" spans="1:21" outlineLevel="1" x14ac:dyDescent="0.3">
      <c r="A206" s="2">
        <v>42</v>
      </c>
      <c r="B206" s="114" t="str">
        <f>VLOOKUP(A206,BASE!A:B,2,FALSE)</f>
        <v>CASTELNAUDARY</v>
      </c>
      <c r="C206" s="201"/>
      <c r="D206" s="112">
        <v>2.1527777777777781E-2</v>
      </c>
      <c r="E206" s="112">
        <f t="shared" si="8"/>
        <v>0.35833333333333334</v>
      </c>
      <c r="F206" s="112">
        <f>SUM(E206+G1)</f>
        <v>0.38263888888888892</v>
      </c>
      <c r="H206" s="116">
        <v>31</v>
      </c>
      <c r="I206" s="64">
        <f>SUM(H206*F1)</f>
        <v>34.1</v>
      </c>
      <c r="J206" s="64">
        <v>6.4</v>
      </c>
    </row>
    <row r="207" spans="1:21" outlineLevel="1" x14ac:dyDescent="0.3">
      <c r="A207" s="2">
        <v>135</v>
      </c>
      <c r="B207" s="114" t="str">
        <f>VLOOKUP(A207,BASE!A:B,2,FALSE)</f>
        <v>MAZERES (09)</v>
      </c>
      <c r="C207" s="201"/>
      <c r="D207" s="112">
        <v>3.6111111111111115E-2</v>
      </c>
      <c r="E207" s="112">
        <f t="shared" si="8"/>
        <v>0.41875000000000001</v>
      </c>
      <c r="F207" s="112">
        <f>SUM(E207+G1)</f>
        <v>0.44305555555555559</v>
      </c>
      <c r="H207" s="116">
        <v>31</v>
      </c>
      <c r="I207" s="64">
        <f>SUM(H207*F1)</f>
        <v>34.1</v>
      </c>
      <c r="J207" s="64">
        <v>0</v>
      </c>
    </row>
    <row r="208" spans="1:21" outlineLevel="1" x14ac:dyDescent="0.3">
      <c r="A208" s="2">
        <v>165</v>
      </c>
      <c r="B208" s="114" t="str">
        <f>VLOOKUP(A208,BASE!A:B,2,FALSE)</f>
        <v>AUTERIVE</v>
      </c>
      <c r="C208" s="201"/>
      <c r="D208" s="112">
        <v>2.1527777777777781E-2</v>
      </c>
      <c r="E208" s="112">
        <f t="shared" si="8"/>
        <v>0.46458333333333335</v>
      </c>
      <c r="F208" s="112">
        <f>SUM(E208+G1)</f>
        <v>0.48888888888888893</v>
      </c>
      <c r="H208" s="116">
        <v>25</v>
      </c>
      <c r="I208" s="64">
        <f>SUM(H208*F1)</f>
        <v>27.500000000000004</v>
      </c>
    </row>
    <row r="209" spans="1:21" outlineLevel="1" x14ac:dyDescent="0.3">
      <c r="A209" s="106"/>
      <c r="B209" s="107"/>
      <c r="C209" s="133"/>
      <c r="D209" s="153">
        <f>SUM(D205:D208)</f>
        <v>0.12083333333333335</v>
      </c>
      <c r="E209" s="113"/>
      <c r="F209" s="113"/>
      <c r="G209" s="123">
        <f>SUM(F208-F204)</f>
        <v>0.21805555555555561</v>
      </c>
      <c r="H209" s="118">
        <f>SUM(H208+H207+H205+H206)</f>
        <v>154</v>
      </c>
      <c r="I209" s="109">
        <f>SUM(I205:I208)</f>
        <v>169.4</v>
      </c>
      <c r="J209" s="109">
        <f>SUM(J205:J208)</f>
        <v>19.3</v>
      </c>
      <c r="K209" s="109">
        <f>SUM(I209:J209)+150</f>
        <v>338.70000000000005</v>
      </c>
      <c r="L209" s="128"/>
      <c r="M209" s="107"/>
      <c r="N209" s="123"/>
      <c r="O209" s="107"/>
      <c r="P209" s="109"/>
      <c r="Q209" s="107"/>
      <c r="R209" s="123"/>
      <c r="S209" s="109"/>
      <c r="T209" s="109">
        <f>IF(T204&lt;160,160,T204)</f>
        <v>422.30000000000007</v>
      </c>
      <c r="U209" s="159"/>
    </row>
    <row r="210" spans="1:21" outlineLevel="1" x14ac:dyDescent="0.3">
      <c r="A210" s="2">
        <v>8</v>
      </c>
      <c r="B210" s="114" t="str">
        <f>VLOOKUP(A210,BASE!A:B,2,FALSE)</f>
        <v>PTF ST SULPICE</v>
      </c>
      <c r="C210" s="201" t="s">
        <v>3</v>
      </c>
      <c r="D210" s="112"/>
      <c r="E210" s="112"/>
      <c r="F210" s="151">
        <v>0.26527777777777778</v>
      </c>
      <c r="I210" s="64">
        <f t="shared" ref="I210" si="12">SUM(H210*F205)</f>
        <v>0</v>
      </c>
      <c r="J210" s="64">
        <v>0</v>
      </c>
      <c r="L210" s="203" t="s">
        <v>289</v>
      </c>
      <c r="M210" s="3">
        <v>78</v>
      </c>
      <c r="N210" s="13">
        <v>6.6666666666666666E-2</v>
      </c>
      <c r="O210" s="122">
        <f>SUM(M210*F1)</f>
        <v>85.800000000000011</v>
      </c>
      <c r="P210" s="105">
        <v>0</v>
      </c>
      <c r="Q210" s="98">
        <f>SUM(H215+M210)</f>
        <v>224</v>
      </c>
      <c r="R210" s="102">
        <f>SUM(N210+G215)</f>
        <v>0.28819444444444459</v>
      </c>
      <c r="S210" s="101">
        <f>SUM(P210+J215)</f>
        <v>0</v>
      </c>
      <c r="T210" s="101">
        <f>SUM(K215+O210+P210)</f>
        <v>396.40000000000003</v>
      </c>
      <c r="U210" s="156">
        <f>SUM(D215+N210)</f>
        <v>0.19097222222222221</v>
      </c>
    </row>
    <row r="211" spans="1:21" outlineLevel="1" x14ac:dyDescent="0.3">
      <c r="A211" s="2">
        <v>19</v>
      </c>
      <c r="B211" s="114" t="str">
        <f>VLOOKUP(A211,BASE!A:B,2,FALSE)</f>
        <v>VILLEFRANCHE L.</v>
      </c>
      <c r="C211" s="201"/>
      <c r="D211" s="112">
        <v>4.7222222222222221E-2</v>
      </c>
      <c r="E211" s="112">
        <f t="shared" si="8"/>
        <v>0.3125</v>
      </c>
      <c r="F211" s="112">
        <f>SUM(E211+G1)</f>
        <v>0.33680555555555558</v>
      </c>
      <c r="H211" s="116">
        <v>53</v>
      </c>
      <c r="I211" s="64">
        <f>SUM(H211*F1)</f>
        <v>58.300000000000004</v>
      </c>
      <c r="J211" s="64">
        <v>0</v>
      </c>
      <c r="L211" s="203"/>
    </row>
    <row r="212" spans="1:21" outlineLevel="1" x14ac:dyDescent="0.3">
      <c r="A212" s="2">
        <v>42</v>
      </c>
      <c r="B212" s="114" t="str">
        <f>VLOOKUP(A212,BASE!A:B,2,FALSE)</f>
        <v>CASTELNAUDARY</v>
      </c>
      <c r="C212" s="201"/>
      <c r="D212" s="112">
        <v>2.4305555555555556E-2</v>
      </c>
      <c r="E212" s="112">
        <f t="shared" ref="E212" si="13">SUM(F211+D212)</f>
        <v>0.36111111111111116</v>
      </c>
      <c r="F212" s="112">
        <f>SUM(E212+G1)</f>
        <v>0.38541666666666674</v>
      </c>
      <c r="H212" s="116">
        <v>28</v>
      </c>
      <c r="I212" s="64">
        <f>SUM(H212*F1)</f>
        <v>30.800000000000004</v>
      </c>
      <c r="J212" s="64">
        <v>0</v>
      </c>
      <c r="L212" s="203"/>
    </row>
    <row r="213" spans="1:21" outlineLevel="1" x14ac:dyDescent="0.3">
      <c r="A213" s="2">
        <v>135</v>
      </c>
      <c r="B213" s="114" t="str">
        <f>VLOOKUP(A213,BASE!A:B,2,FALSE)</f>
        <v>MAZERES (09)</v>
      </c>
      <c r="C213" s="201"/>
      <c r="D213" s="112">
        <v>2.9861111111111113E-2</v>
      </c>
      <c r="E213" s="112">
        <f t="shared" ref="E213:E274" si="14">SUM(F212+D213)</f>
        <v>0.41527777777777786</v>
      </c>
      <c r="F213" s="112">
        <f>SUM(E213+G1)</f>
        <v>0.43958333333333344</v>
      </c>
      <c r="H213" s="116">
        <v>37</v>
      </c>
      <c r="I213" s="64">
        <f>SUM(H213*F1)</f>
        <v>40.700000000000003</v>
      </c>
      <c r="J213" s="64">
        <v>0</v>
      </c>
      <c r="L213" s="203"/>
    </row>
    <row r="214" spans="1:21" outlineLevel="1" x14ac:dyDescent="0.3">
      <c r="A214" s="2">
        <v>165</v>
      </c>
      <c r="B214" s="114" t="str">
        <f>VLOOKUP(A214,BASE!A:B,2,FALSE)</f>
        <v>AUTERIVE</v>
      </c>
      <c r="C214" s="201"/>
      <c r="D214" s="112">
        <v>2.2916666666666669E-2</v>
      </c>
      <c r="E214" s="112">
        <f t="shared" si="14"/>
        <v>0.46250000000000013</v>
      </c>
      <c r="F214" s="112">
        <f>SUM(E214+G1)</f>
        <v>0.48680555555555571</v>
      </c>
      <c r="H214" s="116">
        <v>28</v>
      </c>
      <c r="I214" s="64">
        <f>SUM(H214*F1)</f>
        <v>30.800000000000004</v>
      </c>
      <c r="J214" s="64">
        <v>0</v>
      </c>
      <c r="L214" s="203"/>
    </row>
    <row r="215" spans="1:21" outlineLevel="1" x14ac:dyDescent="0.3">
      <c r="A215" s="106"/>
      <c r="B215" s="107"/>
      <c r="C215" s="133"/>
      <c r="D215" s="153">
        <f>SUM(D211:D214)</f>
        <v>0.12430555555555556</v>
      </c>
      <c r="E215" s="113"/>
      <c r="F215" s="113"/>
      <c r="G215" s="123">
        <f>SUM(F214-F210)</f>
        <v>0.22152777777777793</v>
      </c>
      <c r="H215" s="118">
        <f>SUM(H214+H213+H211+H212)</f>
        <v>146</v>
      </c>
      <c r="I215" s="109">
        <f>SUM(I210:I214)</f>
        <v>160.60000000000002</v>
      </c>
      <c r="J215" s="109">
        <f>SUM(J210:J214)</f>
        <v>0</v>
      </c>
      <c r="K215" s="109">
        <f>SUM(I215:J215)+150</f>
        <v>310.60000000000002</v>
      </c>
      <c r="L215" s="128"/>
      <c r="M215" s="107"/>
      <c r="N215" s="123"/>
      <c r="O215" s="107"/>
      <c r="P215" s="109"/>
      <c r="Q215" s="107"/>
      <c r="R215" s="123"/>
      <c r="S215" s="109"/>
      <c r="T215" s="109">
        <f>IF(T210&lt;160,160,T210)</f>
        <v>396.40000000000003</v>
      </c>
      <c r="U215" s="159"/>
    </row>
    <row r="216" spans="1:21" outlineLevel="1" x14ac:dyDescent="0.3">
      <c r="A216" s="2">
        <v>8</v>
      </c>
      <c r="B216" s="114" t="str">
        <f>VLOOKUP(A216,BASE!A:B,2,FALSE)</f>
        <v>PTF ST SULPICE</v>
      </c>
      <c r="C216" s="201" t="s">
        <v>260</v>
      </c>
      <c r="D216" s="112"/>
      <c r="E216" s="112"/>
      <c r="F216" s="151">
        <v>0.24652777777777779</v>
      </c>
      <c r="I216" s="64">
        <f t="shared" ref="I216" si="15">SUM(H216*F211)</f>
        <v>0</v>
      </c>
      <c r="J216" s="64">
        <v>0</v>
      </c>
      <c r="L216" s="203" t="s">
        <v>288</v>
      </c>
      <c r="M216" s="3">
        <v>53</v>
      </c>
      <c r="N216" s="13">
        <v>4.7222222222222221E-2</v>
      </c>
      <c r="O216" s="122">
        <f>SUM(M216*F1)</f>
        <v>58.300000000000004</v>
      </c>
      <c r="P216" s="105">
        <v>0</v>
      </c>
      <c r="Q216" s="98">
        <f>SUM(H221+M216)</f>
        <v>227</v>
      </c>
      <c r="R216" s="102">
        <f>SUM(N216+G221)</f>
        <v>0.29583333333333345</v>
      </c>
      <c r="S216" s="101">
        <f>SUM(P216+J221)</f>
        <v>0</v>
      </c>
      <c r="T216" s="101">
        <f>SUM(K221+O216+P216)</f>
        <v>399.7</v>
      </c>
      <c r="U216" s="156">
        <f>SUM(D221+N216)</f>
        <v>0.19861111111111113</v>
      </c>
    </row>
    <row r="217" spans="1:21" outlineLevel="1" x14ac:dyDescent="0.3">
      <c r="A217" s="2">
        <v>42</v>
      </c>
      <c r="B217" s="114" t="str">
        <f>VLOOKUP(A217,BASE!A:B,2,FALSE)</f>
        <v>CASTELNAUDARY</v>
      </c>
      <c r="C217" s="201"/>
      <c r="D217" s="112">
        <v>6.7361111111111108E-2</v>
      </c>
      <c r="E217" s="112">
        <f t="shared" si="14"/>
        <v>0.31388888888888888</v>
      </c>
      <c r="F217" s="112">
        <f>SUM(E217+G1)</f>
        <v>0.33819444444444446</v>
      </c>
      <c r="H217" s="116">
        <v>78</v>
      </c>
      <c r="I217" s="64">
        <f>SUM(H217*F1)</f>
        <v>85.800000000000011</v>
      </c>
      <c r="J217" s="64">
        <v>0</v>
      </c>
      <c r="L217" s="203"/>
    </row>
    <row r="218" spans="1:21" outlineLevel="1" x14ac:dyDescent="0.3">
      <c r="A218" s="2">
        <v>135</v>
      </c>
      <c r="B218" s="114" t="str">
        <f>VLOOKUP(A218,BASE!A:B,2,FALSE)</f>
        <v>MAZERES (09)</v>
      </c>
      <c r="C218" s="201"/>
      <c r="D218" s="112">
        <v>2.9861111111111113E-2</v>
      </c>
      <c r="E218" s="112">
        <f t="shared" si="14"/>
        <v>0.36805555555555558</v>
      </c>
      <c r="F218" s="112">
        <f>SUM(E218+G1)</f>
        <v>0.39236111111111116</v>
      </c>
      <c r="H218" s="116">
        <v>37</v>
      </c>
      <c r="I218" s="64">
        <f>SUM(H218*F1)</f>
        <v>40.700000000000003</v>
      </c>
      <c r="J218" s="64">
        <v>0</v>
      </c>
      <c r="L218" s="203"/>
    </row>
    <row r="219" spans="1:21" outlineLevel="1" x14ac:dyDescent="0.3">
      <c r="A219" s="2">
        <v>165</v>
      </c>
      <c r="B219" s="114" t="str">
        <f>VLOOKUP(A219,BASE!A:B,2,FALSE)</f>
        <v>AUTERIVE</v>
      </c>
      <c r="C219" s="201"/>
      <c r="D219" s="112">
        <v>2.2916666666666669E-2</v>
      </c>
      <c r="E219" s="112">
        <f t="shared" si="14"/>
        <v>0.41527777777777786</v>
      </c>
      <c r="F219" s="112">
        <f>SUM(E219+G1)</f>
        <v>0.43958333333333344</v>
      </c>
      <c r="H219" s="116">
        <v>28</v>
      </c>
      <c r="I219" s="64">
        <f>SUM(H219*F1)</f>
        <v>30.800000000000004</v>
      </c>
      <c r="J219" s="64">
        <v>0</v>
      </c>
      <c r="L219" s="203"/>
    </row>
    <row r="220" spans="1:21" outlineLevel="1" x14ac:dyDescent="0.3">
      <c r="A220" s="2">
        <v>19</v>
      </c>
      <c r="B220" s="114" t="str">
        <f>VLOOKUP(A220,BASE!A:B,2,FALSE)</f>
        <v>VILLEFRANCHE L.</v>
      </c>
      <c r="C220" s="201"/>
      <c r="D220" s="112">
        <v>3.125E-2</v>
      </c>
      <c r="E220" s="112">
        <f t="shared" si="14"/>
        <v>0.47083333333333344</v>
      </c>
      <c r="F220" s="112">
        <f>SUM(E220+G1)</f>
        <v>0.49513888888888902</v>
      </c>
      <c r="H220" s="116">
        <v>31</v>
      </c>
      <c r="I220" s="64">
        <f>SUM(H220*F1)</f>
        <v>34.1</v>
      </c>
      <c r="J220" s="64">
        <v>0</v>
      </c>
      <c r="L220" s="203"/>
    </row>
    <row r="221" spans="1:21" outlineLevel="1" x14ac:dyDescent="0.3">
      <c r="A221" s="106"/>
      <c r="B221" s="107"/>
      <c r="C221" s="133"/>
      <c r="D221" s="153">
        <f>SUM(D217:D220)</f>
        <v>0.15138888888888891</v>
      </c>
      <c r="E221" s="113"/>
      <c r="F221" s="113"/>
      <c r="G221" s="123">
        <f>SUM(F220-F216)</f>
        <v>0.24861111111111123</v>
      </c>
      <c r="H221" s="118">
        <f>SUM(H220+H219+H217+H218)</f>
        <v>174</v>
      </c>
      <c r="I221" s="109">
        <f>SUM(I217:I220)</f>
        <v>191.4</v>
      </c>
      <c r="J221" s="109">
        <f>SUM(J216:J220)</f>
        <v>0</v>
      </c>
      <c r="K221" s="109">
        <f>SUM(I221:J221)+150</f>
        <v>341.4</v>
      </c>
      <c r="L221" s="128"/>
      <c r="M221" s="107"/>
      <c r="N221" s="123"/>
      <c r="O221" s="107"/>
      <c r="P221" s="109"/>
      <c r="Q221" s="107"/>
      <c r="R221" s="123"/>
      <c r="S221" s="109"/>
      <c r="T221" s="109">
        <f>IF(T216&lt;160,160,T216)</f>
        <v>399.7</v>
      </c>
      <c r="U221" s="159"/>
    </row>
    <row r="222" spans="1:21" x14ac:dyDescent="0.3">
      <c r="A222" s="202" t="s">
        <v>290</v>
      </c>
      <c r="B222" s="202"/>
      <c r="C222" s="145"/>
      <c r="D222" s="112"/>
      <c r="E222" s="112"/>
      <c r="F222" s="112"/>
    </row>
    <row r="223" spans="1:21" outlineLevel="1" x14ac:dyDescent="0.3">
      <c r="A223" s="2">
        <v>8</v>
      </c>
      <c r="B223" s="114" t="str">
        <f>VLOOKUP(A223,BASE!A:B,2,FALSE)</f>
        <v>PTF ST SULPICE</v>
      </c>
      <c r="C223" s="201" t="s">
        <v>0</v>
      </c>
      <c r="D223" s="112"/>
      <c r="E223" s="112"/>
      <c r="F223" s="151">
        <v>0.23958333333333334</v>
      </c>
      <c r="M223" s="114">
        <v>121</v>
      </c>
      <c r="N223" s="13">
        <v>7.9861111111111105E-2</v>
      </c>
      <c r="O223" s="122">
        <f>SUM(M223*F1)</f>
        <v>133.10000000000002</v>
      </c>
      <c r="P223" s="105">
        <v>32.4</v>
      </c>
      <c r="Q223" s="98">
        <f>SUM(H226+M223)</f>
        <v>278</v>
      </c>
      <c r="R223" s="102">
        <f>SUM(N223+G226)</f>
        <v>0.22847222222222227</v>
      </c>
      <c r="S223" s="101">
        <f>SUM(P223+J226)</f>
        <v>58.099999999999994</v>
      </c>
      <c r="T223" s="101">
        <f>SUM(K228+O223+P223)</f>
        <v>165.50000000000003</v>
      </c>
      <c r="U223" s="156">
        <f>SUM(D226+N223)</f>
        <v>0.17986111111111108</v>
      </c>
    </row>
    <row r="224" spans="1:21" outlineLevel="1" x14ac:dyDescent="0.3">
      <c r="A224" s="2">
        <v>86</v>
      </c>
      <c r="B224" s="114" t="str">
        <f>VLOOKUP(A224,BASE!A:B,2,FALSE)</f>
        <v>LIMOUX</v>
      </c>
      <c r="C224" s="201"/>
      <c r="D224" s="112">
        <v>7.4999999999999997E-2</v>
      </c>
      <c r="E224" s="112">
        <f t="shared" si="14"/>
        <v>0.31458333333333333</v>
      </c>
      <c r="F224" s="112">
        <f>SUM(E224+G1)</f>
        <v>0.33888888888888891</v>
      </c>
      <c r="H224" s="116">
        <v>128</v>
      </c>
      <c r="I224" s="64">
        <f>SUM(H224*F1)</f>
        <v>140.80000000000001</v>
      </c>
      <c r="J224" s="64">
        <v>25.7</v>
      </c>
    </row>
    <row r="225" spans="1:21" outlineLevel="1" x14ac:dyDescent="0.3">
      <c r="A225" s="2">
        <v>44</v>
      </c>
      <c r="B225" s="114" t="str">
        <f>VLOOKUP(A225,BASE!A:B,2,FALSE)</f>
        <v>CARCASSONNE</v>
      </c>
      <c r="C225" s="201"/>
      <c r="D225" s="112">
        <v>2.4999999999999998E-2</v>
      </c>
      <c r="E225" s="112">
        <f t="shared" si="14"/>
        <v>0.36388888888888893</v>
      </c>
      <c r="F225" s="112">
        <f>SUM(E225+G1)</f>
        <v>0.38819444444444451</v>
      </c>
      <c r="H225" s="116">
        <v>29</v>
      </c>
      <c r="I225" s="64">
        <f>SUM(H225*F1)</f>
        <v>31.900000000000002</v>
      </c>
      <c r="J225" s="64">
        <v>0</v>
      </c>
    </row>
    <row r="226" spans="1:21" outlineLevel="1" x14ac:dyDescent="0.3">
      <c r="A226" s="106"/>
      <c r="B226" s="107"/>
      <c r="C226" s="133"/>
      <c r="D226" s="153">
        <f>SUM(D224:D225)</f>
        <v>9.9999999999999992E-2</v>
      </c>
      <c r="E226" s="113"/>
      <c r="F226" s="113"/>
      <c r="G226" s="123">
        <f>SUM(F225-F223)</f>
        <v>0.14861111111111117</v>
      </c>
      <c r="H226" s="118">
        <f>SUM(H225+H224)</f>
        <v>157</v>
      </c>
      <c r="I226" s="109">
        <f>SUM(I224:I225)</f>
        <v>172.70000000000002</v>
      </c>
      <c r="J226" s="109">
        <f>SUM(J224:J225)</f>
        <v>25.7</v>
      </c>
      <c r="K226" s="109">
        <f>SUM(I226:J226)+150</f>
        <v>348.4</v>
      </c>
      <c r="L226" s="128"/>
      <c r="M226" s="107"/>
      <c r="N226" s="123"/>
      <c r="O226" s="107"/>
      <c r="P226" s="109"/>
      <c r="Q226" s="107"/>
      <c r="R226" s="123"/>
      <c r="S226" s="109"/>
      <c r="T226" s="109">
        <f>IF(T223&lt;160,160,T223)</f>
        <v>165.50000000000003</v>
      </c>
      <c r="U226" s="159"/>
    </row>
    <row r="227" spans="1:21" outlineLevel="1" x14ac:dyDescent="0.3">
      <c r="A227" s="2">
        <v>8</v>
      </c>
      <c r="B227" s="114" t="str">
        <f>VLOOKUP(A227,BASE!A:B,2,FALSE)</f>
        <v>PTF ST SULPICE</v>
      </c>
      <c r="C227" s="201" t="s">
        <v>3</v>
      </c>
      <c r="D227" s="112"/>
      <c r="E227" s="112"/>
      <c r="F227" s="151">
        <v>0.22013888888888888</v>
      </c>
      <c r="I227" s="64">
        <f>SUM(H227*F1)</f>
        <v>0</v>
      </c>
      <c r="J227" s="64">
        <v>0</v>
      </c>
      <c r="M227" s="116">
        <v>104</v>
      </c>
      <c r="N227" s="13">
        <v>8.1944444444444445E-2</v>
      </c>
      <c r="O227" s="122">
        <f>SUM(M227*F1)</f>
        <v>114.4</v>
      </c>
      <c r="P227" s="105">
        <v>0</v>
      </c>
      <c r="Q227" s="98">
        <f>SUM(H230+M227)</f>
        <v>249</v>
      </c>
      <c r="R227" s="102">
        <f>SUM(N227+G230)</f>
        <v>0.24791666666666673</v>
      </c>
      <c r="S227" s="101">
        <f>SUM(P227+J230)</f>
        <v>0</v>
      </c>
      <c r="T227" s="101">
        <f>SUM(K230+O227+P227)</f>
        <v>423.9</v>
      </c>
      <c r="U227" s="156">
        <f>SUM(D230+N227)</f>
        <v>0.19930555555555557</v>
      </c>
    </row>
    <row r="228" spans="1:21" outlineLevel="1" x14ac:dyDescent="0.3">
      <c r="A228" s="2">
        <v>86</v>
      </c>
      <c r="B228" s="114" t="str">
        <f>VLOOKUP(A228,BASE!A:B,2,FALSE)</f>
        <v>LIMOUX</v>
      </c>
      <c r="C228" s="201"/>
      <c r="D228" s="112">
        <v>9.2361111111111116E-2</v>
      </c>
      <c r="E228" s="112">
        <f t="shared" si="14"/>
        <v>0.3125</v>
      </c>
      <c r="F228" s="112">
        <f>SUM(E228+G1)</f>
        <v>0.33680555555555558</v>
      </c>
      <c r="H228" s="116">
        <v>116</v>
      </c>
      <c r="I228" s="64">
        <f>SUM(H228*F1)</f>
        <v>127.60000000000001</v>
      </c>
      <c r="J228" s="64">
        <v>0</v>
      </c>
    </row>
    <row r="229" spans="1:21" outlineLevel="1" x14ac:dyDescent="0.3">
      <c r="A229" s="2">
        <v>44</v>
      </c>
      <c r="B229" s="114" t="str">
        <f>VLOOKUP(A229,BASE!A:B,2,FALSE)</f>
        <v>CARCASSONNE</v>
      </c>
      <c r="C229" s="201"/>
      <c r="D229" s="112">
        <v>2.4999999999999998E-2</v>
      </c>
      <c r="E229" s="112">
        <f t="shared" si="14"/>
        <v>0.3618055555555556</v>
      </c>
      <c r="F229" s="112">
        <f>SUM(E229+G1)</f>
        <v>0.38611111111111118</v>
      </c>
      <c r="H229" s="116">
        <v>29</v>
      </c>
      <c r="I229" s="64">
        <f>SUM(H229*F1)</f>
        <v>31.900000000000002</v>
      </c>
      <c r="J229" s="64">
        <v>0</v>
      </c>
    </row>
    <row r="230" spans="1:21" outlineLevel="1" x14ac:dyDescent="0.3">
      <c r="A230" s="106"/>
      <c r="B230" s="107"/>
      <c r="C230" s="133"/>
      <c r="D230" s="153">
        <f>SUM(D228:D229)</f>
        <v>0.11736111111111111</v>
      </c>
      <c r="E230" s="113"/>
      <c r="F230" s="113"/>
      <c r="G230" s="123">
        <f>SUM(F229-F227)</f>
        <v>0.1659722222222223</v>
      </c>
      <c r="H230" s="118">
        <f>SUM(H229+H228)</f>
        <v>145</v>
      </c>
      <c r="I230" s="109">
        <f>SUM(I228:I229)</f>
        <v>159.5</v>
      </c>
      <c r="J230" s="109">
        <f>SUM(J227:J229)</f>
        <v>0</v>
      </c>
      <c r="K230" s="109">
        <f>SUM(I230:J230)+150</f>
        <v>309.5</v>
      </c>
      <c r="L230" s="128"/>
      <c r="M230" s="107"/>
      <c r="N230" s="123"/>
      <c r="O230" s="107"/>
      <c r="P230" s="109"/>
      <c r="Q230" s="107"/>
      <c r="R230" s="123"/>
      <c r="S230" s="109"/>
      <c r="T230" s="109">
        <f>IF(T227&lt;160,160,T227)</f>
        <v>423.9</v>
      </c>
      <c r="U230" s="159"/>
    </row>
    <row r="231" spans="1:21" outlineLevel="1" x14ac:dyDescent="0.3">
      <c r="A231" s="2">
        <v>8</v>
      </c>
      <c r="B231" s="114" t="str">
        <f>VLOOKUP(A231,BASE!A:B,2,FALSE)</f>
        <v>PTF ST SULPICE</v>
      </c>
      <c r="C231" s="201" t="s">
        <v>260</v>
      </c>
      <c r="D231" s="112"/>
      <c r="E231" s="112"/>
      <c r="F231" s="151">
        <v>0.2298611111111111</v>
      </c>
      <c r="I231" s="64">
        <f>SUM(H231*F1)</f>
        <v>0</v>
      </c>
      <c r="J231" s="64">
        <v>0</v>
      </c>
      <c r="L231" s="205"/>
      <c r="M231" s="3">
        <v>109</v>
      </c>
      <c r="N231" s="13">
        <v>8.5416666666666655E-2</v>
      </c>
      <c r="O231" s="122">
        <f>SUM(M231*F1)</f>
        <v>119.9</v>
      </c>
      <c r="P231" s="105">
        <v>0</v>
      </c>
      <c r="Q231" s="98">
        <f>SUM(H234+M231)</f>
        <v>237</v>
      </c>
      <c r="R231" s="102">
        <f>SUM(N231+G234)</f>
        <v>0.2368055555555556</v>
      </c>
      <c r="S231" s="101">
        <f>SUM(P231+J234)</f>
        <v>0</v>
      </c>
      <c r="T231" s="101">
        <f>SUM(K234+O231+P231)</f>
        <v>410.70000000000005</v>
      </c>
      <c r="U231" s="156">
        <f>SUM(D234+N231)</f>
        <v>0.18819444444444444</v>
      </c>
    </row>
    <row r="232" spans="1:21" outlineLevel="1" x14ac:dyDescent="0.3">
      <c r="A232" s="2">
        <v>44</v>
      </c>
      <c r="B232" s="114" t="str">
        <f>VLOOKUP(A232,BASE!A:B,2,FALSE)</f>
        <v>CARCASSONNE</v>
      </c>
      <c r="C232" s="201"/>
      <c r="D232" s="112">
        <v>8.2638888888888887E-2</v>
      </c>
      <c r="E232" s="112">
        <f t="shared" si="14"/>
        <v>0.3125</v>
      </c>
      <c r="F232" s="112">
        <f>SUM(E232+G1)</f>
        <v>0.33680555555555558</v>
      </c>
      <c r="H232" s="116">
        <v>104</v>
      </c>
      <c r="I232" s="64">
        <f>SUM(H232*F1)</f>
        <v>114.4</v>
      </c>
      <c r="J232" s="64">
        <v>0</v>
      </c>
      <c r="L232" s="205"/>
    </row>
    <row r="233" spans="1:21" outlineLevel="1" x14ac:dyDescent="0.3">
      <c r="A233" s="2">
        <v>86</v>
      </c>
      <c r="B233" s="114" t="str">
        <f>VLOOKUP(A233,BASE!A:B,2,FALSE)</f>
        <v>LIMOUX</v>
      </c>
      <c r="C233" s="201"/>
      <c r="D233" s="112">
        <v>2.013888888888889E-2</v>
      </c>
      <c r="E233" s="112">
        <f t="shared" si="14"/>
        <v>0.35694444444444445</v>
      </c>
      <c r="F233" s="112">
        <f>SUM(E233+G1)</f>
        <v>0.38125000000000003</v>
      </c>
      <c r="H233" s="116">
        <v>24</v>
      </c>
      <c r="I233" s="64">
        <f>SUM(H233*F1)</f>
        <v>26.400000000000002</v>
      </c>
      <c r="J233" s="64">
        <v>0</v>
      </c>
      <c r="L233" s="205"/>
    </row>
    <row r="234" spans="1:21" outlineLevel="1" x14ac:dyDescent="0.3">
      <c r="A234" s="106"/>
      <c r="B234" s="107"/>
      <c r="C234" s="133"/>
      <c r="D234" s="153">
        <f>SUM(D232:D233)</f>
        <v>0.10277777777777777</v>
      </c>
      <c r="E234" s="113"/>
      <c r="F234" s="113"/>
      <c r="G234" s="123">
        <f>SUM(F233-F231)</f>
        <v>0.15138888888888893</v>
      </c>
      <c r="H234" s="118">
        <f>SUM(H233+H232)</f>
        <v>128</v>
      </c>
      <c r="I234" s="109">
        <f>SUM(I232:I233)</f>
        <v>140.80000000000001</v>
      </c>
      <c r="J234" s="109">
        <f>SUM(J231:J233)</f>
        <v>0</v>
      </c>
      <c r="K234" s="109">
        <f>SUM(I234:J234)+150</f>
        <v>290.8</v>
      </c>
      <c r="L234" s="128"/>
      <c r="M234" s="107"/>
      <c r="N234" s="123"/>
      <c r="O234" s="107"/>
      <c r="P234" s="109"/>
      <c r="Q234" s="107"/>
      <c r="R234" s="123"/>
      <c r="S234" s="109"/>
      <c r="T234" s="109">
        <f>IF(T231&lt;160,160,T231)</f>
        <v>410.70000000000005</v>
      </c>
      <c r="U234" s="159"/>
    </row>
    <row r="235" spans="1:21" x14ac:dyDescent="0.3">
      <c r="A235" s="202" t="s">
        <v>291</v>
      </c>
      <c r="B235" s="202"/>
      <c r="D235" s="112"/>
      <c r="E235" s="112"/>
      <c r="F235" s="112"/>
    </row>
    <row r="236" spans="1:21" hidden="1" outlineLevel="2" x14ac:dyDescent="0.3">
      <c r="A236" s="135">
        <v>8</v>
      </c>
      <c r="B236" s="136" t="str">
        <f>VLOOKUP(A236,BASE!A:B,2,FALSE)</f>
        <v>PTF ST SULPICE</v>
      </c>
      <c r="C236" s="204" t="s">
        <v>0</v>
      </c>
      <c r="D236" s="137"/>
      <c r="E236" s="137"/>
      <c r="F236" s="137">
        <v>0.20833333333333334</v>
      </c>
      <c r="G236" s="136"/>
      <c r="H236" s="138"/>
      <c r="I236" s="139"/>
      <c r="J236" s="139"/>
      <c r="K236" s="139"/>
      <c r="L236" s="146"/>
      <c r="M236" s="136"/>
      <c r="N236" s="137"/>
      <c r="O236" s="140">
        <f>SUM(M236*F1)</f>
        <v>0</v>
      </c>
      <c r="P236" s="141">
        <v>0</v>
      </c>
      <c r="Q236" s="142">
        <f>SUM(H242+M236)</f>
        <v>0</v>
      </c>
      <c r="R236" s="143">
        <f>SUM(N236+G242)</f>
        <v>0.12152777777777787</v>
      </c>
      <c r="S236" s="144">
        <f>SUM(P236+J242)</f>
        <v>0</v>
      </c>
      <c r="T236" s="144">
        <f>SUM(Q236*F1+S236)</f>
        <v>0</v>
      </c>
      <c r="U236" s="156">
        <f>SUM(D242+N236)</f>
        <v>0</v>
      </c>
    </row>
    <row r="237" spans="1:21" hidden="1" outlineLevel="2" x14ac:dyDescent="0.3">
      <c r="A237" s="135">
        <v>137</v>
      </c>
      <c r="B237" s="136" t="str">
        <f>VLOOKUP(A237,BASE!A:B,2,FALSE)</f>
        <v>VILLEFRANCHE DE R.</v>
      </c>
      <c r="C237" s="204"/>
      <c r="D237" s="137"/>
      <c r="E237" s="137">
        <f t="shared" si="14"/>
        <v>0.20833333333333334</v>
      </c>
      <c r="F237" s="137">
        <f>SUM(E237+G1)</f>
        <v>0.2326388888888889</v>
      </c>
      <c r="G237" s="136"/>
      <c r="H237" s="138"/>
      <c r="I237" s="139">
        <f>SUM(H237*F1)</f>
        <v>0</v>
      </c>
      <c r="J237" s="139">
        <v>0</v>
      </c>
      <c r="K237" s="139"/>
      <c r="L237" s="203" t="s">
        <v>292</v>
      </c>
      <c r="M237" s="136"/>
      <c r="N237" s="137"/>
      <c r="O237" s="136"/>
      <c r="P237" s="139"/>
      <c r="Q237" s="136"/>
      <c r="R237" s="137"/>
      <c r="S237" s="139"/>
      <c r="T237" s="136"/>
    </row>
    <row r="238" spans="1:21" hidden="1" outlineLevel="2" x14ac:dyDescent="0.3">
      <c r="A238" s="135">
        <v>30</v>
      </c>
      <c r="B238" s="136" t="str">
        <f>VLOOKUP(A238,BASE!A:B,2,FALSE)</f>
        <v>CAPDENAC</v>
      </c>
      <c r="C238" s="204"/>
      <c r="D238" s="137"/>
      <c r="E238" s="137">
        <f t="shared" si="14"/>
        <v>0.2326388888888889</v>
      </c>
      <c r="F238" s="137">
        <f>SUM(E238+G1)</f>
        <v>0.25694444444444448</v>
      </c>
      <c r="G238" s="136"/>
      <c r="H238" s="138"/>
      <c r="I238" s="139">
        <f>SUM(H238*F1)</f>
        <v>0</v>
      </c>
      <c r="J238" s="139">
        <v>0</v>
      </c>
      <c r="K238" s="139"/>
      <c r="L238" s="203"/>
      <c r="M238" s="136"/>
      <c r="N238" s="137"/>
      <c r="O238" s="136"/>
      <c r="P238" s="139"/>
      <c r="Q238" s="136"/>
      <c r="R238" s="137"/>
      <c r="S238" s="139"/>
      <c r="T238" s="136"/>
    </row>
    <row r="239" spans="1:21" hidden="1" outlineLevel="2" x14ac:dyDescent="0.3">
      <c r="A239" s="135">
        <v>158</v>
      </c>
      <c r="B239" s="136" t="str">
        <f>VLOOKUP(A239,BASE!A:B,2,FALSE)</f>
        <v>MONTBAZENS</v>
      </c>
      <c r="C239" s="204"/>
      <c r="D239" s="137"/>
      <c r="E239" s="137">
        <f t="shared" si="14"/>
        <v>0.25694444444444448</v>
      </c>
      <c r="F239" s="137">
        <f>SUM(E239+G1)</f>
        <v>0.28125000000000006</v>
      </c>
      <c r="G239" s="136"/>
      <c r="H239" s="138"/>
      <c r="I239" s="139">
        <f>SUM(H239*F1)</f>
        <v>0</v>
      </c>
      <c r="J239" s="139">
        <v>0</v>
      </c>
      <c r="K239" s="139"/>
      <c r="L239" s="203"/>
      <c r="M239" s="136"/>
      <c r="N239" s="137"/>
      <c r="O239" s="136"/>
      <c r="P239" s="139"/>
      <c r="Q239" s="136"/>
      <c r="R239" s="137"/>
      <c r="S239" s="139"/>
      <c r="T239" s="136"/>
    </row>
    <row r="240" spans="1:21" hidden="1" outlineLevel="2" x14ac:dyDescent="0.3">
      <c r="A240" s="135">
        <v>157</v>
      </c>
      <c r="B240" s="136" t="str">
        <f>VLOOKUP(A240,BASE!A:B,2,FALSE)</f>
        <v>RIGNAC</v>
      </c>
      <c r="C240" s="204"/>
      <c r="D240" s="137"/>
      <c r="E240" s="137">
        <f t="shared" si="14"/>
        <v>0.28125000000000006</v>
      </c>
      <c r="F240" s="137">
        <f>SUM(E240+G1)</f>
        <v>0.30555555555555564</v>
      </c>
      <c r="G240" s="136"/>
      <c r="H240" s="138"/>
      <c r="I240" s="139">
        <f>SUM(H240*F1)</f>
        <v>0</v>
      </c>
      <c r="J240" s="139">
        <v>0</v>
      </c>
      <c r="K240" s="139"/>
      <c r="L240" s="203"/>
      <c r="M240" s="136"/>
      <c r="N240" s="137"/>
      <c r="O240" s="136"/>
      <c r="P240" s="139"/>
      <c r="Q240" s="136"/>
      <c r="R240" s="137"/>
      <c r="S240" s="139"/>
      <c r="T240" s="136"/>
    </row>
    <row r="241" spans="1:21" hidden="1" outlineLevel="2" x14ac:dyDescent="0.3">
      <c r="A241" s="135">
        <v>160</v>
      </c>
      <c r="B241" s="136" t="str">
        <f>VLOOKUP(A241,BASE!A:B,2,FALSE)</f>
        <v>RIGNAC BETON</v>
      </c>
      <c r="C241" s="204"/>
      <c r="D241" s="137">
        <v>0</v>
      </c>
      <c r="E241" s="137">
        <f t="shared" si="14"/>
        <v>0.30555555555555564</v>
      </c>
      <c r="F241" s="137">
        <f>SUM(E241+G1)</f>
        <v>0.32986111111111122</v>
      </c>
      <c r="G241" s="136"/>
      <c r="H241" s="138">
        <v>0</v>
      </c>
      <c r="I241" s="139">
        <f>SUM(H241*F1)</f>
        <v>0</v>
      </c>
      <c r="J241" s="139">
        <v>0</v>
      </c>
      <c r="K241" s="139"/>
      <c r="L241" s="203"/>
      <c r="M241" s="136"/>
      <c r="N241" s="137"/>
      <c r="O241" s="136"/>
      <c r="P241" s="139"/>
      <c r="Q241" s="136"/>
      <c r="R241" s="137"/>
      <c r="S241" s="139"/>
      <c r="T241" s="136"/>
    </row>
    <row r="242" spans="1:21" hidden="1" outlineLevel="2" x14ac:dyDescent="0.3">
      <c r="A242" s="106"/>
      <c r="B242" s="107"/>
      <c r="C242" s="133"/>
      <c r="D242" s="113"/>
      <c r="E242" s="113"/>
      <c r="F242" s="113"/>
      <c r="G242" s="123">
        <f>SUM(F241-F236)</f>
        <v>0.12152777777777787</v>
      </c>
      <c r="H242" s="118">
        <f>SUM(H241+H237)</f>
        <v>0</v>
      </c>
      <c r="I242" s="109">
        <f>SUM(I237:I241)</f>
        <v>0</v>
      </c>
      <c r="J242" s="109">
        <f>SUM(J237:J241)</f>
        <v>0</v>
      </c>
      <c r="K242" s="109">
        <f>SUM(I242:J242)</f>
        <v>0</v>
      </c>
      <c r="L242" s="128"/>
      <c r="M242" s="107"/>
      <c r="N242" s="123"/>
      <c r="O242" s="107"/>
      <c r="P242" s="109"/>
      <c r="Q242" s="107"/>
      <c r="R242" s="123"/>
      <c r="S242" s="109"/>
      <c r="T242" s="109">
        <f>IF(T236&lt;160,160,T236)</f>
        <v>160</v>
      </c>
      <c r="U242" s="159"/>
    </row>
    <row r="243" spans="1:21" outlineLevel="1" collapsed="1" x14ac:dyDescent="0.3">
      <c r="A243" s="2">
        <v>8</v>
      </c>
      <c r="B243" s="114" t="str">
        <f>VLOOKUP(A243,BASE!A:B,2,FALSE)</f>
        <v>PTF ST SULPICE</v>
      </c>
      <c r="C243" s="201" t="s">
        <v>3</v>
      </c>
      <c r="D243" s="112"/>
      <c r="E243" s="112"/>
      <c r="F243" s="151">
        <v>0.23263888888888887</v>
      </c>
      <c r="I243" s="64">
        <f>SUM(H243*F1)</f>
        <v>0</v>
      </c>
      <c r="J243" s="64">
        <v>0</v>
      </c>
      <c r="M243" s="3">
        <v>123</v>
      </c>
      <c r="N243" s="13">
        <v>7.2222222222222229E-2</v>
      </c>
      <c r="O243" s="122">
        <f>SUM(M243*F8)</f>
        <v>56.20416666666668</v>
      </c>
      <c r="P243" s="105">
        <v>0</v>
      </c>
      <c r="Q243" s="98">
        <f>SUM(H249+M243)</f>
        <v>295</v>
      </c>
      <c r="R243" s="102">
        <f>SUM(N243+G249)</f>
        <v>0.33680555555555575</v>
      </c>
      <c r="S243" s="101">
        <f>SUM(P243+J249)</f>
        <v>0</v>
      </c>
      <c r="T243" s="101">
        <f>SUM(K249+O243+P243)</f>
        <v>395.4041666666667</v>
      </c>
      <c r="U243" s="156">
        <f>SUM(D249+N243)</f>
        <v>0.21527777777777779</v>
      </c>
    </row>
    <row r="244" spans="1:21" outlineLevel="1" x14ac:dyDescent="0.3">
      <c r="A244" s="2">
        <v>137</v>
      </c>
      <c r="B244" s="114" t="str">
        <f>VLOOKUP(A244,BASE!A:B,2,FALSE)</f>
        <v>VILLEFRANCHE DE R.</v>
      </c>
      <c r="C244" s="201"/>
      <c r="D244" s="112">
        <v>8.0555555555555561E-2</v>
      </c>
      <c r="E244" s="112">
        <f t="shared" si="14"/>
        <v>0.31319444444444444</v>
      </c>
      <c r="F244" s="112">
        <f>SUM(E244+G1)</f>
        <v>0.33750000000000002</v>
      </c>
      <c r="H244" s="116">
        <v>105</v>
      </c>
      <c r="I244" s="64">
        <f>SUM(H244*F1)</f>
        <v>115.50000000000001</v>
      </c>
      <c r="J244" s="64">
        <v>0</v>
      </c>
    </row>
    <row r="245" spans="1:21" outlineLevel="1" x14ac:dyDescent="0.3">
      <c r="A245" s="2">
        <v>30</v>
      </c>
      <c r="B245" s="114" t="str">
        <f>VLOOKUP(A245,BASE!A:B,2,FALSE)</f>
        <v>CAPDENAC</v>
      </c>
      <c r="C245" s="201"/>
      <c r="D245" s="112">
        <v>3.125E-2</v>
      </c>
      <c r="E245" s="112">
        <f t="shared" si="14"/>
        <v>0.36875000000000002</v>
      </c>
      <c r="F245" s="112">
        <f>SUM(E245+G1)</f>
        <v>0.3930555555555556</v>
      </c>
      <c r="H245" s="116">
        <v>34</v>
      </c>
      <c r="I245" s="64">
        <f>SUM(H245*F1)</f>
        <v>37.400000000000006</v>
      </c>
      <c r="J245" s="64">
        <v>0</v>
      </c>
    </row>
    <row r="246" spans="1:21" outlineLevel="1" x14ac:dyDescent="0.3">
      <c r="A246" s="2">
        <v>158</v>
      </c>
      <c r="B246" s="114" t="str">
        <f>VLOOKUP(A246,BASE!A:B,2,FALSE)</f>
        <v>MONTBAZENS</v>
      </c>
      <c r="C246" s="201"/>
      <c r="D246" s="112">
        <v>2.1527777777777781E-2</v>
      </c>
      <c r="E246" s="112">
        <f t="shared" si="14"/>
        <v>0.41458333333333336</v>
      </c>
      <c r="F246" s="112">
        <f>SUM(E246+G1)</f>
        <v>0.43888888888888894</v>
      </c>
      <c r="H246" s="116">
        <v>23</v>
      </c>
      <c r="I246" s="64">
        <f>SUM(H246*F1)</f>
        <v>25.3</v>
      </c>
      <c r="J246" s="64">
        <v>0</v>
      </c>
    </row>
    <row r="247" spans="1:21" outlineLevel="1" x14ac:dyDescent="0.3">
      <c r="A247" s="2">
        <v>157</v>
      </c>
      <c r="B247" s="114" t="str">
        <f>VLOOKUP(A247,BASE!A:B,2,FALSE)</f>
        <v>RIGNAC</v>
      </c>
      <c r="C247" s="201"/>
      <c r="D247" s="112">
        <v>9.7222222222222224E-3</v>
      </c>
      <c r="E247" s="112">
        <f t="shared" si="14"/>
        <v>0.44861111111111118</v>
      </c>
      <c r="F247" s="112">
        <f>SUM(E247+G1)</f>
        <v>0.47291666666666676</v>
      </c>
      <c r="H247" s="116">
        <v>10</v>
      </c>
      <c r="I247" s="64">
        <f>SUM(H247*F1)</f>
        <v>11</v>
      </c>
      <c r="J247" s="64">
        <v>0</v>
      </c>
    </row>
    <row r="248" spans="1:21" outlineLevel="1" x14ac:dyDescent="0.3">
      <c r="A248" s="2">
        <v>160</v>
      </c>
      <c r="B248" s="114" t="str">
        <f>VLOOKUP(A248,BASE!A:B,2,FALSE)</f>
        <v>RIGNAC BETON</v>
      </c>
      <c r="C248" s="201"/>
      <c r="D248" s="112">
        <v>0</v>
      </c>
      <c r="E248" s="112">
        <f t="shared" si="14"/>
        <v>0.47291666666666676</v>
      </c>
      <c r="F248" s="112">
        <f>SUM(E248+G1)</f>
        <v>0.49722222222222234</v>
      </c>
      <c r="H248" s="116">
        <v>0</v>
      </c>
      <c r="I248" s="64">
        <f>SUM(H248*F1)</f>
        <v>0</v>
      </c>
      <c r="J248" s="64">
        <v>0</v>
      </c>
    </row>
    <row r="249" spans="1:21" outlineLevel="1" x14ac:dyDescent="0.3">
      <c r="A249" s="106"/>
      <c r="B249" s="107"/>
      <c r="C249" s="133"/>
      <c r="D249" s="153">
        <f>SUM(D244:D248)</f>
        <v>0.14305555555555555</v>
      </c>
      <c r="E249" s="113"/>
      <c r="F249" s="113"/>
      <c r="G249" s="123">
        <f>SUM(F248-F243)</f>
        <v>0.2645833333333335</v>
      </c>
      <c r="H249" s="118">
        <f>SUM(H248+H244+H247+H246+H245)</f>
        <v>172</v>
      </c>
      <c r="I249" s="109">
        <f>SUM(I243:I248)</f>
        <v>189.20000000000005</v>
      </c>
      <c r="J249" s="109">
        <f>SUM(J243:J248)</f>
        <v>0</v>
      </c>
      <c r="K249" s="109">
        <f>SUM(I249:J249)+150</f>
        <v>339.20000000000005</v>
      </c>
      <c r="L249" s="128"/>
      <c r="M249" s="107"/>
      <c r="N249" s="123"/>
      <c r="O249" s="107"/>
      <c r="P249" s="109"/>
      <c r="Q249" s="107"/>
      <c r="R249" s="123"/>
      <c r="S249" s="109"/>
      <c r="T249" s="109">
        <f>IF(T243&lt;160,160,T243)</f>
        <v>395.4041666666667</v>
      </c>
      <c r="U249" s="159"/>
    </row>
    <row r="250" spans="1:21" outlineLevel="1" x14ac:dyDescent="0.3">
      <c r="A250" s="2">
        <v>8</v>
      </c>
      <c r="B250" s="114" t="str">
        <f>VLOOKUP(A250,BASE!A:B,2,FALSE)</f>
        <v>PTF ST SULPICE</v>
      </c>
      <c r="C250" s="201" t="s">
        <v>260</v>
      </c>
      <c r="D250" s="112"/>
      <c r="E250" s="112"/>
      <c r="F250" s="151">
        <v>0.20833333333333334</v>
      </c>
      <c r="I250" s="64">
        <f>SUM(H250*F1)</f>
        <v>0</v>
      </c>
      <c r="J250" s="64">
        <v>0</v>
      </c>
      <c r="L250" s="203" t="s">
        <v>293</v>
      </c>
      <c r="M250" s="3">
        <v>104</v>
      </c>
      <c r="N250" s="13">
        <v>7.7083333333333337E-2</v>
      </c>
      <c r="O250" s="122">
        <f>SUM(M250*F15)</f>
        <v>47.161111111111119</v>
      </c>
      <c r="P250" s="105">
        <v>0</v>
      </c>
      <c r="Q250" s="98">
        <f>SUM(H256+M250)</f>
        <v>238</v>
      </c>
      <c r="R250" s="102">
        <f>SUM(N250+G256)</f>
        <v>0.35763888888888901</v>
      </c>
      <c r="S250" s="101">
        <f>SUM(P250+J256)</f>
        <v>0</v>
      </c>
      <c r="T250" s="101">
        <f>SUM(K256+O250+P250)</f>
        <v>416.06111111111113</v>
      </c>
      <c r="U250" s="156">
        <f>SUM(D256+N250)</f>
        <v>0.2361111111111111</v>
      </c>
    </row>
    <row r="251" spans="1:21" outlineLevel="1" x14ac:dyDescent="0.3">
      <c r="A251" s="2">
        <v>30</v>
      </c>
      <c r="B251" s="114" t="str">
        <f>VLOOKUP(A251,BASE!A:B,2,FALSE)</f>
        <v>CAPDENAC</v>
      </c>
      <c r="C251" s="201"/>
      <c r="D251" s="112">
        <v>0.10416666666666667</v>
      </c>
      <c r="E251" s="112">
        <f t="shared" si="14"/>
        <v>0.3125</v>
      </c>
      <c r="F251" s="112">
        <f>SUM(E251+G1)</f>
        <v>0.33680555555555558</v>
      </c>
      <c r="H251" s="116">
        <v>134</v>
      </c>
      <c r="I251" s="64">
        <f>SUM(H251*F1)</f>
        <v>147.4</v>
      </c>
      <c r="J251" s="64">
        <v>0</v>
      </c>
      <c r="L251" s="203"/>
    </row>
    <row r="252" spans="1:21" outlineLevel="1" x14ac:dyDescent="0.3">
      <c r="A252" s="2">
        <v>158</v>
      </c>
      <c r="B252" s="114" t="str">
        <f>VLOOKUP(A252,BASE!A:B,2,FALSE)</f>
        <v>MONTBAZENS</v>
      </c>
      <c r="C252" s="201"/>
      <c r="D252" s="112">
        <v>2.1527777777777781E-2</v>
      </c>
      <c r="E252" s="112">
        <f t="shared" si="14"/>
        <v>0.35833333333333334</v>
      </c>
      <c r="F252" s="112">
        <f>SUM(E252+G1)</f>
        <v>0.38263888888888892</v>
      </c>
      <c r="H252" s="116">
        <v>23</v>
      </c>
      <c r="I252" s="64">
        <f>SUM(H252*F1)</f>
        <v>25.3</v>
      </c>
      <c r="J252" s="64">
        <v>0</v>
      </c>
      <c r="L252" s="203"/>
    </row>
    <row r="253" spans="1:21" outlineLevel="1" x14ac:dyDescent="0.3">
      <c r="A253" s="2">
        <v>157</v>
      </c>
      <c r="B253" s="114" t="str">
        <f>VLOOKUP(A253,BASE!A:B,2,FALSE)</f>
        <v>RIGNAC</v>
      </c>
      <c r="C253" s="201"/>
      <c r="D253" s="112">
        <v>9.7222222222222224E-3</v>
      </c>
      <c r="E253" s="112">
        <f t="shared" si="14"/>
        <v>0.39236111111111116</v>
      </c>
      <c r="F253" s="112">
        <f>SUM(E253+G1)</f>
        <v>0.41666666666666674</v>
      </c>
      <c r="H253" s="116">
        <v>10</v>
      </c>
      <c r="I253" s="64">
        <f>SUM(H253*F1)</f>
        <v>11</v>
      </c>
      <c r="J253" s="64">
        <v>0</v>
      </c>
      <c r="L253" s="203"/>
    </row>
    <row r="254" spans="1:21" outlineLevel="1" x14ac:dyDescent="0.3">
      <c r="A254" s="2">
        <v>160</v>
      </c>
      <c r="B254" s="114" t="str">
        <f>VLOOKUP(A254,BASE!A:B,2,FALSE)</f>
        <v>RIGNAC BETON</v>
      </c>
      <c r="C254" s="201"/>
      <c r="D254" s="112">
        <v>2.361111111111111E-2</v>
      </c>
      <c r="E254" s="112">
        <f t="shared" si="14"/>
        <v>0.44027777777777788</v>
      </c>
      <c r="F254" s="112">
        <f>SUM(E254+G1)</f>
        <v>0.46458333333333346</v>
      </c>
      <c r="H254" s="116">
        <v>32</v>
      </c>
      <c r="I254" s="64">
        <f>SUM(H254*F1)</f>
        <v>35.200000000000003</v>
      </c>
      <c r="J254" s="64">
        <v>0</v>
      </c>
      <c r="L254" s="203"/>
    </row>
    <row r="255" spans="1:21" outlineLevel="1" x14ac:dyDescent="0.3">
      <c r="A255" s="2">
        <v>137</v>
      </c>
      <c r="B255" s="114" t="str">
        <f>VLOOKUP(A255,BASE!A:B,2,FALSE)</f>
        <v>VILLEFRANCHE DE R.</v>
      </c>
      <c r="C255" s="201"/>
      <c r="D255" s="112">
        <v>0</v>
      </c>
      <c r="E255" s="112">
        <f t="shared" si="14"/>
        <v>0.46458333333333346</v>
      </c>
      <c r="F255" s="112">
        <f>SUM(E255+G1)</f>
        <v>0.48888888888888904</v>
      </c>
      <c r="H255" s="116">
        <v>0</v>
      </c>
      <c r="I255" s="64">
        <f>SUM(H255*F1)</f>
        <v>0</v>
      </c>
      <c r="J255" s="64">
        <v>0</v>
      </c>
      <c r="L255" s="203"/>
    </row>
    <row r="256" spans="1:21" outlineLevel="1" x14ac:dyDescent="0.3">
      <c r="A256" s="106"/>
      <c r="B256" s="107"/>
      <c r="C256" s="133"/>
      <c r="D256" s="153">
        <f>SUM(D251:D255)</f>
        <v>0.15902777777777777</v>
      </c>
      <c r="E256" s="113"/>
      <c r="F256" s="113"/>
      <c r="G256" s="123">
        <f>SUM(F255-F250)</f>
        <v>0.28055555555555567</v>
      </c>
      <c r="H256" s="118">
        <f>SUM(H255+H251)</f>
        <v>134</v>
      </c>
      <c r="I256" s="109">
        <f>SUM(I250:I255)</f>
        <v>218.90000000000003</v>
      </c>
      <c r="J256" s="109">
        <f>SUM(J250:J255)</f>
        <v>0</v>
      </c>
      <c r="K256" s="109">
        <f>SUM(I256:J256)+150</f>
        <v>368.90000000000003</v>
      </c>
      <c r="L256" s="128"/>
      <c r="M256" s="107"/>
      <c r="N256" s="123"/>
      <c r="O256" s="107"/>
      <c r="P256" s="109"/>
      <c r="Q256" s="107"/>
      <c r="R256" s="123"/>
      <c r="S256" s="109"/>
      <c r="T256" s="109">
        <f>IF(T250&lt;160,160,T250)</f>
        <v>416.06111111111113</v>
      </c>
      <c r="U256" s="159"/>
    </row>
    <row r="257" spans="1:21" x14ac:dyDescent="0.3">
      <c r="A257" s="202" t="s">
        <v>294</v>
      </c>
      <c r="B257" s="202"/>
      <c r="D257" s="112"/>
      <c r="E257" s="112"/>
      <c r="F257" s="112"/>
    </row>
    <row r="258" spans="1:21" outlineLevel="1" x14ac:dyDescent="0.3">
      <c r="A258" s="2">
        <v>8</v>
      </c>
      <c r="B258" s="114" t="str">
        <f>VLOOKUP(A258,BASE!A:B,2,FALSE)</f>
        <v>PTF ST SULPICE</v>
      </c>
      <c r="C258" s="201" t="s">
        <v>0</v>
      </c>
      <c r="D258" s="112"/>
      <c r="E258" s="112"/>
      <c r="F258" s="151">
        <v>0.20833333333333334</v>
      </c>
      <c r="I258" s="64">
        <f>SUM(H258*F1)</f>
        <v>0</v>
      </c>
      <c r="J258" s="64">
        <v>0</v>
      </c>
      <c r="M258" s="114">
        <v>193</v>
      </c>
      <c r="N258" s="13">
        <v>0.1013888888888889</v>
      </c>
      <c r="O258" s="122">
        <v>32.5</v>
      </c>
      <c r="P258" s="105">
        <v>0</v>
      </c>
      <c r="Q258" s="98">
        <f>SUM(H263+M258)</f>
        <v>468</v>
      </c>
      <c r="R258" s="102">
        <f>SUM(N258+G263)</f>
        <v>0.5673611111111112</v>
      </c>
      <c r="S258" s="101">
        <f>SUM(P258+J264)</f>
        <v>0</v>
      </c>
      <c r="T258" s="101">
        <f>SUM(K263+O258+P258)</f>
        <v>517.20000000000005</v>
      </c>
      <c r="U258" s="156">
        <f>SUM(D263+N258)</f>
        <v>0.26180555555555557</v>
      </c>
    </row>
    <row r="259" spans="1:21" outlineLevel="1" x14ac:dyDescent="0.3">
      <c r="A259" s="2">
        <v>194</v>
      </c>
      <c r="B259" s="114" t="str">
        <f>VLOOKUP(A259,BASE!A:B,2,FALSE)</f>
        <v>SOULOM RP</v>
      </c>
      <c r="C259" s="201"/>
      <c r="D259" s="112">
        <v>0.12569444444444444</v>
      </c>
      <c r="E259" s="112">
        <f t="shared" si="14"/>
        <v>0.33402777777777781</v>
      </c>
      <c r="F259" s="112">
        <f>SUM(E259+G1)</f>
        <v>0.35833333333333339</v>
      </c>
      <c r="H259" s="116">
        <v>232</v>
      </c>
      <c r="I259" s="64">
        <f>SUM(H259*F1)</f>
        <v>255.20000000000002</v>
      </c>
      <c r="J259" s="64">
        <v>32.200000000000003</v>
      </c>
    </row>
    <row r="260" spans="1:21" outlineLevel="1" x14ac:dyDescent="0.3">
      <c r="A260" s="2">
        <v>81</v>
      </c>
      <c r="B260" s="114" t="str">
        <f>VLOOKUP(A260,BASE!A:B,2,FALSE)</f>
        <v>TARBES</v>
      </c>
      <c r="C260" s="201"/>
      <c r="D260" s="112">
        <v>3.4722222222222224E-2</v>
      </c>
      <c r="E260" s="112">
        <f t="shared" si="14"/>
        <v>0.3930555555555556</v>
      </c>
      <c r="F260" s="112">
        <f>SUM(E260+G1)</f>
        <v>0.41736111111111118</v>
      </c>
      <c r="H260" s="116">
        <v>43</v>
      </c>
      <c r="I260" s="64">
        <f>SUM(H260*F1)</f>
        <v>47.300000000000004</v>
      </c>
      <c r="J260" s="64">
        <v>0</v>
      </c>
    </row>
    <row r="261" spans="1:21" outlineLevel="1" x14ac:dyDescent="0.3">
      <c r="A261" s="2">
        <v>154</v>
      </c>
      <c r="B261" s="114" t="str">
        <f>VLOOKUP(A261,BASE!A:B,2,FALSE)</f>
        <v>TARBES BET. VIA 81</v>
      </c>
      <c r="C261" s="201"/>
      <c r="D261" s="112">
        <v>0</v>
      </c>
      <c r="E261" s="112">
        <f t="shared" si="14"/>
        <v>0.41736111111111118</v>
      </c>
      <c r="F261" s="112">
        <f>SUM(E261+G1)</f>
        <v>0.44166666666666676</v>
      </c>
      <c r="H261" s="116">
        <v>0</v>
      </c>
      <c r="I261" s="64">
        <f>SUM(H261*F1)</f>
        <v>0</v>
      </c>
      <c r="J261" s="64">
        <v>0</v>
      </c>
    </row>
    <row r="262" spans="1:21" outlineLevel="1" x14ac:dyDescent="0.3">
      <c r="A262" s="2">
        <v>196</v>
      </c>
      <c r="B262" s="114" t="str">
        <f>VLOOKUP(A262,BASE!A:B,2,FALSE)</f>
        <v>TARBES  BOIS</v>
      </c>
      <c r="C262" s="201"/>
      <c r="D262" s="112">
        <v>0</v>
      </c>
      <c r="E262" s="112">
        <f t="shared" si="14"/>
        <v>0.44166666666666676</v>
      </c>
      <c r="F262" s="112">
        <f>SUM(E262+G1)</f>
        <v>0.46597222222222234</v>
      </c>
      <c r="H262" s="116">
        <v>0</v>
      </c>
      <c r="I262" s="64">
        <f>SUM(H262*F1)</f>
        <v>0</v>
      </c>
      <c r="J262" s="64">
        <v>0</v>
      </c>
    </row>
    <row r="263" spans="1:21" outlineLevel="1" x14ac:dyDescent="0.3">
      <c r="A263" s="106"/>
      <c r="B263" s="107"/>
      <c r="C263" s="133"/>
      <c r="D263" s="153">
        <f>SUM(D259:D262)</f>
        <v>0.16041666666666665</v>
      </c>
      <c r="E263" s="113"/>
      <c r="F263" s="113"/>
      <c r="G263" s="123">
        <f>SUM(F262-F257)</f>
        <v>0.46597222222222234</v>
      </c>
      <c r="H263" s="118">
        <f>SUM(H262+H258+H261+H260+H259)</f>
        <v>275</v>
      </c>
      <c r="I263" s="109">
        <f>SUM(I258:I262)</f>
        <v>302.5</v>
      </c>
      <c r="J263" s="109">
        <f>SUM(J258:J262)</f>
        <v>32.200000000000003</v>
      </c>
      <c r="K263" s="109">
        <f>SUM(I263:J263)+150</f>
        <v>484.7</v>
      </c>
      <c r="L263" s="128"/>
      <c r="M263" s="107"/>
      <c r="N263" s="123"/>
      <c r="O263" s="107"/>
      <c r="P263" s="109"/>
      <c r="Q263" s="107"/>
      <c r="R263" s="123"/>
      <c r="S263" s="109"/>
      <c r="T263" s="109">
        <f>IF(T258&lt;160,160,T258)</f>
        <v>517.20000000000005</v>
      </c>
      <c r="U263" s="159"/>
    </row>
    <row r="264" spans="1:21" outlineLevel="1" x14ac:dyDescent="0.3">
      <c r="A264" s="2">
        <v>8</v>
      </c>
      <c r="B264" s="114" t="str">
        <f>VLOOKUP(A264,BASE!A:B,2,FALSE)</f>
        <v>PTF ST SULPICE</v>
      </c>
      <c r="C264" s="201" t="s">
        <v>3</v>
      </c>
      <c r="D264" s="112"/>
      <c r="E264" s="112"/>
      <c r="F264" s="151">
        <v>0.20833333333333334</v>
      </c>
      <c r="I264" s="64">
        <f>SUM(H264*F1)</f>
        <v>0</v>
      </c>
      <c r="J264" s="64">
        <v>0</v>
      </c>
      <c r="M264" s="3">
        <v>187</v>
      </c>
      <c r="N264" s="13">
        <v>0.14444444444444446</v>
      </c>
      <c r="O264" s="122">
        <f>SUM(M264*F1)</f>
        <v>205.70000000000002</v>
      </c>
      <c r="P264" s="105">
        <v>0</v>
      </c>
      <c r="Q264" s="98">
        <f>SUM(H269+M264)</f>
        <v>462</v>
      </c>
      <c r="R264" s="102">
        <f>SUM(N264+G269)</f>
        <v>0.66250000000000009</v>
      </c>
      <c r="S264" s="101">
        <f>SUM(P264+J270)</f>
        <v>0</v>
      </c>
      <c r="T264" s="101">
        <f>SUM(K269+O264+P264)</f>
        <v>658.2</v>
      </c>
      <c r="U264" s="156">
        <f>SUM(D269+N264)</f>
        <v>0.35694444444444451</v>
      </c>
    </row>
    <row r="265" spans="1:21" outlineLevel="1" x14ac:dyDescent="0.3">
      <c r="A265" s="2">
        <v>194</v>
      </c>
      <c r="B265" s="114" t="str">
        <f>VLOOKUP(A265,BASE!A:B,2,FALSE)</f>
        <v>SOULOM RP</v>
      </c>
      <c r="C265" s="201"/>
      <c r="D265" s="112">
        <v>0.17777777777777778</v>
      </c>
      <c r="E265" s="112">
        <f t="shared" si="14"/>
        <v>0.38611111111111113</v>
      </c>
      <c r="F265" s="112">
        <f>SUM(E265+G1)</f>
        <v>0.41041666666666671</v>
      </c>
      <c r="H265" s="116">
        <v>232</v>
      </c>
      <c r="I265" s="64">
        <f>SUM(H265*F1)</f>
        <v>255.20000000000002</v>
      </c>
      <c r="J265" s="64">
        <v>0</v>
      </c>
    </row>
    <row r="266" spans="1:21" outlineLevel="1" x14ac:dyDescent="0.3">
      <c r="A266" s="2">
        <v>81</v>
      </c>
      <c r="B266" s="114" t="str">
        <f>VLOOKUP(A266,BASE!A:B,2,FALSE)</f>
        <v>TARBES</v>
      </c>
      <c r="C266" s="201"/>
      <c r="D266" s="112">
        <v>3.4722222222222224E-2</v>
      </c>
      <c r="E266" s="112">
        <f t="shared" si="14"/>
        <v>0.44513888888888892</v>
      </c>
      <c r="F266" s="112">
        <f>SUM(E266+G1)</f>
        <v>0.4694444444444445</v>
      </c>
      <c r="H266" s="116">
        <v>43</v>
      </c>
      <c r="I266" s="64">
        <f>SUM(H266*F1)</f>
        <v>47.300000000000004</v>
      </c>
      <c r="J266" s="64">
        <v>0</v>
      </c>
    </row>
    <row r="267" spans="1:21" outlineLevel="1" x14ac:dyDescent="0.3">
      <c r="A267" s="2">
        <v>154</v>
      </c>
      <c r="B267" s="114" t="str">
        <f>VLOOKUP(A267,BASE!A:B,2,FALSE)</f>
        <v>TARBES BET. VIA 81</v>
      </c>
      <c r="C267" s="201"/>
      <c r="D267" s="112">
        <v>0</v>
      </c>
      <c r="E267" s="112">
        <f t="shared" si="14"/>
        <v>0.4694444444444445</v>
      </c>
      <c r="F267" s="112">
        <f>SUM(E267+G1)</f>
        <v>0.49375000000000008</v>
      </c>
      <c r="H267" s="116">
        <v>0</v>
      </c>
      <c r="I267" s="64">
        <f>SUM(H267*F1)</f>
        <v>0</v>
      </c>
      <c r="J267" s="64">
        <v>0</v>
      </c>
    </row>
    <row r="268" spans="1:21" outlineLevel="1" x14ac:dyDescent="0.3">
      <c r="A268" s="2">
        <v>196</v>
      </c>
      <c r="B268" s="114" t="str">
        <f>VLOOKUP(A268,BASE!A:B,2,FALSE)</f>
        <v>TARBES  BOIS</v>
      </c>
      <c r="C268" s="201"/>
      <c r="D268" s="112">
        <v>0</v>
      </c>
      <c r="E268" s="112">
        <f t="shared" si="14"/>
        <v>0.49375000000000008</v>
      </c>
      <c r="F268" s="112">
        <f>SUM(E268+G1)</f>
        <v>0.5180555555555556</v>
      </c>
      <c r="H268" s="116">
        <v>0</v>
      </c>
      <c r="I268" s="64">
        <f>SUM(H268*F1)</f>
        <v>0</v>
      </c>
      <c r="J268" s="64">
        <v>0</v>
      </c>
    </row>
    <row r="269" spans="1:21" outlineLevel="1" x14ac:dyDescent="0.3">
      <c r="A269" s="106"/>
      <c r="B269" s="107"/>
      <c r="C269" s="133"/>
      <c r="D269" s="153">
        <f>SUM(D265:D268)</f>
        <v>0.21250000000000002</v>
      </c>
      <c r="E269" s="113"/>
      <c r="F269" s="113"/>
      <c r="G269" s="123">
        <f>SUM(F268-F263)</f>
        <v>0.5180555555555556</v>
      </c>
      <c r="H269" s="118">
        <f>SUM(H268+H264+H267+H266+H265)</f>
        <v>275</v>
      </c>
      <c r="I269" s="109">
        <f>SUM(I264:I268)</f>
        <v>302.5</v>
      </c>
      <c r="J269" s="109">
        <f>SUM(J264:J268)</f>
        <v>0</v>
      </c>
      <c r="K269" s="109">
        <f>SUM(I269:J269)+150</f>
        <v>452.5</v>
      </c>
      <c r="L269" s="128"/>
      <c r="M269" s="107"/>
      <c r="N269" s="123"/>
      <c r="O269" s="107"/>
      <c r="P269" s="109"/>
      <c r="Q269" s="107"/>
      <c r="R269" s="123"/>
      <c r="S269" s="109"/>
      <c r="T269" s="109">
        <f>IF(T264&lt;160,160,T264)</f>
        <v>658.2</v>
      </c>
      <c r="U269" s="159"/>
    </row>
    <row r="270" spans="1:21" outlineLevel="1" x14ac:dyDescent="0.3">
      <c r="A270" s="2">
        <v>8</v>
      </c>
      <c r="B270" s="114" t="str">
        <f>VLOOKUP(A270,BASE!A:B,2,FALSE)</f>
        <v>PTF ST SULPICE</v>
      </c>
      <c r="C270" s="201" t="s">
        <v>260</v>
      </c>
      <c r="D270" s="112"/>
      <c r="E270" s="112"/>
      <c r="F270" s="151">
        <v>0.21041666666666667</v>
      </c>
      <c r="I270" s="64">
        <f>SUM(H270*F1)</f>
        <v>0</v>
      </c>
      <c r="J270" s="64">
        <v>0</v>
      </c>
      <c r="L270" s="203" t="s">
        <v>295</v>
      </c>
      <c r="M270" s="3">
        <v>230</v>
      </c>
      <c r="N270" s="13">
        <v>0.15625</v>
      </c>
      <c r="O270" s="122">
        <f>SUM(M270*$F$1)</f>
        <v>253.00000000000003</v>
      </c>
      <c r="P270" s="105">
        <v>0</v>
      </c>
      <c r="Q270" s="98">
        <f>SUM(H275+M270)</f>
        <v>465</v>
      </c>
      <c r="R270" s="102">
        <f>SUM(N270+G275)</f>
        <v>0.60069444444444453</v>
      </c>
      <c r="S270" s="101">
        <f>SUM(P270+J276)</f>
        <v>0</v>
      </c>
      <c r="T270" s="101">
        <f>SUM(K275+O270+P270)</f>
        <v>661.5</v>
      </c>
      <c r="U270" s="156">
        <f>SUM(D275+N270)</f>
        <v>0.29305555555555557</v>
      </c>
    </row>
    <row r="271" spans="1:21" outlineLevel="1" x14ac:dyDescent="0.3">
      <c r="A271" s="2">
        <v>81</v>
      </c>
      <c r="B271" s="114" t="str">
        <f>VLOOKUP(A271,BASE!A:B,2,FALSE)</f>
        <v>TARBES</v>
      </c>
      <c r="C271" s="201"/>
      <c r="D271" s="112">
        <v>0.10208333333333335</v>
      </c>
      <c r="E271" s="112">
        <f t="shared" si="14"/>
        <v>0.3125</v>
      </c>
      <c r="F271" s="112">
        <f>SUM(E271+G1)</f>
        <v>0.33680555555555558</v>
      </c>
      <c r="H271" s="116">
        <v>192</v>
      </c>
      <c r="I271" s="64">
        <f>SUM(H271*F1)</f>
        <v>211.20000000000002</v>
      </c>
      <c r="J271" s="64">
        <v>0</v>
      </c>
      <c r="L271" s="203"/>
    </row>
    <row r="272" spans="1:21" outlineLevel="1" x14ac:dyDescent="0.3">
      <c r="A272" s="2">
        <v>154</v>
      </c>
      <c r="B272" s="114" t="str">
        <f>VLOOKUP(A272,BASE!A:B,2,FALSE)</f>
        <v>TARBES BET. VIA 81</v>
      </c>
      <c r="C272" s="201"/>
      <c r="D272" s="112">
        <v>0</v>
      </c>
      <c r="E272" s="112">
        <f t="shared" si="14"/>
        <v>0.33680555555555558</v>
      </c>
      <c r="F272" s="112">
        <f>SUM(E272+G1)</f>
        <v>0.36111111111111116</v>
      </c>
      <c r="H272" s="116">
        <v>0</v>
      </c>
      <c r="I272" s="64">
        <f>SUM(H272*F1)</f>
        <v>0</v>
      </c>
      <c r="J272" s="64">
        <v>0</v>
      </c>
      <c r="L272" s="203"/>
    </row>
    <row r="273" spans="1:21" outlineLevel="1" x14ac:dyDescent="0.3">
      <c r="A273" s="2">
        <v>196</v>
      </c>
      <c r="B273" s="114" t="str">
        <f>VLOOKUP(A273,BASE!A:B,2,FALSE)</f>
        <v>TARBES  BOIS</v>
      </c>
      <c r="C273" s="201"/>
      <c r="D273" s="112">
        <v>0</v>
      </c>
      <c r="E273" s="112">
        <f t="shared" si="14"/>
        <v>0.36111111111111116</v>
      </c>
      <c r="F273" s="112">
        <f>SUM(E273+G1)</f>
        <v>0.38541666666666674</v>
      </c>
      <c r="H273" s="116">
        <v>0</v>
      </c>
      <c r="I273" s="64">
        <f>SUM(H273*F1)</f>
        <v>0</v>
      </c>
      <c r="J273" s="64">
        <v>0</v>
      </c>
      <c r="L273" s="203"/>
    </row>
    <row r="274" spans="1:21" outlineLevel="1" x14ac:dyDescent="0.3">
      <c r="A274" s="2">
        <v>194</v>
      </c>
      <c r="B274" s="114" t="str">
        <f>VLOOKUP(A274,BASE!A:B,2,FALSE)</f>
        <v>SOULOM RP</v>
      </c>
      <c r="C274" s="201"/>
      <c r="D274" s="112">
        <v>3.4722222222222224E-2</v>
      </c>
      <c r="E274" s="112">
        <f t="shared" si="14"/>
        <v>0.42013888888888895</v>
      </c>
      <c r="F274" s="112">
        <f>SUM(E274+G1)</f>
        <v>0.44444444444444453</v>
      </c>
      <c r="H274" s="116">
        <v>43</v>
      </c>
      <c r="I274" s="64">
        <f>SUM(H274*F1)</f>
        <v>47.300000000000004</v>
      </c>
      <c r="J274" s="64">
        <v>0</v>
      </c>
      <c r="L274" s="203"/>
    </row>
    <row r="275" spans="1:21" outlineLevel="1" x14ac:dyDescent="0.3">
      <c r="A275" s="106"/>
      <c r="B275" s="107"/>
      <c r="C275" s="133"/>
      <c r="D275" s="153">
        <f>SUM(D271:D274)</f>
        <v>0.13680555555555557</v>
      </c>
      <c r="E275" s="113"/>
      <c r="F275" s="113"/>
      <c r="G275" s="123">
        <f>SUM(F274-F269)</f>
        <v>0.44444444444444453</v>
      </c>
      <c r="H275" s="118">
        <f>SUM(H274+H270+H273+H272+H271)</f>
        <v>235</v>
      </c>
      <c r="I275" s="109">
        <f>SUM(I270:I274)</f>
        <v>258.5</v>
      </c>
      <c r="J275" s="109">
        <f>SUM(J270:J274)</f>
        <v>0</v>
      </c>
      <c r="K275" s="109">
        <f>SUM(I275:J275)+150</f>
        <v>408.5</v>
      </c>
      <c r="L275" s="128"/>
      <c r="M275" s="107"/>
      <c r="N275" s="123"/>
      <c r="O275" s="107"/>
      <c r="P275" s="109"/>
      <c r="Q275" s="107"/>
      <c r="R275" s="123"/>
      <c r="S275" s="109"/>
      <c r="T275" s="109">
        <f>IF(T270&lt;160,160,T270)</f>
        <v>661.5</v>
      </c>
      <c r="U275" s="159"/>
    </row>
    <row r="276" spans="1:21" x14ac:dyDescent="0.3">
      <c r="A276" s="202" t="s">
        <v>296</v>
      </c>
      <c r="B276" s="202"/>
      <c r="D276" s="112"/>
      <c r="E276" s="112"/>
      <c r="F276" s="112"/>
    </row>
    <row r="277" spans="1:21" outlineLevel="1" x14ac:dyDescent="0.3">
      <c r="A277" s="2">
        <v>8</v>
      </c>
      <c r="B277" s="114" t="str">
        <f>VLOOKUP(A277,BASE!A:B,2,FALSE)</f>
        <v>PTF ST SULPICE</v>
      </c>
      <c r="C277" s="201" t="s">
        <v>267</v>
      </c>
      <c r="D277" s="112"/>
      <c r="E277" s="112"/>
      <c r="F277" s="151">
        <v>0.22222222222222221</v>
      </c>
      <c r="G277" s="114"/>
      <c r="M277" s="114">
        <v>118</v>
      </c>
      <c r="N277" s="13">
        <v>6.7361111111111108E-2</v>
      </c>
      <c r="O277" s="122">
        <f>SUM(M277*$F$1)</f>
        <v>129.80000000000001</v>
      </c>
      <c r="P277" s="105">
        <v>25.7</v>
      </c>
      <c r="Q277" s="98">
        <f>SUM(H281+M277)</f>
        <v>299</v>
      </c>
      <c r="R277" s="102">
        <f>SUM(N277+G281)</f>
        <v>0.26527777777777783</v>
      </c>
      <c r="S277" s="101">
        <f>SUM(P277+J281)</f>
        <v>51.4</v>
      </c>
      <c r="T277" s="101">
        <f>SUM(K281+O277+P277)</f>
        <v>530.30000000000007</v>
      </c>
      <c r="U277" s="156">
        <f>SUM(D281+N277)</f>
        <v>0.19236111111111109</v>
      </c>
    </row>
    <row r="278" spans="1:21" ht="14.4" customHeight="1" outlineLevel="1" x14ac:dyDescent="0.3">
      <c r="A278" s="2">
        <v>87</v>
      </c>
      <c r="B278" s="114" t="str">
        <f>VLOOKUP(A278,BASE!A:B,2,FALSE)</f>
        <v>COUIZA</v>
      </c>
      <c r="C278" s="201"/>
      <c r="D278" s="112">
        <v>9.0277777777777776E-2</v>
      </c>
      <c r="E278" s="112">
        <f t="shared" ref="E278:E342" si="16">SUM(F277+D278)</f>
        <v>0.3125</v>
      </c>
      <c r="F278" s="112">
        <f>SUM(E278+$G$1)</f>
        <v>0.33680555555555558</v>
      </c>
      <c r="H278" s="116">
        <v>146</v>
      </c>
      <c r="I278" s="64">
        <f>SUM(H278*$F$1)</f>
        <v>160.60000000000002</v>
      </c>
      <c r="J278" s="64">
        <v>25.7</v>
      </c>
      <c r="O278" s="122"/>
      <c r="P278" s="105"/>
      <c r="Q278" s="98"/>
      <c r="R278" s="102"/>
      <c r="S278" s="101"/>
      <c r="T278" s="101"/>
    </row>
    <row r="279" spans="1:21" outlineLevel="1" x14ac:dyDescent="0.3">
      <c r="A279" s="2">
        <v>86</v>
      </c>
      <c r="B279" s="114" t="str">
        <f>VLOOKUP(A279,BASE!A:B,2,FALSE)</f>
        <v>LIMOUX</v>
      </c>
      <c r="C279" s="201"/>
      <c r="D279" s="112">
        <v>1.8749999999999999E-2</v>
      </c>
      <c r="E279" s="112">
        <f t="shared" si="16"/>
        <v>0.35555555555555557</v>
      </c>
      <c r="F279" s="112">
        <f>SUM(E279+$G$1)</f>
        <v>0.37986111111111115</v>
      </c>
      <c r="H279" s="116">
        <v>19</v>
      </c>
      <c r="I279" s="64">
        <f t="shared" ref="I279:I342" si="17">SUM(H279*$F$1)</f>
        <v>20.900000000000002</v>
      </c>
      <c r="J279" s="64">
        <v>0</v>
      </c>
    </row>
    <row r="280" spans="1:21" outlineLevel="1" x14ac:dyDescent="0.3">
      <c r="A280" s="2">
        <v>88</v>
      </c>
      <c r="B280" s="114" t="str">
        <f>VLOOKUP(A280,BASE!A:B,2,FALSE)</f>
        <v xml:space="preserve">BELVEZE </v>
      </c>
      <c r="C280" s="201"/>
      <c r="D280" s="112">
        <v>1.5972222222222224E-2</v>
      </c>
      <c r="E280" s="112">
        <f t="shared" ref="E280" si="18">SUM(F279+D280)</f>
        <v>0.39583333333333337</v>
      </c>
      <c r="F280" s="112">
        <f>SUM(E280+$G$1)</f>
        <v>0.42013888888888895</v>
      </c>
      <c r="H280" s="116">
        <v>16</v>
      </c>
      <c r="I280" s="64">
        <f t="shared" si="17"/>
        <v>17.600000000000001</v>
      </c>
      <c r="J280" s="64">
        <v>0</v>
      </c>
    </row>
    <row r="281" spans="1:21" outlineLevel="1" x14ac:dyDescent="0.3">
      <c r="A281" s="106"/>
      <c r="B281" s="107"/>
      <c r="C281" s="133"/>
      <c r="D281" s="153">
        <f>SUM(D277:D280)</f>
        <v>0.125</v>
      </c>
      <c r="E281" s="113"/>
      <c r="F281" s="113"/>
      <c r="G281" s="123">
        <f>SUM(F280-F277)</f>
        <v>0.19791666666666674</v>
      </c>
      <c r="H281" s="118">
        <f>SUM(H280+H277+H279+H278)</f>
        <v>181</v>
      </c>
      <c r="I281" s="109">
        <f>SUM(I278:I280)</f>
        <v>199.10000000000002</v>
      </c>
      <c r="J281" s="109">
        <f>SUM(J278:J280)</f>
        <v>25.7</v>
      </c>
      <c r="K281" s="109">
        <f>SUM(I281:J281)+150</f>
        <v>374.8</v>
      </c>
      <c r="L281" s="128"/>
      <c r="M281" s="107"/>
      <c r="N281" s="123"/>
      <c r="O281" s="107"/>
      <c r="P281" s="109"/>
      <c r="Q281" s="107"/>
      <c r="R281" s="123"/>
      <c r="S281" s="109"/>
      <c r="T281" s="109">
        <f>IF(T277&lt;160,160,T277)</f>
        <v>530.30000000000007</v>
      </c>
      <c r="U281" s="159"/>
    </row>
    <row r="282" spans="1:21" outlineLevel="1" x14ac:dyDescent="0.3">
      <c r="A282" s="2">
        <v>8</v>
      </c>
      <c r="B282" s="114" t="str">
        <f>VLOOKUP(A282,BASE!A:B,2,FALSE)</f>
        <v>PTF ST SULPICE</v>
      </c>
      <c r="C282" s="201" t="s">
        <v>297</v>
      </c>
      <c r="D282" s="112"/>
      <c r="E282" s="112"/>
      <c r="F282" s="151">
        <v>0.20833333333333334</v>
      </c>
      <c r="G282" s="114"/>
      <c r="M282" s="114">
        <v>98</v>
      </c>
      <c r="N282" s="13">
        <v>7.7083333333333337E-2</v>
      </c>
      <c r="O282" s="122">
        <f>SUM(M282*$F$1)</f>
        <v>107.80000000000001</v>
      </c>
      <c r="P282" s="105">
        <v>0</v>
      </c>
      <c r="Q282" s="98">
        <f>SUM(H286+M282)</f>
        <v>278</v>
      </c>
      <c r="R282" s="102">
        <f>SUM(N282+G286)</f>
        <v>0.30000000000000004</v>
      </c>
      <c r="S282" s="101">
        <f>SUM(P282+J285)</f>
        <v>0</v>
      </c>
      <c r="T282" s="101">
        <f>SUM(K286+O282+P282)</f>
        <v>455.8</v>
      </c>
      <c r="U282" s="156">
        <f>SUM(D286+N282)</f>
        <v>0.22708333333333333</v>
      </c>
    </row>
    <row r="283" spans="1:21" outlineLevel="1" x14ac:dyDescent="0.3">
      <c r="A283" s="2">
        <v>87</v>
      </c>
      <c r="B283" s="114" t="str">
        <f>VLOOKUP(A283,BASE!A:B,2,FALSE)</f>
        <v>COUIZA</v>
      </c>
      <c r="C283" s="201"/>
      <c r="D283" s="112">
        <v>0.11527777777777777</v>
      </c>
      <c r="E283" s="112">
        <f t="shared" ref="E283" si="19">SUM(F282+D283)</f>
        <v>0.32361111111111113</v>
      </c>
      <c r="F283" s="112">
        <f t="shared" ref="F283:F347" si="20">SUM(E283+$G$1)</f>
        <v>0.34791666666666671</v>
      </c>
      <c r="H283" s="116">
        <v>145</v>
      </c>
      <c r="I283" s="64">
        <f t="shared" si="17"/>
        <v>159.5</v>
      </c>
      <c r="J283" s="64">
        <v>0</v>
      </c>
      <c r="O283" s="122"/>
      <c r="P283" s="105"/>
      <c r="Q283" s="98"/>
      <c r="R283" s="102"/>
      <c r="S283" s="101"/>
      <c r="T283" s="101"/>
    </row>
    <row r="284" spans="1:21" outlineLevel="1" x14ac:dyDescent="0.3">
      <c r="A284" s="2">
        <v>86</v>
      </c>
      <c r="B284" s="114" t="str">
        <f>VLOOKUP(A284,BASE!A:B,2,FALSE)</f>
        <v>LIMOUX</v>
      </c>
      <c r="C284" s="201"/>
      <c r="D284" s="112">
        <v>1.8749999999999999E-2</v>
      </c>
      <c r="E284" s="112">
        <f t="shared" si="16"/>
        <v>0.3666666666666667</v>
      </c>
      <c r="F284" s="112">
        <f t="shared" si="20"/>
        <v>0.39097222222222228</v>
      </c>
      <c r="H284" s="116">
        <v>19</v>
      </c>
      <c r="I284" s="64">
        <f t="shared" si="17"/>
        <v>20.900000000000002</v>
      </c>
      <c r="J284" s="64">
        <v>0</v>
      </c>
    </row>
    <row r="285" spans="1:21" outlineLevel="1" x14ac:dyDescent="0.3">
      <c r="A285" s="2">
        <v>88</v>
      </c>
      <c r="B285" s="114" t="str">
        <f>VLOOKUP(A285,BASE!A:B,2,FALSE)</f>
        <v xml:space="preserve">BELVEZE </v>
      </c>
      <c r="C285" s="201"/>
      <c r="D285" s="112">
        <v>1.5972222222222224E-2</v>
      </c>
      <c r="E285" s="112">
        <f>SUM(F284+D285)</f>
        <v>0.4069444444444445</v>
      </c>
      <c r="F285" s="112">
        <f t="shared" si="20"/>
        <v>0.43125000000000008</v>
      </c>
      <c r="H285" s="116">
        <v>16</v>
      </c>
      <c r="I285" s="64">
        <f t="shared" si="17"/>
        <v>17.600000000000001</v>
      </c>
      <c r="J285" s="64">
        <v>0</v>
      </c>
    </row>
    <row r="286" spans="1:21" outlineLevel="1" x14ac:dyDescent="0.3">
      <c r="A286" s="106"/>
      <c r="B286" s="107"/>
      <c r="C286" s="133"/>
      <c r="D286" s="153">
        <f>SUM(D283:D285)</f>
        <v>0.15</v>
      </c>
      <c r="E286" s="113"/>
      <c r="F286" s="113"/>
      <c r="G286" s="123">
        <f>SUM(F285-F282)</f>
        <v>0.22291666666666674</v>
      </c>
      <c r="H286" s="118">
        <f>SUM(H285+H282+H284+H283)</f>
        <v>180</v>
      </c>
      <c r="I286" s="109">
        <f>SUM(I283:I285)</f>
        <v>198</v>
      </c>
      <c r="J286" s="109">
        <f>SUM(J283:J285)</f>
        <v>0</v>
      </c>
      <c r="K286" s="109">
        <f>SUM(I286:J286)+150</f>
        <v>348</v>
      </c>
      <c r="L286" s="128"/>
      <c r="M286" s="107"/>
      <c r="N286" s="123"/>
      <c r="O286" s="107"/>
      <c r="P286" s="109"/>
      <c r="Q286" s="107"/>
      <c r="R286" s="123"/>
      <c r="S286" s="109"/>
      <c r="T286" s="109">
        <f>IF(T282&lt;160,160,T282)</f>
        <v>455.8</v>
      </c>
      <c r="U286" s="159"/>
    </row>
    <row r="287" spans="1:21" hidden="1" outlineLevel="2" x14ac:dyDescent="0.3">
      <c r="A287" s="135">
        <v>8</v>
      </c>
      <c r="B287" s="136" t="str">
        <f>VLOOKUP(A287,BASE!A:B,2,FALSE)</f>
        <v>PTF ST SULPICE</v>
      </c>
      <c r="C287" s="204" t="s">
        <v>260</v>
      </c>
      <c r="D287" s="137"/>
      <c r="E287" s="137"/>
      <c r="F287" s="155">
        <v>0.20833333333333334</v>
      </c>
      <c r="G287" s="136"/>
      <c r="H287" s="138"/>
      <c r="I287" s="139">
        <f t="shared" si="17"/>
        <v>0</v>
      </c>
      <c r="J287" s="139">
        <v>0</v>
      </c>
      <c r="K287" s="139"/>
      <c r="L287" s="203" t="s">
        <v>298</v>
      </c>
      <c r="M287" s="136"/>
      <c r="N287" s="137"/>
      <c r="O287" s="140">
        <f>SUM(M287*$F$1)</f>
        <v>0</v>
      </c>
      <c r="P287" s="141">
        <v>0</v>
      </c>
      <c r="Q287" s="142">
        <f>SUM(H291+M287)</f>
        <v>0</v>
      </c>
      <c r="R287" s="143">
        <f>SUM(N287+G291)</f>
        <v>7.2916666666666713E-2</v>
      </c>
      <c r="S287" s="144">
        <f>SUM(P287+J291)</f>
        <v>0</v>
      </c>
      <c r="T287" s="144">
        <f>SUM(Q287*$F$1+S287)</f>
        <v>0</v>
      </c>
      <c r="U287" s="156">
        <f>SUM(D291+N287)</f>
        <v>0</v>
      </c>
    </row>
    <row r="288" spans="1:21" hidden="1" outlineLevel="2" x14ac:dyDescent="0.3">
      <c r="A288" s="135">
        <v>86</v>
      </c>
      <c r="B288" s="136" t="str">
        <f>VLOOKUP(A288,BASE!A:B,2,FALSE)</f>
        <v>LIMOUX</v>
      </c>
      <c r="C288" s="204"/>
      <c r="D288" s="137"/>
      <c r="E288" s="137">
        <f>SUM(F287+D288)</f>
        <v>0.20833333333333334</v>
      </c>
      <c r="F288" s="137">
        <f t="shared" si="20"/>
        <v>0.2326388888888889</v>
      </c>
      <c r="G288" s="136"/>
      <c r="H288" s="138"/>
      <c r="I288" s="139">
        <f t="shared" si="17"/>
        <v>0</v>
      </c>
      <c r="J288" s="139"/>
      <c r="K288" s="139"/>
      <c r="L288" s="203"/>
      <c r="M288" s="136"/>
      <c r="N288" s="137"/>
      <c r="O288" s="136"/>
      <c r="P288" s="139"/>
      <c r="Q288" s="136"/>
      <c r="R288" s="137"/>
      <c r="S288" s="139"/>
      <c r="T288" s="136"/>
    </row>
    <row r="289" spans="1:21" hidden="1" outlineLevel="2" x14ac:dyDescent="0.3">
      <c r="A289" s="135">
        <v>87</v>
      </c>
      <c r="B289" s="136" t="str">
        <f>VLOOKUP(A289,BASE!A:B,2,FALSE)</f>
        <v>COUIZA</v>
      </c>
      <c r="C289" s="204"/>
      <c r="D289" s="137"/>
      <c r="E289" s="137">
        <f t="shared" ref="E289:E290" si="21">SUM(F288+D289)</f>
        <v>0.2326388888888889</v>
      </c>
      <c r="F289" s="137">
        <f t="shared" si="20"/>
        <v>0.25694444444444448</v>
      </c>
      <c r="G289" s="136"/>
      <c r="H289" s="138"/>
      <c r="I289" s="139">
        <f t="shared" si="17"/>
        <v>0</v>
      </c>
      <c r="J289" s="139">
        <v>0</v>
      </c>
      <c r="K289" s="139"/>
      <c r="L289" s="203"/>
      <c r="M289" s="136"/>
      <c r="N289" s="137"/>
      <c r="O289" s="136"/>
      <c r="P289" s="139"/>
      <c r="Q289" s="136"/>
      <c r="R289" s="137"/>
      <c r="S289" s="139"/>
      <c r="T289" s="136"/>
    </row>
    <row r="290" spans="1:21" hidden="1" outlineLevel="2" x14ac:dyDescent="0.3">
      <c r="A290" s="135">
        <v>88</v>
      </c>
      <c r="B290" s="136" t="str">
        <f>VLOOKUP(A290,BASE!A:B,2,FALSE)</f>
        <v xml:space="preserve">BELVEZE </v>
      </c>
      <c r="C290" s="204"/>
      <c r="D290" s="137"/>
      <c r="E290" s="137">
        <f t="shared" si="21"/>
        <v>0.25694444444444448</v>
      </c>
      <c r="F290" s="137">
        <f t="shared" si="20"/>
        <v>0.28125000000000006</v>
      </c>
      <c r="G290" s="136"/>
      <c r="H290" s="138"/>
      <c r="I290" s="139">
        <f t="shared" si="17"/>
        <v>0</v>
      </c>
      <c r="J290" s="139">
        <v>0</v>
      </c>
      <c r="K290" s="139"/>
      <c r="L290" s="203"/>
      <c r="M290" s="136"/>
      <c r="N290" s="137"/>
      <c r="O290" s="136"/>
      <c r="P290" s="139"/>
      <c r="Q290" s="136"/>
      <c r="R290" s="137"/>
      <c r="S290" s="139"/>
      <c r="T290" s="136"/>
    </row>
    <row r="291" spans="1:21" hidden="1" outlineLevel="2" x14ac:dyDescent="0.3">
      <c r="A291" s="106"/>
      <c r="B291" s="107"/>
      <c r="C291" s="133"/>
      <c r="D291" s="113"/>
      <c r="E291" s="113"/>
      <c r="F291" s="113"/>
      <c r="G291" s="123">
        <f>SUM(F290-F287)</f>
        <v>7.2916666666666713E-2</v>
      </c>
      <c r="H291" s="118">
        <f>SUM(H290+H289+H287+H288)</f>
        <v>0</v>
      </c>
      <c r="I291" s="109">
        <f>SUM(I287:I290)</f>
        <v>0</v>
      </c>
      <c r="J291" s="109">
        <f>SUM(J287:J290)</f>
        <v>0</v>
      </c>
      <c r="K291" s="109">
        <f>SUM(I291:J291)</f>
        <v>0</v>
      </c>
      <c r="L291" s="128"/>
      <c r="M291" s="107"/>
      <c r="N291" s="123"/>
      <c r="O291" s="107"/>
      <c r="P291" s="109"/>
      <c r="Q291" s="107"/>
      <c r="R291" s="123"/>
      <c r="S291" s="109"/>
      <c r="T291" s="109">
        <f>IF(T287&lt;160,160,T287)</f>
        <v>160</v>
      </c>
      <c r="U291" s="159"/>
    </row>
    <row r="292" spans="1:21" x14ac:dyDescent="0.3">
      <c r="A292" s="202" t="s">
        <v>299</v>
      </c>
      <c r="B292" s="202"/>
      <c r="D292" s="112"/>
      <c r="E292" s="112"/>
      <c r="F292" s="112"/>
    </row>
    <row r="293" spans="1:21" outlineLevel="1" x14ac:dyDescent="0.3">
      <c r="A293" s="2">
        <v>8</v>
      </c>
      <c r="B293" s="114" t="str">
        <f>VLOOKUP(A293,BASE!A:B,2,FALSE)</f>
        <v>PTF ST SULPICE</v>
      </c>
      <c r="C293" s="201" t="s">
        <v>0</v>
      </c>
      <c r="D293" s="112"/>
      <c r="E293" s="112"/>
      <c r="F293" s="151">
        <v>0.20833333333333334</v>
      </c>
      <c r="I293" s="64">
        <f t="shared" si="17"/>
        <v>0</v>
      </c>
      <c r="J293" s="64">
        <v>0</v>
      </c>
      <c r="M293" s="3">
        <v>143</v>
      </c>
      <c r="N293" s="13">
        <v>8.0555555555555561E-2</v>
      </c>
      <c r="O293" s="122">
        <f>SUM(M293*$F$1)</f>
        <v>157.30000000000001</v>
      </c>
      <c r="P293" s="105">
        <v>29.6</v>
      </c>
      <c r="Q293" s="98">
        <f>SUM(H297+M293)</f>
        <v>428</v>
      </c>
      <c r="R293" s="102">
        <f>SUM(N293+G297)</f>
        <v>0.32430555555555562</v>
      </c>
      <c r="S293" s="101">
        <f>SUM(P293+J297)</f>
        <v>75.099999999999994</v>
      </c>
      <c r="T293" s="101">
        <f>SUM(K297+O293+P293)</f>
        <v>695.90000000000009</v>
      </c>
      <c r="U293" s="156">
        <f>SUM(D297+N293)</f>
        <v>0.25138888888888888</v>
      </c>
    </row>
    <row r="294" spans="1:21" outlineLevel="1" x14ac:dyDescent="0.3">
      <c r="A294" s="2">
        <v>95</v>
      </c>
      <c r="B294" s="114" t="str">
        <f>VLOOKUP(A294,BASE!A:B,2,FALSE)</f>
        <v xml:space="preserve">SAINT-LAURENT </v>
      </c>
      <c r="C294" s="201"/>
      <c r="D294" s="112">
        <v>0.11597222222222221</v>
      </c>
      <c r="E294" s="112">
        <f t="shared" si="16"/>
        <v>0.32430555555555557</v>
      </c>
      <c r="F294" s="112">
        <f t="shared" si="20"/>
        <v>0.34861111111111115</v>
      </c>
      <c r="H294" s="116">
        <v>206</v>
      </c>
      <c r="I294" s="64">
        <f t="shared" si="17"/>
        <v>226.60000000000002</v>
      </c>
      <c r="J294" s="64">
        <v>45.5</v>
      </c>
    </row>
    <row r="295" spans="1:21" outlineLevel="1" x14ac:dyDescent="0.3">
      <c r="A295" s="2">
        <v>96</v>
      </c>
      <c r="B295" s="114" t="str">
        <f>VLOOKUP(A295,BASE!A:B,2,FALSE)</f>
        <v>GRAMAT</v>
      </c>
      <c r="C295" s="201"/>
      <c r="D295" s="112">
        <v>1.8749999999999999E-2</v>
      </c>
      <c r="E295" s="112">
        <f t="shared" si="16"/>
        <v>0.36736111111111114</v>
      </c>
      <c r="F295" s="112">
        <f t="shared" si="20"/>
        <v>0.39166666666666672</v>
      </c>
      <c r="H295" s="116">
        <v>23</v>
      </c>
      <c r="I295" s="64">
        <f t="shared" si="17"/>
        <v>25.3</v>
      </c>
      <c r="J295" s="64">
        <v>0</v>
      </c>
    </row>
    <row r="296" spans="1:21" outlineLevel="1" x14ac:dyDescent="0.3">
      <c r="A296" s="2">
        <v>26</v>
      </c>
      <c r="B296" s="114" t="str">
        <f>VLOOKUP(A296,BASE!A:B,2,FALSE)</f>
        <v>CAHORS</v>
      </c>
      <c r="C296" s="201"/>
      <c r="D296" s="112">
        <v>3.6111111111111115E-2</v>
      </c>
      <c r="E296" s="112">
        <f t="shared" si="16"/>
        <v>0.42777777777777781</v>
      </c>
      <c r="F296" s="112">
        <f t="shared" si="20"/>
        <v>0.45208333333333339</v>
      </c>
      <c r="H296" s="116">
        <v>56</v>
      </c>
      <c r="I296" s="64">
        <f t="shared" si="17"/>
        <v>61.600000000000009</v>
      </c>
      <c r="J296" s="64">
        <v>0</v>
      </c>
    </row>
    <row r="297" spans="1:21" outlineLevel="1" x14ac:dyDescent="0.3">
      <c r="A297" s="106"/>
      <c r="B297" s="107"/>
      <c r="C297" s="133"/>
      <c r="D297" s="153">
        <f>SUM(D294:D296)</f>
        <v>0.17083333333333334</v>
      </c>
      <c r="E297" s="113"/>
      <c r="F297" s="113"/>
      <c r="G297" s="123">
        <f>SUM(F296-F293)</f>
        <v>0.24375000000000005</v>
      </c>
      <c r="H297" s="118">
        <f>SUM(H296+H295+H293+H294)</f>
        <v>285</v>
      </c>
      <c r="I297" s="109">
        <f>SUM(I293:I296)</f>
        <v>313.50000000000006</v>
      </c>
      <c r="J297" s="109">
        <f>SUM(J293:J296)</f>
        <v>45.5</v>
      </c>
      <c r="K297" s="109">
        <f>SUM(I297:J297)+150</f>
        <v>509.00000000000006</v>
      </c>
      <c r="L297" s="128"/>
      <c r="M297" s="107"/>
      <c r="N297" s="123"/>
      <c r="O297" s="107"/>
      <c r="P297" s="109"/>
      <c r="Q297" s="107"/>
      <c r="R297" s="123"/>
      <c r="S297" s="109"/>
      <c r="T297" s="109">
        <f>IF(T293&lt;160,160,T293)</f>
        <v>695.90000000000009</v>
      </c>
      <c r="U297" s="159"/>
    </row>
    <row r="298" spans="1:21" outlineLevel="1" x14ac:dyDescent="0.3">
      <c r="A298" s="2">
        <v>8</v>
      </c>
      <c r="B298" s="114" t="str">
        <f>VLOOKUP(A298,BASE!A:B,2,FALSE)</f>
        <v>PTF ST SULPICE</v>
      </c>
      <c r="C298" s="201" t="s">
        <v>3</v>
      </c>
      <c r="D298" s="112"/>
      <c r="E298" s="112"/>
      <c r="F298" s="151">
        <v>0.20833333333333334</v>
      </c>
      <c r="I298" s="64">
        <f t="shared" si="17"/>
        <v>0</v>
      </c>
      <c r="J298" s="64">
        <v>0</v>
      </c>
      <c r="M298" s="3">
        <v>105</v>
      </c>
      <c r="N298" s="13">
        <v>8.4722222222222213E-2</v>
      </c>
      <c r="O298" s="122">
        <f>SUM(M298*$F$1)</f>
        <v>115.50000000000001</v>
      </c>
      <c r="P298" s="105">
        <v>0</v>
      </c>
      <c r="Q298" s="98">
        <f>SUM(H302+M298)</f>
        <v>365</v>
      </c>
      <c r="R298" s="102">
        <f>SUM(N298+G302)</f>
        <v>0.35138888888888892</v>
      </c>
      <c r="S298" s="101">
        <f>SUM(P298+J302)</f>
        <v>0</v>
      </c>
      <c r="T298" s="101">
        <f>SUM(K302+O298+P298)</f>
        <v>551.50000000000011</v>
      </c>
      <c r="U298" s="156">
        <f>SUM(D302+N298)</f>
        <v>0.27847222222222218</v>
      </c>
    </row>
    <row r="299" spans="1:21" outlineLevel="1" x14ac:dyDescent="0.3">
      <c r="A299" s="2">
        <v>95</v>
      </c>
      <c r="B299" s="114" t="str">
        <f>VLOOKUP(A299,BASE!A:B,2,FALSE)</f>
        <v xml:space="preserve">SAINT-LAURENT </v>
      </c>
      <c r="C299" s="201"/>
      <c r="D299" s="112">
        <v>0.13680555555555554</v>
      </c>
      <c r="E299" s="112">
        <f t="shared" si="16"/>
        <v>0.34513888888888888</v>
      </c>
      <c r="F299" s="112">
        <f t="shared" si="20"/>
        <v>0.36944444444444446</v>
      </c>
      <c r="H299" s="116">
        <v>185</v>
      </c>
      <c r="I299" s="64">
        <f t="shared" si="17"/>
        <v>203.50000000000003</v>
      </c>
      <c r="J299" s="64">
        <v>0</v>
      </c>
    </row>
    <row r="300" spans="1:21" outlineLevel="1" x14ac:dyDescent="0.3">
      <c r="A300" s="2">
        <v>96</v>
      </c>
      <c r="B300" s="114" t="str">
        <f>VLOOKUP(A300,BASE!A:B,2,FALSE)</f>
        <v>GRAMAT</v>
      </c>
      <c r="C300" s="201"/>
      <c r="D300" s="112">
        <v>1.8749999999999999E-2</v>
      </c>
      <c r="E300" s="112">
        <f t="shared" si="16"/>
        <v>0.38819444444444445</v>
      </c>
      <c r="F300" s="112">
        <f t="shared" si="20"/>
        <v>0.41250000000000003</v>
      </c>
      <c r="H300" s="116">
        <v>23</v>
      </c>
      <c r="I300" s="64">
        <f t="shared" si="17"/>
        <v>25.3</v>
      </c>
      <c r="J300" s="64">
        <v>0</v>
      </c>
    </row>
    <row r="301" spans="1:21" outlineLevel="1" x14ac:dyDescent="0.3">
      <c r="A301" s="2">
        <v>26</v>
      </c>
      <c r="B301" s="114" t="str">
        <f>VLOOKUP(A301,BASE!A:B,2,FALSE)</f>
        <v>CAHORS</v>
      </c>
      <c r="C301" s="201"/>
      <c r="D301" s="112">
        <v>3.8194444444444441E-2</v>
      </c>
      <c r="E301" s="112">
        <f t="shared" si="16"/>
        <v>0.45069444444444445</v>
      </c>
      <c r="F301" s="112">
        <f t="shared" si="20"/>
        <v>0.47500000000000003</v>
      </c>
      <c r="H301" s="116">
        <v>52</v>
      </c>
      <c r="I301" s="64">
        <f t="shared" si="17"/>
        <v>57.2</v>
      </c>
      <c r="J301" s="64">
        <v>0</v>
      </c>
    </row>
    <row r="302" spans="1:21" outlineLevel="1" x14ac:dyDescent="0.3">
      <c r="A302" s="106"/>
      <c r="B302" s="107"/>
      <c r="C302" s="133"/>
      <c r="D302" s="153">
        <f>SUM(D299:D301)</f>
        <v>0.19374999999999998</v>
      </c>
      <c r="E302" s="113"/>
      <c r="F302" s="113"/>
      <c r="G302" s="123">
        <f>SUM(F301-F298)</f>
        <v>0.26666666666666672</v>
      </c>
      <c r="H302" s="118">
        <f>SUM(H301+H300+H298+H299)</f>
        <v>260</v>
      </c>
      <c r="I302" s="109">
        <f>SUM(I298:I301)</f>
        <v>286.00000000000006</v>
      </c>
      <c r="J302" s="109">
        <f>SUM(J298:J301)</f>
        <v>0</v>
      </c>
      <c r="K302" s="109">
        <f>SUM(I302:J302)+150</f>
        <v>436.00000000000006</v>
      </c>
      <c r="L302" s="128"/>
      <c r="M302" s="107"/>
      <c r="N302" s="123"/>
      <c r="O302" s="107"/>
      <c r="P302" s="109"/>
      <c r="Q302" s="107"/>
      <c r="R302" s="123"/>
      <c r="S302" s="109"/>
      <c r="T302" s="109">
        <f>IF(T298&lt;160,160,T298)</f>
        <v>551.50000000000011</v>
      </c>
      <c r="U302" s="159"/>
    </row>
    <row r="303" spans="1:21" outlineLevel="1" x14ac:dyDescent="0.3">
      <c r="A303" s="2">
        <v>8</v>
      </c>
      <c r="B303" s="114" t="str">
        <f>VLOOKUP(A303,BASE!A:B,2,FALSE)</f>
        <v>PTF ST SULPICE</v>
      </c>
      <c r="C303" s="201" t="s">
        <v>260</v>
      </c>
      <c r="D303" s="112"/>
      <c r="E303" s="112"/>
      <c r="F303" s="151">
        <v>0.22569444444444445</v>
      </c>
      <c r="I303" s="64">
        <f t="shared" si="17"/>
        <v>0</v>
      </c>
      <c r="J303" s="64">
        <v>0</v>
      </c>
      <c r="L303" s="203" t="s">
        <v>300</v>
      </c>
      <c r="M303" s="116">
        <v>183</v>
      </c>
      <c r="N303" s="13">
        <v>0.13541666666666666</v>
      </c>
      <c r="O303" s="122">
        <f>SUM(M303*$F$1)</f>
        <v>201.3</v>
      </c>
      <c r="P303" s="105">
        <v>0</v>
      </c>
      <c r="Q303" s="98">
        <f>SUM(H307+M303)</f>
        <v>364</v>
      </c>
      <c r="R303" s="102">
        <f>SUM(N303+G307)</f>
        <v>0.3527777777777778</v>
      </c>
      <c r="S303" s="101">
        <f>SUM(P303+J307)</f>
        <v>0</v>
      </c>
      <c r="T303" s="101">
        <f>SUM(K307+O303+P303)</f>
        <v>550.40000000000009</v>
      </c>
      <c r="U303" s="156">
        <f>SUM(D307+N303)</f>
        <v>0.27986111111111112</v>
      </c>
    </row>
    <row r="304" spans="1:21" outlineLevel="1" x14ac:dyDescent="0.3">
      <c r="A304" s="2">
        <v>26</v>
      </c>
      <c r="B304" s="114" t="str">
        <f>VLOOKUP(A304,BASE!A:B,2,FALSE)</f>
        <v>CAHORS</v>
      </c>
      <c r="C304" s="201"/>
      <c r="D304" s="112">
        <v>8.6805555555555566E-2</v>
      </c>
      <c r="E304" s="112">
        <f t="shared" si="16"/>
        <v>0.3125</v>
      </c>
      <c r="F304" s="112">
        <f t="shared" si="20"/>
        <v>0.33680555555555558</v>
      </c>
      <c r="H304" s="116">
        <v>107</v>
      </c>
      <c r="I304" s="64">
        <f t="shared" si="17"/>
        <v>117.7</v>
      </c>
      <c r="J304" s="64">
        <v>0</v>
      </c>
      <c r="L304" s="203"/>
    </row>
    <row r="305" spans="1:21" outlineLevel="1" x14ac:dyDescent="0.3">
      <c r="A305" s="2">
        <v>96</v>
      </c>
      <c r="B305" s="114" t="str">
        <f>VLOOKUP(A305,BASE!A:B,2,FALSE)</f>
        <v>GRAMAT</v>
      </c>
      <c r="C305" s="201"/>
      <c r="D305" s="112">
        <v>3.888888888888889E-2</v>
      </c>
      <c r="E305" s="112">
        <f t="shared" si="16"/>
        <v>0.37569444444444444</v>
      </c>
      <c r="F305" s="112">
        <f t="shared" si="20"/>
        <v>0.4</v>
      </c>
      <c r="H305" s="116">
        <v>52</v>
      </c>
      <c r="I305" s="64">
        <f t="shared" si="17"/>
        <v>57.2</v>
      </c>
      <c r="J305" s="64">
        <v>0</v>
      </c>
      <c r="L305" s="203"/>
    </row>
    <row r="306" spans="1:21" outlineLevel="1" x14ac:dyDescent="0.3">
      <c r="A306" s="2">
        <v>95</v>
      </c>
      <c r="B306" s="114" t="str">
        <f>VLOOKUP(A306,BASE!A:B,2,FALSE)</f>
        <v xml:space="preserve">SAINT-LAURENT </v>
      </c>
      <c r="C306" s="201"/>
      <c r="D306" s="112">
        <v>1.8749999999999999E-2</v>
      </c>
      <c r="E306" s="112">
        <f t="shared" si="16"/>
        <v>0.41875000000000001</v>
      </c>
      <c r="F306" s="112">
        <f t="shared" si="20"/>
        <v>0.44305555555555559</v>
      </c>
      <c r="H306" s="116">
        <v>22</v>
      </c>
      <c r="I306" s="64">
        <f t="shared" si="17"/>
        <v>24.200000000000003</v>
      </c>
      <c r="J306" s="64">
        <v>0</v>
      </c>
      <c r="L306" s="203"/>
    </row>
    <row r="307" spans="1:21" outlineLevel="1" x14ac:dyDescent="0.3">
      <c r="A307" s="106"/>
      <c r="B307" s="107"/>
      <c r="C307" s="133"/>
      <c r="D307" s="153">
        <f>SUM(D304:D306)</f>
        <v>0.14444444444444443</v>
      </c>
      <c r="E307" s="113"/>
      <c r="F307" s="113"/>
      <c r="G307" s="123">
        <f>SUM(F306-F303)</f>
        <v>0.21736111111111114</v>
      </c>
      <c r="H307" s="118">
        <f>SUM(H306+H305+H303+H304)</f>
        <v>181</v>
      </c>
      <c r="I307" s="109">
        <f>SUM(I303:I306)</f>
        <v>199.10000000000002</v>
      </c>
      <c r="J307" s="109">
        <f>SUM(J303:J306)</f>
        <v>0</v>
      </c>
      <c r="K307" s="109">
        <f>SUM(I307:J307)+150</f>
        <v>349.1</v>
      </c>
      <c r="L307" s="128"/>
      <c r="M307" s="107"/>
      <c r="N307" s="123"/>
      <c r="O307" s="107"/>
      <c r="P307" s="109"/>
      <c r="Q307" s="107"/>
      <c r="R307" s="123"/>
      <c r="S307" s="109"/>
      <c r="T307" s="109">
        <f>IF(T303&lt;160,160,T303)</f>
        <v>550.40000000000009</v>
      </c>
      <c r="U307" s="159"/>
    </row>
    <row r="308" spans="1:21" x14ac:dyDescent="0.3">
      <c r="A308" s="202" t="s">
        <v>301</v>
      </c>
      <c r="B308" s="202"/>
      <c r="D308" s="112"/>
      <c r="E308" s="112"/>
      <c r="F308" s="112"/>
      <c r="N308" s="137"/>
      <c r="O308" s="140"/>
      <c r="P308" s="141"/>
      <c r="Q308" s="142"/>
      <c r="R308" s="143"/>
      <c r="S308" s="144"/>
      <c r="T308" s="144"/>
    </row>
    <row r="309" spans="1:21" hidden="1" outlineLevel="2" x14ac:dyDescent="0.3">
      <c r="A309" s="135">
        <v>8</v>
      </c>
      <c r="B309" s="136" t="str">
        <f>VLOOKUP(A309,BASE!A:B,2,FALSE)</f>
        <v>PTF ST SULPICE</v>
      </c>
      <c r="C309" s="204" t="s">
        <v>0</v>
      </c>
      <c r="D309" s="137"/>
      <c r="E309" s="137"/>
      <c r="F309" s="137">
        <v>0.23611111111111113</v>
      </c>
      <c r="G309" s="136"/>
      <c r="H309" s="138"/>
      <c r="I309" s="139">
        <f t="shared" si="17"/>
        <v>0</v>
      </c>
      <c r="J309" s="139">
        <v>0</v>
      </c>
      <c r="K309" s="139"/>
      <c r="L309" s="203" t="s">
        <v>303</v>
      </c>
      <c r="M309" s="136"/>
      <c r="N309" s="137"/>
      <c r="O309" s="140">
        <f>SUM(M309*$F$1)</f>
        <v>0</v>
      </c>
      <c r="P309" s="141">
        <v>0</v>
      </c>
      <c r="Q309" s="142">
        <f>SUM(H315+M309)</f>
        <v>0</v>
      </c>
      <c r="R309" s="143">
        <f>SUM(N309+G314)</f>
        <v>9.7222222222222293E-2</v>
      </c>
      <c r="S309" s="144">
        <f>SUM(P309+J314)</f>
        <v>0</v>
      </c>
      <c r="T309" s="144">
        <f>SUM(Q309*$F$1+S309)</f>
        <v>0</v>
      </c>
      <c r="U309" s="156">
        <f>SUM(D314+N309)</f>
        <v>0</v>
      </c>
    </row>
    <row r="310" spans="1:21" hidden="1" outlineLevel="2" x14ac:dyDescent="0.3">
      <c r="A310" s="135">
        <v>6</v>
      </c>
      <c r="B310" s="136" t="str">
        <f>VLOOKUP(A310,BASE!A:B,2,FALSE)</f>
        <v>PTF AUTO</v>
      </c>
      <c r="C310" s="204"/>
      <c r="D310" s="137"/>
      <c r="E310" s="137">
        <f t="shared" si="16"/>
        <v>0.23611111111111113</v>
      </c>
      <c r="F310" s="137">
        <f t="shared" si="20"/>
        <v>0.26041666666666669</v>
      </c>
      <c r="G310" s="136"/>
      <c r="H310" s="138"/>
      <c r="I310" s="139">
        <f t="shared" si="17"/>
        <v>0</v>
      </c>
      <c r="J310" s="139">
        <v>0</v>
      </c>
      <c r="K310" s="139"/>
      <c r="L310" s="203"/>
      <c r="M310" s="136"/>
      <c r="N310" s="137"/>
      <c r="O310" s="136"/>
      <c r="P310" s="139"/>
      <c r="Q310" s="136"/>
      <c r="R310" s="137"/>
      <c r="S310" s="139"/>
      <c r="T310" s="136"/>
    </row>
    <row r="311" spans="1:21" hidden="1" outlineLevel="2" x14ac:dyDescent="0.3">
      <c r="A311" s="135">
        <v>460</v>
      </c>
      <c r="B311" s="136" t="str">
        <f>VLOOKUP(A311,BASE!A:B,2,FALSE)</f>
        <v>ALBI (Lescure) RP</v>
      </c>
      <c r="C311" s="204"/>
      <c r="D311" s="137"/>
      <c r="E311" s="137">
        <f t="shared" si="16"/>
        <v>0.26041666666666669</v>
      </c>
      <c r="F311" s="137">
        <f t="shared" si="20"/>
        <v>0.28472222222222227</v>
      </c>
      <c r="G311" s="136"/>
      <c r="H311" s="138"/>
      <c r="I311" s="139">
        <f t="shared" si="17"/>
        <v>0</v>
      </c>
      <c r="J311" s="139">
        <v>0</v>
      </c>
      <c r="K311" s="139"/>
      <c r="L311" s="203"/>
      <c r="M311" s="136"/>
      <c r="N311" s="137"/>
      <c r="O311" s="136"/>
      <c r="P311" s="139"/>
      <c r="Q311" s="136"/>
      <c r="R311" s="137"/>
      <c r="S311" s="139"/>
      <c r="T311" s="136"/>
    </row>
    <row r="312" spans="1:21" hidden="1" outlineLevel="2" x14ac:dyDescent="0.3">
      <c r="A312" s="135">
        <v>46</v>
      </c>
      <c r="B312" s="136" t="str">
        <f>VLOOKUP(A312,BASE!A:B,2,FALSE)</f>
        <v xml:space="preserve">ALBI </v>
      </c>
      <c r="C312" s="204"/>
      <c r="D312" s="137"/>
      <c r="E312" s="137">
        <f t="shared" si="16"/>
        <v>0.28472222222222227</v>
      </c>
      <c r="F312" s="137">
        <f t="shared" si="20"/>
        <v>0.30902777777777785</v>
      </c>
      <c r="G312" s="136"/>
      <c r="H312" s="138"/>
      <c r="I312" s="139">
        <f t="shared" si="17"/>
        <v>0</v>
      </c>
      <c r="J312" s="139">
        <v>0</v>
      </c>
      <c r="K312" s="139"/>
      <c r="L312" s="203"/>
      <c r="M312" s="136"/>
      <c r="N312" s="137"/>
      <c r="O312" s="136"/>
      <c r="P312" s="139"/>
      <c r="Q312" s="136"/>
      <c r="R312" s="137"/>
      <c r="S312" s="139"/>
      <c r="T312" s="136"/>
    </row>
    <row r="313" spans="1:21" hidden="1" outlineLevel="2" x14ac:dyDescent="0.3">
      <c r="A313" s="135">
        <v>47</v>
      </c>
      <c r="B313" s="136" t="str">
        <f>VLOOKUP(A313,BASE!A:B,2,FALSE)</f>
        <v>GAILLAC</v>
      </c>
      <c r="C313" s="204"/>
      <c r="D313" s="137"/>
      <c r="E313" s="137">
        <f t="shared" si="16"/>
        <v>0.30902777777777785</v>
      </c>
      <c r="F313" s="137">
        <f t="shared" si="20"/>
        <v>0.33333333333333343</v>
      </c>
      <c r="G313" s="136"/>
      <c r="H313" s="138"/>
      <c r="I313" s="139">
        <f t="shared" si="17"/>
        <v>0</v>
      </c>
      <c r="J313" s="139">
        <v>0</v>
      </c>
      <c r="K313" s="139"/>
      <c r="L313" s="203"/>
      <c r="M313" s="136"/>
      <c r="N313" s="137"/>
      <c r="O313" s="136"/>
      <c r="P313" s="139"/>
      <c r="Q313" s="136"/>
      <c r="R313" s="137"/>
      <c r="S313" s="139"/>
      <c r="T313" s="136"/>
    </row>
    <row r="314" spans="1:21" hidden="1" outlineLevel="2" x14ac:dyDescent="0.3">
      <c r="A314" s="106"/>
      <c r="B314" s="107"/>
      <c r="C314" s="133"/>
      <c r="D314" s="153">
        <f>SUM(D309:D313)</f>
        <v>0</v>
      </c>
      <c r="E314" s="113"/>
      <c r="F314" s="113"/>
      <c r="G314" s="123">
        <f>SUM(F313-F309)</f>
        <v>9.7222222222222293E-2</v>
      </c>
      <c r="H314" s="118">
        <f>SUM(H313+H312+H310+H311)</f>
        <v>0</v>
      </c>
      <c r="I314" s="109">
        <f>SUM(I310:I313)</f>
        <v>0</v>
      </c>
      <c r="J314" s="109">
        <f>SUM(J310:J313)</f>
        <v>0</v>
      </c>
      <c r="K314" s="109">
        <f>SUM(I314:J314)</f>
        <v>0</v>
      </c>
      <c r="L314" s="128"/>
      <c r="M314" s="107"/>
      <c r="N314" s="123"/>
      <c r="O314" s="107"/>
      <c r="P314" s="109"/>
      <c r="Q314" s="107"/>
      <c r="R314" s="123"/>
      <c r="S314" s="109"/>
      <c r="T314" s="109">
        <f>IF(T308&lt;160,160,T308)</f>
        <v>160</v>
      </c>
      <c r="U314" s="159"/>
    </row>
    <row r="315" spans="1:21" outlineLevel="1" collapsed="1" x14ac:dyDescent="0.3">
      <c r="A315" s="2">
        <v>8</v>
      </c>
      <c r="B315" s="114" t="str">
        <f>VLOOKUP(A315,BASE!A:B,2,FALSE)</f>
        <v>PTF ST SULPICE</v>
      </c>
      <c r="C315" s="201" t="s">
        <v>3</v>
      </c>
      <c r="D315" s="112"/>
      <c r="E315" s="112"/>
      <c r="F315" s="151">
        <v>0.25</v>
      </c>
      <c r="I315" s="64">
        <f t="shared" si="17"/>
        <v>0</v>
      </c>
      <c r="J315" s="64">
        <v>0</v>
      </c>
      <c r="M315" s="3">
        <v>27</v>
      </c>
      <c r="N315" s="13">
        <v>1.8055555555555557E-2</v>
      </c>
      <c r="O315" s="122">
        <f>SUM(M315*$F$1)</f>
        <v>29.700000000000003</v>
      </c>
      <c r="P315" s="105">
        <v>0</v>
      </c>
      <c r="Q315" s="98">
        <f>SUM(H320+M315)</f>
        <v>114</v>
      </c>
      <c r="R315" s="102">
        <f>SUM(N315+G320)</f>
        <v>0.18541666666666679</v>
      </c>
      <c r="S315" s="101">
        <f>SUM(P315+J320)</f>
        <v>0</v>
      </c>
      <c r="T315" s="101">
        <f>SUM(K320+O315+P315)</f>
        <v>275.39999999999998</v>
      </c>
      <c r="U315" s="156">
        <f>SUM(D320+N315)</f>
        <v>8.819444444444445E-2</v>
      </c>
    </row>
    <row r="316" spans="1:21" outlineLevel="1" x14ac:dyDescent="0.3">
      <c r="A316" s="2">
        <v>6</v>
      </c>
      <c r="B316" s="114" t="str">
        <f>VLOOKUP(A316,BASE!A:B,2,FALSE)</f>
        <v>PTF AUTO</v>
      </c>
      <c r="C316" s="201"/>
      <c r="D316" s="112">
        <v>1.3888888888888888E-2</v>
      </c>
      <c r="E316" s="112">
        <f t="shared" si="16"/>
        <v>0.2638888888888889</v>
      </c>
      <c r="F316" s="112">
        <f t="shared" si="20"/>
        <v>0.28819444444444448</v>
      </c>
      <c r="I316" s="64">
        <f t="shared" si="17"/>
        <v>0</v>
      </c>
      <c r="J316" s="64">
        <v>0</v>
      </c>
      <c r="L316" s="127" t="s">
        <v>307</v>
      </c>
    </row>
    <row r="317" spans="1:21" outlineLevel="1" x14ac:dyDescent="0.3">
      <c r="A317" s="2">
        <v>460</v>
      </c>
      <c r="B317" s="114" t="str">
        <f>VLOOKUP(A317,BASE!A:B,2,FALSE)</f>
        <v>ALBI (Lescure) RP</v>
      </c>
      <c r="C317" s="201"/>
      <c r="D317" s="112">
        <v>2.8472222222222222E-2</v>
      </c>
      <c r="E317" s="112">
        <f t="shared" si="16"/>
        <v>0.31666666666666671</v>
      </c>
      <c r="F317" s="112">
        <f t="shared" si="20"/>
        <v>0.34097222222222229</v>
      </c>
      <c r="H317" s="116">
        <v>51</v>
      </c>
      <c r="I317" s="64">
        <f t="shared" si="17"/>
        <v>56.1</v>
      </c>
      <c r="J317" s="64">
        <v>0</v>
      </c>
    </row>
    <row r="318" spans="1:21" outlineLevel="1" x14ac:dyDescent="0.3">
      <c r="A318" s="2">
        <v>46</v>
      </c>
      <c r="B318" s="114" t="str">
        <f>VLOOKUP(A318,BASE!A:B,2,FALSE)</f>
        <v xml:space="preserve">ALBI </v>
      </c>
      <c r="C318" s="201"/>
      <c r="D318" s="112">
        <v>8.3333333333333332E-3</v>
      </c>
      <c r="E318" s="112">
        <f t="shared" si="16"/>
        <v>0.34930555555555565</v>
      </c>
      <c r="F318" s="112">
        <f t="shared" si="20"/>
        <v>0.37361111111111123</v>
      </c>
      <c r="H318" s="116">
        <v>9</v>
      </c>
      <c r="I318" s="64">
        <f t="shared" si="17"/>
        <v>9.9</v>
      </c>
      <c r="J318" s="64">
        <v>0</v>
      </c>
    </row>
    <row r="319" spans="1:21" outlineLevel="1" x14ac:dyDescent="0.3">
      <c r="A319" s="2">
        <v>47</v>
      </c>
      <c r="B319" s="114" t="str">
        <f>VLOOKUP(A319,BASE!A:B,2,FALSE)</f>
        <v>GAILLAC</v>
      </c>
      <c r="C319" s="201"/>
      <c r="D319" s="112">
        <v>1.9444444444444445E-2</v>
      </c>
      <c r="E319" s="112">
        <f t="shared" si="16"/>
        <v>0.39305555555555566</v>
      </c>
      <c r="F319" s="112">
        <f t="shared" si="20"/>
        <v>0.41736111111111124</v>
      </c>
      <c r="H319" s="116">
        <v>27</v>
      </c>
      <c r="I319" s="64">
        <f t="shared" si="17"/>
        <v>29.700000000000003</v>
      </c>
      <c r="J319" s="64">
        <v>0</v>
      </c>
    </row>
    <row r="320" spans="1:21" outlineLevel="1" x14ac:dyDescent="0.3">
      <c r="A320" s="106"/>
      <c r="B320" s="107"/>
      <c r="C320" s="133"/>
      <c r="D320" s="153">
        <f>SUM(D316:D319)</f>
        <v>7.013888888888889E-2</v>
      </c>
      <c r="E320" s="113"/>
      <c r="F320" s="113"/>
      <c r="G320" s="123">
        <f>SUM(F319-F315)</f>
        <v>0.16736111111111124</v>
      </c>
      <c r="H320" s="118">
        <f>SUM(H319+H318+H316+H317)</f>
        <v>87</v>
      </c>
      <c r="I320" s="109">
        <f>SUM(I316:I319)</f>
        <v>95.7</v>
      </c>
      <c r="J320" s="109">
        <f>SUM(J316:J319)</f>
        <v>0</v>
      </c>
      <c r="K320" s="109">
        <f>SUM(I320:J320)+150</f>
        <v>245.7</v>
      </c>
      <c r="L320" s="128"/>
      <c r="M320" s="107"/>
      <c r="N320" s="123"/>
      <c r="O320" s="107"/>
      <c r="P320" s="109"/>
      <c r="Q320" s="107"/>
      <c r="R320" s="123"/>
      <c r="S320" s="109"/>
      <c r="T320" s="109">
        <f>IF(T315&lt;160,160,T315)</f>
        <v>275.39999999999998</v>
      </c>
      <c r="U320" s="159"/>
    </row>
    <row r="321" spans="1:21" outlineLevel="1" x14ac:dyDescent="0.3">
      <c r="A321" s="2">
        <v>8</v>
      </c>
      <c r="B321" s="114" t="str">
        <f>VLOOKUP(A321,BASE!A:B,2,FALSE)</f>
        <v>PTF ST SULPICE</v>
      </c>
      <c r="C321" s="201" t="s">
        <v>302</v>
      </c>
      <c r="D321" s="112"/>
      <c r="E321" s="112"/>
      <c r="F321" s="151">
        <v>0.28402777777777777</v>
      </c>
      <c r="I321" s="64">
        <f t="shared" si="17"/>
        <v>0</v>
      </c>
      <c r="J321" s="64">
        <v>0</v>
      </c>
      <c r="L321" s="203" t="s">
        <v>305</v>
      </c>
      <c r="M321" s="3">
        <v>7</v>
      </c>
      <c r="N321" s="13">
        <v>6.9444444444444441E-3</v>
      </c>
      <c r="O321" s="122">
        <f>SUM(M321*$F$1)</f>
        <v>7.7000000000000011</v>
      </c>
      <c r="P321" s="105">
        <v>0</v>
      </c>
      <c r="Q321" s="98">
        <f>SUM(H327+M321)</f>
        <v>128</v>
      </c>
      <c r="R321" s="102">
        <f>SUM(N321+G327)</f>
        <v>0.20972222222222234</v>
      </c>
      <c r="S321" s="101">
        <f>SUM(P321+J327)</f>
        <v>0</v>
      </c>
      <c r="T321" s="101">
        <f>SUM(K327+O321+P321)</f>
        <v>290.8</v>
      </c>
      <c r="U321" s="156">
        <f>SUM(D327+N321)</f>
        <v>8.819444444444445E-2</v>
      </c>
    </row>
    <row r="322" spans="1:21" outlineLevel="1" x14ac:dyDescent="0.3">
      <c r="A322" s="2">
        <v>460</v>
      </c>
      <c r="B322" s="114" t="str">
        <f>VLOOKUP(A322,BASE!A:B,2,FALSE)</f>
        <v>ALBI (Lescure) RP</v>
      </c>
      <c r="C322" s="201"/>
      <c r="D322" s="112">
        <v>2.8472222222222222E-2</v>
      </c>
      <c r="E322" s="112">
        <f t="shared" si="16"/>
        <v>0.3125</v>
      </c>
      <c r="F322" s="112">
        <f t="shared" si="20"/>
        <v>0.33680555555555558</v>
      </c>
      <c r="H322" s="116">
        <v>51</v>
      </c>
      <c r="I322" s="64">
        <f t="shared" si="17"/>
        <v>56.1</v>
      </c>
      <c r="J322" s="64">
        <v>0</v>
      </c>
      <c r="L322" s="203"/>
    </row>
    <row r="323" spans="1:21" outlineLevel="1" x14ac:dyDescent="0.3">
      <c r="A323" s="2">
        <v>46</v>
      </c>
      <c r="B323" s="114" t="str">
        <f>VLOOKUP(A323,BASE!A:B,2,FALSE)</f>
        <v xml:space="preserve">ALBI </v>
      </c>
      <c r="C323" s="201"/>
      <c r="D323" s="112">
        <v>8.3333333333333332E-3</v>
      </c>
      <c r="E323" s="112">
        <f t="shared" si="16"/>
        <v>0.34513888888888894</v>
      </c>
      <c r="F323" s="112">
        <f t="shared" si="20"/>
        <v>0.36944444444444452</v>
      </c>
      <c r="H323" s="116">
        <v>9</v>
      </c>
      <c r="I323" s="64">
        <f t="shared" si="17"/>
        <v>9.9</v>
      </c>
      <c r="J323" s="64">
        <v>0</v>
      </c>
      <c r="L323" s="203"/>
    </row>
    <row r="324" spans="1:21" outlineLevel="1" x14ac:dyDescent="0.3">
      <c r="A324" s="2">
        <v>47</v>
      </c>
      <c r="B324" s="114" t="str">
        <f>VLOOKUP(A324,BASE!A:B,2,FALSE)</f>
        <v>GAILLAC</v>
      </c>
      <c r="C324" s="201"/>
      <c r="D324" s="112">
        <v>1.9444444444444445E-2</v>
      </c>
      <c r="E324" s="112">
        <f t="shared" si="16"/>
        <v>0.38888888888888895</v>
      </c>
      <c r="F324" s="112">
        <f t="shared" si="20"/>
        <v>0.41319444444444453</v>
      </c>
      <c r="H324" s="116">
        <v>27</v>
      </c>
      <c r="I324" s="64">
        <f t="shared" si="17"/>
        <v>29.700000000000003</v>
      </c>
      <c r="J324" s="64">
        <v>0</v>
      </c>
      <c r="L324" s="203"/>
    </row>
    <row r="325" spans="1:21" outlineLevel="1" x14ac:dyDescent="0.3">
      <c r="A325" s="2">
        <v>8</v>
      </c>
      <c r="B325" s="114" t="str">
        <f>VLOOKUP(A325,BASE!A:B,2,FALSE)</f>
        <v>PTF ST SULPICE</v>
      </c>
      <c r="C325" s="201"/>
      <c r="D325" s="112">
        <v>1.8055555555555557E-2</v>
      </c>
      <c r="E325" s="112">
        <f t="shared" si="16"/>
        <v>0.43125000000000008</v>
      </c>
      <c r="F325" s="112">
        <f t="shared" si="20"/>
        <v>0.45555555555555566</v>
      </c>
      <c r="H325" s="116">
        <v>27</v>
      </c>
      <c r="I325" s="64">
        <f t="shared" si="17"/>
        <v>29.700000000000003</v>
      </c>
      <c r="J325" s="64">
        <v>0</v>
      </c>
      <c r="L325" s="203"/>
    </row>
    <row r="326" spans="1:21" outlineLevel="1" x14ac:dyDescent="0.3">
      <c r="A326" s="2">
        <v>6</v>
      </c>
      <c r="B326" s="114" t="str">
        <f>VLOOKUP(A326,BASE!A:B,2,FALSE)</f>
        <v>PTF AUTO</v>
      </c>
      <c r="C326" s="201"/>
      <c r="D326" s="112">
        <v>6.9444444444444441E-3</v>
      </c>
      <c r="E326" s="112">
        <f t="shared" ref="E326" si="22">SUM(F325+D326)</f>
        <v>0.46250000000000008</v>
      </c>
      <c r="F326" s="112">
        <f t="shared" si="20"/>
        <v>0.48680555555555566</v>
      </c>
      <c r="G326" s="114"/>
      <c r="H326" s="116">
        <v>7</v>
      </c>
      <c r="I326" s="64">
        <f t="shared" si="17"/>
        <v>7.7000000000000011</v>
      </c>
      <c r="J326" s="64">
        <v>0</v>
      </c>
      <c r="L326" s="203"/>
      <c r="M326" s="114"/>
      <c r="O326" s="114"/>
      <c r="Q326" s="114"/>
      <c r="T326" s="114"/>
    </row>
    <row r="327" spans="1:21" outlineLevel="1" x14ac:dyDescent="0.3">
      <c r="A327" s="106"/>
      <c r="B327" s="107"/>
      <c r="C327" s="133"/>
      <c r="D327" s="153">
        <f>SUM(D322:D326)</f>
        <v>8.1250000000000003E-2</v>
      </c>
      <c r="E327" s="113"/>
      <c r="F327" s="113"/>
      <c r="G327" s="123">
        <f>SUM(F326-F321)</f>
        <v>0.20277777777777789</v>
      </c>
      <c r="H327" s="118">
        <f>SUM(H326+H325+H324+H323+H322)</f>
        <v>121</v>
      </c>
      <c r="I327" s="109">
        <f>SUM(I322:I326)</f>
        <v>133.1</v>
      </c>
      <c r="J327" s="109">
        <f>SUM(J322:J326)</f>
        <v>0</v>
      </c>
      <c r="K327" s="109">
        <f>SUM(I327:J327)+150</f>
        <v>283.10000000000002</v>
      </c>
      <c r="L327" s="128"/>
      <c r="M327" s="107"/>
      <c r="N327" s="123"/>
      <c r="O327" s="107"/>
      <c r="P327" s="109"/>
      <c r="Q327" s="107"/>
      <c r="R327" s="123"/>
      <c r="S327" s="109"/>
      <c r="T327" s="109">
        <f>IF(T321&lt;160,160,T321)</f>
        <v>290.8</v>
      </c>
      <c r="U327" s="159"/>
    </row>
    <row r="328" spans="1:21" x14ac:dyDescent="0.3">
      <c r="A328" s="202" t="s">
        <v>311</v>
      </c>
      <c r="B328" s="202"/>
      <c r="D328" s="112"/>
      <c r="E328" s="112"/>
      <c r="F328" s="112"/>
    </row>
    <row r="329" spans="1:21" outlineLevel="1" x14ac:dyDescent="0.3">
      <c r="A329" s="2">
        <v>8</v>
      </c>
      <c r="B329" s="114" t="str">
        <f>VLOOKUP(A329,BASE!A:B,2,FALSE)</f>
        <v>PTF ST SULPICE</v>
      </c>
      <c r="C329" s="201" t="s">
        <v>0</v>
      </c>
      <c r="D329" s="112"/>
      <c r="E329" s="112"/>
      <c r="F329" s="151">
        <v>0.22916666666666666</v>
      </c>
      <c r="L329" s="203" t="s">
        <v>308</v>
      </c>
      <c r="M329" s="3">
        <v>132</v>
      </c>
      <c r="N329" s="13">
        <v>7.0833333333333331E-2</v>
      </c>
      <c r="O329" s="122">
        <f>SUM(M329*$F$1)</f>
        <v>145.20000000000002</v>
      </c>
      <c r="P329" s="105">
        <v>17.899999999999999</v>
      </c>
      <c r="Q329" s="98">
        <f>SUM(H333+M329)</f>
        <v>315</v>
      </c>
      <c r="R329" s="102">
        <f>SUM(N329+G333)</f>
        <v>0.26180555555555562</v>
      </c>
      <c r="S329" s="101">
        <f>SUM(P329+J333)</f>
        <v>29.099999999999998</v>
      </c>
      <c r="T329" s="101">
        <f>SUM(K333+O329+P329)</f>
        <v>525.6</v>
      </c>
      <c r="U329" s="156">
        <f>SUM(D333+N329)</f>
        <v>0.18888888888888888</v>
      </c>
    </row>
    <row r="330" spans="1:21" outlineLevel="1" x14ac:dyDescent="0.3">
      <c r="A330" s="2">
        <v>106</v>
      </c>
      <c r="B330" s="114" t="str">
        <f>VLOOKUP(A330,BASE!A:B,2,FALSE)</f>
        <v>ST GIRONS</v>
      </c>
      <c r="C330" s="201"/>
      <c r="D330" s="112">
        <v>8.3333333333333329E-2</v>
      </c>
      <c r="E330" s="112">
        <f t="shared" si="16"/>
        <v>0.3125</v>
      </c>
      <c r="F330" s="112">
        <f t="shared" si="20"/>
        <v>0.33680555555555558</v>
      </c>
      <c r="H330" s="116">
        <v>139</v>
      </c>
      <c r="I330" s="64">
        <f t="shared" si="17"/>
        <v>152.9</v>
      </c>
      <c r="J330" s="64">
        <v>11.2</v>
      </c>
      <c r="L330" s="203"/>
    </row>
    <row r="331" spans="1:21" outlineLevel="1" x14ac:dyDescent="0.3">
      <c r="A331" s="2">
        <v>102</v>
      </c>
      <c r="B331" s="114" t="str">
        <f>VLOOKUP(A331,BASE!A:B,2,FALSE)</f>
        <v>ST GAUDENS</v>
      </c>
      <c r="C331" s="201"/>
      <c r="D331" s="112">
        <v>3.4722222222222224E-2</v>
      </c>
      <c r="E331" s="112">
        <f t="shared" si="16"/>
        <v>0.37152777777777779</v>
      </c>
      <c r="F331" s="112">
        <f t="shared" si="20"/>
        <v>0.39583333333333337</v>
      </c>
      <c r="H331" s="116">
        <v>44</v>
      </c>
      <c r="I331" s="64">
        <f t="shared" si="17"/>
        <v>48.400000000000006</v>
      </c>
      <c r="J331" s="64">
        <v>0</v>
      </c>
      <c r="L331" s="203"/>
    </row>
    <row r="332" spans="1:21" outlineLevel="1" x14ac:dyDescent="0.3">
      <c r="A332" s="2">
        <v>139</v>
      </c>
      <c r="B332" s="114" t="str">
        <f>VLOOKUP(A332,BASE!A:B,2,FALSE)</f>
        <v>ST GAUDENS CARR.</v>
      </c>
      <c r="C332" s="201"/>
      <c r="D332" s="112">
        <v>0</v>
      </c>
      <c r="E332" s="112">
        <f t="shared" si="16"/>
        <v>0.39583333333333337</v>
      </c>
      <c r="F332" s="112">
        <f t="shared" si="20"/>
        <v>0.42013888888888895</v>
      </c>
      <c r="H332" s="116">
        <v>0</v>
      </c>
      <c r="I332" s="64">
        <f t="shared" si="17"/>
        <v>0</v>
      </c>
      <c r="J332" s="64">
        <v>0</v>
      </c>
      <c r="L332" s="203"/>
    </row>
    <row r="333" spans="1:21" outlineLevel="1" x14ac:dyDescent="0.3">
      <c r="A333" s="106"/>
      <c r="B333" s="107"/>
      <c r="C333" s="133"/>
      <c r="D333" s="153">
        <f>SUM(D329:D332)</f>
        <v>0.11805555555555555</v>
      </c>
      <c r="E333" s="113"/>
      <c r="F333" s="113"/>
      <c r="G333" s="123">
        <f>SUM(F332-F329)</f>
        <v>0.19097222222222229</v>
      </c>
      <c r="H333" s="118">
        <f>SUM(H332+H331+H330+H329+H328)</f>
        <v>183</v>
      </c>
      <c r="I333" s="109">
        <f>SUM(I328:I332)</f>
        <v>201.3</v>
      </c>
      <c r="J333" s="109">
        <f>SUM(J328:J332)</f>
        <v>11.2</v>
      </c>
      <c r="K333" s="109">
        <f>SUM(I333:J333)+150</f>
        <v>362.5</v>
      </c>
      <c r="L333" s="128"/>
      <c r="M333" s="107"/>
      <c r="N333" s="123"/>
      <c r="O333" s="107"/>
      <c r="P333" s="109"/>
      <c r="Q333" s="107"/>
      <c r="R333" s="123"/>
      <c r="S333" s="109"/>
      <c r="T333" s="109">
        <f>IF(T329&lt;160,160,T329)</f>
        <v>525.6</v>
      </c>
      <c r="U333" s="159"/>
    </row>
    <row r="334" spans="1:21" outlineLevel="1" x14ac:dyDescent="0.3">
      <c r="A334" s="2">
        <v>8</v>
      </c>
      <c r="B334" s="114" t="str">
        <f>VLOOKUP(A334,BASE!A:B,2,FALSE)</f>
        <v>PTF ST SULPICE</v>
      </c>
      <c r="C334" s="201" t="s">
        <v>3</v>
      </c>
      <c r="D334" s="112"/>
      <c r="E334" s="112"/>
      <c r="F334" s="151">
        <v>0.20833333333333334</v>
      </c>
      <c r="L334" s="203" t="s">
        <v>309</v>
      </c>
      <c r="M334" s="3">
        <v>141</v>
      </c>
      <c r="N334" s="13">
        <v>0.1013888888888889</v>
      </c>
      <c r="O334" s="122">
        <f>SUM(M334*$F$1)</f>
        <v>155.10000000000002</v>
      </c>
      <c r="P334" s="105">
        <v>0</v>
      </c>
      <c r="Q334" s="98">
        <f>SUM(H338+M334)</f>
        <v>332</v>
      </c>
      <c r="R334" s="102">
        <f>SUM(N334+G338)</f>
        <v>0.31875000000000003</v>
      </c>
      <c r="S334" s="101">
        <f>SUM(P334+J338)</f>
        <v>0</v>
      </c>
      <c r="T334" s="101">
        <f>SUM(K338+O334+P334)</f>
        <v>515.20000000000005</v>
      </c>
      <c r="U334" s="156">
        <f>SUM(D338+N334)</f>
        <v>0.24583333333333335</v>
      </c>
    </row>
    <row r="335" spans="1:21" outlineLevel="1" x14ac:dyDescent="0.3">
      <c r="A335" s="2">
        <v>106</v>
      </c>
      <c r="B335" s="114" t="str">
        <f>VLOOKUP(A335,BASE!A:B,2,FALSE)</f>
        <v>ST GIRONS</v>
      </c>
      <c r="C335" s="201"/>
      <c r="D335" s="112">
        <v>0.10972222222222222</v>
      </c>
      <c r="E335" s="112">
        <f t="shared" si="16"/>
        <v>0.31805555555555554</v>
      </c>
      <c r="F335" s="112">
        <f t="shared" si="20"/>
        <v>0.34236111111111112</v>
      </c>
      <c r="H335" s="116">
        <v>147</v>
      </c>
      <c r="I335" s="64">
        <f t="shared" si="17"/>
        <v>161.70000000000002</v>
      </c>
      <c r="J335" s="64">
        <v>0</v>
      </c>
      <c r="L335" s="203"/>
    </row>
    <row r="336" spans="1:21" outlineLevel="1" x14ac:dyDescent="0.3">
      <c r="A336" s="2">
        <v>102</v>
      </c>
      <c r="B336" s="114" t="str">
        <f>VLOOKUP(A336,BASE!A:B,2,FALSE)</f>
        <v>ST GAUDENS</v>
      </c>
      <c r="C336" s="201"/>
      <c r="D336" s="112">
        <v>3.4722222222222224E-2</v>
      </c>
      <c r="E336" s="112">
        <f t="shared" si="16"/>
        <v>0.37708333333333333</v>
      </c>
      <c r="F336" s="112">
        <f t="shared" si="20"/>
        <v>0.40138888888888891</v>
      </c>
      <c r="H336" s="116">
        <v>44</v>
      </c>
      <c r="I336" s="64">
        <f t="shared" si="17"/>
        <v>48.400000000000006</v>
      </c>
      <c r="J336" s="64">
        <v>0</v>
      </c>
      <c r="L336" s="203"/>
    </row>
    <row r="337" spans="1:21" outlineLevel="1" x14ac:dyDescent="0.3">
      <c r="A337" s="2">
        <v>139</v>
      </c>
      <c r="B337" s="114" t="str">
        <f>VLOOKUP(A337,BASE!A:B,2,FALSE)</f>
        <v>ST GAUDENS CARR.</v>
      </c>
      <c r="C337" s="201"/>
      <c r="D337" s="112">
        <v>0</v>
      </c>
      <c r="E337" s="112">
        <f t="shared" si="16"/>
        <v>0.40138888888888891</v>
      </c>
      <c r="F337" s="112">
        <f t="shared" si="20"/>
        <v>0.42569444444444449</v>
      </c>
      <c r="H337" s="116">
        <v>0</v>
      </c>
      <c r="I337" s="64">
        <f t="shared" si="17"/>
        <v>0</v>
      </c>
      <c r="J337" s="64">
        <v>0</v>
      </c>
      <c r="L337" s="203"/>
    </row>
    <row r="338" spans="1:21" outlineLevel="1" x14ac:dyDescent="0.3">
      <c r="A338" s="106"/>
      <c r="B338" s="107"/>
      <c r="C338" s="133"/>
      <c r="D338" s="153">
        <f>SUM(D335:D337)</f>
        <v>0.14444444444444443</v>
      </c>
      <c r="E338" s="113"/>
      <c r="F338" s="113"/>
      <c r="G338" s="123">
        <f>SUM(F337-F334)</f>
        <v>0.21736111111111114</v>
      </c>
      <c r="H338" s="118">
        <f>SUM(H337+H336+H335+H334+H334)</f>
        <v>191</v>
      </c>
      <c r="I338" s="109">
        <f>SUM(I334:I337)</f>
        <v>210.10000000000002</v>
      </c>
      <c r="J338" s="109">
        <f>SUM(J334:J337)</f>
        <v>0</v>
      </c>
      <c r="K338" s="109">
        <f>SUM(I338:J338)+150</f>
        <v>360.1</v>
      </c>
      <c r="L338" s="128"/>
      <c r="M338" s="107"/>
      <c r="N338" s="123"/>
      <c r="O338" s="107"/>
      <c r="P338" s="109"/>
      <c r="Q338" s="107"/>
      <c r="R338" s="123"/>
      <c r="S338" s="109"/>
      <c r="T338" s="109">
        <f>IF(T334&lt;160,160,T334)</f>
        <v>515.20000000000005</v>
      </c>
      <c r="U338" s="159"/>
    </row>
    <row r="339" spans="1:21" outlineLevel="1" x14ac:dyDescent="0.3">
      <c r="A339" s="2">
        <v>8</v>
      </c>
      <c r="B339" s="114" t="str">
        <f>VLOOKUP(A339,BASE!A:B,2,FALSE)</f>
        <v>PTF ST SULPICE</v>
      </c>
      <c r="C339" s="201" t="s">
        <v>260</v>
      </c>
      <c r="D339" s="112"/>
      <c r="E339" s="112"/>
      <c r="F339" s="151">
        <v>0.23958333333333334</v>
      </c>
      <c r="L339" s="203" t="s">
        <v>310</v>
      </c>
      <c r="M339" s="3">
        <v>141</v>
      </c>
      <c r="N339" s="13">
        <v>8.5416666666666655E-2</v>
      </c>
      <c r="O339" s="122">
        <f>SUM(M339*$F$1)</f>
        <v>155.10000000000002</v>
      </c>
      <c r="P339" s="105">
        <v>5.5</v>
      </c>
      <c r="Q339" s="98">
        <f>SUM(H343+M339)</f>
        <v>316</v>
      </c>
      <c r="R339" s="102">
        <f>SUM(N339+G343)</f>
        <v>0.26736111111111116</v>
      </c>
      <c r="S339" s="101">
        <f>SUM(P339+J343)</f>
        <v>11</v>
      </c>
      <c r="T339" s="101">
        <f>SUM(K343+O339+P339)</f>
        <v>508.6</v>
      </c>
      <c r="U339" s="156">
        <f>SUM(D344+N339)</f>
        <v>8.5416666666666655E-2</v>
      </c>
    </row>
    <row r="340" spans="1:21" outlineLevel="1" x14ac:dyDescent="0.3">
      <c r="A340" s="2">
        <v>102</v>
      </c>
      <c r="B340" s="114" t="str">
        <f>VLOOKUP(A340,BASE!A:B,2,FALSE)</f>
        <v>ST GAUDENS</v>
      </c>
      <c r="C340" s="201"/>
      <c r="D340" s="112">
        <v>7.2916666666666671E-2</v>
      </c>
      <c r="E340" s="112">
        <f t="shared" si="16"/>
        <v>0.3125</v>
      </c>
      <c r="F340" s="112">
        <f t="shared" si="20"/>
        <v>0.33680555555555558</v>
      </c>
      <c r="H340" s="116">
        <v>131</v>
      </c>
      <c r="I340" s="64">
        <f t="shared" si="17"/>
        <v>144.10000000000002</v>
      </c>
      <c r="J340" s="64">
        <v>5.5</v>
      </c>
      <c r="L340" s="203"/>
    </row>
    <row r="341" spans="1:21" outlineLevel="1" x14ac:dyDescent="0.3">
      <c r="A341" s="2">
        <v>139</v>
      </c>
      <c r="B341" s="114" t="str">
        <f>VLOOKUP(A341,BASE!A:B,2,FALSE)</f>
        <v>ST GAUDENS CARR.</v>
      </c>
      <c r="C341" s="201"/>
      <c r="D341" s="112">
        <v>0</v>
      </c>
      <c r="E341" s="112">
        <f t="shared" si="16"/>
        <v>0.33680555555555558</v>
      </c>
      <c r="F341" s="112">
        <f t="shared" si="20"/>
        <v>0.36111111111111116</v>
      </c>
      <c r="H341" s="116">
        <v>0</v>
      </c>
      <c r="I341" s="64">
        <f t="shared" si="17"/>
        <v>0</v>
      </c>
      <c r="J341" s="64">
        <v>0</v>
      </c>
      <c r="L341" s="203"/>
    </row>
    <row r="342" spans="1:21" outlineLevel="1" x14ac:dyDescent="0.3">
      <c r="A342" s="2">
        <v>106</v>
      </c>
      <c r="B342" s="114" t="str">
        <f>VLOOKUP(A342,BASE!A:B,2,FALSE)</f>
        <v>ST GIRONS</v>
      </c>
      <c r="C342" s="201"/>
      <c r="D342" s="112">
        <v>3.6111111111111115E-2</v>
      </c>
      <c r="E342" s="112">
        <f t="shared" si="16"/>
        <v>0.39722222222222225</v>
      </c>
      <c r="F342" s="112">
        <f t="shared" si="20"/>
        <v>0.42152777777777783</v>
      </c>
      <c r="H342" s="116">
        <v>44</v>
      </c>
      <c r="I342" s="64">
        <f t="shared" si="17"/>
        <v>48.400000000000006</v>
      </c>
      <c r="J342" s="64">
        <v>0</v>
      </c>
      <c r="L342" s="203"/>
    </row>
    <row r="343" spans="1:21" outlineLevel="1" x14ac:dyDescent="0.3">
      <c r="A343" s="106"/>
      <c r="B343" s="107"/>
      <c r="C343" s="133"/>
      <c r="D343" s="153">
        <f>SUM(D340:D342)</f>
        <v>0.10902777777777778</v>
      </c>
      <c r="E343" s="113"/>
      <c r="F343" s="113"/>
      <c r="G343" s="123">
        <f>SUM(F342-F339)</f>
        <v>0.18194444444444449</v>
      </c>
      <c r="H343" s="118">
        <f>SUM(H342+H341+H340+H339+H339)</f>
        <v>175</v>
      </c>
      <c r="I343" s="109">
        <f>SUM(I339:I342)</f>
        <v>192.50000000000003</v>
      </c>
      <c r="J343" s="109">
        <f>SUM(J338:J342)</f>
        <v>5.5</v>
      </c>
      <c r="K343" s="109">
        <f>SUM(I343:J343)+150</f>
        <v>348</v>
      </c>
      <c r="L343" s="128"/>
      <c r="M343" s="107"/>
      <c r="N343" s="123"/>
      <c r="O343" s="107"/>
      <c r="P343" s="109"/>
      <c r="Q343" s="107"/>
      <c r="R343" s="123"/>
      <c r="S343" s="109"/>
      <c r="T343" s="109">
        <f>IF(T339&lt;160,160,T339)</f>
        <v>508.6</v>
      </c>
      <c r="U343" s="159"/>
    </row>
    <row r="344" spans="1:21" x14ac:dyDescent="0.3">
      <c r="A344" s="202" t="s">
        <v>312</v>
      </c>
      <c r="B344" s="202"/>
      <c r="D344" s="112"/>
      <c r="E344" s="112"/>
      <c r="F344" s="112"/>
    </row>
    <row r="345" spans="1:21" outlineLevel="1" x14ac:dyDescent="0.3">
      <c r="A345" s="2">
        <v>8</v>
      </c>
      <c r="B345" s="114" t="str">
        <f>VLOOKUP(A345,BASE!A:B,2,FALSE)</f>
        <v>PTF ST SULPICE</v>
      </c>
      <c r="C345" s="201" t="s">
        <v>0</v>
      </c>
      <c r="D345" s="112"/>
      <c r="E345" s="112"/>
      <c r="F345" s="151">
        <v>0.25069444444444444</v>
      </c>
      <c r="M345" s="3">
        <v>79</v>
      </c>
      <c r="N345" s="13">
        <v>4.7916666666666663E-2</v>
      </c>
      <c r="O345" s="122">
        <f>SUM(M345*$F$1)</f>
        <v>86.9</v>
      </c>
      <c r="P345" s="105">
        <v>11.2</v>
      </c>
      <c r="Q345" s="98">
        <f>SUM(H350+M345)</f>
        <v>375</v>
      </c>
      <c r="R345" s="102">
        <f>SUM(N345+G350)</f>
        <v>0.27083333333333343</v>
      </c>
      <c r="S345" s="101">
        <f>SUM(P345+J350)</f>
        <v>22.4</v>
      </c>
      <c r="T345" s="101">
        <f>SUM(K350+O345+P345)</f>
        <v>461.7</v>
      </c>
      <c r="U345" s="156">
        <f>SUM(D350+N345)</f>
        <v>0.1736111111111111</v>
      </c>
    </row>
    <row r="346" spans="1:21" outlineLevel="1" x14ac:dyDescent="0.3">
      <c r="A346" s="2">
        <v>103</v>
      </c>
      <c r="B346" s="114" t="str">
        <f>VLOOKUP(A346,BASE!A:B,2,FALSE)</f>
        <v>AURIGNAC</v>
      </c>
      <c r="C346" s="201"/>
      <c r="D346" s="112">
        <v>6.1805555555555558E-2</v>
      </c>
      <c r="E346" s="112">
        <f t="shared" ref="E346:E399" si="23">SUM(F345+D346)</f>
        <v>0.3125</v>
      </c>
      <c r="F346" s="112">
        <f t="shared" si="20"/>
        <v>0.33680555555555558</v>
      </c>
      <c r="H346" s="116">
        <v>112</v>
      </c>
      <c r="I346" s="64">
        <f t="shared" ref="I346:I399" si="24">SUM(H346*$F$1)</f>
        <v>123.20000000000002</v>
      </c>
      <c r="J346" s="64">
        <v>11.2</v>
      </c>
    </row>
    <row r="347" spans="1:21" outlineLevel="1" x14ac:dyDescent="0.3">
      <c r="A347" s="2">
        <v>108</v>
      </c>
      <c r="B347" s="114" t="str">
        <f>VLOOKUP(A347,BASE!A:B,2,FALSE)</f>
        <v>CAZERES/GARONNE</v>
      </c>
      <c r="C347" s="201"/>
      <c r="D347" s="112">
        <v>1.4583333333333332E-2</v>
      </c>
      <c r="E347" s="112">
        <f t="shared" si="23"/>
        <v>0.35138888888888892</v>
      </c>
      <c r="F347" s="112">
        <f t="shared" si="20"/>
        <v>0.3756944444444445</v>
      </c>
      <c r="H347" s="116">
        <v>21</v>
      </c>
      <c r="I347" s="64">
        <f t="shared" si="24"/>
        <v>23.1</v>
      </c>
      <c r="J347" s="64">
        <v>0</v>
      </c>
    </row>
    <row r="348" spans="1:21" outlineLevel="1" x14ac:dyDescent="0.3">
      <c r="A348" s="2">
        <v>104</v>
      </c>
      <c r="B348" s="114" t="str">
        <f>VLOOKUP(A348,BASE!A:B,2,FALSE)</f>
        <v>MONTESQUIEU V.</v>
      </c>
      <c r="C348" s="201"/>
      <c r="D348" s="112">
        <v>1.7361111111111112E-2</v>
      </c>
      <c r="E348" s="112">
        <f t="shared" si="23"/>
        <v>0.3930555555555556</v>
      </c>
      <c r="F348" s="112">
        <f t="shared" ref="F348:F399" si="25">SUM(E348+$G$1)</f>
        <v>0.41736111111111118</v>
      </c>
      <c r="H348" s="116">
        <v>19</v>
      </c>
      <c r="I348" s="64">
        <f t="shared" si="24"/>
        <v>20.900000000000002</v>
      </c>
      <c r="J348" s="64">
        <v>0</v>
      </c>
    </row>
    <row r="349" spans="1:21" outlineLevel="1" x14ac:dyDescent="0.3">
      <c r="A349" s="2">
        <v>109</v>
      </c>
      <c r="B349" s="114" t="str">
        <f>VLOOKUP(A349,BASE!A:B,2,FALSE)</f>
        <v>BERAT</v>
      </c>
      <c r="C349" s="201"/>
      <c r="D349" s="112">
        <v>3.1944444444444449E-2</v>
      </c>
      <c r="E349" s="112">
        <f t="shared" si="23"/>
        <v>0.44930555555555562</v>
      </c>
      <c r="F349" s="112">
        <f t="shared" si="25"/>
        <v>0.4736111111111112</v>
      </c>
      <c r="H349" s="116">
        <v>32</v>
      </c>
      <c r="I349" s="64">
        <f t="shared" si="24"/>
        <v>35.200000000000003</v>
      </c>
      <c r="J349" s="64">
        <v>0</v>
      </c>
    </row>
    <row r="350" spans="1:21" outlineLevel="1" x14ac:dyDescent="0.3">
      <c r="A350" s="106"/>
      <c r="B350" s="107"/>
      <c r="C350" s="133"/>
      <c r="D350" s="153">
        <f>SUM(D346:D349)</f>
        <v>0.12569444444444444</v>
      </c>
      <c r="E350" s="113"/>
      <c r="F350" s="113"/>
      <c r="G350" s="123">
        <f>SUM(F349-F345)</f>
        <v>0.22291666666666676</v>
      </c>
      <c r="H350" s="118">
        <f>SUM(H349+H348+H347+H346+H346)</f>
        <v>296</v>
      </c>
      <c r="I350" s="109">
        <f>SUM(I346:I349)</f>
        <v>202.40000000000003</v>
      </c>
      <c r="J350" s="109">
        <f>SUM(J346:J349)</f>
        <v>11.2</v>
      </c>
      <c r="K350" s="109">
        <f>SUM(I350:J350)+150</f>
        <v>363.6</v>
      </c>
      <c r="L350" s="128"/>
      <c r="M350" s="107"/>
      <c r="N350" s="123"/>
      <c r="O350" s="107"/>
      <c r="P350" s="109"/>
      <c r="Q350" s="107"/>
      <c r="R350" s="123"/>
      <c r="S350" s="109"/>
      <c r="T350" s="109">
        <f>IF(T345&lt;160,160,T345)</f>
        <v>461.7</v>
      </c>
      <c r="U350" s="159"/>
    </row>
    <row r="351" spans="1:21" outlineLevel="1" x14ac:dyDescent="0.3">
      <c r="A351" s="2">
        <v>8</v>
      </c>
      <c r="B351" s="114" t="str">
        <f>VLOOKUP(A351,BASE!A:B,2,FALSE)</f>
        <v>PTF ST SULPICE</v>
      </c>
      <c r="C351" s="201" t="s">
        <v>297</v>
      </c>
      <c r="D351" s="112"/>
      <c r="E351" s="112"/>
      <c r="F351" s="151">
        <v>0.22430555555555556</v>
      </c>
      <c r="M351" s="3">
        <v>85</v>
      </c>
      <c r="N351" s="13">
        <v>7.1527777777777787E-2</v>
      </c>
      <c r="O351" s="122">
        <f>SUM(M351*$F$1)</f>
        <v>93.500000000000014</v>
      </c>
      <c r="P351" s="105"/>
      <c r="Q351" s="98">
        <f>SUM(H356+M351)</f>
        <v>279</v>
      </c>
      <c r="R351" s="102">
        <f>SUM(N351+G356)</f>
        <v>0.32083333333333341</v>
      </c>
      <c r="S351" s="101">
        <f>SUM(P351+J356)</f>
        <v>0</v>
      </c>
      <c r="T351" s="101">
        <f>SUM(K356+O351+P351)</f>
        <v>456.90000000000003</v>
      </c>
      <c r="U351" s="156">
        <f>SUM(D356+N351)</f>
        <v>0.22361111111111115</v>
      </c>
    </row>
    <row r="352" spans="1:21" outlineLevel="1" x14ac:dyDescent="0.3">
      <c r="A352" s="2">
        <v>103</v>
      </c>
      <c r="B352" s="114" t="str">
        <f>VLOOKUP(A352,BASE!A:B,2,FALSE)</f>
        <v>AURIGNAC</v>
      </c>
      <c r="C352" s="201"/>
      <c r="D352" s="112">
        <v>8.819444444444445E-2</v>
      </c>
      <c r="E352" s="112">
        <f t="shared" si="23"/>
        <v>0.3125</v>
      </c>
      <c r="F352" s="112">
        <f t="shared" si="25"/>
        <v>0.33680555555555558</v>
      </c>
      <c r="H352" s="116">
        <v>122</v>
      </c>
      <c r="I352" s="64">
        <f t="shared" si="24"/>
        <v>134.20000000000002</v>
      </c>
      <c r="J352" s="64">
        <v>0</v>
      </c>
    </row>
    <row r="353" spans="1:21" outlineLevel="1" x14ac:dyDescent="0.3">
      <c r="A353" s="2">
        <v>108</v>
      </c>
      <c r="B353" s="114" t="str">
        <f>VLOOKUP(A353,BASE!A:B,2,FALSE)</f>
        <v>CAZERES/GARONNE</v>
      </c>
      <c r="C353" s="201"/>
      <c r="D353" s="112">
        <v>1.4583333333333332E-2</v>
      </c>
      <c r="E353" s="112">
        <f t="shared" si="23"/>
        <v>0.35138888888888892</v>
      </c>
      <c r="F353" s="112">
        <f t="shared" si="25"/>
        <v>0.3756944444444445</v>
      </c>
      <c r="H353" s="116">
        <v>21</v>
      </c>
      <c r="I353" s="64">
        <f t="shared" si="24"/>
        <v>23.1</v>
      </c>
      <c r="J353" s="64">
        <v>0</v>
      </c>
    </row>
    <row r="354" spans="1:21" outlineLevel="1" x14ac:dyDescent="0.3">
      <c r="A354" s="2">
        <v>104</v>
      </c>
      <c r="B354" s="114" t="str">
        <f>VLOOKUP(A354,BASE!A:B,2,FALSE)</f>
        <v>MONTESQUIEU V.</v>
      </c>
      <c r="C354" s="201"/>
      <c r="D354" s="112">
        <v>1.7361111111111112E-2</v>
      </c>
      <c r="E354" s="112">
        <f t="shared" si="23"/>
        <v>0.3930555555555556</v>
      </c>
      <c r="F354" s="112">
        <f t="shared" si="25"/>
        <v>0.41736111111111118</v>
      </c>
      <c r="H354" s="116">
        <v>19</v>
      </c>
      <c r="I354" s="64">
        <f t="shared" si="24"/>
        <v>20.900000000000002</v>
      </c>
      <c r="J354" s="64">
        <v>0</v>
      </c>
    </row>
    <row r="355" spans="1:21" outlineLevel="1" x14ac:dyDescent="0.3">
      <c r="A355" s="2">
        <v>109</v>
      </c>
      <c r="B355" s="114" t="str">
        <f>VLOOKUP(A355,BASE!A:B,2,FALSE)</f>
        <v>BERAT</v>
      </c>
      <c r="C355" s="201"/>
      <c r="D355" s="112">
        <v>3.1944444444444449E-2</v>
      </c>
      <c r="E355" s="112">
        <f t="shared" si="23"/>
        <v>0.44930555555555562</v>
      </c>
      <c r="F355" s="112">
        <f t="shared" si="25"/>
        <v>0.4736111111111112</v>
      </c>
      <c r="H355" s="116">
        <v>32</v>
      </c>
      <c r="I355" s="64">
        <f t="shared" si="24"/>
        <v>35.200000000000003</v>
      </c>
      <c r="J355" s="64">
        <v>0</v>
      </c>
    </row>
    <row r="356" spans="1:21" outlineLevel="1" x14ac:dyDescent="0.3">
      <c r="A356" s="106"/>
      <c r="B356" s="107"/>
      <c r="C356" s="133"/>
      <c r="D356" s="153">
        <f>SUM(D352:D355)</f>
        <v>0.15208333333333335</v>
      </c>
      <c r="E356" s="113"/>
      <c r="F356" s="113"/>
      <c r="G356" s="123">
        <f>SUM(F355-F351)</f>
        <v>0.24930555555555564</v>
      </c>
      <c r="H356" s="118">
        <f>SUM(H355+H354+H353+H352)</f>
        <v>194</v>
      </c>
      <c r="I356" s="109">
        <f>SUM(I352:I355)</f>
        <v>213.40000000000003</v>
      </c>
      <c r="J356" s="109">
        <f>SUM(J352:J355)</f>
        <v>0</v>
      </c>
      <c r="K356" s="109">
        <f>SUM(I356:J356)+150</f>
        <v>363.40000000000003</v>
      </c>
      <c r="L356" s="128"/>
      <c r="M356" s="107"/>
      <c r="N356" s="123"/>
      <c r="O356" s="107"/>
      <c r="P356" s="109"/>
      <c r="Q356" s="107"/>
      <c r="R356" s="123"/>
      <c r="S356" s="109"/>
      <c r="T356" s="109">
        <f>IF(T351&lt;160,160,T351)</f>
        <v>456.90000000000003</v>
      </c>
      <c r="U356" s="159"/>
    </row>
    <row r="357" spans="1:21" outlineLevel="1" x14ac:dyDescent="0.3">
      <c r="A357" s="2">
        <v>8</v>
      </c>
      <c r="B357" s="114" t="str">
        <f>VLOOKUP(A357,BASE!A:B,2,FALSE)</f>
        <v>PTF ST SULPICE</v>
      </c>
      <c r="C357" s="201" t="s">
        <v>302</v>
      </c>
      <c r="D357" s="112"/>
      <c r="E357" s="112"/>
      <c r="F357" s="151">
        <v>0.26319444444444445</v>
      </c>
      <c r="I357" s="64">
        <f t="shared" si="24"/>
        <v>0</v>
      </c>
      <c r="J357" s="64">
        <v>0</v>
      </c>
      <c r="L357" s="203" t="s">
        <v>313</v>
      </c>
      <c r="M357" s="3">
        <v>114</v>
      </c>
      <c r="N357" s="13">
        <v>6.805555555555555E-2</v>
      </c>
      <c r="O357" s="122">
        <f>SUM(M357*$F$1)</f>
        <v>125.4</v>
      </c>
      <c r="P357" s="105">
        <v>5.5</v>
      </c>
      <c r="Q357" s="98">
        <f>SUM(H362+M357)</f>
        <v>339</v>
      </c>
      <c r="R357" s="102">
        <f>SUM(N357+G362)</f>
        <v>0.27777777777777785</v>
      </c>
      <c r="S357" s="101">
        <v>11</v>
      </c>
      <c r="T357" s="101">
        <f>SUM(K362+O357+P357)</f>
        <v>450.29999999999995</v>
      </c>
      <c r="U357" s="156">
        <f>SUM(D362+N357)</f>
        <v>0.18055555555555552</v>
      </c>
    </row>
    <row r="358" spans="1:21" outlineLevel="1" x14ac:dyDescent="0.3">
      <c r="A358" s="2">
        <v>109</v>
      </c>
      <c r="B358" s="114" t="str">
        <f>VLOOKUP(A358,BASE!A:B,2,FALSE)</f>
        <v>BERAT</v>
      </c>
      <c r="C358" s="201"/>
      <c r="D358" s="112">
        <v>4.9305555555555554E-2</v>
      </c>
      <c r="E358" s="112">
        <f t="shared" si="23"/>
        <v>0.3125</v>
      </c>
      <c r="F358" s="112">
        <f t="shared" si="25"/>
        <v>0.33680555555555558</v>
      </c>
      <c r="H358" s="116">
        <v>76</v>
      </c>
      <c r="I358" s="64">
        <f t="shared" si="24"/>
        <v>83.600000000000009</v>
      </c>
      <c r="J358" s="64">
        <v>5.5</v>
      </c>
      <c r="L358" s="203"/>
    </row>
    <row r="359" spans="1:21" outlineLevel="1" x14ac:dyDescent="0.3">
      <c r="A359" s="2">
        <v>104</v>
      </c>
      <c r="B359" s="114" t="str">
        <f>VLOOKUP(A359,BASE!A:B,2,FALSE)</f>
        <v>MONTESQUIEU V.</v>
      </c>
      <c r="C359" s="201"/>
      <c r="D359" s="112">
        <v>3.125E-2</v>
      </c>
      <c r="E359" s="112">
        <f t="shared" si="23"/>
        <v>0.36805555555555558</v>
      </c>
      <c r="F359" s="112">
        <f t="shared" si="25"/>
        <v>0.39236111111111116</v>
      </c>
      <c r="H359" s="116">
        <v>33</v>
      </c>
      <c r="I359" s="64">
        <f t="shared" si="24"/>
        <v>36.300000000000004</v>
      </c>
      <c r="J359" s="64">
        <v>0</v>
      </c>
      <c r="L359" s="203"/>
    </row>
    <row r="360" spans="1:21" outlineLevel="1" x14ac:dyDescent="0.3">
      <c r="A360" s="2">
        <v>108</v>
      </c>
      <c r="B360" s="114" t="str">
        <f>VLOOKUP(A360,BASE!A:B,2,FALSE)</f>
        <v>CAZERES/GARONNE</v>
      </c>
      <c r="C360" s="201"/>
      <c r="D360" s="112">
        <v>1.8055555555555557E-2</v>
      </c>
      <c r="E360" s="112">
        <f t="shared" si="23"/>
        <v>0.41041666666666671</v>
      </c>
      <c r="F360" s="112">
        <f t="shared" si="25"/>
        <v>0.43472222222222229</v>
      </c>
      <c r="H360" s="116">
        <v>19</v>
      </c>
      <c r="I360" s="64">
        <f t="shared" si="24"/>
        <v>20.900000000000002</v>
      </c>
      <c r="J360" s="64">
        <v>0</v>
      </c>
      <c r="L360" s="203"/>
    </row>
    <row r="361" spans="1:21" outlineLevel="1" x14ac:dyDescent="0.3">
      <c r="A361" s="2">
        <v>103</v>
      </c>
      <c r="B361" s="114" t="str">
        <f>VLOOKUP(A361,BASE!A:B,2,FALSE)</f>
        <v>AURIGNAC</v>
      </c>
      <c r="C361" s="201"/>
      <c r="D361" s="112">
        <v>1.3888888888888888E-2</v>
      </c>
      <c r="E361" s="112">
        <f t="shared" si="23"/>
        <v>0.44861111111111118</v>
      </c>
      <c r="F361" s="112">
        <f t="shared" si="25"/>
        <v>0.47291666666666676</v>
      </c>
      <c r="H361" s="116">
        <v>21</v>
      </c>
      <c r="I361" s="64">
        <f t="shared" si="24"/>
        <v>23.1</v>
      </c>
      <c r="J361" s="64">
        <v>0</v>
      </c>
      <c r="L361" s="203"/>
    </row>
    <row r="362" spans="1:21" outlineLevel="1" x14ac:dyDescent="0.3">
      <c r="A362" s="106"/>
      <c r="B362" s="107"/>
      <c r="C362" s="133"/>
      <c r="D362" s="153">
        <f>SUM(D358:D361)</f>
        <v>0.11249999999999999</v>
      </c>
      <c r="E362" s="113"/>
      <c r="F362" s="113"/>
      <c r="G362" s="123">
        <f>SUM(F361-F357)</f>
        <v>0.20972222222222231</v>
      </c>
      <c r="H362" s="118">
        <f>SUM(H361+H360+H359+H358+H358)</f>
        <v>225</v>
      </c>
      <c r="I362" s="109">
        <f>SUM(I358:I361)</f>
        <v>163.9</v>
      </c>
      <c r="J362" s="109">
        <f>SUM(J357:J361)</f>
        <v>5.5</v>
      </c>
      <c r="K362" s="109">
        <f>SUM(I362:J362)+150</f>
        <v>319.39999999999998</v>
      </c>
      <c r="L362" s="128"/>
      <c r="M362" s="107"/>
      <c r="N362" s="123"/>
      <c r="O362" s="107"/>
      <c r="P362" s="109"/>
      <c r="Q362" s="107"/>
      <c r="R362" s="123"/>
      <c r="S362" s="109"/>
      <c r="T362" s="109">
        <f>IF(T357&lt;160,160,T357)</f>
        <v>450.29999999999995</v>
      </c>
      <c r="U362" s="159"/>
    </row>
    <row r="363" spans="1:21" x14ac:dyDescent="0.3">
      <c r="A363" s="202" t="s">
        <v>314</v>
      </c>
      <c r="B363" s="202"/>
      <c r="D363" s="112"/>
      <c r="E363" s="112"/>
      <c r="F363" s="112"/>
    </row>
    <row r="364" spans="1:21" outlineLevel="1" x14ac:dyDescent="0.3">
      <c r="A364" s="2">
        <v>8</v>
      </c>
      <c r="B364" s="114" t="str">
        <f>VLOOKUP(A364,BASE!A:B,2,FALSE)</f>
        <v>PTF ST SULPICE</v>
      </c>
      <c r="C364" s="201" t="s">
        <v>0</v>
      </c>
      <c r="D364" s="112"/>
      <c r="E364" s="112"/>
      <c r="F364" s="151">
        <v>0.20972222222222223</v>
      </c>
      <c r="M364" s="3">
        <v>180</v>
      </c>
      <c r="N364" s="13">
        <v>0.11805555555555557</v>
      </c>
      <c r="O364" s="122">
        <f>SUM(M364*$F$1)</f>
        <v>198.00000000000003</v>
      </c>
      <c r="P364" s="64">
        <v>5.5</v>
      </c>
      <c r="Q364" s="98">
        <f>SUM(H367+M364)</f>
        <v>420</v>
      </c>
      <c r="R364" s="102">
        <f>SUM(N364+G367)</f>
        <v>0.31180555555555561</v>
      </c>
      <c r="S364" s="101">
        <f>SUM(P364+J367)</f>
        <v>41.3</v>
      </c>
      <c r="T364" s="101">
        <f>SUM(K367+O364+P364)</f>
        <v>653.30000000000007</v>
      </c>
      <c r="U364" s="156">
        <f>SUM(D367+N364)</f>
        <v>0.26319444444444445</v>
      </c>
    </row>
    <row r="365" spans="1:21" outlineLevel="1" x14ac:dyDescent="0.3">
      <c r="A365" s="2">
        <v>138</v>
      </c>
      <c r="B365" s="114" t="str">
        <f>VLOOKUP(A365,BASE!A:B,2,FALSE)</f>
        <v>BAGNERES DE BIG.</v>
      </c>
      <c r="C365" s="201"/>
      <c r="D365" s="112">
        <v>0.10277777777777779</v>
      </c>
      <c r="E365" s="112">
        <f t="shared" si="23"/>
        <v>0.3125</v>
      </c>
      <c r="F365" s="112">
        <f t="shared" si="25"/>
        <v>0.33680555555555558</v>
      </c>
      <c r="H365" s="116">
        <v>190</v>
      </c>
      <c r="I365" s="64">
        <f t="shared" si="24"/>
        <v>209.00000000000003</v>
      </c>
      <c r="J365" s="64">
        <v>30.3</v>
      </c>
    </row>
    <row r="366" spans="1:21" outlineLevel="1" x14ac:dyDescent="0.3">
      <c r="A366" s="2">
        <v>197</v>
      </c>
      <c r="B366" s="114" t="str">
        <f>VLOOKUP(A366,BASE!A:B,2,FALSE)</f>
        <v>MAUBOURGUET RP</v>
      </c>
      <c r="C366" s="201"/>
      <c r="D366" s="112">
        <v>4.2361111111111106E-2</v>
      </c>
      <c r="E366" s="112">
        <f t="shared" si="23"/>
        <v>0.37916666666666671</v>
      </c>
      <c r="F366" s="112">
        <f t="shared" si="25"/>
        <v>0.40347222222222229</v>
      </c>
      <c r="H366" s="116">
        <v>50</v>
      </c>
      <c r="I366" s="64">
        <f t="shared" si="24"/>
        <v>55.000000000000007</v>
      </c>
      <c r="J366" s="64">
        <v>0</v>
      </c>
    </row>
    <row r="367" spans="1:21" outlineLevel="1" x14ac:dyDescent="0.3">
      <c r="A367" s="106"/>
      <c r="B367" s="107"/>
      <c r="C367" s="133"/>
      <c r="D367" s="153">
        <f>SUM(D364:D366)</f>
        <v>0.1451388888888889</v>
      </c>
      <c r="E367" s="113"/>
      <c r="F367" s="113"/>
      <c r="G367" s="125">
        <f>SUM(F366-F364)</f>
        <v>0.19375000000000006</v>
      </c>
      <c r="H367" s="118">
        <f>SUM(H366+H365+H364+H364+H364)</f>
        <v>240</v>
      </c>
      <c r="I367" s="109">
        <f>SUM(I365:I366)</f>
        <v>264.00000000000006</v>
      </c>
      <c r="J367" s="109">
        <f>SUM(J362:J366)</f>
        <v>35.799999999999997</v>
      </c>
      <c r="K367" s="109">
        <f>SUM(I367:J367)+150</f>
        <v>449.80000000000007</v>
      </c>
      <c r="L367" s="128"/>
      <c r="M367" s="107"/>
      <c r="N367" s="125"/>
      <c r="O367" s="107"/>
      <c r="P367" s="109"/>
      <c r="Q367" s="107"/>
      <c r="R367" s="125"/>
      <c r="S367" s="109"/>
      <c r="T367" s="109">
        <f>IF(T364&lt;160,160,T364)</f>
        <v>653.30000000000007</v>
      </c>
      <c r="U367" s="159"/>
    </row>
    <row r="368" spans="1:21" outlineLevel="1" x14ac:dyDescent="0.3">
      <c r="A368" s="2">
        <v>8</v>
      </c>
      <c r="B368" s="114" t="str">
        <f>VLOOKUP(A368,BASE!A:B,2,FALSE)</f>
        <v>PTF ST SULPICE</v>
      </c>
      <c r="C368" s="201" t="s">
        <v>3</v>
      </c>
      <c r="D368" s="112"/>
      <c r="E368" s="112"/>
      <c r="F368" s="151">
        <v>0.20833333333333334</v>
      </c>
      <c r="M368" s="114">
        <v>180</v>
      </c>
      <c r="N368" s="13">
        <v>0.11805555555555557</v>
      </c>
      <c r="O368" s="122">
        <f>SUM(M368*$F$1)</f>
        <v>198.00000000000003</v>
      </c>
      <c r="P368" s="64">
        <v>5.5</v>
      </c>
      <c r="Q368" s="98">
        <f>SUM(H371+M368)</f>
        <v>431</v>
      </c>
      <c r="R368" s="102">
        <f>SUM(N368+G371)</f>
        <v>0.3618055555555556</v>
      </c>
      <c r="S368" s="101">
        <f>SUM(P368+J371)</f>
        <v>5.5</v>
      </c>
      <c r="T368" s="101">
        <f>SUM(K371+O368+P368)</f>
        <v>629.6</v>
      </c>
      <c r="U368" s="156">
        <f>SUM(D371+N368)</f>
        <v>0.31319444444444444</v>
      </c>
    </row>
    <row r="369" spans="1:21" outlineLevel="1" x14ac:dyDescent="0.3">
      <c r="A369" s="2">
        <v>138</v>
      </c>
      <c r="B369" s="114" t="str">
        <f>VLOOKUP(A369,BASE!A:B,2,FALSE)</f>
        <v>BAGNERES DE BIG.</v>
      </c>
      <c r="C369" s="201"/>
      <c r="D369" s="112">
        <v>0.15277777777777776</v>
      </c>
      <c r="E369" s="112">
        <f t="shared" si="23"/>
        <v>0.3611111111111111</v>
      </c>
      <c r="F369" s="112">
        <f t="shared" si="25"/>
        <v>0.38541666666666669</v>
      </c>
      <c r="H369" s="116">
        <v>201</v>
      </c>
      <c r="I369" s="64">
        <f t="shared" si="24"/>
        <v>221.10000000000002</v>
      </c>
      <c r="J369" s="64">
        <v>0</v>
      </c>
    </row>
    <row r="370" spans="1:21" outlineLevel="1" x14ac:dyDescent="0.3">
      <c r="A370" s="2">
        <v>197</v>
      </c>
      <c r="B370" s="114" t="str">
        <f>VLOOKUP(A370,BASE!A:B,2,FALSE)</f>
        <v>MAUBOURGUET RP</v>
      </c>
      <c r="C370" s="201"/>
      <c r="D370" s="112">
        <v>4.2361111111111106E-2</v>
      </c>
      <c r="E370" s="112">
        <f t="shared" si="23"/>
        <v>0.42777777777777781</v>
      </c>
      <c r="F370" s="112">
        <f t="shared" si="25"/>
        <v>0.45208333333333339</v>
      </c>
      <c r="H370" s="116">
        <v>50</v>
      </c>
      <c r="I370" s="64">
        <f t="shared" si="24"/>
        <v>55.000000000000007</v>
      </c>
      <c r="J370" s="64">
        <v>0</v>
      </c>
    </row>
    <row r="371" spans="1:21" outlineLevel="1" x14ac:dyDescent="0.3">
      <c r="A371" s="106"/>
      <c r="B371" s="107"/>
      <c r="C371" s="133"/>
      <c r="D371" s="153">
        <f>SUM(D369:D370)</f>
        <v>0.19513888888888886</v>
      </c>
      <c r="E371" s="113"/>
      <c r="F371" s="113"/>
      <c r="G371" s="125">
        <f>SUM(F370-F368)</f>
        <v>0.24375000000000005</v>
      </c>
      <c r="H371" s="118">
        <f>SUM(H370+H369+H368+H368+H368)</f>
        <v>251</v>
      </c>
      <c r="I371" s="109">
        <f>SUM(I368:I370)</f>
        <v>276.10000000000002</v>
      </c>
      <c r="J371" s="109">
        <f>SUM(J368:J370)</f>
        <v>0</v>
      </c>
      <c r="K371" s="109">
        <f>SUM(I371:J371)+150</f>
        <v>426.1</v>
      </c>
      <c r="L371" s="128"/>
      <c r="M371" s="107"/>
      <c r="N371" s="125"/>
      <c r="O371" s="107"/>
      <c r="P371" s="109"/>
      <c r="Q371" s="107"/>
      <c r="R371" s="125"/>
      <c r="S371" s="109"/>
      <c r="T371" s="109">
        <f>IF(T368&lt;160,160,T368)</f>
        <v>629.6</v>
      </c>
      <c r="U371" s="159"/>
    </row>
    <row r="372" spans="1:21" outlineLevel="1" x14ac:dyDescent="0.3">
      <c r="A372" s="2">
        <v>8</v>
      </c>
      <c r="B372" s="114" t="str">
        <f>VLOOKUP(A372,BASE!A:B,2,FALSE)</f>
        <v>PTF ST SULPICE</v>
      </c>
      <c r="C372" s="201" t="s">
        <v>260</v>
      </c>
      <c r="D372" s="112"/>
      <c r="E372" s="112"/>
      <c r="F372" s="151">
        <v>0.20833333333333334</v>
      </c>
      <c r="L372" s="203" t="s">
        <v>317</v>
      </c>
      <c r="M372" s="3">
        <v>193</v>
      </c>
      <c r="N372" s="13">
        <v>0.11388888888888889</v>
      </c>
      <c r="O372" s="122">
        <f>SUM(M372*$F$1)</f>
        <v>212.3</v>
      </c>
      <c r="P372" s="64">
        <v>5.5</v>
      </c>
      <c r="Q372" s="98">
        <f>SUM(H375+M372)</f>
        <v>422</v>
      </c>
      <c r="R372" s="102">
        <f>SUM(N372+G375)</f>
        <v>0.3222222222222223</v>
      </c>
      <c r="S372" s="101">
        <f>SUM(P372+J375)</f>
        <v>11</v>
      </c>
      <c r="T372" s="101">
        <f>SUM(K375+O372+P372)</f>
        <v>625.20000000000005</v>
      </c>
      <c r="U372" s="156">
        <f>SUM(D375+N372)</f>
        <v>0.27361111111111114</v>
      </c>
    </row>
    <row r="373" spans="1:21" outlineLevel="1" x14ac:dyDescent="0.3">
      <c r="A373" s="2">
        <v>197</v>
      </c>
      <c r="B373" s="114" t="str">
        <f>VLOOKUP(A373,BASE!A:B,2,FALSE)</f>
        <v>MAUBOURGUET RP</v>
      </c>
      <c r="C373" s="201"/>
      <c r="D373" s="112">
        <v>0.11805555555555557</v>
      </c>
      <c r="E373" s="112">
        <f t="shared" si="23"/>
        <v>0.3263888888888889</v>
      </c>
      <c r="F373" s="112">
        <f t="shared" si="25"/>
        <v>0.35069444444444448</v>
      </c>
      <c r="H373" s="116">
        <v>179</v>
      </c>
      <c r="I373" s="64">
        <f t="shared" si="24"/>
        <v>196.9</v>
      </c>
      <c r="J373" s="64">
        <v>5.5</v>
      </c>
      <c r="L373" s="203"/>
    </row>
    <row r="374" spans="1:21" outlineLevel="1" x14ac:dyDescent="0.3">
      <c r="A374" s="2">
        <v>138</v>
      </c>
      <c r="B374" s="114" t="str">
        <f>VLOOKUP(A374,BASE!A:B,2,FALSE)</f>
        <v>BAGNERES DE BIG.</v>
      </c>
      <c r="C374" s="201"/>
      <c r="D374" s="112">
        <v>4.1666666666666664E-2</v>
      </c>
      <c r="E374" s="112">
        <f t="shared" si="23"/>
        <v>0.39236111111111116</v>
      </c>
      <c r="F374" s="112">
        <f t="shared" si="25"/>
        <v>0.41666666666666674</v>
      </c>
      <c r="H374" s="116">
        <v>50</v>
      </c>
      <c r="I374" s="64">
        <f t="shared" si="24"/>
        <v>55.000000000000007</v>
      </c>
      <c r="J374" s="64">
        <v>0</v>
      </c>
      <c r="L374" s="203"/>
    </row>
    <row r="375" spans="1:21" outlineLevel="1" x14ac:dyDescent="0.3">
      <c r="A375" s="106"/>
      <c r="B375" s="107"/>
      <c r="C375" s="133"/>
      <c r="D375" s="153">
        <f>SUM(D373:D374)</f>
        <v>0.15972222222222224</v>
      </c>
      <c r="E375" s="113"/>
      <c r="F375" s="113"/>
      <c r="G375" s="125">
        <f>SUM(F374-F372)</f>
        <v>0.2083333333333334</v>
      </c>
      <c r="H375" s="118">
        <f>SUM(H374+H373+H372+H372+H372)</f>
        <v>229</v>
      </c>
      <c r="I375" s="109">
        <f>SUM(I372:I374)</f>
        <v>251.9</v>
      </c>
      <c r="J375" s="109">
        <f>SUM(J372:J374)</f>
        <v>5.5</v>
      </c>
      <c r="K375" s="109">
        <f>SUM(I375:J375)+150</f>
        <v>407.4</v>
      </c>
      <c r="L375" s="128"/>
      <c r="M375" s="107"/>
      <c r="N375" s="125"/>
      <c r="O375" s="107"/>
      <c r="P375" s="109"/>
      <c r="Q375" s="107"/>
      <c r="R375" s="125"/>
      <c r="S375" s="109"/>
      <c r="T375" s="109">
        <f>IF(T372&lt;160,160,T372)</f>
        <v>625.20000000000005</v>
      </c>
      <c r="U375" s="159"/>
    </row>
    <row r="376" spans="1:21" x14ac:dyDescent="0.3">
      <c r="A376" s="202" t="s">
        <v>315</v>
      </c>
      <c r="B376" s="202"/>
      <c r="D376" s="112"/>
      <c r="E376" s="112"/>
      <c r="F376" s="112"/>
    </row>
    <row r="377" spans="1:21" outlineLevel="1" x14ac:dyDescent="0.3">
      <c r="A377" s="2">
        <v>8</v>
      </c>
      <c r="B377" s="114" t="str">
        <f>VLOOKUP(A377,BASE!A:B,2,FALSE)</f>
        <v>PTF ST SULPICE</v>
      </c>
      <c r="C377" s="201" t="s">
        <v>267</v>
      </c>
      <c r="D377" s="112"/>
      <c r="E377" s="112"/>
      <c r="F377" s="151">
        <v>0.27361111111111108</v>
      </c>
      <c r="M377" s="3">
        <v>76</v>
      </c>
      <c r="N377" s="13">
        <v>4.2361111111111106E-2</v>
      </c>
      <c r="O377" s="122">
        <f>SUM(M377*$F$1)</f>
        <v>83.600000000000009</v>
      </c>
      <c r="P377" s="64">
        <v>11.2</v>
      </c>
      <c r="Q377" s="98">
        <f>SUM(H381+M377)</f>
        <v>291</v>
      </c>
      <c r="R377" s="102">
        <f>SUM(N377+G381)</f>
        <v>0.19027777777777785</v>
      </c>
      <c r="S377" s="101">
        <f>SUM(P377+J381)</f>
        <v>16.7</v>
      </c>
      <c r="T377" s="101">
        <f>SUM(K381+O377+P377)</f>
        <v>359.2</v>
      </c>
      <c r="U377" s="156">
        <f>SUM(D381+N377)</f>
        <v>0.11736111111111111</v>
      </c>
    </row>
    <row r="378" spans="1:21" outlineLevel="1" x14ac:dyDescent="0.3">
      <c r="A378" s="2">
        <v>114</v>
      </c>
      <c r="B378" s="114" t="str">
        <f>VLOOKUP(A378,BASE!A:B,2,FALSE)</f>
        <v>FONSORBES</v>
      </c>
      <c r="C378" s="201"/>
      <c r="D378" s="112">
        <v>3.888888888888889E-2</v>
      </c>
      <c r="E378" s="112">
        <f t="shared" si="23"/>
        <v>0.3125</v>
      </c>
      <c r="F378" s="112">
        <f t="shared" si="25"/>
        <v>0.33680555555555558</v>
      </c>
      <c r="H378" s="116">
        <v>58</v>
      </c>
      <c r="I378" s="64">
        <f t="shared" si="24"/>
        <v>63.800000000000004</v>
      </c>
      <c r="J378" s="64">
        <v>5.5</v>
      </c>
    </row>
    <row r="379" spans="1:21" outlineLevel="1" x14ac:dyDescent="0.3">
      <c r="A379" s="2">
        <v>134</v>
      </c>
      <c r="B379" s="114" t="str">
        <f>VLOOKUP(A379,BASE!A:B,2,FALSE)</f>
        <v>STE FOY DE P.</v>
      </c>
      <c r="C379" s="201"/>
      <c r="D379" s="112">
        <v>1.2499999999999999E-2</v>
      </c>
      <c r="E379" s="112">
        <f t="shared" si="23"/>
        <v>0.34930555555555559</v>
      </c>
      <c r="F379" s="112">
        <f t="shared" si="25"/>
        <v>0.37361111111111117</v>
      </c>
      <c r="H379" s="116">
        <v>10</v>
      </c>
      <c r="I379" s="64">
        <f t="shared" si="24"/>
        <v>11</v>
      </c>
      <c r="J379" s="64">
        <v>0</v>
      </c>
    </row>
    <row r="380" spans="1:21" outlineLevel="1" x14ac:dyDescent="0.3">
      <c r="A380" s="2">
        <v>470</v>
      </c>
      <c r="B380" s="114" t="str">
        <f>VLOOKUP(A380,BASE!A:B,2,FALSE)</f>
        <v>NOE</v>
      </c>
      <c r="C380" s="201"/>
      <c r="D380" s="112">
        <v>2.361111111111111E-2</v>
      </c>
      <c r="E380" s="112">
        <f t="shared" si="23"/>
        <v>0.39722222222222225</v>
      </c>
      <c r="F380" s="112">
        <f t="shared" si="25"/>
        <v>0.42152777777777783</v>
      </c>
      <c r="H380" s="116">
        <v>31</v>
      </c>
      <c r="I380" s="64">
        <f t="shared" si="24"/>
        <v>34.1</v>
      </c>
      <c r="J380" s="64">
        <v>0</v>
      </c>
    </row>
    <row r="381" spans="1:21" outlineLevel="1" x14ac:dyDescent="0.3">
      <c r="A381" s="106"/>
      <c r="B381" s="107"/>
      <c r="C381" s="133"/>
      <c r="D381" s="153">
        <f>SUM(D378:D380)</f>
        <v>7.4999999999999997E-2</v>
      </c>
      <c r="E381" s="113"/>
      <c r="F381" s="113"/>
      <c r="G381" s="125">
        <f>SUM(F380-F377)</f>
        <v>0.14791666666666675</v>
      </c>
      <c r="H381" s="118">
        <f>SUM(H380+H379+H378+H378+H378)</f>
        <v>215</v>
      </c>
      <c r="I381" s="109">
        <f>SUM(I378:I380)</f>
        <v>108.9</v>
      </c>
      <c r="J381" s="109">
        <f>SUM(J378:J380)</f>
        <v>5.5</v>
      </c>
      <c r="K381" s="109">
        <f>SUM(I381:J381)+150</f>
        <v>264.39999999999998</v>
      </c>
      <c r="L381" s="128"/>
      <c r="M381" s="107"/>
      <c r="N381" s="125"/>
      <c r="O381" s="107"/>
      <c r="P381" s="109"/>
      <c r="Q381" s="107"/>
      <c r="R381" s="125"/>
      <c r="S381" s="109"/>
      <c r="T381" s="109">
        <f>IF(T377&lt;160,160,T377)</f>
        <v>359.2</v>
      </c>
      <c r="U381" s="159"/>
    </row>
    <row r="382" spans="1:21" outlineLevel="1" x14ac:dyDescent="0.3">
      <c r="A382" s="2">
        <v>8</v>
      </c>
      <c r="B382" s="114" t="str">
        <f>VLOOKUP(A382,BASE!A:B,2,FALSE)</f>
        <v>PTF ST SULPICE</v>
      </c>
      <c r="C382" s="201" t="s">
        <v>3</v>
      </c>
      <c r="D382" s="112"/>
      <c r="E382" s="112"/>
      <c r="F382" s="151">
        <v>0.25347222222222221</v>
      </c>
      <c r="G382" s="114"/>
      <c r="M382" s="114">
        <v>82</v>
      </c>
      <c r="N382" s="13">
        <v>6.5972222222222224E-2</v>
      </c>
      <c r="O382" s="122">
        <f>SUM(M382*$F$1)</f>
        <v>90.2</v>
      </c>
      <c r="Q382" s="98">
        <f>SUM(H386+M382)</f>
        <v>321</v>
      </c>
      <c r="R382" s="102">
        <f>SUM(N382+G386)</f>
        <v>0.23402777777777783</v>
      </c>
      <c r="S382" s="101">
        <f>SUM(P382+J386)</f>
        <v>0</v>
      </c>
      <c r="T382" s="101">
        <f>SUM(K386+O382+P382)</f>
        <v>357.90000000000003</v>
      </c>
      <c r="U382" s="156">
        <f>SUM(D386+N382)</f>
        <v>0.16111111111111112</v>
      </c>
    </row>
    <row r="383" spans="1:21" outlineLevel="1" x14ac:dyDescent="0.3">
      <c r="A383" s="2">
        <v>114</v>
      </c>
      <c r="B383" s="114" t="str">
        <f>VLOOKUP(A383,BASE!A:B,2,FALSE)</f>
        <v>FONSORBES</v>
      </c>
      <c r="C383" s="201"/>
      <c r="D383" s="112">
        <v>5.9027777777777783E-2</v>
      </c>
      <c r="E383" s="112">
        <f t="shared" ref="E383:E385" si="26">SUM(F382+D383)</f>
        <v>0.3125</v>
      </c>
      <c r="F383" s="112">
        <f t="shared" ref="F383:F385" si="27">SUM(E383+$G$1)</f>
        <v>0.33680555555555558</v>
      </c>
      <c r="G383" s="114"/>
      <c r="H383" s="116">
        <v>66</v>
      </c>
      <c r="I383" s="64">
        <f t="shared" ref="I383:I385" si="28">SUM(H383*$F$1)</f>
        <v>72.600000000000009</v>
      </c>
      <c r="J383" s="64">
        <v>0</v>
      </c>
      <c r="M383" s="114"/>
      <c r="O383" s="114"/>
      <c r="Q383" s="114"/>
      <c r="T383" s="114"/>
    </row>
    <row r="384" spans="1:21" outlineLevel="1" x14ac:dyDescent="0.3">
      <c r="A384" s="2">
        <v>134</v>
      </c>
      <c r="B384" s="114" t="str">
        <f>VLOOKUP(A384,BASE!A:B,2,FALSE)</f>
        <v>STE FOY DE P.</v>
      </c>
      <c r="C384" s="201"/>
      <c r="D384" s="112">
        <v>1.2499999999999999E-2</v>
      </c>
      <c r="E384" s="112">
        <f t="shared" si="26"/>
        <v>0.34930555555555559</v>
      </c>
      <c r="F384" s="112">
        <f t="shared" si="27"/>
        <v>0.37361111111111117</v>
      </c>
      <c r="G384" s="114"/>
      <c r="H384" s="116">
        <v>10</v>
      </c>
      <c r="I384" s="64">
        <f t="shared" si="28"/>
        <v>11</v>
      </c>
      <c r="J384" s="64">
        <v>0</v>
      </c>
      <c r="M384" s="114"/>
      <c r="O384" s="114"/>
      <c r="Q384" s="114"/>
      <c r="T384" s="114"/>
    </row>
    <row r="385" spans="1:21" outlineLevel="1" x14ac:dyDescent="0.3">
      <c r="A385" s="2">
        <v>470</v>
      </c>
      <c r="B385" s="114" t="str">
        <f>VLOOKUP(A385,BASE!A:B,2,FALSE)</f>
        <v>NOE</v>
      </c>
      <c r="C385" s="201"/>
      <c r="D385" s="112">
        <v>2.361111111111111E-2</v>
      </c>
      <c r="E385" s="112">
        <f t="shared" si="26"/>
        <v>0.39722222222222225</v>
      </c>
      <c r="F385" s="112">
        <f t="shared" si="27"/>
        <v>0.42152777777777783</v>
      </c>
      <c r="G385" s="114"/>
      <c r="H385" s="116">
        <v>31</v>
      </c>
      <c r="I385" s="64">
        <f t="shared" si="28"/>
        <v>34.1</v>
      </c>
      <c r="J385" s="64">
        <v>0</v>
      </c>
      <c r="M385" s="114"/>
      <c r="O385" s="114"/>
      <c r="Q385" s="114"/>
      <c r="T385" s="114"/>
    </row>
    <row r="386" spans="1:21" outlineLevel="1" x14ac:dyDescent="0.3">
      <c r="A386" s="106"/>
      <c r="B386" s="107"/>
      <c r="C386" s="133"/>
      <c r="D386" s="153">
        <f>SUM(D383:D385)</f>
        <v>9.5138888888888898E-2</v>
      </c>
      <c r="E386" s="113"/>
      <c r="F386" s="113"/>
      <c r="G386" s="125">
        <f>SUM(F385-F382)</f>
        <v>0.16805555555555562</v>
      </c>
      <c r="H386" s="118">
        <f>SUM(H385+H384+H383+H383+H383)</f>
        <v>239</v>
      </c>
      <c r="I386" s="109">
        <f>SUM(I383:I385)</f>
        <v>117.70000000000002</v>
      </c>
      <c r="J386" s="109">
        <f>SUM(J383:J385)</f>
        <v>0</v>
      </c>
      <c r="K386" s="109">
        <f>SUM(I386:J386)+150</f>
        <v>267.70000000000005</v>
      </c>
      <c r="L386" s="128"/>
      <c r="M386" s="107"/>
      <c r="N386" s="125"/>
      <c r="O386" s="107"/>
      <c r="P386" s="109"/>
      <c r="Q386" s="107"/>
      <c r="R386" s="125"/>
      <c r="S386" s="109"/>
      <c r="T386" s="109">
        <f>IF(T382&lt;160,160,T382)</f>
        <v>357.90000000000003</v>
      </c>
      <c r="U386" s="159"/>
    </row>
    <row r="387" spans="1:21" outlineLevel="1" x14ac:dyDescent="0.3">
      <c r="A387" s="2">
        <v>8</v>
      </c>
      <c r="B387" s="114" t="str">
        <f>VLOOKUP(A387,BASE!A:B,2,FALSE)</f>
        <v>PTF ST SULPICE</v>
      </c>
      <c r="C387" s="201" t="s">
        <v>260</v>
      </c>
      <c r="D387" s="112"/>
      <c r="E387" s="112"/>
      <c r="F387" s="151">
        <v>0.26180555555555557</v>
      </c>
      <c r="G387" s="114"/>
      <c r="L387" s="203" t="s">
        <v>318</v>
      </c>
      <c r="M387" s="114">
        <v>60</v>
      </c>
      <c r="N387" s="13">
        <v>4.027777777777778E-2</v>
      </c>
      <c r="O387" s="122">
        <f>SUM(M387*$F$1)</f>
        <v>66</v>
      </c>
      <c r="P387" s="64">
        <v>5.5</v>
      </c>
      <c r="Q387" s="98">
        <f>SUM(H391+M387)</f>
        <v>334</v>
      </c>
      <c r="R387" s="102">
        <f>SUM(N387+G391)</f>
        <v>0.19861111111111121</v>
      </c>
      <c r="S387" s="101">
        <f>SUM(P387+J391)</f>
        <v>11</v>
      </c>
      <c r="T387" s="101">
        <f>SUM(K391+O387+P387)</f>
        <v>359</v>
      </c>
      <c r="U387" s="156">
        <f>SUM(D391+N387)</f>
        <v>0.12569444444444447</v>
      </c>
    </row>
    <row r="388" spans="1:21" outlineLevel="1" x14ac:dyDescent="0.3">
      <c r="A388" s="2">
        <v>470</v>
      </c>
      <c r="B388" s="114" t="str">
        <f>VLOOKUP(A388,BASE!A:B,2,FALSE)</f>
        <v>NOE</v>
      </c>
      <c r="C388" s="201"/>
      <c r="D388" s="112">
        <v>5.0694444444444452E-2</v>
      </c>
      <c r="E388" s="112">
        <f t="shared" ref="E388:E390" si="29">SUM(F387+D388)</f>
        <v>0.3125</v>
      </c>
      <c r="F388" s="112">
        <f t="shared" ref="F388:F390" si="30">SUM(E388+$G$1)</f>
        <v>0.33680555555555558</v>
      </c>
      <c r="G388" s="114"/>
      <c r="H388" s="116">
        <v>77</v>
      </c>
      <c r="I388" s="64">
        <f t="shared" ref="I388:I390" si="31">SUM(H388*$F$1)</f>
        <v>84.7</v>
      </c>
      <c r="J388" s="64">
        <v>5.5</v>
      </c>
      <c r="L388" s="203"/>
      <c r="M388" s="114"/>
      <c r="O388" s="114"/>
      <c r="Q388" s="114"/>
      <c r="T388" s="114"/>
    </row>
    <row r="389" spans="1:21" outlineLevel="1" x14ac:dyDescent="0.3">
      <c r="A389" s="2">
        <v>134</v>
      </c>
      <c r="B389" s="114" t="str">
        <f>VLOOKUP(A389,BASE!A:B,2,FALSE)</f>
        <v>STE FOY DE P.</v>
      </c>
      <c r="C389" s="201"/>
      <c r="D389" s="112">
        <v>2.2916666666666669E-2</v>
      </c>
      <c r="E389" s="112">
        <f t="shared" si="29"/>
        <v>0.35972222222222228</v>
      </c>
      <c r="F389" s="112">
        <f t="shared" si="30"/>
        <v>0.38402777777777786</v>
      </c>
      <c r="G389" s="114"/>
      <c r="H389" s="116">
        <v>33</v>
      </c>
      <c r="I389" s="64">
        <f t="shared" si="31"/>
        <v>36.300000000000004</v>
      </c>
      <c r="J389" s="64">
        <v>0</v>
      </c>
      <c r="L389" s="203"/>
      <c r="M389" s="114"/>
      <c r="O389" s="114"/>
      <c r="Q389" s="114"/>
      <c r="T389" s="114"/>
    </row>
    <row r="390" spans="1:21" outlineLevel="1" x14ac:dyDescent="0.3">
      <c r="A390" s="2">
        <v>114</v>
      </c>
      <c r="B390" s="114" t="str">
        <f>VLOOKUP(A390,BASE!A:B,2,FALSE)</f>
        <v>FONSORBES</v>
      </c>
      <c r="C390" s="201"/>
      <c r="D390" s="112">
        <v>1.1805555555555555E-2</v>
      </c>
      <c r="E390" s="112">
        <f t="shared" si="29"/>
        <v>0.39583333333333343</v>
      </c>
      <c r="F390" s="112">
        <f t="shared" si="30"/>
        <v>0.42013888888888901</v>
      </c>
      <c r="G390" s="114"/>
      <c r="H390" s="116">
        <v>10</v>
      </c>
      <c r="I390" s="64">
        <f t="shared" si="31"/>
        <v>11</v>
      </c>
      <c r="J390" s="64">
        <v>0</v>
      </c>
      <c r="L390" s="203"/>
      <c r="M390" s="114"/>
      <c r="O390" s="114"/>
      <c r="Q390" s="114"/>
      <c r="T390" s="114"/>
    </row>
    <row r="391" spans="1:21" outlineLevel="1" x14ac:dyDescent="0.3">
      <c r="A391" s="106"/>
      <c r="B391" s="107"/>
      <c r="C391" s="133"/>
      <c r="D391" s="153">
        <f>SUM(D388:D390)</f>
        <v>8.5416666666666682E-2</v>
      </c>
      <c r="E391" s="113"/>
      <c r="F391" s="113"/>
      <c r="G391" s="125">
        <f>SUM(F390-F387)</f>
        <v>0.15833333333333344</v>
      </c>
      <c r="H391" s="118">
        <f>SUM(H390+H389+H388+H388+H388)</f>
        <v>274</v>
      </c>
      <c r="I391" s="109">
        <f>SUM(I388:I390)</f>
        <v>132</v>
      </c>
      <c r="J391" s="109">
        <f>SUM(J388:J390)</f>
        <v>5.5</v>
      </c>
      <c r="K391" s="109">
        <f>SUM(I391:J391)+150</f>
        <v>287.5</v>
      </c>
      <c r="L391" s="128"/>
      <c r="M391" s="107"/>
      <c r="N391" s="125"/>
      <c r="O391" s="107"/>
      <c r="P391" s="109"/>
      <c r="Q391" s="107"/>
      <c r="R391" s="125"/>
      <c r="S391" s="109"/>
      <c r="T391" s="109">
        <f>IF(T387&lt;160,160,T387)</f>
        <v>359</v>
      </c>
      <c r="U391" s="159"/>
    </row>
    <row r="392" spans="1:21" x14ac:dyDescent="0.3">
      <c r="A392" s="202" t="s">
        <v>316</v>
      </c>
      <c r="B392" s="202"/>
      <c r="D392" s="112"/>
      <c r="E392" s="112"/>
      <c r="F392" s="112"/>
    </row>
    <row r="393" spans="1:21" hidden="1" outlineLevel="2" x14ac:dyDescent="0.3">
      <c r="A393" s="135">
        <v>8</v>
      </c>
      <c r="B393" s="136" t="str">
        <f>VLOOKUP(A393,BASE!A:B,2,FALSE)</f>
        <v>PTF ST SULPICE</v>
      </c>
      <c r="C393" s="204" t="s">
        <v>0</v>
      </c>
      <c r="D393" s="137"/>
      <c r="E393" s="137"/>
      <c r="F393" s="155">
        <v>0.20833333333333334</v>
      </c>
      <c r="G393" s="136"/>
      <c r="H393" s="138"/>
      <c r="I393" s="139"/>
      <c r="J393" s="139"/>
      <c r="K393" s="139"/>
      <c r="L393" s="203" t="s">
        <v>320</v>
      </c>
      <c r="M393" s="136"/>
      <c r="N393" s="137"/>
      <c r="O393" s="140">
        <f>SUM(M393*$F$1)</f>
        <v>0</v>
      </c>
      <c r="P393" s="139"/>
      <c r="Q393" s="142">
        <f>SUM(H400+M393)</f>
        <v>0</v>
      </c>
      <c r="R393" s="143">
        <f>SUM(N393+G400)</f>
        <v>0.14583333333333345</v>
      </c>
      <c r="S393" s="144">
        <f>SUM(P393+J400)</f>
        <v>0</v>
      </c>
      <c r="T393" s="144">
        <f>SUM(Q393*$F$1+S393)</f>
        <v>0</v>
      </c>
      <c r="U393" s="156">
        <f>SUM(D400+N393)</f>
        <v>0</v>
      </c>
    </row>
    <row r="394" spans="1:21" hidden="1" outlineLevel="2" x14ac:dyDescent="0.3">
      <c r="A394" s="135">
        <v>461</v>
      </c>
      <c r="B394" s="136" t="str">
        <f>VLOOKUP(A394,BASE!A:B,2,FALSE)</f>
        <v>CASTRES (Saix) RP</v>
      </c>
      <c r="C394" s="204"/>
      <c r="D394" s="137"/>
      <c r="E394" s="137">
        <f t="shared" si="23"/>
        <v>0.20833333333333334</v>
      </c>
      <c r="F394" s="137">
        <f t="shared" si="25"/>
        <v>0.2326388888888889</v>
      </c>
      <c r="G394" s="136"/>
      <c r="H394" s="138"/>
      <c r="I394" s="139">
        <f t="shared" si="24"/>
        <v>0</v>
      </c>
      <c r="J394" s="139">
        <v>0</v>
      </c>
      <c r="K394" s="139"/>
      <c r="L394" s="203"/>
      <c r="M394" s="136"/>
      <c r="N394" s="137"/>
      <c r="O394" s="136"/>
      <c r="P394" s="139"/>
      <c r="Q394" s="136"/>
      <c r="R394" s="137"/>
      <c r="S394" s="139"/>
      <c r="T394" s="136"/>
    </row>
    <row r="395" spans="1:21" hidden="1" outlineLevel="2" x14ac:dyDescent="0.3">
      <c r="A395" s="135">
        <v>163</v>
      </c>
      <c r="B395" s="136" t="str">
        <f>VLOOKUP(A395,BASE!A:B,2,FALSE)</f>
        <v>CASTRES US.</v>
      </c>
      <c r="C395" s="204"/>
      <c r="D395" s="137"/>
      <c r="E395" s="137">
        <f t="shared" si="23"/>
        <v>0.2326388888888889</v>
      </c>
      <c r="F395" s="137">
        <f t="shared" si="25"/>
        <v>0.25694444444444448</v>
      </c>
      <c r="G395" s="136"/>
      <c r="H395" s="138"/>
      <c r="I395" s="139">
        <f t="shared" si="24"/>
        <v>0</v>
      </c>
      <c r="J395" s="139">
        <v>0</v>
      </c>
      <c r="K395" s="139"/>
      <c r="L395" s="203"/>
      <c r="M395" s="136"/>
      <c r="N395" s="137"/>
      <c r="O395" s="136"/>
      <c r="P395" s="139"/>
      <c r="Q395" s="136"/>
      <c r="R395" s="137"/>
      <c r="S395" s="139"/>
      <c r="T395" s="136"/>
    </row>
    <row r="396" spans="1:21" hidden="1" outlineLevel="2" x14ac:dyDescent="0.3">
      <c r="A396" s="135">
        <v>684</v>
      </c>
      <c r="B396" s="136" t="str">
        <f>VLOOKUP(A396,BASE!A:B,2,FALSE)</f>
        <v>POLE CASTRES</v>
      </c>
      <c r="C396" s="204"/>
      <c r="D396" s="137"/>
      <c r="E396" s="137">
        <f t="shared" si="23"/>
        <v>0.25694444444444448</v>
      </c>
      <c r="F396" s="137">
        <f t="shared" si="25"/>
        <v>0.28125000000000006</v>
      </c>
      <c r="G396" s="136"/>
      <c r="H396" s="138"/>
      <c r="I396" s="139">
        <f t="shared" si="24"/>
        <v>0</v>
      </c>
      <c r="J396" s="139">
        <v>0</v>
      </c>
      <c r="K396" s="139"/>
      <c r="L396" s="203"/>
      <c r="M396" s="136"/>
      <c r="N396" s="137"/>
      <c r="O396" s="136"/>
      <c r="P396" s="139"/>
      <c r="Q396" s="136"/>
      <c r="R396" s="137"/>
      <c r="S396" s="139"/>
      <c r="T396" s="136"/>
    </row>
    <row r="397" spans="1:21" hidden="1" outlineLevel="2" x14ac:dyDescent="0.3">
      <c r="A397" s="135">
        <v>403</v>
      </c>
      <c r="B397" s="136" t="str">
        <f>VLOOKUP(A397,BASE!A:B,2,FALSE)</f>
        <v>CASTRES US. TP</v>
      </c>
      <c r="C397" s="204"/>
      <c r="D397" s="137"/>
      <c r="E397" s="137">
        <f t="shared" si="23"/>
        <v>0.28125000000000006</v>
      </c>
      <c r="F397" s="137">
        <f t="shared" si="25"/>
        <v>0.30555555555555564</v>
      </c>
      <c r="G397" s="136"/>
      <c r="H397" s="138"/>
      <c r="I397" s="139">
        <f t="shared" si="24"/>
        <v>0</v>
      </c>
      <c r="J397" s="139">
        <v>0</v>
      </c>
      <c r="K397" s="139"/>
      <c r="L397" s="203"/>
      <c r="M397" s="136"/>
      <c r="N397" s="137"/>
      <c r="O397" s="136"/>
      <c r="P397" s="139"/>
      <c r="Q397" s="136"/>
      <c r="R397" s="137"/>
      <c r="S397" s="139"/>
      <c r="T397" s="136"/>
    </row>
    <row r="398" spans="1:21" hidden="1" outlineLevel="2" x14ac:dyDescent="0.3">
      <c r="A398" s="135">
        <v>48</v>
      </c>
      <c r="B398" s="136" t="str">
        <f>VLOOKUP(A398,BASE!A:B,2,FALSE)</f>
        <v>CASTRES</v>
      </c>
      <c r="C398" s="204"/>
      <c r="D398" s="137"/>
      <c r="E398" s="137">
        <f t="shared" si="23"/>
        <v>0.30555555555555564</v>
      </c>
      <c r="F398" s="137">
        <f t="shared" si="25"/>
        <v>0.32986111111111122</v>
      </c>
      <c r="G398" s="136"/>
      <c r="H398" s="138"/>
      <c r="I398" s="139">
        <f t="shared" si="24"/>
        <v>0</v>
      </c>
      <c r="J398" s="139">
        <v>0</v>
      </c>
      <c r="K398" s="139"/>
      <c r="L398" s="203"/>
      <c r="M398" s="136"/>
      <c r="N398" s="137"/>
      <c r="O398" s="136"/>
      <c r="P398" s="139"/>
      <c r="Q398" s="136"/>
      <c r="R398" s="137"/>
      <c r="S398" s="139"/>
      <c r="T398" s="136"/>
    </row>
    <row r="399" spans="1:21" hidden="1" outlineLevel="2" x14ac:dyDescent="0.3">
      <c r="A399" s="135">
        <v>45</v>
      </c>
      <c r="B399" s="136" t="str">
        <f>VLOOKUP(A399,BASE!A:B,2,FALSE)</f>
        <v>MAZAMET</v>
      </c>
      <c r="C399" s="204"/>
      <c r="D399" s="137"/>
      <c r="E399" s="137">
        <f t="shared" si="23"/>
        <v>0.32986111111111122</v>
      </c>
      <c r="F399" s="137">
        <f t="shared" si="25"/>
        <v>0.3541666666666668</v>
      </c>
      <c r="G399" s="136"/>
      <c r="H399" s="138"/>
      <c r="I399" s="139">
        <f t="shared" si="24"/>
        <v>0</v>
      </c>
      <c r="J399" s="139">
        <v>0</v>
      </c>
      <c r="K399" s="139"/>
      <c r="L399" s="203"/>
      <c r="M399" s="136"/>
      <c r="N399" s="137"/>
      <c r="O399" s="136"/>
      <c r="P399" s="139"/>
      <c r="Q399" s="136"/>
      <c r="R399" s="137"/>
      <c r="S399" s="139"/>
      <c r="T399" s="136"/>
    </row>
    <row r="400" spans="1:21" hidden="1" outlineLevel="2" x14ac:dyDescent="0.3">
      <c r="A400" s="106"/>
      <c r="B400" s="107"/>
      <c r="C400" s="133"/>
      <c r="D400" s="153">
        <f>SUM(D397:D399)</f>
        <v>0</v>
      </c>
      <c r="E400" s="113"/>
      <c r="F400" s="113"/>
      <c r="G400" s="125">
        <f>SUM(F399-F393)</f>
        <v>0.14583333333333345</v>
      </c>
      <c r="H400" s="118">
        <f>SUM(H399+H398+H397+H397+H397+H396+H395+H394)</f>
        <v>0</v>
      </c>
      <c r="I400" s="109">
        <f>SUM(I394:I399)</f>
        <v>0</v>
      </c>
      <c r="J400" s="109">
        <f>SUM(J394:J399)</f>
        <v>0</v>
      </c>
      <c r="K400" s="109">
        <f>SUM(I400:J400)</f>
        <v>0</v>
      </c>
      <c r="L400" s="128"/>
      <c r="M400" s="107"/>
      <c r="N400" s="125"/>
      <c r="O400" s="107"/>
      <c r="P400" s="109"/>
      <c r="Q400" s="107"/>
      <c r="R400" s="125"/>
      <c r="S400" s="109"/>
      <c r="T400" s="109">
        <f>IF(T393&lt;160,160,T393)</f>
        <v>160</v>
      </c>
      <c r="U400" s="159"/>
    </row>
    <row r="401" spans="1:21" outlineLevel="1" collapsed="1" x14ac:dyDescent="0.3">
      <c r="A401" s="2">
        <v>8</v>
      </c>
      <c r="B401" s="114" t="str">
        <f>VLOOKUP(A401,BASE!A:B,2,FALSE)</f>
        <v>PTF ST SULPICE</v>
      </c>
      <c r="C401" s="204" t="s">
        <v>3</v>
      </c>
      <c r="D401" s="112"/>
      <c r="E401" s="112"/>
      <c r="F401" s="151">
        <v>0.2722222222222222</v>
      </c>
      <c r="G401" s="114"/>
      <c r="M401" s="114">
        <v>58</v>
      </c>
      <c r="N401" s="13">
        <v>4.5138888888888888E-2</v>
      </c>
      <c r="O401" s="122">
        <f>SUM(M401*$F$1)</f>
        <v>63.800000000000004</v>
      </c>
      <c r="P401" s="64">
        <v>0</v>
      </c>
      <c r="Q401" s="98">
        <f>SUM(H408+M401)</f>
        <v>138</v>
      </c>
      <c r="R401" s="102">
        <f>SUM(N401+G408)</f>
        <v>0.25902777777777797</v>
      </c>
      <c r="S401" s="101">
        <f>SUM(P401+J408)</f>
        <v>0</v>
      </c>
      <c r="T401" s="101">
        <f>SUM(K408+O401+P401)</f>
        <v>301.8</v>
      </c>
      <c r="U401" s="156">
        <f>SUM(D408+N401)</f>
        <v>0.11319444444444446</v>
      </c>
    </row>
    <row r="402" spans="1:21" outlineLevel="1" x14ac:dyDescent="0.3">
      <c r="A402" s="2">
        <v>461</v>
      </c>
      <c r="B402" s="114" t="str">
        <f>VLOOKUP(A402,BASE!A:B,2,FALSE)</f>
        <v>CASTRES (Saix) RP</v>
      </c>
      <c r="C402" s="204"/>
      <c r="D402" s="112">
        <v>4.027777777777778E-2</v>
      </c>
      <c r="E402" s="112">
        <f t="shared" ref="E402:E407" si="32">SUM(F401+D402)</f>
        <v>0.3125</v>
      </c>
      <c r="F402" s="112">
        <f t="shared" ref="F402:F407" si="33">SUM(E402+$G$1)</f>
        <v>0.33680555555555558</v>
      </c>
      <c r="G402" s="114"/>
      <c r="H402" s="116">
        <v>51</v>
      </c>
      <c r="I402" s="64">
        <f t="shared" ref="I402:I407" si="34">SUM(H402*$F$1)</f>
        <v>56.1</v>
      </c>
      <c r="J402" s="64">
        <v>0</v>
      </c>
      <c r="M402" s="114"/>
      <c r="O402" s="114"/>
      <c r="Q402" s="114"/>
      <c r="T402" s="114"/>
    </row>
    <row r="403" spans="1:21" outlineLevel="1" x14ac:dyDescent="0.3">
      <c r="A403" s="2">
        <v>163</v>
      </c>
      <c r="B403" s="114" t="str">
        <f>VLOOKUP(A403,BASE!A:B,2,FALSE)</f>
        <v>CASTRES US.</v>
      </c>
      <c r="C403" s="204"/>
      <c r="D403" s="112">
        <v>3.472222222222222E-3</v>
      </c>
      <c r="E403" s="112">
        <f t="shared" si="32"/>
        <v>0.34027777777777779</v>
      </c>
      <c r="F403" s="112">
        <f t="shared" si="33"/>
        <v>0.36458333333333337</v>
      </c>
      <c r="G403" s="114"/>
      <c r="H403" s="116">
        <v>3</v>
      </c>
      <c r="I403" s="64">
        <f t="shared" si="34"/>
        <v>3.3000000000000003</v>
      </c>
      <c r="J403" s="64">
        <v>0</v>
      </c>
      <c r="M403" s="114"/>
      <c r="O403" s="114"/>
      <c r="Q403" s="114"/>
      <c r="T403" s="114"/>
    </row>
    <row r="404" spans="1:21" outlineLevel="1" x14ac:dyDescent="0.3">
      <c r="A404" s="2">
        <v>684</v>
      </c>
      <c r="B404" s="114" t="str">
        <f>VLOOKUP(A404,BASE!A:B,2,FALSE)</f>
        <v>POLE CASTRES</v>
      </c>
      <c r="C404" s="204"/>
      <c r="D404" s="112">
        <v>0</v>
      </c>
      <c r="E404" s="112">
        <f t="shared" si="32"/>
        <v>0.36458333333333337</v>
      </c>
      <c r="F404" s="112">
        <f t="shared" si="33"/>
        <v>0.38888888888888895</v>
      </c>
      <c r="G404" s="114"/>
      <c r="H404" s="116">
        <v>0</v>
      </c>
      <c r="I404" s="64">
        <f t="shared" si="34"/>
        <v>0</v>
      </c>
      <c r="J404" s="64">
        <v>0</v>
      </c>
      <c r="M404" s="114"/>
      <c r="O404" s="114"/>
      <c r="Q404" s="114"/>
      <c r="T404" s="114"/>
    </row>
    <row r="405" spans="1:21" outlineLevel="1" x14ac:dyDescent="0.3">
      <c r="A405" s="2">
        <v>403</v>
      </c>
      <c r="B405" s="114" t="str">
        <f>VLOOKUP(A405,BASE!A:B,2,FALSE)</f>
        <v>CASTRES US. TP</v>
      </c>
      <c r="C405" s="204"/>
      <c r="D405" s="112">
        <v>0</v>
      </c>
      <c r="E405" s="112">
        <f t="shared" si="32"/>
        <v>0.38888888888888895</v>
      </c>
      <c r="F405" s="112">
        <f t="shared" si="33"/>
        <v>0.41319444444444453</v>
      </c>
      <c r="G405" s="114"/>
      <c r="H405" s="116">
        <v>0</v>
      </c>
      <c r="I405" s="64">
        <f t="shared" si="34"/>
        <v>0</v>
      </c>
      <c r="J405" s="64">
        <v>0</v>
      </c>
      <c r="M405" s="114"/>
      <c r="O405" s="114"/>
      <c r="Q405" s="114"/>
      <c r="T405" s="114"/>
    </row>
    <row r="406" spans="1:21" outlineLevel="1" x14ac:dyDescent="0.3">
      <c r="A406" s="2">
        <v>48</v>
      </c>
      <c r="B406" s="114" t="str">
        <f>VLOOKUP(A406,BASE!A:B,2,FALSE)</f>
        <v>CASTRES</v>
      </c>
      <c r="C406" s="204"/>
      <c r="D406" s="112">
        <v>1.3194444444444444E-2</v>
      </c>
      <c r="E406" s="112">
        <f t="shared" si="32"/>
        <v>0.42638888888888898</v>
      </c>
      <c r="F406" s="112">
        <f t="shared" si="33"/>
        <v>0.45069444444444456</v>
      </c>
      <c r="G406" s="114"/>
      <c r="H406" s="116">
        <v>12</v>
      </c>
      <c r="I406" s="64">
        <f t="shared" si="34"/>
        <v>13.200000000000001</v>
      </c>
      <c r="J406" s="64">
        <v>0</v>
      </c>
      <c r="M406" s="114"/>
      <c r="O406" s="114"/>
      <c r="Q406" s="114"/>
      <c r="T406" s="114"/>
    </row>
    <row r="407" spans="1:21" outlineLevel="1" x14ac:dyDescent="0.3">
      <c r="A407" s="2">
        <v>45</v>
      </c>
      <c r="B407" s="114" t="str">
        <f>VLOOKUP(A407,BASE!A:B,2,FALSE)</f>
        <v>MAZAMET</v>
      </c>
      <c r="C407" s="204"/>
      <c r="D407" s="112">
        <v>1.1111111111111112E-2</v>
      </c>
      <c r="E407" s="112">
        <f t="shared" si="32"/>
        <v>0.46180555555555569</v>
      </c>
      <c r="F407" s="112">
        <f t="shared" si="33"/>
        <v>0.48611111111111127</v>
      </c>
      <c r="G407" s="114"/>
      <c r="H407" s="116">
        <v>14</v>
      </c>
      <c r="I407" s="64">
        <f t="shared" si="34"/>
        <v>15.400000000000002</v>
      </c>
      <c r="J407" s="64">
        <v>0</v>
      </c>
      <c r="M407" s="114"/>
      <c r="O407" s="114"/>
      <c r="Q407" s="114"/>
      <c r="T407" s="114"/>
    </row>
    <row r="408" spans="1:21" outlineLevel="1" x14ac:dyDescent="0.3">
      <c r="A408" s="106"/>
      <c r="B408" s="107"/>
      <c r="C408" s="133"/>
      <c r="D408" s="153">
        <f>SUM(D402:D407)</f>
        <v>6.8055555555555564E-2</v>
      </c>
      <c r="E408" s="113"/>
      <c r="F408" s="113"/>
      <c r="G408" s="125">
        <f>SUM(F407-F401)</f>
        <v>0.21388888888888907</v>
      </c>
      <c r="H408" s="118">
        <f>SUM(H407+H406+H405+H405+H405+H404+H403+H402)</f>
        <v>80</v>
      </c>
      <c r="I408" s="109">
        <f>SUM(I402:I407)</f>
        <v>88</v>
      </c>
      <c r="J408" s="109">
        <f>SUM(J402:J407)</f>
        <v>0</v>
      </c>
      <c r="K408" s="109">
        <f>SUM(I408:J408)+150</f>
        <v>238</v>
      </c>
      <c r="L408" s="128"/>
      <c r="M408" s="107"/>
      <c r="N408" s="125"/>
      <c r="O408" s="107"/>
      <c r="P408" s="109"/>
      <c r="Q408" s="107"/>
      <c r="R408" s="125"/>
      <c r="S408" s="109"/>
      <c r="T408" s="109">
        <f>IF(T401&lt;160,160,T401)</f>
        <v>301.8</v>
      </c>
      <c r="U408" s="159"/>
    </row>
    <row r="409" spans="1:21" outlineLevel="1" x14ac:dyDescent="0.3">
      <c r="A409" s="2">
        <v>8</v>
      </c>
      <c r="B409" s="114" t="str">
        <f>VLOOKUP(A409,BASE!A:B,2,FALSE)</f>
        <v>PTF ST SULPICE</v>
      </c>
      <c r="C409" s="204" t="s">
        <v>260</v>
      </c>
      <c r="D409" s="112"/>
      <c r="E409" s="112"/>
      <c r="F409" s="151">
        <v>0.2590277777777778</v>
      </c>
      <c r="G409" s="114"/>
      <c r="L409" s="203" t="s">
        <v>321</v>
      </c>
      <c r="M409" s="114">
        <v>51</v>
      </c>
      <c r="N409" s="13">
        <v>4.0972222222222222E-2</v>
      </c>
      <c r="O409" s="122">
        <f>SUM(M409*$F$1)</f>
        <v>56.1</v>
      </c>
      <c r="P409" s="64">
        <v>0</v>
      </c>
      <c r="Q409" s="98">
        <f>SUM(H416+M409)</f>
        <v>157</v>
      </c>
      <c r="R409" s="102">
        <f>SUM(N409+G416)</f>
        <v>0.26805555555555571</v>
      </c>
      <c r="S409" s="101">
        <f>SUM(P409+J416)</f>
        <v>0</v>
      </c>
      <c r="T409" s="101">
        <f>SUM(K416+O409+P409)</f>
        <v>316.10000000000002</v>
      </c>
      <c r="U409" s="156">
        <f>SUM(D416+N409)</f>
        <v>0.12222222222222223</v>
      </c>
    </row>
    <row r="410" spans="1:21" outlineLevel="1" x14ac:dyDescent="0.3">
      <c r="A410" s="2">
        <v>45</v>
      </c>
      <c r="B410" s="114" t="str">
        <f>VLOOKUP(A410,BASE!A:B,2,FALSE)</f>
        <v>MAZAMET</v>
      </c>
      <c r="C410" s="204"/>
      <c r="D410" s="112">
        <v>5.347222222222222E-2</v>
      </c>
      <c r="E410" s="112">
        <f t="shared" ref="E410:E415" si="35">SUM(F409+D410)</f>
        <v>0.3125</v>
      </c>
      <c r="F410" s="112">
        <f t="shared" ref="F410:F415" si="36">SUM(E410+$G$1)</f>
        <v>0.33680555555555558</v>
      </c>
      <c r="G410" s="114"/>
      <c r="H410" s="116">
        <v>70</v>
      </c>
      <c r="I410" s="64">
        <f t="shared" ref="I410:I415" si="37">SUM(H410*$F$1)</f>
        <v>77</v>
      </c>
      <c r="J410" s="64">
        <v>0</v>
      </c>
      <c r="L410" s="203"/>
      <c r="M410" s="114"/>
      <c r="O410" s="114"/>
      <c r="Q410" s="114"/>
      <c r="T410" s="114"/>
    </row>
    <row r="411" spans="1:21" outlineLevel="1" x14ac:dyDescent="0.3">
      <c r="A411" s="2">
        <v>48</v>
      </c>
      <c r="B411" s="114" t="str">
        <f>VLOOKUP(A411,BASE!A:B,2,FALSE)</f>
        <v>CASTRES</v>
      </c>
      <c r="C411" s="204"/>
      <c r="D411" s="112">
        <v>1.2499999999999999E-2</v>
      </c>
      <c r="E411" s="112">
        <f t="shared" si="35"/>
        <v>0.34930555555555559</v>
      </c>
      <c r="F411" s="112">
        <f t="shared" si="36"/>
        <v>0.37361111111111117</v>
      </c>
      <c r="G411" s="114"/>
      <c r="H411" s="116">
        <v>14</v>
      </c>
      <c r="I411" s="64">
        <f t="shared" si="37"/>
        <v>15.400000000000002</v>
      </c>
      <c r="J411" s="64">
        <v>0</v>
      </c>
      <c r="L411" s="203"/>
      <c r="M411" s="114"/>
      <c r="O411" s="114"/>
      <c r="Q411" s="114"/>
      <c r="T411" s="114"/>
    </row>
    <row r="412" spans="1:21" outlineLevel="1" x14ac:dyDescent="0.3">
      <c r="A412" s="2">
        <v>461</v>
      </c>
      <c r="B412" s="114" t="str">
        <f>VLOOKUP(A412,BASE!A:B,2,FALSE)</f>
        <v>CASTRES (Saix) RP</v>
      </c>
      <c r="C412" s="204"/>
      <c r="D412" s="112">
        <v>1.1805555555555555E-2</v>
      </c>
      <c r="E412" s="112">
        <f t="shared" si="35"/>
        <v>0.38541666666666674</v>
      </c>
      <c r="F412" s="112">
        <f t="shared" si="36"/>
        <v>0.40972222222222232</v>
      </c>
      <c r="G412" s="114"/>
      <c r="H412" s="116">
        <v>13</v>
      </c>
      <c r="I412" s="64">
        <f t="shared" si="37"/>
        <v>14.3</v>
      </c>
      <c r="J412" s="64">
        <v>0</v>
      </c>
      <c r="L412" s="203"/>
      <c r="M412" s="114"/>
      <c r="O412" s="114"/>
      <c r="Q412" s="114"/>
      <c r="T412" s="114"/>
    </row>
    <row r="413" spans="1:21" outlineLevel="1" x14ac:dyDescent="0.3">
      <c r="A413" s="2">
        <v>163</v>
      </c>
      <c r="B413" s="114" t="str">
        <f>VLOOKUP(A413,BASE!A:B,2,FALSE)</f>
        <v>CASTRES US.</v>
      </c>
      <c r="C413" s="204"/>
      <c r="D413" s="112">
        <v>3.472222222222222E-3</v>
      </c>
      <c r="E413" s="112">
        <f t="shared" si="35"/>
        <v>0.41319444444444453</v>
      </c>
      <c r="F413" s="112">
        <f t="shared" si="36"/>
        <v>0.43750000000000011</v>
      </c>
      <c r="G413" s="114"/>
      <c r="H413" s="116">
        <v>3</v>
      </c>
      <c r="I413" s="64">
        <f t="shared" si="37"/>
        <v>3.3000000000000003</v>
      </c>
      <c r="J413" s="64">
        <v>0</v>
      </c>
      <c r="L413" s="203"/>
      <c r="M413" s="114"/>
      <c r="O413" s="114"/>
      <c r="Q413" s="114"/>
      <c r="T413" s="114"/>
    </row>
    <row r="414" spans="1:21" outlineLevel="1" x14ac:dyDescent="0.3">
      <c r="A414" s="2">
        <v>684</v>
      </c>
      <c r="B414" s="114" t="str">
        <f>VLOOKUP(A414,BASE!A:B,2,FALSE)</f>
        <v>POLE CASTRES</v>
      </c>
      <c r="C414" s="204"/>
      <c r="D414" s="112">
        <v>0</v>
      </c>
      <c r="E414" s="112">
        <f t="shared" si="35"/>
        <v>0.43750000000000011</v>
      </c>
      <c r="F414" s="112">
        <f t="shared" si="36"/>
        <v>0.46180555555555569</v>
      </c>
      <c r="G414" s="114"/>
      <c r="H414" s="116">
        <v>0</v>
      </c>
      <c r="I414" s="64">
        <f t="shared" si="37"/>
        <v>0</v>
      </c>
      <c r="J414" s="64">
        <v>0</v>
      </c>
      <c r="L414" s="203"/>
      <c r="M414" s="114"/>
      <c r="O414" s="114"/>
      <c r="Q414" s="114"/>
      <c r="T414" s="114"/>
    </row>
    <row r="415" spans="1:21" outlineLevel="1" x14ac:dyDescent="0.3">
      <c r="A415" s="2">
        <v>403</v>
      </c>
      <c r="B415" s="114" t="str">
        <f>VLOOKUP(A415,BASE!A:B,2,FALSE)</f>
        <v>CASTRES US. TP</v>
      </c>
      <c r="C415" s="204"/>
      <c r="D415" s="112">
        <v>0</v>
      </c>
      <c r="E415" s="112">
        <f t="shared" si="35"/>
        <v>0.46180555555555569</v>
      </c>
      <c r="F415" s="112">
        <f t="shared" si="36"/>
        <v>0.48611111111111127</v>
      </c>
      <c r="G415" s="114"/>
      <c r="H415" s="116">
        <v>0</v>
      </c>
      <c r="I415" s="64">
        <f t="shared" si="37"/>
        <v>0</v>
      </c>
      <c r="J415" s="64">
        <v>0</v>
      </c>
      <c r="L415" s="203"/>
      <c r="M415" s="114"/>
      <c r="O415" s="114"/>
      <c r="Q415" s="114"/>
      <c r="T415" s="114"/>
    </row>
    <row r="416" spans="1:21" outlineLevel="1" x14ac:dyDescent="0.3">
      <c r="A416" s="106"/>
      <c r="B416" s="107"/>
      <c r="C416" s="133"/>
      <c r="D416" s="153">
        <f>SUM(D410:D415)</f>
        <v>8.1250000000000003E-2</v>
      </c>
      <c r="E416" s="113"/>
      <c r="F416" s="113"/>
      <c r="G416" s="125">
        <f>SUM(F415-F409)</f>
        <v>0.22708333333333347</v>
      </c>
      <c r="H416" s="118">
        <f>SUM(H415+H414+H413+H413+H413+H412+H411+H410)</f>
        <v>106</v>
      </c>
      <c r="I416" s="109">
        <f>SUM(I410:I415)</f>
        <v>110</v>
      </c>
      <c r="J416" s="109">
        <f>SUM(J410:J415)</f>
        <v>0</v>
      </c>
      <c r="K416" s="109">
        <f>SUM(I416:J416)+150</f>
        <v>260</v>
      </c>
      <c r="L416" s="128"/>
      <c r="M416" s="107"/>
      <c r="N416" s="125"/>
      <c r="O416" s="107"/>
      <c r="P416" s="109"/>
      <c r="Q416" s="107"/>
      <c r="R416" s="125"/>
      <c r="S416" s="109"/>
      <c r="T416" s="109">
        <f>IF(T409&lt;160,160,T409)</f>
        <v>316.10000000000002</v>
      </c>
      <c r="U416" s="159"/>
    </row>
    <row r="417" spans="1:21" x14ac:dyDescent="0.3">
      <c r="A417" s="202" t="s">
        <v>319</v>
      </c>
      <c r="B417" s="202"/>
      <c r="D417" s="112"/>
      <c r="E417" s="112"/>
      <c r="F417" s="112"/>
    </row>
    <row r="418" spans="1:21" outlineLevel="1" x14ac:dyDescent="0.3">
      <c r="A418" s="2">
        <v>8</v>
      </c>
      <c r="B418" s="114" t="str">
        <f>VLOOKUP(A418,BASE!A:B,2,FALSE)</f>
        <v>PTF ST SULPICE</v>
      </c>
      <c r="C418" s="201" t="s">
        <v>0</v>
      </c>
      <c r="D418" s="112"/>
      <c r="E418" s="112"/>
      <c r="F418" s="151">
        <v>0.28263888888888888</v>
      </c>
      <c r="L418" s="203" t="s">
        <v>323</v>
      </c>
      <c r="M418" s="3">
        <v>45</v>
      </c>
      <c r="N418" s="13">
        <v>2.7777777777777776E-2</v>
      </c>
      <c r="O418" s="122">
        <f>SUM(M418*$F$1)</f>
        <v>49.500000000000007</v>
      </c>
      <c r="P418" s="64">
        <v>5.5</v>
      </c>
      <c r="Q418" s="98">
        <f>SUM(H425+M418)</f>
        <v>127</v>
      </c>
      <c r="R418" s="102">
        <f>SUM(N418+G425)</f>
        <v>0.24513888888888902</v>
      </c>
      <c r="S418" s="101">
        <f>SUM(P418+J425)</f>
        <v>11</v>
      </c>
      <c r="T418" s="101">
        <f>SUM(K425+O418+P418)</f>
        <v>298.5</v>
      </c>
      <c r="U418" s="156">
        <f>SUM(D425+N418)</f>
        <v>9.930555555555555E-2</v>
      </c>
    </row>
    <row r="419" spans="1:21" outlineLevel="1" x14ac:dyDescent="0.3">
      <c r="A419" s="2">
        <v>145</v>
      </c>
      <c r="B419" s="114" t="str">
        <f>VLOOKUP(A419,BASE!A:B,2,FALSE)</f>
        <v>CASTANET</v>
      </c>
      <c r="C419" s="201"/>
      <c r="D419" s="112">
        <v>2.9861111111111113E-2</v>
      </c>
      <c r="E419" s="112">
        <f t="shared" ref="E419:E473" si="38">SUM(F418+D419)</f>
        <v>0.3125</v>
      </c>
      <c r="F419" s="112">
        <f t="shared" ref="F419:F475" si="39">SUM(E419+$G$1)</f>
        <v>0.33680555555555558</v>
      </c>
      <c r="H419" s="116">
        <v>46</v>
      </c>
      <c r="I419" s="64">
        <f t="shared" ref="I419:I473" si="40">SUM(H419*$F$1)</f>
        <v>50.6</v>
      </c>
      <c r="J419" s="64">
        <v>5.5</v>
      </c>
      <c r="L419" s="203"/>
    </row>
    <row r="420" spans="1:21" outlineLevel="1" x14ac:dyDescent="0.3">
      <c r="A420" s="2">
        <v>18</v>
      </c>
      <c r="B420" s="114" t="str">
        <f>VLOOKUP(A420,BASE!A:B,2,FALSE)</f>
        <v>SAINT-ORENS</v>
      </c>
      <c r="C420" s="201"/>
      <c r="D420" s="112">
        <v>1.3194444444444444E-2</v>
      </c>
      <c r="E420" s="112">
        <f t="shared" si="38"/>
        <v>0.35000000000000003</v>
      </c>
      <c r="F420" s="112">
        <f t="shared" si="39"/>
        <v>0.37430555555555561</v>
      </c>
      <c r="H420" s="116">
        <v>10</v>
      </c>
      <c r="I420" s="64">
        <f t="shared" si="40"/>
        <v>11</v>
      </c>
      <c r="J420" s="64">
        <v>0</v>
      </c>
      <c r="L420" s="203"/>
    </row>
    <row r="421" spans="1:21" outlineLevel="1" x14ac:dyDescent="0.3">
      <c r="A421" s="2">
        <v>9</v>
      </c>
      <c r="B421" s="114" t="str">
        <f>VLOOKUP(A421,BASE!A:B,2,FALSE)</f>
        <v>ST ALBAN</v>
      </c>
      <c r="C421" s="201"/>
      <c r="D421" s="112">
        <v>2.2222222222222223E-2</v>
      </c>
      <c r="E421" s="112">
        <f t="shared" si="38"/>
        <v>0.39652777777777781</v>
      </c>
      <c r="F421" s="112">
        <f t="shared" si="39"/>
        <v>0.42083333333333339</v>
      </c>
      <c r="H421" s="116">
        <v>20</v>
      </c>
      <c r="I421" s="64">
        <f t="shared" si="40"/>
        <v>22</v>
      </c>
      <c r="J421" s="64">
        <v>0</v>
      </c>
      <c r="L421" s="203"/>
    </row>
    <row r="422" spans="1:21" outlineLevel="1" x14ac:dyDescent="0.3">
      <c r="A422" s="2">
        <v>131</v>
      </c>
      <c r="B422" s="114" t="str">
        <f>VLOOKUP(A422,BASE!A:B,2,FALSE)</f>
        <v>ST ALBAN BOIS</v>
      </c>
      <c r="C422" s="201"/>
      <c r="D422" s="112">
        <v>1.3888888888888889E-3</v>
      </c>
      <c r="E422" s="112">
        <f t="shared" si="38"/>
        <v>0.42222222222222228</v>
      </c>
      <c r="F422" s="112">
        <f t="shared" si="39"/>
        <v>0.44652777777777786</v>
      </c>
      <c r="H422" s="116">
        <v>1</v>
      </c>
      <c r="I422" s="64">
        <f t="shared" si="40"/>
        <v>1.1000000000000001</v>
      </c>
      <c r="J422" s="64">
        <v>0</v>
      </c>
      <c r="L422" s="203"/>
    </row>
    <row r="423" spans="1:21" outlineLevel="1" x14ac:dyDescent="0.3">
      <c r="A423" s="2">
        <v>146</v>
      </c>
      <c r="B423" s="114" t="str">
        <f>VLOOKUP(A423,BASE!A:B,2,FALSE)</f>
        <v>ST ALBAN BET. VIA 11</v>
      </c>
      <c r="C423" s="201"/>
      <c r="D423" s="112">
        <v>0</v>
      </c>
      <c r="E423" s="112">
        <f t="shared" si="38"/>
        <v>0.44652777777777786</v>
      </c>
      <c r="F423" s="112">
        <f t="shared" si="39"/>
        <v>0.47083333333333344</v>
      </c>
      <c r="H423" s="116">
        <v>0</v>
      </c>
      <c r="I423" s="64">
        <f t="shared" si="40"/>
        <v>0</v>
      </c>
      <c r="J423" s="64">
        <v>0</v>
      </c>
      <c r="L423" s="203"/>
    </row>
    <row r="424" spans="1:21" outlineLevel="1" x14ac:dyDescent="0.3">
      <c r="A424" s="2">
        <v>11</v>
      </c>
      <c r="B424" s="114" t="str">
        <f>VLOOKUP(A424,BASE!A:B,2,FALSE)</f>
        <v xml:space="preserve">ST ALBAN + D9 * </v>
      </c>
      <c r="C424" s="201"/>
      <c r="D424" s="112">
        <v>4.8611111111111112E-3</v>
      </c>
      <c r="E424" s="112">
        <f t="shared" si="38"/>
        <v>0.47569444444444453</v>
      </c>
      <c r="F424" s="112">
        <f t="shared" si="39"/>
        <v>0.50000000000000011</v>
      </c>
      <c r="H424" s="116">
        <v>3</v>
      </c>
      <c r="I424" s="64">
        <f t="shared" si="40"/>
        <v>3.3000000000000003</v>
      </c>
      <c r="J424" s="64">
        <v>0</v>
      </c>
      <c r="L424" s="203"/>
    </row>
    <row r="425" spans="1:21" outlineLevel="1" x14ac:dyDescent="0.3">
      <c r="A425" s="106"/>
      <c r="B425" s="107"/>
      <c r="C425" s="133"/>
      <c r="D425" s="153">
        <f>SUM(D419:D424)</f>
        <v>7.1527777777777773E-2</v>
      </c>
      <c r="E425" s="113"/>
      <c r="F425" s="113"/>
      <c r="G425" s="125">
        <f>SUM(F424-F418)</f>
        <v>0.21736111111111123</v>
      </c>
      <c r="H425" s="118">
        <f>SUM(H424+H423+H422+H422+H422+H421+H420+H419)</f>
        <v>82</v>
      </c>
      <c r="I425" s="109">
        <f>SUM(I419:I424)</f>
        <v>87.999999999999986</v>
      </c>
      <c r="J425" s="109">
        <f>SUM(J419:J424)</f>
        <v>5.5</v>
      </c>
      <c r="K425" s="109">
        <f>SUM(I425:J425)+150</f>
        <v>243.5</v>
      </c>
      <c r="L425" s="128"/>
      <c r="M425" s="107"/>
      <c r="N425" s="125"/>
      <c r="O425" s="107"/>
      <c r="P425" s="109"/>
      <c r="Q425" s="107"/>
      <c r="R425" s="125"/>
      <c r="S425" s="109"/>
      <c r="T425" s="109">
        <f>IF(T418&lt;160,160,T418)</f>
        <v>298.5</v>
      </c>
      <c r="U425" s="159"/>
    </row>
    <row r="426" spans="1:21" outlineLevel="1" x14ac:dyDescent="0.3">
      <c r="A426" s="2">
        <v>8</v>
      </c>
      <c r="B426" s="114" t="str">
        <f>VLOOKUP(A426,BASE!A:B,2,FALSE)</f>
        <v>PTF ST SULPICE</v>
      </c>
      <c r="C426" s="201" t="s">
        <v>3</v>
      </c>
      <c r="D426" s="112"/>
      <c r="E426" s="112"/>
      <c r="F426" s="151">
        <v>0.26041666666666669</v>
      </c>
      <c r="G426" s="114"/>
      <c r="M426" s="114">
        <v>39</v>
      </c>
      <c r="N426" s="13">
        <v>4.2361111111111106E-2</v>
      </c>
      <c r="O426" s="122">
        <f>SUM(M426*$F$1)</f>
        <v>42.900000000000006</v>
      </c>
      <c r="P426" s="64">
        <v>0</v>
      </c>
      <c r="Q426" s="98">
        <f>SUM(H433+M426)</f>
        <v>135</v>
      </c>
      <c r="R426" s="102">
        <f>SUM(N426+G433)</f>
        <v>0.28194444444444455</v>
      </c>
      <c r="S426" s="101">
        <f>SUM(P426+J433)</f>
        <v>0</v>
      </c>
      <c r="T426" s="101">
        <f>SUM(K433+O426+P426)</f>
        <v>296.29999999999995</v>
      </c>
      <c r="U426" s="156">
        <f>SUM(D433+N426)</f>
        <v>0.1361111111111111</v>
      </c>
    </row>
    <row r="427" spans="1:21" outlineLevel="1" x14ac:dyDescent="0.3">
      <c r="A427" s="2">
        <v>145</v>
      </c>
      <c r="B427" s="114" t="str">
        <f>VLOOKUP(A427,BASE!A:B,2,FALSE)</f>
        <v>CASTANET</v>
      </c>
      <c r="C427" s="201"/>
      <c r="D427" s="112">
        <v>5.2083333333333336E-2</v>
      </c>
      <c r="E427" s="112">
        <f t="shared" ref="E427:E432" si="41">SUM(F426+D427)</f>
        <v>0.3125</v>
      </c>
      <c r="F427" s="112">
        <f t="shared" ref="F427:F432" si="42">SUM(E427+$G$1)</f>
        <v>0.33680555555555558</v>
      </c>
      <c r="G427" s="114"/>
      <c r="H427" s="116">
        <v>60</v>
      </c>
      <c r="I427" s="64">
        <f t="shared" ref="I427:I432" si="43">SUM(H427*$F$1)</f>
        <v>66</v>
      </c>
      <c r="J427" s="64">
        <v>0</v>
      </c>
      <c r="M427" s="114"/>
      <c r="O427" s="114"/>
      <c r="Q427" s="114"/>
      <c r="T427" s="114"/>
    </row>
    <row r="428" spans="1:21" outlineLevel="1" x14ac:dyDescent="0.3">
      <c r="A428" s="2">
        <v>18</v>
      </c>
      <c r="B428" s="114" t="str">
        <f>VLOOKUP(A428,BASE!A:B,2,FALSE)</f>
        <v>SAINT-ORENS</v>
      </c>
      <c r="C428" s="201"/>
      <c r="D428" s="112">
        <v>1.3194444444444444E-2</v>
      </c>
      <c r="E428" s="112">
        <f t="shared" si="41"/>
        <v>0.35000000000000003</v>
      </c>
      <c r="F428" s="112">
        <f t="shared" si="42"/>
        <v>0.37430555555555561</v>
      </c>
      <c r="G428" s="114"/>
      <c r="H428" s="116">
        <v>10</v>
      </c>
      <c r="I428" s="64">
        <f t="shared" si="43"/>
        <v>11</v>
      </c>
      <c r="J428" s="64">
        <v>0</v>
      </c>
      <c r="M428" s="114"/>
      <c r="O428" s="114"/>
      <c r="Q428" s="114"/>
      <c r="T428" s="114"/>
    </row>
    <row r="429" spans="1:21" outlineLevel="1" x14ac:dyDescent="0.3">
      <c r="A429" s="2">
        <v>9</v>
      </c>
      <c r="B429" s="114" t="str">
        <f>VLOOKUP(A429,BASE!A:B,2,FALSE)</f>
        <v>ST ALBAN</v>
      </c>
      <c r="C429" s="201"/>
      <c r="D429" s="112">
        <v>2.2222222222222223E-2</v>
      </c>
      <c r="E429" s="112">
        <f t="shared" si="41"/>
        <v>0.39652777777777781</v>
      </c>
      <c r="F429" s="112">
        <f t="shared" si="42"/>
        <v>0.42083333333333339</v>
      </c>
      <c r="G429" s="114"/>
      <c r="H429" s="116">
        <v>20</v>
      </c>
      <c r="I429" s="64">
        <f t="shared" si="43"/>
        <v>22</v>
      </c>
      <c r="J429" s="64">
        <v>0</v>
      </c>
      <c r="M429" s="114"/>
      <c r="O429" s="114"/>
      <c r="Q429" s="114"/>
      <c r="T429" s="114"/>
    </row>
    <row r="430" spans="1:21" outlineLevel="1" x14ac:dyDescent="0.3">
      <c r="A430" s="2">
        <v>131</v>
      </c>
      <c r="B430" s="114" t="str">
        <f>VLOOKUP(A430,BASE!A:B,2,FALSE)</f>
        <v>ST ALBAN BOIS</v>
      </c>
      <c r="C430" s="201"/>
      <c r="D430" s="112">
        <v>1.3888888888888889E-3</v>
      </c>
      <c r="E430" s="112">
        <f t="shared" si="41"/>
        <v>0.42222222222222228</v>
      </c>
      <c r="F430" s="112">
        <f t="shared" si="42"/>
        <v>0.44652777777777786</v>
      </c>
      <c r="G430" s="114"/>
      <c r="H430" s="116">
        <v>1</v>
      </c>
      <c r="I430" s="64">
        <f t="shared" si="43"/>
        <v>1.1000000000000001</v>
      </c>
      <c r="J430" s="64">
        <v>0</v>
      </c>
      <c r="M430" s="114"/>
      <c r="O430" s="114"/>
      <c r="Q430" s="114"/>
      <c r="T430" s="114"/>
    </row>
    <row r="431" spans="1:21" outlineLevel="1" x14ac:dyDescent="0.3">
      <c r="A431" s="2">
        <v>146</v>
      </c>
      <c r="B431" s="114" t="str">
        <f>VLOOKUP(A431,BASE!A:B,2,FALSE)</f>
        <v>ST ALBAN BET. VIA 11</v>
      </c>
      <c r="C431" s="201"/>
      <c r="D431" s="112">
        <v>0</v>
      </c>
      <c r="E431" s="112">
        <f t="shared" si="41"/>
        <v>0.44652777777777786</v>
      </c>
      <c r="F431" s="112">
        <f t="shared" si="42"/>
        <v>0.47083333333333344</v>
      </c>
      <c r="G431" s="114"/>
      <c r="H431" s="116">
        <v>0</v>
      </c>
      <c r="I431" s="64">
        <f t="shared" si="43"/>
        <v>0</v>
      </c>
      <c r="J431" s="64">
        <v>0</v>
      </c>
      <c r="M431" s="114"/>
      <c r="O431" s="114"/>
      <c r="Q431" s="114"/>
      <c r="T431" s="114"/>
    </row>
    <row r="432" spans="1:21" outlineLevel="1" x14ac:dyDescent="0.3">
      <c r="A432" s="2">
        <v>11</v>
      </c>
      <c r="B432" s="114" t="str">
        <f>VLOOKUP(A432,BASE!A:B,2,FALSE)</f>
        <v xml:space="preserve">ST ALBAN + D9 * </v>
      </c>
      <c r="C432" s="201"/>
      <c r="D432" s="112">
        <v>4.8611111111111112E-3</v>
      </c>
      <c r="E432" s="112">
        <f t="shared" si="41"/>
        <v>0.47569444444444453</v>
      </c>
      <c r="F432" s="112">
        <f t="shared" si="42"/>
        <v>0.50000000000000011</v>
      </c>
      <c r="G432" s="114"/>
      <c r="H432" s="116">
        <v>3</v>
      </c>
      <c r="I432" s="64">
        <f t="shared" si="43"/>
        <v>3.3000000000000003</v>
      </c>
      <c r="J432" s="64">
        <v>0</v>
      </c>
      <c r="M432" s="114"/>
      <c r="O432" s="114"/>
      <c r="Q432" s="114"/>
      <c r="T432" s="114"/>
    </row>
    <row r="433" spans="1:21" outlineLevel="1" x14ac:dyDescent="0.3">
      <c r="A433" s="106"/>
      <c r="B433" s="107"/>
      <c r="C433" s="133"/>
      <c r="D433" s="153">
        <f>SUM(D427:D432)</f>
        <v>9.375E-2</v>
      </c>
      <c r="E433" s="113"/>
      <c r="F433" s="113"/>
      <c r="G433" s="125">
        <f>SUM(F432-F426)</f>
        <v>0.23958333333333343</v>
      </c>
      <c r="H433" s="118">
        <f>SUM(H432+H431+H430+H430+H430+H429+H428+H427)</f>
        <v>96</v>
      </c>
      <c r="I433" s="109">
        <f>SUM(I427:I432)</f>
        <v>103.39999999999999</v>
      </c>
      <c r="J433" s="109">
        <f>SUM(J427:J432)</f>
        <v>0</v>
      </c>
      <c r="K433" s="109">
        <f>SUM(I433:J433)+150</f>
        <v>253.39999999999998</v>
      </c>
      <c r="L433" s="128"/>
      <c r="M433" s="107"/>
      <c r="N433" s="125"/>
      <c r="O433" s="107"/>
      <c r="P433" s="109"/>
      <c r="Q433" s="107"/>
      <c r="R433" s="125"/>
      <c r="S433" s="109"/>
      <c r="T433" s="109">
        <f>IF(T426&lt;160,160,T426)</f>
        <v>296.29999999999995</v>
      </c>
      <c r="U433" s="159"/>
    </row>
    <row r="434" spans="1:21" outlineLevel="1" x14ac:dyDescent="0.3">
      <c r="A434" s="2">
        <v>8</v>
      </c>
      <c r="B434" s="114" t="str">
        <f>VLOOKUP(A434,BASE!A:B,2,FALSE)</f>
        <v>PTF ST SULPICE</v>
      </c>
      <c r="C434" s="201" t="s">
        <v>260</v>
      </c>
      <c r="D434" s="112"/>
      <c r="E434" s="112"/>
      <c r="F434" s="151">
        <v>0.27152777777777776</v>
      </c>
      <c r="G434" s="114"/>
      <c r="L434" s="203" t="s">
        <v>324</v>
      </c>
      <c r="M434" s="114">
        <v>51</v>
      </c>
      <c r="N434" s="13">
        <v>4.9305555555555554E-2</v>
      </c>
      <c r="O434" s="122">
        <f>SUM(M434*$F$1)</f>
        <v>56.1</v>
      </c>
      <c r="P434" s="64">
        <v>0</v>
      </c>
      <c r="Q434" s="98">
        <f>SUM(H441+M434)</f>
        <v>124</v>
      </c>
      <c r="R434" s="102">
        <f>SUM(N434+G441)</f>
        <v>0.27916666666666679</v>
      </c>
      <c r="S434" s="101">
        <f>SUM(P434+J441)</f>
        <v>0</v>
      </c>
      <c r="T434" s="101">
        <f>SUM(K441+O434+P434)</f>
        <v>284.2</v>
      </c>
      <c r="U434" s="156">
        <f>SUM(D441+N434)</f>
        <v>0.13333333333333333</v>
      </c>
    </row>
    <row r="435" spans="1:21" outlineLevel="1" x14ac:dyDescent="0.3">
      <c r="A435" s="2">
        <v>11</v>
      </c>
      <c r="B435" s="114" t="str">
        <f>VLOOKUP(A435,BASE!A:B,2,FALSE)</f>
        <v xml:space="preserve">ST ALBAN + D9 * </v>
      </c>
      <c r="C435" s="201"/>
      <c r="D435" s="112">
        <v>4.0972222222222222E-2</v>
      </c>
      <c r="E435" s="112">
        <f t="shared" ref="E435:E440" si="44">SUM(F434+D435)</f>
        <v>0.3125</v>
      </c>
      <c r="F435" s="112">
        <f t="shared" ref="F435:F440" si="45">SUM(E435+$G$1)</f>
        <v>0.33680555555555558</v>
      </c>
      <c r="G435" s="114"/>
      <c r="H435" s="116">
        <v>36</v>
      </c>
      <c r="I435" s="64">
        <f t="shared" ref="I435:I440" si="46">SUM(H435*$F$1)</f>
        <v>39.6</v>
      </c>
      <c r="J435" s="64">
        <v>0</v>
      </c>
      <c r="L435" s="203"/>
      <c r="M435" s="114"/>
      <c r="O435" s="114"/>
      <c r="Q435" s="114"/>
      <c r="T435" s="114"/>
    </row>
    <row r="436" spans="1:21" outlineLevel="1" x14ac:dyDescent="0.3">
      <c r="A436" s="2">
        <v>131</v>
      </c>
      <c r="B436" s="114" t="str">
        <f>VLOOKUP(A436,BASE!A:B,2,FALSE)</f>
        <v>ST ALBAN BOIS</v>
      </c>
      <c r="C436" s="201"/>
      <c r="D436" s="112">
        <v>4.8611111111111112E-3</v>
      </c>
      <c r="E436" s="112">
        <f t="shared" si="44"/>
        <v>0.34166666666666667</v>
      </c>
      <c r="F436" s="112">
        <f t="shared" si="45"/>
        <v>0.36597222222222225</v>
      </c>
      <c r="G436" s="114"/>
      <c r="H436" s="116">
        <v>3</v>
      </c>
      <c r="I436" s="64">
        <f t="shared" si="46"/>
        <v>3.3000000000000003</v>
      </c>
      <c r="J436" s="64">
        <v>0</v>
      </c>
      <c r="L436" s="203"/>
      <c r="M436" s="114"/>
      <c r="O436" s="114"/>
      <c r="Q436" s="114"/>
      <c r="T436" s="114"/>
    </row>
    <row r="437" spans="1:21" outlineLevel="1" x14ac:dyDescent="0.3">
      <c r="A437" s="2">
        <v>146</v>
      </c>
      <c r="B437" s="114" t="str">
        <f>VLOOKUP(A437,BASE!A:B,2,FALSE)</f>
        <v>ST ALBAN BET. VIA 11</v>
      </c>
      <c r="C437" s="201"/>
      <c r="D437" s="112">
        <v>0</v>
      </c>
      <c r="E437" s="112">
        <f t="shared" si="44"/>
        <v>0.36597222222222225</v>
      </c>
      <c r="F437" s="112">
        <f t="shared" si="45"/>
        <v>0.39027777777777783</v>
      </c>
      <c r="G437" s="114"/>
      <c r="H437" s="116">
        <v>0</v>
      </c>
      <c r="I437" s="64">
        <f t="shared" si="46"/>
        <v>0</v>
      </c>
      <c r="J437" s="64">
        <v>0</v>
      </c>
      <c r="L437" s="203"/>
      <c r="M437" s="114"/>
      <c r="O437" s="114"/>
      <c r="Q437" s="114"/>
      <c r="T437" s="114"/>
    </row>
    <row r="438" spans="1:21" outlineLevel="1" x14ac:dyDescent="0.3">
      <c r="A438" s="2">
        <v>9</v>
      </c>
      <c r="B438" s="114" t="str">
        <f>VLOOKUP(A438,BASE!A:B,2,FALSE)</f>
        <v>ST ALBAN</v>
      </c>
      <c r="C438" s="201"/>
      <c r="D438" s="112">
        <v>2.0833333333333333E-3</v>
      </c>
      <c r="E438" s="112">
        <f t="shared" si="44"/>
        <v>0.39236111111111116</v>
      </c>
      <c r="F438" s="112">
        <f t="shared" si="45"/>
        <v>0.41666666666666674</v>
      </c>
      <c r="G438" s="114"/>
      <c r="H438" s="116">
        <v>1</v>
      </c>
      <c r="I438" s="64">
        <f t="shared" si="46"/>
        <v>1.1000000000000001</v>
      </c>
      <c r="J438" s="64">
        <v>0</v>
      </c>
      <c r="L438" s="203"/>
      <c r="M438" s="114"/>
      <c r="O438" s="114"/>
      <c r="Q438" s="114"/>
      <c r="T438" s="114"/>
    </row>
    <row r="439" spans="1:21" outlineLevel="1" x14ac:dyDescent="0.3">
      <c r="A439" s="2">
        <v>18</v>
      </c>
      <c r="B439" s="114" t="str">
        <f>VLOOKUP(A439,BASE!A:B,2,FALSE)</f>
        <v>SAINT-ORENS</v>
      </c>
      <c r="C439" s="201"/>
      <c r="D439" s="112">
        <v>2.2222222222222223E-2</v>
      </c>
      <c r="E439" s="112">
        <f t="shared" si="44"/>
        <v>0.43888888888888894</v>
      </c>
      <c r="F439" s="112">
        <f t="shared" si="45"/>
        <v>0.46319444444444452</v>
      </c>
      <c r="G439" s="114"/>
      <c r="H439" s="116">
        <v>21</v>
      </c>
      <c r="I439" s="64">
        <f t="shared" si="46"/>
        <v>23.1</v>
      </c>
      <c r="J439" s="64">
        <v>0</v>
      </c>
      <c r="L439" s="203"/>
      <c r="M439" s="114"/>
      <c r="O439" s="114"/>
      <c r="Q439" s="114"/>
      <c r="T439" s="114"/>
    </row>
    <row r="440" spans="1:21" outlineLevel="1" x14ac:dyDescent="0.3">
      <c r="A440" s="2">
        <v>145</v>
      </c>
      <c r="B440" s="114" t="str">
        <f>VLOOKUP(A440,BASE!A:B,2,FALSE)</f>
        <v>CASTANET</v>
      </c>
      <c r="C440" s="201"/>
      <c r="D440" s="112">
        <v>1.3888888888888888E-2</v>
      </c>
      <c r="E440" s="112">
        <f t="shared" si="44"/>
        <v>0.47708333333333341</v>
      </c>
      <c r="F440" s="112">
        <f t="shared" si="45"/>
        <v>0.50138888888888899</v>
      </c>
      <c r="G440" s="114"/>
      <c r="H440" s="116">
        <v>10</v>
      </c>
      <c r="I440" s="64">
        <f t="shared" si="46"/>
        <v>11</v>
      </c>
      <c r="J440" s="64">
        <v>0</v>
      </c>
      <c r="L440" s="203"/>
      <c r="M440" s="114"/>
      <c r="O440" s="114"/>
      <c r="Q440" s="114"/>
      <c r="T440" s="114"/>
    </row>
    <row r="441" spans="1:21" outlineLevel="1" x14ac:dyDescent="0.3">
      <c r="A441" s="106"/>
      <c r="B441" s="107"/>
      <c r="C441" s="133"/>
      <c r="D441" s="153">
        <f>SUM(D435:D440)</f>
        <v>8.4027777777777785E-2</v>
      </c>
      <c r="E441" s="113"/>
      <c r="F441" s="113"/>
      <c r="G441" s="125">
        <f>SUM(F440-F434)</f>
        <v>0.22986111111111124</v>
      </c>
      <c r="H441" s="118">
        <f>SUM(H440+H439+H438+H438+H438+H437+H436+H435)</f>
        <v>73</v>
      </c>
      <c r="I441" s="109">
        <f>SUM(I435:I440)</f>
        <v>78.099999999999994</v>
      </c>
      <c r="J441" s="109">
        <f>SUM(J435:J440)</f>
        <v>0</v>
      </c>
      <c r="K441" s="109">
        <f>SUM(I441:J441)+150</f>
        <v>228.1</v>
      </c>
      <c r="L441" s="128"/>
      <c r="M441" s="107"/>
      <c r="N441" s="125"/>
      <c r="O441" s="107"/>
      <c r="P441" s="109"/>
      <c r="Q441" s="107"/>
      <c r="R441" s="125"/>
      <c r="S441" s="109"/>
      <c r="T441" s="109">
        <f>IF(T434&lt;160,160,T434)</f>
        <v>284.2</v>
      </c>
      <c r="U441" s="159"/>
    </row>
    <row r="442" spans="1:21" x14ac:dyDescent="0.3">
      <c r="A442" s="202" t="s">
        <v>322</v>
      </c>
      <c r="B442" s="202"/>
      <c r="D442" s="112"/>
      <c r="E442" s="112"/>
      <c r="F442" s="112"/>
    </row>
    <row r="443" spans="1:21" outlineLevel="1" x14ac:dyDescent="0.3">
      <c r="A443" s="2">
        <v>8</v>
      </c>
      <c r="B443" s="114" t="str">
        <f>VLOOKUP(A443,BASE!A:B,2,FALSE)</f>
        <v>PTF ST SULPICE</v>
      </c>
      <c r="C443" s="201" t="s">
        <v>326</v>
      </c>
      <c r="D443" s="112"/>
      <c r="E443" s="112"/>
      <c r="F443" s="151">
        <v>0.20833333333333334</v>
      </c>
      <c r="M443" s="3">
        <v>241</v>
      </c>
      <c r="N443" s="13">
        <v>0.12847222222222224</v>
      </c>
      <c r="O443" s="122">
        <f>SUM(M443*$F$1)</f>
        <v>265.10000000000002</v>
      </c>
      <c r="P443" s="64">
        <v>67.5</v>
      </c>
      <c r="Q443" s="98">
        <f>SUM(H446+M443)</f>
        <v>553</v>
      </c>
      <c r="R443" s="102">
        <f>SUM(N443+G446)</f>
        <v>0.34791666666666671</v>
      </c>
      <c r="S443" s="101">
        <f>SUM(P443+J446)</f>
        <v>135</v>
      </c>
      <c r="T443" s="101">
        <f>SUM(K446+O443+P443)</f>
        <v>893.30000000000007</v>
      </c>
      <c r="U443" s="156">
        <f>SUM(D446+N443)</f>
        <v>0.2993055555555556</v>
      </c>
    </row>
    <row r="444" spans="1:21" outlineLevel="1" x14ac:dyDescent="0.3">
      <c r="A444" s="2">
        <v>53</v>
      </c>
      <c r="B444" s="114" t="str">
        <f>VLOOKUP(A444,BASE!A:B,2,FALSE)</f>
        <v>PRADES</v>
      </c>
      <c r="C444" s="201"/>
      <c r="D444" s="112">
        <v>0.14930555555555555</v>
      </c>
      <c r="E444" s="112">
        <f t="shared" si="38"/>
        <v>0.3576388888888889</v>
      </c>
      <c r="F444" s="112">
        <f t="shared" si="39"/>
        <v>0.38194444444444448</v>
      </c>
      <c r="H444" s="116">
        <v>276</v>
      </c>
      <c r="I444" s="64">
        <f t="shared" si="40"/>
        <v>303.60000000000002</v>
      </c>
      <c r="J444" s="64">
        <v>67.5</v>
      </c>
    </row>
    <row r="445" spans="1:21" outlineLevel="1" x14ac:dyDescent="0.3">
      <c r="A445" s="2">
        <v>50</v>
      </c>
      <c r="B445" s="114" t="str">
        <f>VLOOKUP(A445,BASE!A:B,2,FALSE)</f>
        <v>LE SOLER</v>
      </c>
      <c r="C445" s="201"/>
      <c r="D445" s="112">
        <v>2.1527777777777781E-2</v>
      </c>
      <c r="E445" s="112">
        <f t="shared" si="38"/>
        <v>0.40347222222222223</v>
      </c>
      <c r="F445" s="112">
        <f t="shared" si="39"/>
        <v>0.42777777777777781</v>
      </c>
      <c r="H445" s="116">
        <v>36</v>
      </c>
      <c r="I445" s="64">
        <f t="shared" si="40"/>
        <v>39.6</v>
      </c>
      <c r="J445" s="64">
        <v>0</v>
      </c>
    </row>
    <row r="446" spans="1:21" outlineLevel="1" x14ac:dyDescent="0.3">
      <c r="A446" s="106"/>
      <c r="B446" s="107"/>
      <c r="C446" s="133"/>
      <c r="D446" s="153">
        <f>SUM(D444:D445)</f>
        <v>0.17083333333333334</v>
      </c>
      <c r="E446" s="113"/>
      <c r="F446" s="113"/>
      <c r="G446" s="125">
        <f>SUM(F445-F443)</f>
        <v>0.21944444444444447</v>
      </c>
      <c r="H446" s="118">
        <f>SUM(H445+H444+H443+H443+H443)</f>
        <v>312</v>
      </c>
      <c r="I446" s="109">
        <f>SUM(I443:I445)</f>
        <v>343.20000000000005</v>
      </c>
      <c r="J446" s="109">
        <f>SUM(J443:J445)</f>
        <v>67.5</v>
      </c>
      <c r="K446" s="109">
        <f>SUM(I446:J446)+150</f>
        <v>560.70000000000005</v>
      </c>
      <c r="L446" s="128"/>
      <c r="M446" s="107"/>
      <c r="N446" s="125"/>
      <c r="O446" s="107"/>
      <c r="P446" s="109"/>
      <c r="Q446" s="107"/>
      <c r="R446" s="125"/>
      <c r="S446" s="109"/>
      <c r="T446" s="109">
        <f>IF(T443&lt;160,160,T443)</f>
        <v>893.30000000000007</v>
      </c>
      <c r="U446" s="159"/>
    </row>
    <row r="447" spans="1:21" outlineLevel="1" x14ac:dyDescent="0.3">
      <c r="A447" s="2">
        <v>8</v>
      </c>
      <c r="B447" s="114" t="str">
        <f>VLOOKUP(A447,BASE!A:B,2,FALSE)</f>
        <v>PTF ST SULPICE</v>
      </c>
      <c r="C447" s="201" t="s">
        <v>297</v>
      </c>
      <c r="D447" s="112"/>
      <c r="E447" s="112"/>
      <c r="F447" s="151">
        <v>0.20833333333333334</v>
      </c>
      <c r="G447" s="114"/>
      <c r="M447" s="114">
        <v>238</v>
      </c>
      <c r="N447" s="13">
        <v>0.18124999999999999</v>
      </c>
      <c r="O447" s="122">
        <f>SUM(M447*$F$1)</f>
        <v>261.8</v>
      </c>
      <c r="P447" s="64">
        <v>0</v>
      </c>
      <c r="Q447" s="98">
        <f>SUM(H450+M447)</f>
        <v>538</v>
      </c>
      <c r="R447" s="102">
        <f>SUM(N447+G450)</f>
        <v>0.40625000000000006</v>
      </c>
      <c r="S447" s="101">
        <f>SUM(P447+J450)</f>
        <v>0</v>
      </c>
      <c r="T447" s="101">
        <f>SUM(K450+O447+P447)</f>
        <v>741.80000000000007</v>
      </c>
      <c r="U447" s="156">
        <f>SUM(D450+N447)</f>
        <v>0.3576388888888889</v>
      </c>
    </row>
    <row r="448" spans="1:21" outlineLevel="1" x14ac:dyDescent="0.3">
      <c r="A448" s="2">
        <v>53</v>
      </c>
      <c r="B448" s="114" t="str">
        <f>VLOOKUP(A448,BASE!A:B,2,FALSE)</f>
        <v>PRADES</v>
      </c>
      <c r="C448" s="201"/>
      <c r="D448" s="112">
        <v>0.15486111111111112</v>
      </c>
      <c r="E448" s="112">
        <f t="shared" ref="E448:E449" si="47">SUM(F447+D448)</f>
        <v>0.36319444444444449</v>
      </c>
      <c r="F448" s="112">
        <f t="shared" ref="F448:F449" si="48">SUM(E448+$G$1)</f>
        <v>0.38750000000000007</v>
      </c>
      <c r="G448" s="114"/>
      <c r="H448" s="116">
        <v>264</v>
      </c>
      <c r="I448" s="64">
        <f t="shared" ref="I448:I449" si="49">SUM(H448*$F$1)</f>
        <v>290.40000000000003</v>
      </c>
      <c r="J448" s="64">
        <v>0</v>
      </c>
      <c r="M448" s="114"/>
      <c r="O448" s="114"/>
      <c r="Q448" s="114"/>
      <c r="T448" s="114"/>
    </row>
    <row r="449" spans="1:21" outlineLevel="1" x14ac:dyDescent="0.3">
      <c r="A449" s="2">
        <v>50</v>
      </c>
      <c r="B449" s="114" t="str">
        <f>VLOOKUP(A449,BASE!A:B,2,FALSE)</f>
        <v>LE SOLER</v>
      </c>
      <c r="C449" s="201"/>
      <c r="D449" s="112">
        <v>2.1527777777777781E-2</v>
      </c>
      <c r="E449" s="112">
        <f t="shared" si="47"/>
        <v>0.40902777777777782</v>
      </c>
      <c r="F449" s="112">
        <f t="shared" si="48"/>
        <v>0.4333333333333334</v>
      </c>
      <c r="G449" s="114"/>
      <c r="H449" s="116">
        <v>36</v>
      </c>
      <c r="I449" s="64">
        <f t="shared" si="49"/>
        <v>39.6</v>
      </c>
      <c r="J449" s="64">
        <v>0</v>
      </c>
      <c r="M449" s="114"/>
      <c r="O449" s="114"/>
      <c r="Q449" s="114"/>
      <c r="T449" s="114"/>
    </row>
    <row r="450" spans="1:21" outlineLevel="1" x14ac:dyDescent="0.3">
      <c r="A450" s="106"/>
      <c r="B450" s="107"/>
      <c r="C450" s="133"/>
      <c r="D450" s="153">
        <f>SUM(D448:D449)</f>
        <v>0.1763888888888889</v>
      </c>
      <c r="E450" s="113"/>
      <c r="F450" s="113"/>
      <c r="G450" s="125">
        <f>SUM(F449-F447)</f>
        <v>0.22500000000000006</v>
      </c>
      <c r="H450" s="118">
        <f>SUM(H449+H448+H447+H447+H447)</f>
        <v>300</v>
      </c>
      <c r="I450" s="109">
        <f>SUM(I447:I449)</f>
        <v>330.00000000000006</v>
      </c>
      <c r="J450" s="109">
        <f>SUM(J447:J449)</f>
        <v>0</v>
      </c>
      <c r="K450" s="109">
        <f>SUM(I450:J450)+150</f>
        <v>480.00000000000006</v>
      </c>
      <c r="L450" s="128"/>
      <c r="M450" s="107"/>
      <c r="N450" s="125"/>
      <c r="O450" s="107"/>
      <c r="P450" s="109"/>
      <c r="Q450" s="107"/>
      <c r="R450" s="125"/>
      <c r="S450" s="109"/>
      <c r="T450" s="109">
        <f>IF(T447&lt;160,160,T447)</f>
        <v>741.80000000000007</v>
      </c>
      <c r="U450" s="159"/>
    </row>
    <row r="451" spans="1:21" outlineLevel="1" x14ac:dyDescent="0.3">
      <c r="A451" s="2">
        <v>8</v>
      </c>
      <c r="B451" s="114" t="str">
        <f>VLOOKUP(A451,BASE!A:B,2,FALSE)</f>
        <v>PTF ST SULPICE</v>
      </c>
      <c r="C451" s="201" t="s">
        <v>260</v>
      </c>
      <c r="D451" s="112"/>
      <c r="E451" s="112"/>
      <c r="F451" s="151">
        <v>0.20833333333333334</v>
      </c>
      <c r="G451" s="114"/>
      <c r="M451" s="114">
        <v>276</v>
      </c>
      <c r="N451" s="13">
        <v>0.17916666666666667</v>
      </c>
      <c r="O451" s="122">
        <f>SUM(M451*$F$1)</f>
        <v>303.60000000000002</v>
      </c>
      <c r="P451" s="64">
        <v>16.5</v>
      </c>
      <c r="Q451" s="98">
        <f>SUM(H454+M451)</f>
        <v>553</v>
      </c>
      <c r="R451" s="102">
        <f>SUM(N451+G454)</f>
        <v>0.41250000000000003</v>
      </c>
      <c r="S451" s="101">
        <f>SUM(P451+J454)</f>
        <v>36.799999999999997</v>
      </c>
      <c r="T451" s="101">
        <f>SUM(K454+O451+P451)</f>
        <v>795.10000000000014</v>
      </c>
      <c r="U451" s="156">
        <f>SUM(D454+N451)</f>
        <v>0.36388888888888893</v>
      </c>
    </row>
    <row r="452" spans="1:21" ht="36" outlineLevel="1" x14ac:dyDescent="0.3">
      <c r="A452" s="2">
        <v>50</v>
      </c>
      <c r="B452" s="114" t="str">
        <f>VLOOKUP(A452,BASE!A:B,2,FALSE)</f>
        <v>LE SOLER</v>
      </c>
      <c r="C452" s="201"/>
      <c r="D452" s="112">
        <v>0.16250000000000001</v>
      </c>
      <c r="E452" s="112">
        <f t="shared" ref="E452:E453" si="50">SUM(F451+D452)</f>
        <v>0.37083333333333335</v>
      </c>
      <c r="F452" s="112">
        <f t="shared" ref="F452:F453" si="51">SUM(E452+$G$1)</f>
        <v>0.39513888888888893</v>
      </c>
      <c r="G452" s="114"/>
      <c r="H452" s="116">
        <v>241</v>
      </c>
      <c r="I452" s="64">
        <f t="shared" ref="I452:I453" si="52">SUM(H452*$F$1)</f>
        <v>265.10000000000002</v>
      </c>
      <c r="J452" s="64">
        <v>20.3</v>
      </c>
      <c r="L452" s="127" t="s">
        <v>327</v>
      </c>
      <c r="M452" s="114"/>
      <c r="O452" s="114"/>
      <c r="Q452" s="114"/>
      <c r="T452" s="114"/>
    </row>
    <row r="453" spans="1:21" ht="36" outlineLevel="1" x14ac:dyDescent="0.3">
      <c r="A453" s="2">
        <v>53</v>
      </c>
      <c r="B453" s="114" t="str">
        <f>VLOOKUP(A453,BASE!A:B,2,FALSE)</f>
        <v>PRADES</v>
      </c>
      <c r="C453" s="201"/>
      <c r="D453" s="112">
        <v>2.2222222222222223E-2</v>
      </c>
      <c r="E453" s="112">
        <f t="shared" si="50"/>
        <v>0.41736111111111113</v>
      </c>
      <c r="F453" s="112">
        <f t="shared" si="51"/>
        <v>0.44166666666666671</v>
      </c>
      <c r="G453" s="114"/>
      <c r="H453" s="116">
        <v>36</v>
      </c>
      <c r="I453" s="64">
        <f t="shared" si="52"/>
        <v>39.6</v>
      </c>
      <c r="J453" s="64">
        <v>0</v>
      </c>
      <c r="L453" s="127" t="s">
        <v>328</v>
      </c>
      <c r="M453" s="114"/>
      <c r="O453" s="114"/>
      <c r="Q453" s="114"/>
      <c r="R453" s="116"/>
      <c r="T453" s="114"/>
    </row>
    <row r="454" spans="1:21" outlineLevel="1" x14ac:dyDescent="0.3">
      <c r="A454" s="106"/>
      <c r="B454" s="107"/>
      <c r="C454" s="133"/>
      <c r="D454" s="153">
        <f>SUM(D452:D453)</f>
        <v>0.18472222222222223</v>
      </c>
      <c r="E454" s="113"/>
      <c r="F454" s="113"/>
      <c r="G454" s="125">
        <f>SUM(F453-F451)</f>
        <v>0.23333333333333336</v>
      </c>
      <c r="H454" s="118">
        <f>SUM(H453+H452+H451+H451+H451)</f>
        <v>277</v>
      </c>
      <c r="I454" s="109">
        <f>SUM(I451:I453)</f>
        <v>304.70000000000005</v>
      </c>
      <c r="J454" s="109">
        <f>SUM(J451:J453)</f>
        <v>20.3</v>
      </c>
      <c r="K454" s="109">
        <f>SUM(I454:J454)+150</f>
        <v>475.00000000000006</v>
      </c>
      <c r="L454" s="128"/>
      <c r="M454" s="107"/>
      <c r="N454" s="125"/>
      <c r="O454" s="107"/>
      <c r="P454" s="109"/>
      <c r="Q454" s="107"/>
      <c r="R454" s="125"/>
      <c r="S454" s="109"/>
      <c r="T454" s="109">
        <f>IF(T451&lt;160,160,T451)</f>
        <v>795.10000000000014</v>
      </c>
      <c r="U454" s="159"/>
    </row>
    <row r="455" spans="1:21" x14ac:dyDescent="0.3">
      <c r="A455" s="202" t="s">
        <v>325</v>
      </c>
      <c r="B455" s="202"/>
      <c r="D455" s="112"/>
      <c r="E455" s="112"/>
      <c r="F455" s="112"/>
    </row>
    <row r="456" spans="1:21" outlineLevel="1" x14ac:dyDescent="0.3">
      <c r="A456" s="2">
        <v>8</v>
      </c>
      <c r="B456" s="114" t="str">
        <f>VLOOKUP(A456,BASE!A:B,2,FALSE)</f>
        <v>PTF ST SULPICE</v>
      </c>
      <c r="C456" s="201" t="s">
        <v>267</v>
      </c>
      <c r="D456" s="112"/>
      <c r="E456" s="112"/>
      <c r="F456" s="151">
        <v>0.20833333333333334</v>
      </c>
      <c r="M456" s="3">
        <v>132</v>
      </c>
      <c r="N456" s="13">
        <v>7.0833333333333331E-2</v>
      </c>
      <c r="O456" s="122">
        <f>SUM(M456*$F$1)</f>
        <v>145.20000000000002</v>
      </c>
      <c r="P456" s="64">
        <v>17.899999999999999</v>
      </c>
      <c r="Q456" s="98">
        <f>SUM(H460+M456)</f>
        <v>377</v>
      </c>
      <c r="R456" s="102">
        <f>SUM(N456+G460)</f>
        <v>0.31180555555555561</v>
      </c>
      <c r="S456" s="101">
        <f>SUM(P456+J460)</f>
        <v>42.2</v>
      </c>
      <c r="T456" s="101">
        <f>SUM(K460+O456+P456)</f>
        <v>606.9</v>
      </c>
      <c r="U456" s="156">
        <f>SUM(D460+N456)</f>
        <v>0.23888888888888887</v>
      </c>
    </row>
    <row r="457" spans="1:21" outlineLevel="1" x14ac:dyDescent="0.3">
      <c r="A457" s="2">
        <v>85</v>
      </c>
      <c r="B457" s="114" t="str">
        <f>VLOOKUP(A457,BASE!A:B,2,FALSE)</f>
        <v>LUCHON</v>
      </c>
      <c r="C457" s="201"/>
      <c r="D457" s="112">
        <v>0.11458333333333333</v>
      </c>
      <c r="E457" s="112">
        <f t="shared" si="38"/>
        <v>0.32291666666666669</v>
      </c>
      <c r="F457" s="112">
        <f t="shared" si="39"/>
        <v>0.34722222222222227</v>
      </c>
      <c r="H457" s="116">
        <v>183</v>
      </c>
      <c r="I457" s="64">
        <f t="shared" si="40"/>
        <v>201.3</v>
      </c>
      <c r="J457" s="64">
        <v>24.3</v>
      </c>
    </row>
    <row r="458" spans="1:21" outlineLevel="1" x14ac:dyDescent="0.3">
      <c r="A458" s="2">
        <v>139</v>
      </c>
      <c r="B458" s="114" t="str">
        <f>VLOOKUP(A458,BASE!A:B,2,FALSE)</f>
        <v>ST GAUDENS CARR.</v>
      </c>
      <c r="C458" s="201"/>
      <c r="D458" s="112">
        <v>5.347222222222222E-2</v>
      </c>
      <c r="E458" s="112">
        <f t="shared" si="38"/>
        <v>0.40069444444444446</v>
      </c>
      <c r="F458" s="112">
        <f t="shared" si="39"/>
        <v>0.42500000000000004</v>
      </c>
      <c r="H458" s="116">
        <v>62</v>
      </c>
      <c r="I458" s="64">
        <f t="shared" si="40"/>
        <v>68.2</v>
      </c>
      <c r="J458" s="64">
        <v>0</v>
      </c>
    </row>
    <row r="459" spans="1:21" outlineLevel="1" x14ac:dyDescent="0.3">
      <c r="A459" s="2">
        <v>102</v>
      </c>
      <c r="B459" s="114" t="str">
        <f>VLOOKUP(A459,BASE!A:B,2,FALSE)</f>
        <v>ST GAUDENS</v>
      </c>
      <c r="C459" s="201"/>
      <c r="D459" s="112">
        <v>0</v>
      </c>
      <c r="E459" s="112">
        <f t="shared" si="38"/>
        <v>0.42500000000000004</v>
      </c>
      <c r="F459" s="112">
        <f t="shared" si="39"/>
        <v>0.44930555555555562</v>
      </c>
      <c r="H459" s="116">
        <v>0</v>
      </c>
      <c r="I459" s="64">
        <f t="shared" si="40"/>
        <v>0</v>
      </c>
      <c r="J459" s="64">
        <v>0</v>
      </c>
    </row>
    <row r="460" spans="1:21" outlineLevel="1" x14ac:dyDescent="0.3">
      <c r="A460" s="106"/>
      <c r="B460" s="107"/>
      <c r="C460" s="133"/>
      <c r="D460" s="153">
        <f>SUM(D457:D459)</f>
        <v>0.16805555555555554</v>
      </c>
      <c r="E460" s="113"/>
      <c r="F460" s="113"/>
      <c r="G460" s="125">
        <f>SUM(F459-F456)</f>
        <v>0.24097222222222228</v>
      </c>
      <c r="H460" s="118">
        <f>SUM(H459+H458+H457)</f>
        <v>245</v>
      </c>
      <c r="I460" s="109">
        <f>SUM(I457:I459)</f>
        <v>269.5</v>
      </c>
      <c r="J460" s="109">
        <f>SUM(J457:J459)</f>
        <v>24.3</v>
      </c>
      <c r="K460" s="109">
        <f>SUM(I460:J460)+150</f>
        <v>443.8</v>
      </c>
      <c r="L460" s="128"/>
      <c r="M460" s="107"/>
      <c r="N460" s="125"/>
      <c r="O460" s="107"/>
      <c r="P460" s="109"/>
      <c r="Q460" s="107"/>
      <c r="R460" s="125"/>
      <c r="S460" s="109"/>
      <c r="T460" s="109">
        <f>IF(T456&lt;160,160,T456)</f>
        <v>606.9</v>
      </c>
      <c r="U460" s="159"/>
    </row>
    <row r="461" spans="1:21" outlineLevel="1" x14ac:dyDescent="0.3">
      <c r="A461" s="2">
        <v>8</v>
      </c>
      <c r="B461" s="114" t="str">
        <f>VLOOKUP(A461,BASE!A:B,2,FALSE)</f>
        <v>PTF ST SULPICE</v>
      </c>
      <c r="C461" s="201" t="s">
        <v>3</v>
      </c>
      <c r="D461" s="112"/>
      <c r="E461" s="112"/>
      <c r="F461" s="151">
        <v>0.20833333333333334</v>
      </c>
      <c r="G461" s="114"/>
      <c r="M461" s="114">
        <v>141</v>
      </c>
      <c r="N461" s="13">
        <v>0.1013888888888889</v>
      </c>
      <c r="O461" s="122">
        <f>SUM(M461*$F$1)</f>
        <v>155.10000000000002</v>
      </c>
      <c r="Q461" s="98">
        <f>SUM(H465+M461)</f>
        <v>377</v>
      </c>
      <c r="R461" s="102">
        <f>SUM(N461+G465)</f>
        <v>0.38333333333333347</v>
      </c>
      <c r="S461" s="101">
        <f>SUM(P461+J465)</f>
        <v>0</v>
      </c>
      <c r="T461" s="101">
        <f>SUM(K465+O461+P461)</f>
        <v>564.70000000000005</v>
      </c>
      <c r="U461" s="156">
        <f>SUM(D465+N461)</f>
        <v>0.31041666666666667</v>
      </c>
    </row>
    <row r="462" spans="1:21" outlineLevel="1" x14ac:dyDescent="0.3">
      <c r="A462" s="2">
        <v>85</v>
      </c>
      <c r="B462" s="114" t="str">
        <f>VLOOKUP(A462,BASE!A:B,2,FALSE)</f>
        <v>LUCHON</v>
      </c>
      <c r="C462" s="201"/>
      <c r="D462" s="112">
        <v>0.15277777777777776</v>
      </c>
      <c r="E462" s="112">
        <f t="shared" ref="E462:E464" si="53">SUM(F461+D462)</f>
        <v>0.3611111111111111</v>
      </c>
      <c r="F462" s="112">
        <f t="shared" ref="F462:F464" si="54">SUM(E462+$G$1)</f>
        <v>0.38541666666666669</v>
      </c>
      <c r="G462" s="114"/>
      <c r="H462" s="116">
        <v>185</v>
      </c>
      <c r="I462" s="64">
        <f t="shared" ref="I462:I464" si="55">SUM(H462*$F$1)</f>
        <v>203.50000000000003</v>
      </c>
      <c r="J462" s="64">
        <v>0</v>
      </c>
      <c r="M462" s="114"/>
      <c r="O462" s="114"/>
      <c r="Q462" s="114"/>
      <c r="T462" s="114"/>
    </row>
    <row r="463" spans="1:21" outlineLevel="1" x14ac:dyDescent="0.3">
      <c r="A463" s="2">
        <v>139</v>
      </c>
      <c r="B463" s="114" t="str">
        <f>VLOOKUP(A463,BASE!A:B,2,FALSE)</f>
        <v>ST GAUDENS CARR.</v>
      </c>
      <c r="C463" s="201"/>
      <c r="D463" s="112">
        <v>5.6250000000000001E-2</v>
      </c>
      <c r="E463" s="112">
        <f t="shared" si="53"/>
        <v>0.44166666666666671</v>
      </c>
      <c r="F463" s="112">
        <f t="shared" si="54"/>
        <v>0.46597222222222229</v>
      </c>
      <c r="G463" s="114"/>
      <c r="H463" s="116">
        <v>51</v>
      </c>
      <c r="I463" s="64">
        <f t="shared" si="55"/>
        <v>56.1</v>
      </c>
      <c r="J463" s="64">
        <v>0</v>
      </c>
      <c r="M463" s="114"/>
      <c r="O463" s="114"/>
      <c r="Q463" s="114"/>
      <c r="T463" s="114"/>
    </row>
    <row r="464" spans="1:21" outlineLevel="1" x14ac:dyDescent="0.3">
      <c r="A464" s="2">
        <v>102</v>
      </c>
      <c r="B464" s="114" t="str">
        <f>VLOOKUP(A464,BASE!A:B,2,FALSE)</f>
        <v>ST GAUDENS</v>
      </c>
      <c r="C464" s="201"/>
      <c r="D464" s="112">
        <v>0</v>
      </c>
      <c r="E464" s="112">
        <f t="shared" si="53"/>
        <v>0.46597222222222229</v>
      </c>
      <c r="F464" s="112">
        <f t="shared" si="54"/>
        <v>0.49027777777777787</v>
      </c>
      <c r="G464" s="114"/>
      <c r="H464" s="116">
        <v>0</v>
      </c>
      <c r="I464" s="64">
        <f t="shared" si="55"/>
        <v>0</v>
      </c>
      <c r="J464" s="64">
        <v>0</v>
      </c>
      <c r="M464" s="114"/>
      <c r="O464" s="114"/>
      <c r="Q464" s="114"/>
      <c r="T464" s="114"/>
    </row>
    <row r="465" spans="1:21" outlineLevel="1" x14ac:dyDescent="0.3">
      <c r="A465" s="106"/>
      <c r="B465" s="107"/>
      <c r="C465" s="133"/>
      <c r="D465" s="153">
        <f>SUM(D462:D464)</f>
        <v>0.20902777777777776</v>
      </c>
      <c r="E465" s="113"/>
      <c r="F465" s="113"/>
      <c r="G465" s="125">
        <f>SUM(F464-F461)</f>
        <v>0.28194444444444455</v>
      </c>
      <c r="H465" s="118">
        <f>SUM(H464+H463+H462)</f>
        <v>236</v>
      </c>
      <c r="I465" s="109">
        <f>SUM(I462:I464)</f>
        <v>259.60000000000002</v>
      </c>
      <c r="J465" s="109">
        <f>SUM(J462:J464)</f>
        <v>0</v>
      </c>
      <c r="K465" s="109">
        <f>SUM(I465:J465)+150</f>
        <v>409.6</v>
      </c>
      <c r="L465" s="128"/>
      <c r="M465" s="107"/>
      <c r="N465" s="125"/>
      <c r="O465" s="107"/>
      <c r="P465" s="109"/>
      <c r="Q465" s="107"/>
      <c r="R465" s="125"/>
      <c r="S465" s="109"/>
      <c r="T465" s="109">
        <f>IF(T461&lt;160,160,T461)</f>
        <v>564.70000000000005</v>
      </c>
      <c r="U465" s="159"/>
    </row>
    <row r="466" spans="1:21" outlineLevel="1" x14ac:dyDescent="0.3">
      <c r="A466" s="2">
        <v>8</v>
      </c>
      <c r="B466" s="114" t="str">
        <f>VLOOKUP(A466,BASE!A:B,2,FALSE)</f>
        <v>PTF ST SULPICE</v>
      </c>
      <c r="C466" s="201" t="s">
        <v>260</v>
      </c>
      <c r="D466" s="112"/>
      <c r="E466" s="112"/>
      <c r="F466" s="151">
        <v>0.20833333333333334</v>
      </c>
      <c r="G466" s="114"/>
      <c r="L466" s="150"/>
      <c r="M466" s="114">
        <v>136</v>
      </c>
      <c r="N466" s="13">
        <v>0.1361111111111111</v>
      </c>
      <c r="O466" s="122">
        <f>SUM(M466*$F$1)</f>
        <v>149.60000000000002</v>
      </c>
      <c r="P466" s="64">
        <v>18.600000000000001</v>
      </c>
      <c r="Q466" s="98">
        <f>SUM(H470+M466)</f>
        <v>369</v>
      </c>
      <c r="R466" s="102">
        <f>SUM(N466+G470)</f>
        <v>0.37847222222222232</v>
      </c>
      <c r="S466" s="101">
        <f>SUM(P466+J470)</f>
        <v>37.200000000000003</v>
      </c>
      <c r="T466" s="101">
        <f>SUM(K470+O466+P466)</f>
        <v>593.1</v>
      </c>
      <c r="U466" s="156">
        <f>SUM(D470+N466)</f>
        <v>0.30555555555555558</v>
      </c>
    </row>
    <row r="467" spans="1:21" outlineLevel="1" x14ac:dyDescent="0.3">
      <c r="A467" s="2">
        <v>85</v>
      </c>
      <c r="B467" s="114" t="str">
        <f>VLOOKUP(A467,BASE!A:B,2,FALSE)</f>
        <v>LUCHON</v>
      </c>
      <c r="C467" s="201"/>
      <c r="D467" s="112">
        <v>0.12430555555555556</v>
      </c>
      <c r="E467" s="112">
        <f t="shared" ref="E467:E469" si="56">SUM(F466+D467)</f>
        <v>0.33263888888888893</v>
      </c>
      <c r="F467" s="112">
        <f t="shared" ref="F467:F469" si="57">SUM(E467+$G$1)</f>
        <v>0.35694444444444451</v>
      </c>
      <c r="G467" s="114"/>
      <c r="H467" s="116">
        <v>186</v>
      </c>
      <c r="I467" s="64">
        <f t="shared" ref="I467:I469" si="58">SUM(H467*$F$1)</f>
        <v>204.60000000000002</v>
      </c>
      <c r="J467" s="64">
        <v>18.600000000000001</v>
      </c>
      <c r="L467" s="150"/>
      <c r="M467" s="114"/>
      <c r="O467" s="114"/>
      <c r="Q467" s="114"/>
      <c r="T467" s="114"/>
    </row>
    <row r="468" spans="1:21" outlineLevel="1" x14ac:dyDescent="0.3">
      <c r="A468" s="2">
        <v>139</v>
      </c>
      <c r="B468" s="114" t="str">
        <f>VLOOKUP(A468,BASE!A:B,2,FALSE)</f>
        <v>ST GAUDENS CARR.</v>
      </c>
      <c r="C468" s="201"/>
      <c r="D468" s="112">
        <v>4.5138888888888888E-2</v>
      </c>
      <c r="E468" s="112">
        <f t="shared" si="56"/>
        <v>0.4020833333333334</v>
      </c>
      <c r="F468" s="112">
        <f t="shared" si="57"/>
        <v>0.42638888888888898</v>
      </c>
      <c r="G468" s="114"/>
      <c r="H468" s="116">
        <v>47</v>
      </c>
      <c r="I468" s="64">
        <f t="shared" si="58"/>
        <v>51.7</v>
      </c>
      <c r="J468" s="64">
        <v>0</v>
      </c>
      <c r="L468" s="150"/>
      <c r="M468" s="114"/>
      <c r="O468" s="114"/>
      <c r="Q468" s="114"/>
      <c r="T468" s="114"/>
    </row>
    <row r="469" spans="1:21" outlineLevel="1" x14ac:dyDescent="0.3">
      <c r="A469" s="2">
        <v>102</v>
      </c>
      <c r="B469" s="114" t="str">
        <f>VLOOKUP(A469,BASE!A:B,2,FALSE)</f>
        <v>ST GAUDENS</v>
      </c>
      <c r="C469" s="201"/>
      <c r="D469" s="112">
        <v>0</v>
      </c>
      <c r="E469" s="112">
        <f t="shared" si="56"/>
        <v>0.42638888888888898</v>
      </c>
      <c r="F469" s="112">
        <f t="shared" si="57"/>
        <v>0.45069444444444456</v>
      </c>
      <c r="G469" s="114"/>
      <c r="I469" s="64">
        <f t="shared" si="58"/>
        <v>0</v>
      </c>
      <c r="J469" s="64">
        <v>0</v>
      </c>
      <c r="L469" s="150"/>
      <c r="M469" s="114"/>
      <c r="O469" s="114"/>
      <c r="Q469" s="114"/>
      <c r="T469" s="114"/>
    </row>
    <row r="470" spans="1:21" outlineLevel="1" x14ac:dyDescent="0.3">
      <c r="A470" s="106"/>
      <c r="B470" s="107"/>
      <c r="C470" s="133"/>
      <c r="D470" s="153">
        <f>SUM(D467:D469)</f>
        <v>0.16944444444444445</v>
      </c>
      <c r="E470" s="113"/>
      <c r="F470" s="113"/>
      <c r="G470" s="125">
        <f>SUM(F469-F466)</f>
        <v>0.24236111111111122</v>
      </c>
      <c r="H470" s="118">
        <f>SUM(H469+H468+H467)</f>
        <v>233</v>
      </c>
      <c r="I470" s="109">
        <f>SUM(I467:I469)</f>
        <v>256.3</v>
      </c>
      <c r="J470" s="109">
        <f>SUM(J467:J469)</f>
        <v>18.600000000000001</v>
      </c>
      <c r="K470" s="109">
        <f>SUM(I470:J470)+150</f>
        <v>424.90000000000003</v>
      </c>
      <c r="L470" s="128"/>
      <c r="M470" s="107"/>
      <c r="N470" s="125"/>
      <c r="O470" s="107"/>
      <c r="P470" s="109"/>
      <c r="Q470" s="107"/>
      <c r="R470" s="125"/>
      <c r="S470" s="109"/>
      <c r="T470" s="109">
        <f>IF(T466&lt;160,160,T466)</f>
        <v>593.1</v>
      </c>
      <c r="U470" s="159"/>
    </row>
    <row r="471" spans="1:21" x14ac:dyDescent="0.3">
      <c r="A471" s="202" t="s">
        <v>329</v>
      </c>
      <c r="B471" s="202"/>
      <c r="D471" s="112"/>
      <c r="E471" s="112"/>
      <c r="F471" s="112"/>
    </row>
    <row r="472" spans="1:21" outlineLevel="1" x14ac:dyDescent="0.3">
      <c r="A472" s="2">
        <v>8</v>
      </c>
      <c r="B472" s="114" t="str">
        <f>VLOOKUP(A472,BASE!A:B,2,FALSE)</f>
        <v>PTF ST SULPICE</v>
      </c>
      <c r="C472" s="201" t="s">
        <v>267</v>
      </c>
      <c r="D472" s="112"/>
      <c r="E472" s="112"/>
      <c r="F472" s="151">
        <v>0.27013888888888887</v>
      </c>
      <c r="M472" s="3">
        <v>64</v>
      </c>
      <c r="N472" s="13">
        <v>4.3055555555555562E-2</v>
      </c>
      <c r="O472" s="122">
        <f>SUM(M472*$F$1)</f>
        <v>70.400000000000006</v>
      </c>
      <c r="P472" s="64">
        <v>11.3</v>
      </c>
      <c r="Q472" s="98">
        <f>SUM(H476+M472)</f>
        <v>238</v>
      </c>
      <c r="R472" s="102">
        <f>SUM(N472+G476)</f>
        <v>0.22708333333333347</v>
      </c>
      <c r="S472" s="101">
        <f>SUM(P472+J476)</f>
        <v>26.7</v>
      </c>
      <c r="T472" s="101">
        <f>SUM(K476+O472+P472)</f>
        <v>438.50000000000006</v>
      </c>
      <c r="U472" s="156">
        <f>SUM(D476+N472)</f>
        <v>0.15416666666666667</v>
      </c>
    </row>
    <row r="473" spans="1:21" outlineLevel="1" x14ac:dyDescent="0.3">
      <c r="A473" s="2">
        <v>142</v>
      </c>
      <c r="B473" s="114" t="str">
        <f>VLOOKUP(A473,BASE!A:B,2,FALSE)</f>
        <v>LABASTIDE ST P.</v>
      </c>
      <c r="C473" s="201"/>
      <c r="D473" s="112">
        <v>4.2361111111111106E-2</v>
      </c>
      <c r="E473" s="112">
        <f t="shared" si="38"/>
        <v>0.3125</v>
      </c>
      <c r="F473" s="112">
        <f t="shared" si="39"/>
        <v>0.33680555555555558</v>
      </c>
      <c r="H473" s="116">
        <v>75</v>
      </c>
      <c r="I473" s="64">
        <f t="shared" si="40"/>
        <v>82.5</v>
      </c>
      <c r="J473" s="64">
        <v>4.8</v>
      </c>
    </row>
    <row r="474" spans="1:21" outlineLevel="1" x14ac:dyDescent="0.3">
      <c r="A474" s="2">
        <v>35</v>
      </c>
      <c r="B474" s="114" t="str">
        <f>VLOOKUP(A474,BASE!A:B,2,FALSE)</f>
        <v>CAUSSADE</v>
      </c>
      <c r="C474" s="201"/>
      <c r="D474" s="112">
        <v>2.7083333333333334E-2</v>
      </c>
      <c r="E474" s="112">
        <f t="shared" ref="E474" si="59">SUM(F473+D474)</f>
        <v>0.36388888888888893</v>
      </c>
      <c r="F474" s="112">
        <f t="shared" si="39"/>
        <v>0.38819444444444451</v>
      </c>
      <c r="H474" s="116">
        <v>40</v>
      </c>
      <c r="I474" s="64">
        <f t="shared" ref="I474:I523" si="60">SUM(H474*$F$1)</f>
        <v>44</v>
      </c>
      <c r="J474" s="64">
        <v>5.3</v>
      </c>
    </row>
    <row r="475" spans="1:21" outlineLevel="1" x14ac:dyDescent="0.3">
      <c r="A475" s="2">
        <v>34</v>
      </c>
      <c r="B475" s="114" t="str">
        <f>VLOOKUP(A475,BASE!A:B,2,FALSE)</f>
        <v>VERDUN SUR G.</v>
      </c>
      <c r="C475" s="201"/>
      <c r="D475" s="112">
        <v>4.1666666666666664E-2</v>
      </c>
      <c r="E475" s="112">
        <f t="shared" ref="E475:E538" si="61">SUM(F474+D475)</f>
        <v>0.42986111111111119</v>
      </c>
      <c r="F475" s="112">
        <f t="shared" si="39"/>
        <v>0.45416666666666677</v>
      </c>
      <c r="H475" s="116">
        <v>59</v>
      </c>
      <c r="I475" s="64">
        <f t="shared" si="60"/>
        <v>64.900000000000006</v>
      </c>
      <c r="J475" s="64">
        <v>5.3</v>
      </c>
    </row>
    <row r="476" spans="1:21" outlineLevel="1" x14ac:dyDescent="0.3">
      <c r="A476" s="106"/>
      <c r="B476" s="107"/>
      <c r="C476" s="133"/>
      <c r="D476" s="153">
        <f>SUM(D473:D475)</f>
        <v>0.1111111111111111</v>
      </c>
      <c r="E476" s="113"/>
      <c r="F476" s="113"/>
      <c r="G476" s="125">
        <f>SUM(F475-F472)</f>
        <v>0.1840277777777779</v>
      </c>
      <c r="H476" s="118">
        <f>SUM(H475+H474+H473)</f>
        <v>174</v>
      </c>
      <c r="I476" s="109">
        <f>SUM(I473:I475)</f>
        <v>191.4</v>
      </c>
      <c r="J476" s="109">
        <f>SUM(J473:J475)</f>
        <v>15.399999999999999</v>
      </c>
      <c r="K476" s="109">
        <f>SUM(I476:J476)+150</f>
        <v>356.8</v>
      </c>
      <c r="L476" s="128"/>
      <c r="M476" s="107"/>
      <c r="N476" s="125"/>
      <c r="O476" s="107"/>
      <c r="P476" s="109"/>
      <c r="Q476" s="107"/>
      <c r="R476" s="125"/>
      <c r="S476" s="109"/>
      <c r="T476" s="109">
        <f>IF(T472&lt;160,160,T472)</f>
        <v>438.50000000000006</v>
      </c>
      <c r="U476" s="159"/>
    </row>
    <row r="477" spans="1:21" outlineLevel="1" x14ac:dyDescent="0.3">
      <c r="A477" s="2">
        <v>8</v>
      </c>
      <c r="B477" s="114" t="str">
        <f>VLOOKUP(A477,BASE!A:B,2,FALSE)</f>
        <v>PTF ST SULPICE</v>
      </c>
      <c r="C477" s="201" t="s">
        <v>297</v>
      </c>
      <c r="D477" s="112"/>
      <c r="E477" s="112"/>
      <c r="F477" s="151">
        <v>0.27777777777777779</v>
      </c>
      <c r="G477" s="114"/>
      <c r="M477" s="114">
        <v>49</v>
      </c>
      <c r="N477" s="13">
        <v>4.9305555555555554E-2</v>
      </c>
      <c r="O477" s="122">
        <f>SUM(M477*$F$1)</f>
        <v>53.900000000000006</v>
      </c>
      <c r="Q477" s="98">
        <f>SUM(H481+M477)</f>
        <v>183</v>
      </c>
      <c r="R477" s="102">
        <f>SUM(N477+G481)</f>
        <v>0.23333333333333339</v>
      </c>
      <c r="S477" s="101">
        <f>SUM(P477+J481)</f>
        <v>0</v>
      </c>
      <c r="T477" s="101">
        <f>SUM(K481+O477+P477)</f>
        <v>351.30000000000007</v>
      </c>
      <c r="U477" s="156">
        <f>SUM(D481+N477)</f>
        <v>0.16041666666666665</v>
      </c>
    </row>
    <row r="478" spans="1:21" outlineLevel="1" x14ac:dyDescent="0.3">
      <c r="A478" s="2">
        <v>142</v>
      </c>
      <c r="B478" s="114" t="str">
        <f>VLOOKUP(A478,BASE!A:B,2,FALSE)</f>
        <v>LABASTIDE ST P.</v>
      </c>
      <c r="C478" s="201"/>
      <c r="D478" s="112">
        <v>3.4722222222222224E-2</v>
      </c>
      <c r="E478" s="112">
        <f t="shared" ref="E478:E480" si="62">SUM(F477+D478)</f>
        <v>0.3125</v>
      </c>
      <c r="F478" s="112">
        <f t="shared" ref="F478:F480" si="63">SUM(E478+$G$1)</f>
        <v>0.33680555555555558</v>
      </c>
      <c r="G478" s="114"/>
      <c r="H478" s="116">
        <v>39</v>
      </c>
      <c r="I478" s="64">
        <f t="shared" ref="I478:I480" si="64">SUM(H478*$F$1)</f>
        <v>42.900000000000006</v>
      </c>
      <c r="J478" s="64">
        <v>0</v>
      </c>
      <c r="M478" s="114"/>
      <c r="O478" s="114"/>
      <c r="Q478" s="114"/>
      <c r="T478" s="114"/>
    </row>
    <row r="479" spans="1:21" outlineLevel="1" x14ac:dyDescent="0.3">
      <c r="A479" s="2">
        <v>35</v>
      </c>
      <c r="B479" s="114" t="str">
        <f>VLOOKUP(A479,BASE!A:B,2,FALSE)</f>
        <v>CAUSSADE</v>
      </c>
      <c r="C479" s="201"/>
      <c r="D479" s="112">
        <v>3.125E-2</v>
      </c>
      <c r="E479" s="112">
        <f t="shared" si="62"/>
        <v>0.36805555555555558</v>
      </c>
      <c r="F479" s="112">
        <f t="shared" si="63"/>
        <v>0.39236111111111116</v>
      </c>
      <c r="G479" s="114"/>
      <c r="H479" s="116">
        <v>39</v>
      </c>
      <c r="I479" s="64">
        <f t="shared" si="64"/>
        <v>42.900000000000006</v>
      </c>
      <c r="J479" s="64">
        <v>0</v>
      </c>
      <c r="M479" s="114"/>
      <c r="O479" s="114"/>
      <c r="Q479" s="114"/>
      <c r="T479" s="114"/>
    </row>
    <row r="480" spans="1:21" outlineLevel="1" x14ac:dyDescent="0.3">
      <c r="A480" s="2">
        <v>34</v>
      </c>
      <c r="B480" s="114" t="str">
        <f>VLOOKUP(A480,BASE!A:B,2,FALSE)</f>
        <v>VERDUN SUR G.</v>
      </c>
      <c r="C480" s="201"/>
      <c r="D480" s="112">
        <v>4.5138888888888888E-2</v>
      </c>
      <c r="E480" s="112">
        <f t="shared" si="62"/>
        <v>0.43750000000000006</v>
      </c>
      <c r="F480" s="112">
        <f t="shared" si="63"/>
        <v>0.46180555555555564</v>
      </c>
      <c r="G480" s="114"/>
      <c r="H480" s="116">
        <v>56</v>
      </c>
      <c r="I480" s="64">
        <f t="shared" si="64"/>
        <v>61.600000000000009</v>
      </c>
      <c r="J480" s="64">
        <v>0</v>
      </c>
      <c r="M480" s="114"/>
      <c r="O480" s="114"/>
      <c r="Q480" s="114"/>
      <c r="T480" s="114"/>
    </row>
    <row r="481" spans="1:21" outlineLevel="1" x14ac:dyDescent="0.3">
      <c r="A481" s="106"/>
      <c r="B481" s="107"/>
      <c r="C481" s="133"/>
      <c r="D481" s="153">
        <f>SUM(D478:D480)</f>
        <v>0.1111111111111111</v>
      </c>
      <c r="E481" s="113"/>
      <c r="F481" s="113"/>
      <c r="G481" s="125">
        <f>SUM(F480-F477)</f>
        <v>0.18402777777777785</v>
      </c>
      <c r="H481" s="118">
        <f>SUM(H480+H479+H478)</f>
        <v>134</v>
      </c>
      <c r="I481" s="109">
        <f>SUM(I478:I480)</f>
        <v>147.40000000000003</v>
      </c>
      <c r="J481" s="109">
        <f>SUM(J478:J480)</f>
        <v>0</v>
      </c>
      <c r="K481" s="109">
        <f>SUM(I481:J481)+150</f>
        <v>297.40000000000003</v>
      </c>
      <c r="L481" s="128"/>
      <c r="M481" s="107"/>
      <c r="N481" s="125"/>
      <c r="O481" s="107"/>
      <c r="P481" s="109"/>
      <c r="Q481" s="107"/>
      <c r="R481" s="125"/>
      <c r="S481" s="109"/>
      <c r="T481" s="109">
        <f>IF(T477&lt;160,160,T477)</f>
        <v>351.30000000000007</v>
      </c>
      <c r="U481" s="159"/>
    </row>
    <row r="482" spans="1:21" outlineLevel="1" x14ac:dyDescent="0.3">
      <c r="A482" s="2">
        <v>8</v>
      </c>
      <c r="B482" s="114" t="str">
        <f>VLOOKUP(A482,BASE!A:B,2,FALSE)</f>
        <v>PTF ST SULPICE</v>
      </c>
      <c r="C482" s="201" t="s">
        <v>260</v>
      </c>
      <c r="D482" s="112"/>
      <c r="E482" s="112"/>
      <c r="F482" s="151">
        <v>0.2673611111111111</v>
      </c>
      <c r="G482" s="114"/>
      <c r="M482" s="114">
        <v>37</v>
      </c>
      <c r="N482" s="13">
        <v>3.5416666666666666E-2</v>
      </c>
      <c r="O482" s="122">
        <f>SUM(M482*$F$1)</f>
        <v>40.700000000000003</v>
      </c>
      <c r="Q482" s="98">
        <f>SUM(H486+M482)</f>
        <v>183</v>
      </c>
      <c r="R482" s="102">
        <f>SUM(N482+G486)</f>
        <v>0.23263888888888895</v>
      </c>
      <c r="S482" s="101">
        <f>SUM(P482+J486)</f>
        <v>0</v>
      </c>
      <c r="T482" s="101">
        <f>SUM(K486+O482+P482)</f>
        <v>351.3</v>
      </c>
      <c r="U482" s="156">
        <f>SUM(D486+N482)</f>
        <v>0.15972222222222221</v>
      </c>
    </row>
    <row r="483" spans="1:21" outlineLevel="1" x14ac:dyDescent="0.3">
      <c r="A483" s="2">
        <v>34</v>
      </c>
      <c r="B483" s="114" t="str">
        <f>VLOOKUP(A483,BASE!A:B,2,FALSE)</f>
        <v>VERDUN SUR G.</v>
      </c>
      <c r="C483" s="201"/>
      <c r="D483" s="112">
        <v>4.5138888888888888E-2</v>
      </c>
      <c r="E483" s="112">
        <f t="shared" ref="E483:E485" si="65">SUM(F482+D483)</f>
        <v>0.3125</v>
      </c>
      <c r="F483" s="112">
        <f t="shared" ref="F483:F485" si="66">SUM(E483+$G$1)</f>
        <v>0.33680555555555558</v>
      </c>
      <c r="G483" s="114"/>
      <c r="H483" s="116">
        <v>51</v>
      </c>
      <c r="I483" s="64">
        <f t="shared" ref="I483:I485" si="67">SUM(H483*$F$1)</f>
        <v>56.1</v>
      </c>
      <c r="J483" s="64">
        <v>0</v>
      </c>
      <c r="M483" s="114"/>
      <c r="O483" s="114"/>
      <c r="Q483" s="114"/>
      <c r="T483" s="114"/>
    </row>
    <row r="484" spans="1:21" outlineLevel="1" x14ac:dyDescent="0.3">
      <c r="A484" s="2">
        <v>35</v>
      </c>
      <c r="B484" s="114" t="str">
        <f>VLOOKUP(A484,BASE!A:B,2,FALSE)</f>
        <v>CAUSSADE</v>
      </c>
      <c r="C484" s="201"/>
      <c r="D484" s="112">
        <v>4.7222222222222221E-2</v>
      </c>
      <c r="E484" s="112">
        <f t="shared" si="65"/>
        <v>0.3840277777777778</v>
      </c>
      <c r="F484" s="112">
        <f t="shared" si="66"/>
        <v>0.40833333333333338</v>
      </c>
      <c r="G484" s="114"/>
      <c r="H484" s="116">
        <v>57</v>
      </c>
      <c r="I484" s="64">
        <f t="shared" si="67"/>
        <v>62.7</v>
      </c>
      <c r="J484" s="64">
        <v>0</v>
      </c>
      <c r="M484" s="114"/>
      <c r="O484" s="114"/>
      <c r="Q484" s="114"/>
      <c r="T484" s="114"/>
    </row>
    <row r="485" spans="1:21" outlineLevel="1" x14ac:dyDescent="0.3">
      <c r="A485" s="2">
        <v>142</v>
      </c>
      <c r="B485" s="114" t="str">
        <f>VLOOKUP(A485,BASE!A:B,2,FALSE)</f>
        <v>LABASTIDE ST P.</v>
      </c>
      <c r="C485" s="201"/>
      <c r="D485" s="112">
        <v>3.1944444444444449E-2</v>
      </c>
      <c r="E485" s="112">
        <f t="shared" si="65"/>
        <v>0.44027777777777782</v>
      </c>
      <c r="F485" s="112">
        <f t="shared" si="66"/>
        <v>0.4645833333333334</v>
      </c>
      <c r="G485" s="114"/>
      <c r="H485" s="116">
        <v>38</v>
      </c>
      <c r="I485" s="64">
        <f t="shared" si="67"/>
        <v>41.800000000000004</v>
      </c>
      <c r="J485" s="64">
        <v>0</v>
      </c>
      <c r="M485" s="114"/>
      <c r="O485" s="114"/>
      <c r="Q485" s="114"/>
      <c r="T485" s="114"/>
    </row>
    <row r="486" spans="1:21" outlineLevel="1" x14ac:dyDescent="0.3">
      <c r="A486" s="106"/>
      <c r="B486" s="107"/>
      <c r="C486" s="133"/>
      <c r="D486" s="153">
        <f>SUM(D483:D485)</f>
        <v>0.12430555555555556</v>
      </c>
      <c r="E486" s="113"/>
      <c r="F486" s="113"/>
      <c r="G486" s="125">
        <f>SUM(F485-F482)</f>
        <v>0.1972222222222223</v>
      </c>
      <c r="H486" s="118">
        <f>SUM(H485+H484+H483)</f>
        <v>146</v>
      </c>
      <c r="I486" s="109">
        <f>SUM(I483:I485)</f>
        <v>160.60000000000002</v>
      </c>
      <c r="J486" s="109">
        <f>SUM(J483:J485)</f>
        <v>0</v>
      </c>
      <c r="K486" s="109">
        <f>SUM(I486:J486)+150</f>
        <v>310.60000000000002</v>
      </c>
      <c r="L486" s="128"/>
      <c r="M486" s="107"/>
      <c r="N486" s="125"/>
      <c r="O486" s="107"/>
      <c r="P486" s="109"/>
      <c r="Q486" s="107"/>
      <c r="R486" s="125"/>
      <c r="S486" s="109"/>
      <c r="T486" s="109">
        <f>IF(T482&lt;160,160,T482)</f>
        <v>351.3</v>
      </c>
      <c r="U486" s="159"/>
    </row>
    <row r="487" spans="1:21" x14ac:dyDescent="0.3">
      <c r="A487" s="202" t="s">
        <v>329</v>
      </c>
      <c r="B487" s="202"/>
      <c r="D487" s="112"/>
      <c r="E487" s="112"/>
      <c r="F487" s="112"/>
    </row>
    <row r="488" spans="1:21" outlineLevel="1" x14ac:dyDescent="0.3">
      <c r="A488" s="2">
        <v>8</v>
      </c>
      <c r="B488" s="114" t="str">
        <f>VLOOKUP(A488,BASE!A:B,2,FALSE)</f>
        <v>PTF ST SULPICE</v>
      </c>
      <c r="C488" s="201" t="s">
        <v>0</v>
      </c>
      <c r="D488" s="112"/>
      <c r="E488" s="112"/>
      <c r="F488" s="151">
        <v>0.20833333333333334</v>
      </c>
      <c r="M488" s="116">
        <v>111</v>
      </c>
      <c r="N488" s="13">
        <v>6.458333333333334E-2</v>
      </c>
      <c r="O488" s="122">
        <f>SUM(M488*$F$1)</f>
        <v>122.10000000000001</v>
      </c>
      <c r="P488" s="64">
        <v>5.5</v>
      </c>
      <c r="Q488" s="98">
        <f>SUM(H491+M488)</f>
        <v>343</v>
      </c>
      <c r="R488" s="102">
        <f>SUM(N488+G492)</f>
        <v>6.458333333333334E-2</v>
      </c>
      <c r="S488" s="101">
        <f>SUM(P488+J491)</f>
        <v>11</v>
      </c>
      <c r="T488" s="101">
        <f>SUM(K491+O488+P488)</f>
        <v>538.30000000000007</v>
      </c>
      <c r="U488" s="156">
        <f>SUM(D491+N488)</f>
        <v>0.21250000000000002</v>
      </c>
    </row>
    <row r="489" spans="1:21" outlineLevel="1" x14ac:dyDescent="0.3">
      <c r="A489" s="2">
        <v>181</v>
      </c>
      <c r="B489" s="114" t="str">
        <f>VLOOKUP(A489,BASE!A:B,2,FALSE)</f>
        <v>NOGARO RP</v>
      </c>
      <c r="C489" s="201"/>
      <c r="D489" s="112">
        <v>0.10486111111111111</v>
      </c>
      <c r="E489" s="112">
        <f t="shared" si="61"/>
        <v>0.31319444444444444</v>
      </c>
      <c r="F489" s="112">
        <f t="shared" ref="F489:F538" si="68">SUM(E489+$G$1)</f>
        <v>0.33750000000000002</v>
      </c>
      <c r="H489" s="116">
        <v>170</v>
      </c>
      <c r="I489" s="64">
        <f t="shared" si="60"/>
        <v>187.00000000000003</v>
      </c>
      <c r="J489" s="64">
        <v>5.5</v>
      </c>
    </row>
    <row r="490" spans="1:21" outlineLevel="1" x14ac:dyDescent="0.3">
      <c r="A490" s="2">
        <v>36</v>
      </c>
      <c r="B490" s="114" t="str">
        <f>VLOOKUP(A490,BASE!A:B,2,FALSE)</f>
        <v xml:space="preserve">AUCH </v>
      </c>
      <c r="C490" s="201"/>
      <c r="D490" s="112">
        <v>4.3055555555555562E-2</v>
      </c>
      <c r="E490" s="112">
        <f>SUM(F489+D490)</f>
        <v>0.38055555555555559</v>
      </c>
      <c r="F490" s="112">
        <f t="shared" si="68"/>
        <v>0.40486111111111117</v>
      </c>
      <c r="H490" s="116">
        <v>62</v>
      </c>
      <c r="I490" s="64">
        <f t="shared" si="60"/>
        <v>68.2</v>
      </c>
      <c r="J490" s="64">
        <v>0</v>
      </c>
    </row>
    <row r="491" spans="1:21" outlineLevel="1" x14ac:dyDescent="0.3">
      <c r="A491" s="106"/>
      <c r="B491" s="107"/>
      <c r="C491" s="133"/>
      <c r="D491" s="153">
        <f>SUM(D488:D490)</f>
        <v>0.14791666666666667</v>
      </c>
      <c r="E491" s="113"/>
      <c r="F491" s="113"/>
      <c r="G491" s="125">
        <f>SUM(F490-F488)</f>
        <v>0.19652777777777783</v>
      </c>
      <c r="H491" s="118">
        <f>SUM(H490+H489+H488)</f>
        <v>232</v>
      </c>
      <c r="I491" s="109">
        <f>SUM(I488:I490)</f>
        <v>255.20000000000005</v>
      </c>
      <c r="J491" s="109">
        <f>SUM(J488:J490)</f>
        <v>5.5</v>
      </c>
      <c r="K491" s="109">
        <f>SUM(I491:J491)+150</f>
        <v>410.70000000000005</v>
      </c>
      <c r="L491" s="128"/>
      <c r="M491" s="107"/>
      <c r="N491" s="125"/>
      <c r="O491" s="107"/>
      <c r="P491" s="109"/>
      <c r="Q491" s="107"/>
      <c r="R491" s="125"/>
      <c r="S491" s="109"/>
      <c r="T491" s="109">
        <f>IF(T488&lt;160,160,T488)</f>
        <v>538.30000000000007</v>
      </c>
      <c r="U491" s="159"/>
    </row>
    <row r="492" spans="1:21" outlineLevel="1" x14ac:dyDescent="0.3">
      <c r="A492" s="2">
        <v>8</v>
      </c>
      <c r="B492" s="114" t="str">
        <f>VLOOKUP(A492,BASE!A:B,2,FALSE)</f>
        <v>PTF ST SULPICE</v>
      </c>
      <c r="C492" s="201" t="s">
        <v>3</v>
      </c>
      <c r="D492" s="112"/>
      <c r="E492" s="112"/>
      <c r="F492" s="151">
        <v>0.20833333333333334</v>
      </c>
      <c r="G492" s="114"/>
      <c r="M492" s="114">
        <v>116</v>
      </c>
      <c r="N492" s="13">
        <v>8.6111111111111124E-2</v>
      </c>
      <c r="O492" s="122">
        <f>SUM(M492*$F$1)</f>
        <v>127.60000000000001</v>
      </c>
      <c r="Q492" s="98">
        <f>SUM(H495+M492)</f>
        <v>356</v>
      </c>
      <c r="R492" s="102">
        <f>SUM(N492+G496)</f>
        <v>8.6111111111111124E-2</v>
      </c>
      <c r="S492" s="101">
        <f>SUM(P492+J495)</f>
        <v>0</v>
      </c>
      <c r="T492" s="101">
        <f>SUM(K495+O492+P492)</f>
        <v>541.6</v>
      </c>
      <c r="U492" s="156">
        <f>SUM(D495+N492)</f>
        <v>0.25416666666666671</v>
      </c>
    </row>
    <row r="493" spans="1:21" outlineLevel="1" x14ac:dyDescent="0.3">
      <c r="A493" s="2">
        <v>181</v>
      </c>
      <c r="B493" s="114" t="str">
        <f>VLOOKUP(A493,BASE!A:B,2,FALSE)</f>
        <v>NOGARO RP</v>
      </c>
      <c r="C493" s="201"/>
      <c r="D493" s="112">
        <v>0.125</v>
      </c>
      <c r="E493" s="112">
        <f t="shared" ref="E493:E494" si="69">SUM(F492+D493)</f>
        <v>0.33333333333333337</v>
      </c>
      <c r="F493" s="112">
        <f t="shared" ref="F493:F494" si="70">SUM(E493+$G$1)</f>
        <v>0.35763888888888895</v>
      </c>
      <c r="G493" s="114"/>
      <c r="H493" s="116">
        <v>178</v>
      </c>
      <c r="I493" s="64">
        <f t="shared" ref="I493:I494" si="71">SUM(H493*$F$1)</f>
        <v>195.8</v>
      </c>
      <c r="J493" s="64">
        <v>0</v>
      </c>
      <c r="M493" s="114"/>
      <c r="O493" s="114"/>
      <c r="Q493" s="114"/>
      <c r="T493" s="114"/>
    </row>
    <row r="494" spans="1:21" outlineLevel="1" x14ac:dyDescent="0.3">
      <c r="A494" s="2">
        <v>36</v>
      </c>
      <c r="B494" s="114" t="str">
        <f>VLOOKUP(A494,BASE!A:B,2,FALSE)</f>
        <v xml:space="preserve">AUCH </v>
      </c>
      <c r="C494" s="201"/>
      <c r="D494" s="112">
        <v>4.3055555555555562E-2</v>
      </c>
      <c r="E494" s="112">
        <f t="shared" si="69"/>
        <v>0.40069444444444452</v>
      </c>
      <c r="F494" s="112">
        <f t="shared" si="70"/>
        <v>0.4250000000000001</v>
      </c>
      <c r="G494" s="114"/>
      <c r="H494" s="116">
        <v>62</v>
      </c>
      <c r="I494" s="64">
        <f t="shared" si="71"/>
        <v>68.2</v>
      </c>
      <c r="J494" s="64">
        <v>0</v>
      </c>
      <c r="M494" s="114"/>
      <c r="O494" s="114"/>
      <c r="Q494" s="114"/>
      <c r="T494" s="114"/>
    </row>
    <row r="495" spans="1:21" outlineLevel="1" x14ac:dyDescent="0.3">
      <c r="A495" s="106"/>
      <c r="B495" s="107"/>
      <c r="C495" s="133"/>
      <c r="D495" s="153">
        <f>SUM(D492:D494)</f>
        <v>0.16805555555555557</v>
      </c>
      <c r="E495" s="113"/>
      <c r="F495" s="113"/>
      <c r="G495" s="125">
        <f>SUM(F494-F492)</f>
        <v>0.21666666666666676</v>
      </c>
      <c r="H495" s="118">
        <f>SUM(H494+H493+H492)</f>
        <v>240</v>
      </c>
      <c r="I495" s="109">
        <f>SUM(I492:I494)</f>
        <v>264</v>
      </c>
      <c r="J495" s="109">
        <f>SUM(J492:J494)</f>
        <v>0</v>
      </c>
      <c r="K495" s="109">
        <f>SUM(I495:J495)+150</f>
        <v>414</v>
      </c>
      <c r="L495" s="128"/>
      <c r="M495" s="107"/>
      <c r="N495" s="125"/>
      <c r="O495" s="107"/>
      <c r="P495" s="109"/>
      <c r="Q495" s="107"/>
      <c r="R495" s="125"/>
      <c r="S495" s="109"/>
      <c r="T495" s="109">
        <f>IF(T492&lt;160,160,T492)</f>
        <v>541.6</v>
      </c>
      <c r="U495" s="159"/>
    </row>
    <row r="496" spans="1:21" outlineLevel="1" x14ac:dyDescent="0.3">
      <c r="A496" s="135">
        <v>8</v>
      </c>
      <c r="B496" s="136" t="str">
        <f>VLOOKUP(A496,BASE!A:B,2,FALSE)</f>
        <v>PTF ST SULPICE</v>
      </c>
      <c r="C496" s="204" t="s">
        <v>260</v>
      </c>
      <c r="D496" s="137"/>
      <c r="E496" s="137"/>
      <c r="F496" s="155">
        <v>0.20833333333333334</v>
      </c>
      <c r="G496" s="136"/>
      <c r="H496" s="138"/>
      <c r="I496" s="139"/>
      <c r="J496" s="139"/>
      <c r="K496" s="139"/>
      <c r="L496" s="203" t="s">
        <v>342</v>
      </c>
      <c r="M496" s="136"/>
      <c r="N496" s="137"/>
      <c r="O496" s="140">
        <f>SUM(M496*$F$1)</f>
        <v>0</v>
      </c>
      <c r="P496" s="139"/>
      <c r="Q496" s="142">
        <f>SUM(H499+M496)</f>
        <v>0</v>
      </c>
      <c r="R496" s="143">
        <f>SUM(N496+G500)</f>
        <v>0</v>
      </c>
      <c r="S496" s="144">
        <f>SUM(P496+J499)</f>
        <v>0</v>
      </c>
      <c r="T496" s="101">
        <f>SUM(K499+O496+P496)</f>
        <v>150</v>
      </c>
      <c r="U496" s="156">
        <f>SUM(D499+N496)</f>
        <v>0</v>
      </c>
    </row>
    <row r="497" spans="1:21" outlineLevel="1" x14ac:dyDescent="0.3">
      <c r="A497" s="135">
        <v>181</v>
      </c>
      <c r="B497" s="136" t="str">
        <f>VLOOKUP(A497,BASE!A:B,2,FALSE)</f>
        <v>NOGARO RP</v>
      </c>
      <c r="C497" s="204"/>
      <c r="D497" s="137"/>
      <c r="E497" s="137">
        <f t="shared" ref="E497:E498" si="72">SUM(F496+D497)</f>
        <v>0.20833333333333334</v>
      </c>
      <c r="F497" s="137">
        <f t="shared" ref="F497:F498" si="73">SUM(E497+$G$1)</f>
        <v>0.2326388888888889</v>
      </c>
      <c r="G497" s="136"/>
      <c r="H497" s="138"/>
      <c r="I497" s="139">
        <f t="shared" ref="I497:I498" si="74">SUM(H497*$F$1)</f>
        <v>0</v>
      </c>
      <c r="J497" s="139">
        <v>0</v>
      </c>
      <c r="K497" s="139"/>
      <c r="L497" s="203"/>
      <c r="M497" s="136"/>
      <c r="N497" s="137"/>
      <c r="O497" s="136"/>
      <c r="P497" s="139"/>
      <c r="Q497" s="136"/>
      <c r="R497" s="137"/>
      <c r="S497" s="139"/>
      <c r="T497" s="136"/>
    </row>
    <row r="498" spans="1:21" outlineLevel="1" x14ac:dyDescent="0.3">
      <c r="A498" s="135">
        <v>36</v>
      </c>
      <c r="B498" s="136" t="str">
        <f>VLOOKUP(A498,BASE!A:B,2,FALSE)</f>
        <v xml:space="preserve">AUCH </v>
      </c>
      <c r="C498" s="204"/>
      <c r="D498" s="137"/>
      <c r="E498" s="137">
        <f t="shared" si="72"/>
        <v>0.2326388888888889</v>
      </c>
      <c r="F498" s="137">
        <f t="shared" si="73"/>
        <v>0.25694444444444448</v>
      </c>
      <c r="G498" s="136"/>
      <c r="H498" s="138"/>
      <c r="I498" s="139">
        <f t="shared" si="74"/>
        <v>0</v>
      </c>
      <c r="J498" s="139">
        <v>0</v>
      </c>
      <c r="K498" s="139"/>
      <c r="L498" s="203"/>
      <c r="M498" s="136"/>
      <c r="N498" s="137"/>
      <c r="O498" s="136"/>
      <c r="P498" s="139"/>
      <c r="Q498" s="136"/>
      <c r="R498" s="137"/>
      <c r="S498" s="139"/>
      <c r="T498" s="136"/>
    </row>
    <row r="499" spans="1:21" outlineLevel="1" x14ac:dyDescent="0.3">
      <c r="A499" s="106"/>
      <c r="B499" s="107"/>
      <c r="C499" s="133"/>
      <c r="D499" s="153">
        <f>SUM(D496:D498)</f>
        <v>0</v>
      </c>
      <c r="E499" s="113"/>
      <c r="F499" s="113"/>
      <c r="G499" s="125">
        <f>SUM(F498-F496)</f>
        <v>4.8611111111111133E-2</v>
      </c>
      <c r="H499" s="118">
        <f>SUM(H498+H497+H496)</f>
        <v>0</v>
      </c>
      <c r="I499" s="109">
        <f>SUM(I496:I498)</f>
        <v>0</v>
      </c>
      <c r="J499" s="109">
        <f>SUM(J496:J498)</f>
        <v>0</v>
      </c>
      <c r="K499" s="109">
        <f>SUM(I499:J499)+150</f>
        <v>150</v>
      </c>
      <c r="L499" s="128"/>
      <c r="M499" s="107"/>
      <c r="N499" s="125"/>
      <c r="O499" s="107"/>
      <c r="P499" s="109"/>
      <c r="Q499" s="107"/>
      <c r="R499" s="125"/>
      <c r="S499" s="109"/>
      <c r="T499" s="109">
        <f>IF(T496&lt;160,160,T496)</f>
        <v>160</v>
      </c>
      <c r="U499" s="159"/>
    </row>
    <row r="500" spans="1:21" x14ac:dyDescent="0.3">
      <c r="A500" s="202" t="s">
        <v>331</v>
      </c>
      <c r="B500" s="202"/>
      <c r="D500" s="112"/>
      <c r="E500" s="112"/>
      <c r="F500" s="112"/>
    </row>
    <row r="501" spans="1:21" outlineLevel="1" x14ac:dyDescent="0.3">
      <c r="A501" s="2">
        <v>8</v>
      </c>
      <c r="B501" s="114" t="str">
        <f>VLOOKUP(A501,BASE!A:B,2,FALSE)</f>
        <v>PTF ST SULPICE</v>
      </c>
      <c r="C501" s="201" t="s">
        <v>0</v>
      </c>
      <c r="D501" s="112"/>
      <c r="E501" s="112"/>
      <c r="F501" s="151">
        <v>0.28125</v>
      </c>
      <c r="M501" s="3">
        <v>58</v>
      </c>
      <c r="N501" s="13">
        <v>3.5416666666666666E-2</v>
      </c>
      <c r="O501" s="122">
        <f>SUM(M501*$F$1)</f>
        <v>63.800000000000004</v>
      </c>
      <c r="P501" s="64">
        <v>5.5</v>
      </c>
      <c r="Q501" s="98">
        <f>SUM(H506+M501)</f>
        <v>135</v>
      </c>
      <c r="R501" s="102">
        <f>SUM(N501+G506)</f>
        <v>0.19652777777777791</v>
      </c>
      <c r="S501" s="101">
        <f>SUM(P501+J506)</f>
        <v>11</v>
      </c>
      <c r="T501" s="101">
        <f>SUM(K506+O501+P501)</f>
        <v>309.5</v>
      </c>
      <c r="U501" s="156">
        <f>SUM(D506+N501)</f>
        <v>9.930555555555555E-2</v>
      </c>
    </row>
    <row r="502" spans="1:21" outlineLevel="1" x14ac:dyDescent="0.3">
      <c r="A502" s="2">
        <v>475</v>
      </c>
      <c r="B502" s="114" t="str">
        <f>VLOOKUP(A502,BASE!A:B,2,FALSE)</f>
        <v>TOULOUSE EXPRESS</v>
      </c>
      <c r="C502" s="201"/>
      <c r="D502" s="112">
        <v>3.125E-2</v>
      </c>
      <c r="E502" s="112">
        <f t="shared" si="61"/>
        <v>0.3125</v>
      </c>
      <c r="F502" s="112">
        <f t="shared" si="68"/>
        <v>0.33680555555555558</v>
      </c>
      <c r="H502" s="116">
        <v>48</v>
      </c>
      <c r="I502" s="64">
        <f t="shared" si="60"/>
        <v>52.800000000000004</v>
      </c>
      <c r="J502" s="64">
        <v>5.5</v>
      </c>
    </row>
    <row r="503" spans="1:21" outlineLevel="1" x14ac:dyDescent="0.3">
      <c r="A503" s="2">
        <v>459</v>
      </c>
      <c r="B503" s="114" t="str">
        <f>VLOOKUP(A503,BASE!A:B,2,FALSE)</f>
        <v>VILLENEUVE TOLOSANE</v>
      </c>
      <c r="C503" s="201"/>
      <c r="D503" s="112">
        <v>1.1111111111111112E-2</v>
      </c>
      <c r="E503" s="112">
        <f t="shared" si="61"/>
        <v>0.34791666666666671</v>
      </c>
      <c r="F503" s="112">
        <f t="shared" si="68"/>
        <v>0.37222222222222229</v>
      </c>
      <c r="H503" s="116">
        <v>7</v>
      </c>
      <c r="I503" s="64">
        <f t="shared" si="60"/>
        <v>7.7000000000000011</v>
      </c>
      <c r="J503" s="64">
        <v>0</v>
      </c>
    </row>
    <row r="504" spans="1:21" outlineLevel="1" x14ac:dyDescent="0.3">
      <c r="A504" s="2">
        <v>15</v>
      </c>
      <c r="B504" s="114" t="str">
        <f>VLOOKUP(A504,BASE!A:B,2,FALSE)</f>
        <v>PINSAGUEL</v>
      </c>
      <c r="C504" s="201"/>
      <c r="D504" s="112">
        <v>1.1805555555555555E-2</v>
      </c>
      <c r="E504" s="112">
        <f t="shared" si="61"/>
        <v>0.38402777777777786</v>
      </c>
      <c r="F504" s="112">
        <f t="shared" si="68"/>
        <v>0.40833333333333344</v>
      </c>
      <c r="H504" s="116">
        <v>10</v>
      </c>
      <c r="I504" s="64">
        <f t="shared" si="60"/>
        <v>11</v>
      </c>
      <c r="J504" s="64">
        <v>0</v>
      </c>
    </row>
    <row r="505" spans="1:21" outlineLevel="1" x14ac:dyDescent="0.3">
      <c r="A505" s="2">
        <v>133</v>
      </c>
      <c r="B505" s="114" t="str">
        <f>VLOOKUP(A505,BASE!A:B,2,FALSE)</f>
        <v>MURET</v>
      </c>
      <c r="C505" s="201"/>
      <c r="D505" s="112">
        <v>9.7222222222222224E-3</v>
      </c>
      <c r="E505" s="112">
        <f t="shared" si="61"/>
        <v>0.41805555555555568</v>
      </c>
      <c r="F505" s="112">
        <f t="shared" si="68"/>
        <v>0.44236111111111126</v>
      </c>
      <c r="H505" s="116">
        <v>12</v>
      </c>
      <c r="I505" s="64">
        <f>SUM(H505*$F$1)</f>
        <v>13.200000000000001</v>
      </c>
      <c r="J505" s="64">
        <v>0</v>
      </c>
    </row>
    <row r="506" spans="1:21" outlineLevel="1" x14ac:dyDescent="0.3">
      <c r="A506" s="106"/>
      <c r="B506" s="107"/>
      <c r="C506" s="133"/>
      <c r="D506" s="153">
        <f>SUM(D502:D505)</f>
        <v>6.3888888888888884E-2</v>
      </c>
      <c r="E506" s="113"/>
      <c r="F506" s="113"/>
      <c r="G506" s="125">
        <f>SUM(F505-F501)</f>
        <v>0.16111111111111126</v>
      </c>
      <c r="H506" s="118">
        <f>SUM(H502:H505)</f>
        <v>77</v>
      </c>
      <c r="I506" s="109">
        <f>SUM(I502:I505)</f>
        <v>84.7</v>
      </c>
      <c r="J506" s="109">
        <f>SUM(J502:J505)</f>
        <v>5.5</v>
      </c>
      <c r="K506" s="109">
        <f>SUM(I506:J506)+150</f>
        <v>240.2</v>
      </c>
      <c r="L506" s="128"/>
      <c r="M506" s="107"/>
      <c r="N506" s="125"/>
      <c r="O506" s="107"/>
      <c r="P506" s="109"/>
      <c r="Q506" s="107"/>
      <c r="R506" s="125"/>
      <c r="S506" s="109"/>
      <c r="T506" s="109">
        <f>IF(T501&lt;160,160,T501)</f>
        <v>309.5</v>
      </c>
      <c r="U506" s="159"/>
    </row>
    <row r="507" spans="1:21" outlineLevel="1" x14ac:dyDescent="0.3">
      <c r="A507" s="2">
        <v>8</v>
      </c>
      <c r="B507" s="114" t="str">
        <f>VLOOKUP(A507,BASE!A:B,2,FALSE)</f>
        <v>PTF ST SULPICE</v>
      </c>
      <c r="C507" s="201" t="s">
        <v>3</v>
      </c>
      <c r="D507" s="112"/>
      <c r="E507" s="112"/>
      <c r="F507" s="151">
        <v>0.26111111111111113</v>
      </c>
      <c r="G507" s="114"/>
      <c r="M507" s="114">
        <v>63</v>
      </c>
      <c r="N507" s="13">
        <v>5.6250000000000001E-2</v>
      </c>
      <c r="O507" s="122">
        <f>SUM(M507*$F$1)</f>
        <v>69.300000000000011</v>
      </c>
      <c r="Q507" s="98">
        <f>SUM(H512+M507)</f>
        <v>148</v>
      </c>
      <c r="R507" s="102">
        <f>SUM(N507+G512)</f>
        <v>0.23750000000000013</v>
      </c>
      <c r="S507" s="101">
        <f>SUM(P507+J512)</f>
        <v>0</v>
      </c>
      <c r="T507" s="101">
        <f>SUM(K512+O507+P507)</f>
        <v>312.8</v>
      </c>
      <c r="U507" s="156">
        <f>SUM(D512+N507)</f>
        <v>0.14027777777777778</v>
      </c>
    </row>
    <row r="508" spans="1:21" outlineLevel="1" x14ac:dyDescent="0.3">
      <c r="A508" s="2">
        <v>475</v>
      </c>
      <c r="B508" s="114" t="str">
        <f>VLOOKUP(A508,BASE!A:B,2,FALSE)</f>
        <v>TOULOUSE EXPRESS</v>
      </c>
      <c r="C508" s="201"/>
      <c r="D508" s="112">
        <v>5.1388888888888894E-2</v>
      </c>
      <c r="E508" s="112">
        <f t="shared" ref="E508:E511" si="75">SUM(F507+D508)</f>
        <v>0.3125</v>
      </c>
      <c r="F508" s="112">
        <f t="shared" ref="F508:F511" si="76">SUM(E508+$G$1)</f>
        <v>0.33680555555555558</v>
      </c>
      <c r="G508" s="114"/>
      <c r="H508" s="116">
        <v>56</v>
      </c>
      <c r="I508" s="64">
        <f t="shared" ref="I508:I510" si="77">SUM(H508*$F$1)</f>
        <v>61.600000000000009</v>
      </c>
      <c r="J508" s="64">
        <v>0</v>
      </c>
      <c r="M508" s="114"/>
      <c r="O508" s="114"/>
      <c r="Q508" s="114"/>
      <c r="T508" s="114"/>
    </row>
    <row r="509" spans="1:21" outlineLevel="1" x14ac:dyDescent="0.3">
      <c r="A509" s="2">
        <v>459</v>
      </c>
      <c r="B509" s="114" t="str">
        <f>VLOOKUP(A509,BASE!A:B,2,FALSE)</f>
        <v>VILLENEUVE TOLOSANE</v>
      </c>
      <c r="C509" s="201"/>
      <c r="D509" s="112">
        <v>1.1111111111111112E-2</v>
      </c>
      <c r="E509" s="112">
        <f t="shared" si="75"/>
        <v>0.34791666666666671</v>
      </c>
      <c r="F509" s="112">
        <f t="shared" si="76"/>
        <v>0.37222222222222229</v>
      </c>
      <c r="G509" s="114"/>
      <c r="H509" s="116">
        <v>7</v>
      </c>
      <c r="I509" s="64">
        <f t="shared" si="77"/>
        <v>7.7000000000000011</v>
      </c>
      <c r="J509" s="64">
        <v>0</v>
      </c>
      <c r="M509" s="114"/>
      <c r="O509" s="114"/>
      <c r="Q509" s="114"/>
      <c r="T509" s="114"/>
    </row>
    <row r="510" spans="1:21" outlineLevel="1" x14ac:dyDescent="0.3">
      <c r="A510" s="2">
        <v>15</v>
      </c>
      <c r="B510" s="114" t="str">
        <f>VLOOKUP(A510,BASE!A:B,2,FALSE)</f>
        <v>PINSAGUEL</v>
      </c>
      <c r="C510" s="201"/>
      <c r="D510" s="112">
        <v>1.1805555555555555E-2</v>
      </c>
      <c r="E510" s="112">
        <f t="shared" si="75"/>
        <v>0.38402777777777786</v>
      </c>
      <c r="F510" s="112">
        <f t="shared" si="76"/>
        <v>0.40833333333333344</v>
      </c>
      <c r="G510" s="114"/>
      <c r="H510" s="116">
        <v>10</v>
      </c>
      <c r="I510" s="64">
        <f t="shared" si="77"/>
        <v>11</v>
      </c>
      <c r="J510" s="64">
        <v>0</v>
      </c>
      <c r="M510" s="114"/>
      <c r="O510" s="114"/>
      <c r="Q510" s="114"/>
      <c r="T510" s="114"/>
    </row>
    <row r="511" spans="1:21" outlineLevel="1" x14ac:dyDescent="0.3">
      <c r="A511" s="2">
        <v>133</v>
      </c>
      <c r="B511" s="114" t="str">
        <f>VLOOKUP(A511,BASE!A:B,2,FALSE)</f>
        <v>MURET</v>
      </c>
      <c r="C511" s="201"/>
      <c r="D511" s="112">
        <v>9.7222222222222224E-3</v>
      </c>
      <c r="E511" s="112">
        <f t="shared" si="75"/>
        <v>0.41805555555555568</v>
      </c>
      <c r="F511" s="112">
        <f t="shared" si="76"/>
        <v>0.44236111111111126</v>
      </c>
      <c r="G511" s="114"/>
      <c r="H511" s="116">
        <v>12</v>
      </c>
      <c r="I511" s="64">
        <f>SUM(H511*$F$1)</f>
        <v>13.200000000000001</v>
      </c>
      <c r="J511" s="64">
        <v>0</v>
      </c>
      <c r="M511" s="114"/>
      <c r="O511" s="114"/>
      <c r="Q511" s="114"/>
      <c r="T511" s="114"/>
    </row>
    <row r="512" spans="1:21" outlineLevel="1" x14ac:dyDescent="0.3">
      <c r="A512" s="106"/>
      <c r="B512" s="107"/>
      <c r="C512" s="133"/>
      <c r="D512" s="153">
        <f>SUM(D508:D511)</f>
        <v>8.4027777777777785E-2</v>
      </c>
      <c r="E512" s="113"/>
      <c r="F512" s="113"/>
      <c r="G512" s="125">
        <f>SUM(F511-F507)</f>
        <v>0.18125000000000013</v>
      </c>
      <c r="H512" s="118">
        <f>SUM(H508:H511)</f>
        <v>85</v>
      </c>
      <c r="I512" s="109">
        <f>SUM(I508:I511)</f>
        <v>93.500000000000014</v>
      </c>
      <c r="J512" s="109">
        <f>SUM(J508:J511)</f>
        <v>0</v>
      </c>
      <c r="K512" s="109">
        <f>SUM(I512:J512)+150</f>
        <v>243.5</v>
      </c>
      <c r="L512" s="128"/>
      <c r="M512" s="107"/>
      <c r="N512" s="125"/>
      <c r="O512" s="107"/>
      <c r="P512" s="109"/>
      <c r="Q512" s="107"/>
      <c r="R512" s="125"/>
      <c r="S512" s="109"/>
      <c r="T512" s="109">
        <f>IF(T507&lt;160,160,T507)</f>
        <v>312.8</v>
      </c>
      <c r="U512" s="159"/>
    </row>
    <row r="513" spans="1:21" outlineLevel="1" x14ac:dyDescent="0.3">
      <c r="A513" s="2">
        <v>8</v>
      </c>
      <c r="B513" s="114" t="str">
        <f>VLOOKUP(A513,BASE!A:B,2,FALSE)</f>
        <v>PTF ST SULPICE</v>
      </c>
      <c r="C513" s="201" t="s">
        <v>260</v>
      </c>
      <c r="D513" s="112"/>
      <c r="E513" s="112"/>
      <c r="F513" s="151">
        <v>0.27708333333333335</v>
      </c>
      <c r="G513" s="114"/>
      <c r="L513" s="203" t="s">
        <v>343</v>
      </c>
      <c r="M513" s="114">
        <v>48</v>
      </c>
      <c r="N513" s="13">
        <v>3.0555555555555555E-2</v>
      </c>
      <c r="O513" s="122">
        <f>SUM(M513*$F$1)</f>
        <v>52.800000000000004</v>
      </c>
      <c r="Q513" s="98">
        <f>SUM(H518+M513)</f>
        <v>131</v>
      </c>
      <c r="R513" s="102">
        <f>SUM(N513+G518)</f>
        <v>0.19513888888888903</v>
      </c>
      <c r="S513" s="101">
        <f>SUM(P513+J518)</f>
        <v>0</v>
      </c>
      <c r="T513" s="101">
        <f>SUM(K518+O513+P513)</f>
        <v>294.10000000000002</v>
      </c>
      <c r="U513" s="156">
        <f>SUM(D518+N513)</f>
        <v>9.791666666666668E-2</v>
      </c>
    </row>
    <row r="514" spans="1:21" outlineLevel="1" x14ac:dyDescent="0.3">
      <c r="A514" s="2">
        <v>133</v>
      </c>
      <c r="B514" s="114" t="str">
        <f>VLOOKUP(A514,BASE!A:B,2,FALSE)</f>
        <v>MURET</v>
      </c>
      <c r="C514" s="201"/>
      <c r="D514" s="112">
        <v>3.5416666666666666E-2</v>
      </c>
      <c r="E514" s="112">
        <f t="shared" ref="E514:E517" si="78">SUM(F513+D514)</f>
        <v>0.3125</v>
      </c>
      <c r="F514" s="112">
        <f t="shared" ref="F514:F517" si="79">SUM(E514+$G$1)</f>
        <v>0.33680555555555558</v>
      </c>
      <c r="G514" s="114"/>
      <c r="H514" s="116">
        <v>58</v>
      </c>
      <c r="I514" s="64">
        <f t="shared" ref="I514:I516" si="80">SUM(H514*$F$1)</f>
        <v>63.800000000000004</v>
      </c>
      <c r="J514" s="64">
        <v>0</v>
      </c>
      <c r="L514" s="203"/>
      <c r="M514" s="114"/>
      <c r="O514" s="114"/>
      <c r="Q514" s="114"/>
      <c r="T514" s="114"/>
    </row>
    <row r="515" spans="1:21" outlineLevel="1" x14ac:dyDescent="0.3">
      <c r="A515" s="2">
        <v>15</v>
      </c>
      <c r="B515" s="114" t="str">
        <f>VLOOKUP(A515,BASE!A:B,2,FALSE)</f>
        <v>PINSAGUEL</v>
      </c>
      <c r="C515" s="201"/>
      <c r="D515" s="112">
        <v>9.0277777777777787E-3</v>
      </c>
      <c r="E515" s="112">
        <f t="shared" si="78"/>
        <v>0.34583333333333338</v>
      </c>
      <c r="F515" s="112">
        <f t="shared" si="79"/>
        <v>0.37013888888888896</v>
      </c>
      <c r="G515" s="114"/>
      <c r="H515" s="116">
        <v>9</v>
      </c>
      <c r="I515" s="64">
        <f t="shared" si="80"/>
        <v>9.9</v>
      </c>
      <c r="J515" s="64">
        <v>0</v>
      </c>
      <c r="L515" s="203"/>
      <c r="M515" s="114"/>
      <c r="O515" s="114"/>
      <c r="Q515" s="114"/>
      <c r="T515" s="114"/>
    </row>
    <row r="516" spans="1:21" outlineLevel="1" x14ac:dyDescent="0.3">
      <c r="A516" s="2">
        <v>459</v>
      </c>
      <c r="B516" s="114" t="str">
        <f>VLOOKUP(A516,BASE!A:B,2,FALSE)</f>
        <v>VILLENEUVE TOLOSANE</v>
      </c>
      <c r="C516" s="201"/>
      <c r="D516" s="112">
        <v>1.1111111111111112E-2</v>
      </c>
      <c r="E516" s="112">
        <f t="shared" si="78"/>
        <v>0.38125000000000009</v>
      </c>
      <c r="F516" s="112">
        <f t="shared" si="79"/>
        <v>0.40555555555555567</v>
      </c>
      <c r="G516" s="114"/>
      <c r="H516" s="116">
        <v>9</v>
      </c>
      <c r="I516" s="64">
        <f t="shared" si="80"/>
        <v>9.9</v>
      </c>
      <c r="J516" s="64">
        <v>0</v>
      </c>
      <c r="L516" s="203"/>
      <c r="M516" s="114"/>
      <c r="O516" s="114"/>
      <c r="Q516" s="114"/>
      <c r="T516" s="114"/>
    </row>
    <row r="517" spans="1:21" outlineLevel="1" x14ac:dyDescent="0.3">
      <c r="A517" s="2">
        <v>475</v>
      </c>
      <c r="B517" s="114" t="str">
        <f>VLOOKUP(A517,BASE!A:B,2,FALSE)</f>
        <v>TOULOUSE EXPRESS</v>
      </c>
      <c r="C517" s="201"/>
      <c r="D517" s="112">
        <v>1.1805555555555555E-2</v>
      </c>
      <c r="E517" s="112">
        <f t="shared" si="78"/>
        <v>0.41736111111111124</v>
      </c>
      <c r="F517" s="112">
        <f t="shared" si="79"/>
        <v>0.44166666666666682</v>
      </c>
      <c r="G517" s="114"/>
      <c r="H517" s="116">
        <v>7</v>
      </c>
      <c r="I517" s="64">
        <f>SUM(H517*$F$1)</f>
        <v>7.7000000000000011</v>
      </c>
      <c r="J517" s="64">
        <v>0</v>
      </c>
      <c r="L517" s="203"/>
      <c r="M517" s="114"/>
      <c r="O517" s="114"/>
      <c r="Q517" s="114"/>
      <c r="T517" s="114"/>
    </row>
    <row r="518" spans="1:21" outlineLevel="1" x14ac:dyDescent="0.3">
      <c r="A518" s="106"/>
      <c r="B518" s="107"/>
      <c r="C518" s="133"/>
      <c r="D518" s="153">
        <f>SUM(D514:D517)</f>
        <v>6.7361111111111122E-2</v>
      </c>
      <c r="E518" s="113"/>
      <c r="F518" s="113"/>
      <c r="G518" s="125">
        <f>SUM(F517-F513)</f>
        <v>0.16458333333333347</v>
      </c>
      <c r="H518" s="118">
        <f>SUM(H514:H517)</f>
        <v>83</v>
      </c>
      <c r="I518" s="109">
        <f>SUM(I514:I517)</f>
        <v>91.300000000000011</v>
      </c>
      <c r="J518" s="109">
        <f>SUM(J514:J517)</f>
        <v>0</v>
      </c>
      <c r="K518" s="109">
        <f>SUM(I518:J518)+150</f>
        <v>241.3</v>
      </c>
      <c r="L518" s="128"/>
      <c r="M518" s="107"/>
      <c r="N518" s="125"/>
      <c r="O518" s="107"/>
      <c r="P518" s="109"/>
      <c r="Q518" s="107"/>
      <c r="R518" s="125"/>
      <c r="S518" s="109"/>
      <c r="T518" s="109">
        <f>IF(T513&lt;160,160,T513)</f>
        <v>294.10000000000002</v>
      </c>
      <c r="U518" s="159"/>
    </row>
    <row r="519" spans="1:21" x14ac:dyDescent="0.3">
      <c r="A519" s="202" t="s">
        <v>332</v>
      </c>
      <c r="B519" s="202"/>
      <c r="D519" s="112"/>
      <c r="E519" s="112"/>
      <c r="F519" s="112"/>
    </row>
    <row r="520" spans="1:21" outlineLevel="1" x14ac:dyDescent="0.3">
      <c r="A520" s="2">
        <v>8</v>
      </c>
      <c r="B520" s="114" t="str">
        <f>VLOOKUP(A520,BASE!A:B,2,FALSE)</f>
        <v>PTF ST SULPICE</v>
      </c>
      <c r="C520" s="201" t="s">
        <v>0</v>
      </c>
      <c r="D520" s="112"/>
      <c r="E520" s="112"/>
      <c r="F520" s="151">
        <v>0.20833333333333334</v>
      </c>
      <c r="M520" s="3">
        <v>140</v>
      </c>
      <c r="N520" s="13">
        <v>7.3611111111111113E-2</v>
      </c>
      <c r="O520" s="122">
        <f>SUM(M520*$F$1)</f>
        <v>154</v>
      </c>
      <c r="P520" s="64">
        <v>37.9</v>
      </c>
      <c r="Q520" s="98">
        <f>SUM(H524+M520)</f>
        <v>353</v>
      </c>
      <c r="R520" s="102">
        <f>SUM(N520+G523)</f>
        <v>7.3611111111111113E-2</v>
      </c>
      <c r="S520" s="101">
        <f>SUM(P520+J523)</f>
        <v>37.9</v>
      </c>
      <c r="T520" s="101">
        <f>SUM(K524+O520+P520)</f>
        <v>614.1</v>
      </c>
      <c r="U520" s="156">
        <f>SUM(D524+N520)</f>
        <v>0.21875</v>
      </c>
    </row>
    <row r="521" spans="1:21" outlineLevel="1" x14ac:dyDescent="0.3">
      <c r="A521" s="2">
        <v>24</v>
      </c>
      <c r="B521" s="114" t="str">
        <f>VLOOKUP(A521,BASE!A:B,2,FALSE)</f>
        <v>VILLENEUVE S/LOT</v>
      </c>
      <c r="C521" s="201"/>
      <c r="D521" s="112">
        <v>0.10416666666666667</v>
      </c>
      <c r="E521" s="112">
        <f t="shared" si="61"/>
        <v>0.3125</v>
      </c>
      <c r="F521" s="112">
        <f t="shared" si="68"/>
        <v>0.33680555555555558</v>
      </c>
      <c r="H521" s="116">
        <v>174</v>
      </c>
      <c r="I521" s="64">
        <f t="shared" si="60"/>
        <v>191.4</v>
      </c>
      <c r="J521" s="64">
        <v>37.9</v>
      </c>
    </row>
    <row r="522" spans="1:21" outlineLevel="1" x14ac:dyDescent="0.3">
      <c r="A522" s="2">
        <v>22</v>
      </c>
      <c r="B522" s="114" t="str">
        <f>VLOOKUP(A522,BASE!A:B,2,FALSE)</f>
        <v>AGEN</v>
      </c>
      <c r="C522" s="201"/>
      <c r="D522" s="112">
        <v>3.9583333333333331E-2</v>
      </c>
      <c r="E522" s="112">
        <f t="shared" si="61"/>
        <v>0.37638888888888888</v>
      </c>
      <c r="F522" s="112">
        <f t="shared" si="68"/>
        <v>0.40069444444444446</v>
      </c>
      <c r="H522" s="116">
        <v>39</v>
      </c>
      <c r="I522" s="64">
        <f t="shared" si="60"/>
        <v>42.900000000000006</v>
      </c>
      <c r="J522" s="64">
        <v>0</v>
      </c>
    </row>
    <row r="523" spans="1:21" outlineLevel="1" x14ac:dyDescent="0.3">
      <c r="A523" s="2">
        <v>413</v>
      </c>
      <c r="B523" s="114" t="str">
        <f>VLOOKUP(A523,BASE!A:B,2,FALSE)</f>
        <v>BOE BOIS</v>
      </c>
      <c r="C523" s="201"/>
      <c r="D523" s="112">
        <v>1.3888888888888889E-3</v>
      </c>
      <c r="E523" s="112">
        <f t="shared" si="61"/>
        <v>0.40208333333333335</v>
      </c>
      <c r="F523" s="112">
        <f t="shared" si="68"/>
        <v>0.42638888888888893</v>
      </c>
      <c r="H523" s="116">
        <v>0</v>
      </c>
      <c r="I523" s="64">
        <f t="shared" si="60"/>
        <v>0</v>
      </c>
      <c r="J523" s="64">
        <v>0</v>
      </c>
    </row>
    <row r="524" spans="1:21" outlineLevel="1" x14ac:dyDescent="0.3">
      <c r="A524" s="106"/>
      <c r="B524" s="107"/>
      <c r="C524" s="133"/>
      <c r="D524" s="153">
        <f>SUM(D521:D523)</f>
        <v>0.14513888888888887</v>
      </c>
      <c r="E524" s="113"/>
      <c r="F524" s="113"/>
      <c r="G524" s="125">
        <f>SUM(F523-F520)</f>
        <v>0.21805555555555559</v>
      </c>
      <c r="H524" s="118">
        <f>SUM(H520:H523)</f>
        <v>213</v>
      </c>
      <c r="I524" s="109">
        <f>SUM(I520:I523)</f>
        <v>234.3</v>
      </c>
      <c r="J524" s="109">
        <f>SUM(J520:J523)</f>
        <v>37.9</v>
      </c>
      <c r="K524" s="109">
        <f>SUM(I524:J524)+150</f>
        <v>422.2</v>
      </c>
      <c r="L524" s="128"/>
      <c r="M524" s="107"/>
      <c r="N524" s="125"/>
      <c r="O524" s="107"/>
      <c r="P524" s="109"/>
      <c r="Q524" s="107"/>
      <c r="R524" s="125"/>
      <c r="S524" s="109"/>
      <c r="T524" s="109">
        <f>IF(T520&lt;160,160,T520)</f>
        <v>614.1</v>
      </c>
      <c r="U524" s="159"/>
    </row>
    <row r="525" spans="1:21" outlineLevel="1" x14ac:dyDescent="0.3">
      <c r="A525" s="2">
        <v>8</v>
      </c>
      <c r="B525" s="114" t="str">
        <f>VLOOKUP(A525,BASE!A:B,2,FALSE)</f>
        <v>PTF ST SULPICE</v>
      </c>
      <c r="C525" s="201" t="s">
        <v>3</v>
      </c>
      <c r="D525" s="112"/>
      <c r="E525" s="112"/>
      <c r="F525" s="151">
        <v>0.20833333333333334</v>
      </c>
      <c r="G525" s="114"/>
      <c r="M525" s="114">
        <v>113</v>
      </c>
      <c r="N525" s="13">
        <v>0.12083333333333333</v>
      </c>
      <c r="O525" s="122">
        <f>SUM(M525*$F$1)</f>
        <v>124.30000000000001</v>
      </c>
      <c r="Q525" s="98">
        <f>SUM(H529+M525)</f>
        <v>292</v>
      </c>
      <c r="R525" s="102">
        <f>SUM(N525+G528)</f>
        <v>0.12083333333333333</v>
      </c>
      <c r="S525" s="101">
        <f>SUM(P525+J528)</f>
        <v>0</v>
      </c>
      <c r="T525" s="101">
        <f>SUM(K529+O525+P525)</f>
        <v>471.2</v>
      </c>
      <c r="U525" s="156">
        <f>SUM(D529+N525)</f>
        <v>0.27916666666666667</v>
      </c>
    </row>
    <row r="526" spans="1:21" outlineLevel="1" x14ac:dyDescent="0.3">
      <c r="A526" s="2">
        <v>24</v>
      </c>
      <c r="B526" s="114" t="str">
        <f>VLOOKUP(A526,BASE!A:B,2,FALSE)</f>
        <v>VILLENEUVE S/LOT</v>
      </c>
      <c r="C526" s="201"/>
      <c r="D526" s="112">
        <v>0.1173611111111111</v>
      </c>
      <c r="E526" s="112">
        <f t="shared" ref="E526:E528" si="81">SUM(F525+D526)</f>
        <v>0.32569444444444445</v>
      </c>
      <c r="F526" s="112">
        <f t="shared" ref="F526:F528" si="82">SUM(E526+$G$1)</f>
        <v>0.35000000000000003</v>
      </c>
      <c r="G526" s="114"/>
      <c r="H526" s="116">
        <v>140</v>
      </c>
      <c r="I526" s="64">
        <f t="shared" ref="I526:I528" si="83">SUM(H526*$F$1)</f>
        <v>154</v>
      </c>
      <c r="J526" s="64">
        <v>0</v>
      </c>
      <c r="M526" s="114"/>
      <c r="O526" s="114"/>
      <c r="Q526" s="114"/>
      <c r="T526" s="114"/>
    </row>
    <row r="527" spans="1:21" outlineLevel="1" x14ac:dyDescent="0.3">
      <c r="A527" s="2">
        <v>22</v>
      </c>
      <c r="B527" s="114" t="str">
        <f>VLOOKUP(A527,BASE!A:B,2,FALSE)</f>
        <v>AGEN</v>
      </c>
      <c r="C527" s="201"/>
      <c r="D527" s="112">
        <v>3.9583333333333331E-2</v>
      </c>
      <c r="E527" s="112">
        <f t="shared" si="81"/>
        <v>0.38958333333333339</v>
      </c>
      <c r="F527" s="112">
        <f t="shared" si="82"/>
        <v>0.41388888888888897</v>
      </c>
      <c r="G527" s="114"/>
      <c r="H527" s="116">
        <v>39</v>
      </c>
      <c r="I527" s="64">
        <f t="shared" si="83"/>
        <v>42.900000000000006</v>
      </c>
      <c r="J527" s="64">
        <v>0</v>
      </c>
      <c r="M527" s="114"/>
      <c r="O527" s="114"/>
      <c r="Q527" s="114"/>
      <c r="T527" s="114"/>
    </row>
    <row r="528" spans="1:21" outlineLevel="1" x14ac:dyDescent="0.3">
      <c r="A528" s="2">
        <v>413</v>
      </c>
      <c r="B528" s="114" t="str">
        <f>VLOOKUP(A528,BASE!A:B,2,FALSE)</f>
        <v>BOE BOIS</v>
      </c>
      <c r="C528" s="201"/>
      <c r="D528" s="112">
        <v>1.3888888888888889E-3</v>
      </c>
      <c r="E528" s="112">
        <f t="shared" si="81"/>
        <v>0.41527777777777786</v>
      </c>
      <c r="F528" s="112">
        <f t="shared" si="82"/>
        <v>0.43958333333333344</v>
      </c>
      <c r="G528" s="114"/>
      <c r="H528" s="116">
        <v>0</v>
      </c>
      <c r="I528" s="64">
        <f t="shared" si="83"/>
        <v>0</v>
      </c>
      <c r="J528" s="64">
        <v>0</v>
      </c>
      <c r="M528" s="114"/>
      <c r="O528" s="114"/>
      <c r="Q528" s="114"/>
      <c r="T528" s="114"/>
    </row>
    <row r="529" spans="1:21" outlineLevel="1" x14ac:dyDescent="0.3">
      <c r="A529" s="106"/>
      <c r="B529" s="107"/>
      <c r="C529" s="133"/>
      <c r="D529" s="153">
        <f>SUM(D525:D528)</f>
        <v>0.15833333333333333</v>
      </c>
      <c r="E529" s="113"/>
      <c r="F529" s="113"/>
      <c r="G529" s="125">
        <f>SUM(F528-F525)</f>
        <v>0.23125000000000009</v>
      </c>
      <c r="H529" s="118">
        <f>SUM(H525:H528)</f>
        <v>179</v>
      </c>
      <c r="I529" s="109">
        <f>SUM(I525:I528)</f>
        <v>196.9</v>
      </c>
      <c r="J529" s="109">
        <f>SUM(J525:J528)</f>
        <v>0</v>
      </c>
      <c r="K529" s="109">
        <f>SUM(I529:J529)+150</f>
        <v>346.9</v>
      </c>
      <c r="L529" s="128"/>
      <c r="M529" s="107"/>
      <c r="N529" s="125"/>
      <c r="O529" s="107"/>
      <c r="P529" s="109"/>
      <c r="Q529" s="107"/>
      <c r="R529" s="125"/>
      <c r="S529" s="109"/>
      <c r="T529" s="109">
        <f>IF(T525&lt;160,160,T525)</f>
        <v>471.2</v>
      </c>
      <c r="U529" s="159"/>
    </row>
    <row r="530" spans="1:21" outlineLevel="1" x14ac:dyDescent="0.3">
      <c r="A530" s="2">
        <v>8</v>
      </c>
      <c r="B530" s="114" t="str">
        <f>VLOOKUP(A530,BASE!A:B,2,FALSE)</f>
        <v>PTF ST SULPICE</v>
      </c>
      <c r="C530" s="201" t="s">
        <v>260</v>
      </c>
      <c r="D530" s="112"/>
      <c r="E530" s="112"/>
      <c r="F530" s="151">
        <v>0.20833333333333334</v>
      </c>
      <c r="G530" s="114"/>
      <c r="M530" s="114">
        <v>135</v>
      </c>
      <c r="N530" s="13">
        <v>0.11527777777777777</v>
      </c>
      <c r="O530" s="122">
        <f>SUM(M530*$F$1)</f>
        <v>148.5</v>
      </c>
      <c r="Q530" s="98">
        <f>SUM(H534+M530)</f>
        <v>285</v>
      </c>
      <c r="R530" s="102">
        <f>SUM(N530+G533)</f>
        <v>0.11527777777777777</v>
      </c>
      <c r="S530" s="101">
        <f>SUM(P530+J533)</f>
        <v>0</v>
      </c>
      <c r="T530" s="101">
        <f>SUM(K534+O530+P530)</f>
        <v>463.5</v>
      </c>
      <c r="U530" s="156">
        <f>SUM(D534+N530)</f>
        <v>0.26250000000000001</v>
      </c>
    </row>
    <row r="531" spans="1:21" outlineLevel="1" x14ac:dyDescent="0.3">
      <c r="A531" s="2">
        <v>22</v>
      </c>
      <c r="B531" s="114" t="str">
        <f>VLOOKUP(A531,BASE!A:B,2,FALSE)</f>
        <v>AGEN</v>
      </c>
      <c r="C531" s="201"/>
      <c r="D531" s="112">
        <v>0.1125</v>
      </c>
      <c r="E531" s="112">
        <f t="shared" ref="E531:E533" si="84">SUM(F530+D531)</f>
        <v>0.32083333333333336</v>
      </c>
      <c r="F531" s="112">
        <f t="shared" ref="F531:F533" si="85">SUM(E531+$G$1)</f>
        <v>0.34513888888888894</v>
      </c>
      <c r="G531" s="114"/>
      <c r="H531" s="116">
        <v>113</v>
      </c>
      <c r="I531" s="64">
        <f t="shared" ref="I531:I533" si="86">SUM(H531*$F$1)</f>
        <v>124.30000000000001</v>
      </c>
      <c r="J531" s="64">
        <v>0</v>
      </c>
      <c r="M531" s="114"/>
      <c r="O531" s="114"/>
      <c r="Q531" s="114"/>
      <c r="T531" s="114"/>
    </row>
    <row r="532" spans="1:21" outlineLevel="1" x14ac:dyDescent="0.3">
      <c r="A532" s="2">
        <v>413</v>
      </c>
      <c r="B532" s="114" t="str">
        <f>VLOOKUP(A532,BASE!A:B,2,FALSE)</f>
        <v>BOE BOIS</v>
      </c>
      <c r="C532" s="201"/>
      <c r="D532" s="112">
        <v>0</v>
      </c>
      <c r="E532" s="112">
        <f t="shared" si="84"/>
        <v>0.34513888888888894</v>
      </c>
      <c r="F532" s="112">
        <f t="shared" si="85"/>
        <v>0.36944444444444452</v>
      </c>
      <c r="G532" s="114"/>
      <c r="H532" s="116">
        <v>0</v>
      </c>
      <c r="I532" s="64">
        <f t="shared" si="86"/>
        <v>0</v>
      </c>
      <c r="J532" s="64">
        <v>0</v>
      </c>
      <c r="M532" s="114"/>
      <c r="O532" s="114"/>
      <c r="Q532" s="114"/>
      <c r="T532" s="114"/>
    </row>
    <row r="533" spans="1:21" outlineLevel="1" x14ac:dyDescent="0.3">
      <c r="A533" s="2">
        <v>24</v>
      </c>
      <c r="B533" s="114" t="str">
        <f>VLOOKUP(A533,BASE!A:B,2,FALSE)</f>
        <v>VILLENEUVE S/LOT</v>
      </c>
      <c r="C533" s="201"/>
      <c r="D533" s="112">
        <v>3.4722222222222224E-2</v>
      </c>
      <c r="E533" s="112">
        <f t="shared" si="84"/>
        <v>0.40416666666666673</v>
      </c>
      <c r="F533" s="112">
        <f t="shared" si="85"/>
        <v>0.42847222222222231</v>
      </c>
      <c r="G533" s="114"/>
      <c r="H533" s="116">
        <v>37</v>
      </c>
      <c r="I533" s="64">
        <f t="shared" si="86"/>
        <v>40.700000000000003</v>
      </c>
      <c r="J533" s="64">
        <v>0</v>
      </c>
      <c r="M533" s="114"/>
      <c r="O533" s="114"/>
      <c r="Q533" s="114"/>
      <c r="T533" s="114"/>
    </row>
    <row r="534" spans="1:21" outlineLevel="1" x14ac:dyDescent="0.3">
      <c r="A534" s="106"/>
      <c r="B534" s="107"/>
      <c r="C534" s="133"/>
      <c r="D534" s="153">
        <f>SUM(D531:D533)</f>
        <v>0.14722222222222223</v>
      </c>
      <c r="E534" s="113"/>
      <c r="F534" s="113"/>
      <c r="G534" s="125">
        <f>SUM(F533-F530)</f>
        <v>0.22013888888888897</v>
      </c>
      <c r="H534" s="118">
        <f>SUM(H530:H533)</f>
        <v>150</v>
      </c>
      <c r="I534" s="109">
        <f>SUM(I530:I533)</f>
        <v>165</v>
      </c>
      <c r="J534" s="109">
        <f>SUM(J530:J533)</f>
        <v>0</v>
      </c>
      <c r="K534" s="109">
        <f>SUM(I534:J534)+150</f>
        <v>315</v>
      </c>
      <c r="L534" s="128"/>
      <c r="M534" s="107"/>
      <c r="N534" s="125"/>
      <c r="O534" s="107"/>
      <c r="P534" s="109"/>
      <c r="Q534" s="107"/>
      <c r="R534" s="125"/>
      <c r="S534" s="109"/>
      <c r="T534" s="109">
        <f>IF(T530&lt;160,160,T530)</f>
        <v>463.5</v>
      </c>
      <c r="U534" s="159"/>
    </row>
    <row r="535" spans="1:21" x14ac:dyDescent="0.3">
      <c r="A535" s="202" t="s">
        <v>332</v>
      </c>
      <c r="B535" s="202"/>
      <c r="D535" s="112"/>
      <c r="E535" s="112"/>
      <c r="F535" s="112"/>
    </row>
    <row r="536" spans="1:21" outlineLevel="1" x14ac:dyDescent="0.3">
      <c r="A536" s="2">
        <v>8</v>
      </c>
      <c r="B536" s="114" t="str">
        <f>VLOOKUP(A536,BASE!A:B,2,FALSE)</f>
        <v>PTF ST SULPICE</v>
      </c>
      <c r="C536" s="201" t="s">
        <v>267</v>
      </c>
      <c r="D536" s="112"/>
      <c r="E536" s="112"/>
      <c r="F536" s="151">
        <v>0.23958333333333334</v>
      </c>
      <c r="M536" s="3">
        <v>118</v>
      </c>
      <c r="N536" s="13">
        <v>7.9861111111111105E-2</v>
      </c>
      <c r="O536" s="122">
        <f>SUM(M536*$F$1)</f>
        <v>129.80000000000001</v>
      </c>
      <c r="P536" s="64">
        <v>26.2</v>
      </c>
      <c r="Q536" s="98">
        <f>SUM(H539+M536)</f>
        <v>264</v>
      </c>
      <c r="R536" s="102">
        <f>SUM(N536+G539)</f>
        <v>0.22430555555555562</v>
      </c>
      <c r="S536" s="101">
        <f>SUM(P536+J539)</f>
        <v>78.599999999999994</v>
      </c>
      <c r="T536" s="101">
        <f>SUM(K539+O536+P536)</f>
        <v>519</v>
      </c>
      <c r="U536" s="156">
        <f>SUM(D539+N536)</f>
        <v>0.17569444444444443</v>
      </c>
    </row>
    <row r="537" spans="1:21" outlineLevel="1" x14ac:dyDescent="0.3">
      <c r="A537" s="2">
        <v>90</v>
      </c>
      <c r="B537" s="114" t="str">
        <f>VLOOKUP(A537,BASE!A:B,2,FALSE)</f>
        <v>PAMIERS</v>
      </c>
      <c r="C537" s="201"/>
      <c r="D537" s="112">
        <v>7.2916666666666671E-2</v>
      </c>
      <c r="E537" s="112">
        <f t="shared" si="61"/>
        <v>0.3125</v>
      </c>
      <c r="F537" s="112">
        <f t="shared" si="68"/>
        <v>0.33680555555555558</v>
      </c>
      <c r="H537" s="116">
        <v>122</v>
      </c>
      <c r="I537" s="64">
        <f t="shared" ref="I537:I538" si="87">SUM(H537*$F$1)</f>
        <v>134.20000000000002</v>
      </c>
      <c r="J537" s="64">
        <v>26.2</v>
      </c>
    </row>
    <row r="538" spans="1:21" outlineLevel="1" x14ac:dyDescent="0.3">
      <c r="A538" s="2">
        <v>89</v>
      </c>
      <c r="B538" s="114" t="str">
        <f>VLOOKUP(A538,BASE!A:B,2,FALSE)</f>
        <v>MIREPOIX</v>
      </c>
      <c r="C538" s="201"/>
      <c r="D538" s="112">
        <v>2.2916666666666669E-2</v>
      </c>
      <c r="E538" s="112">
        <f t="shared" si="61"/>
        <v>0.35972222222222228</v>
      </c>
      <c r="F538" s="112">
        <f t="shared" si="68"/>
        <v>0.38402777777777786</v>
      </c>
      <c r="H538" s="116">
        <v>24</v>
      </c>
      <c r="I538" s="64">
        <f t="shared" si="87"/>
        <v>26.400000000000002</v>
      </c>
      <c r="J538" s="64">
        <v>26.2</v>
      </c>
    </row>
    <row r="539" spans="1:21" outlineLevel="1" x14ac:dyDescent="0.3">
      <c r="A539" s="106"/>
      <c r="B539" s="107"/>
      <c r="C539" s="133"/>
      <c r="D539" s="153">
        <f>SUM(D536:D538)</f>
        <v>9.583333333333334E-2</v>
      </c>
      <c r="E539" s="113"/>
      <c r="F539" s="113"/>
      <c r="G539" s="125">
        <f>SUM(F538-F536)</f>
        <v>0.14444444444444451</v>
      </c>
      <c r="H539" s="118">
        <f>SUM(H536:H538)</f>
        <v>146</v>
      </c>
      <c r="I539" s="109">
        <f>SUM(I536:I538)</f>
        <v>160.60000000000002</v>
      </c>
      <c r="J539" s="109">
        <f>SUM(J536:J538)</f>
        <v>52.4</v>
      </c>
      <c r="K539" s="109">
        <f>SUM(I539:J539)+150</f>
        <v>363</v>
      </c>
      <c r="L539" s="128"/>
      <c r="M539" s="107"/>
      <c r="N539" s="125"/>
      <c r="O539" s="107"/>
      <c r="P539" s="109"/>
      <c r="Q539" s="107"/>
      <c r="R539" s="125"/>
      <c r="S539" s="109"/>
      <c r="T539" s="109">
        <f>IF(T536&lt;160,160,T536)</f>
        <v>519</v>
      </c>
      <c r="U539" s="159"/>
    </row>
    <row r="540" spans="1:21" outlineLevel="1" x14ac:dyDescent="0.3">
      <c r="A540" s="2">
        <v>8</v>
      </c>
      <c r="B540" s="114" t="str">
        <f>VLOOKUP(A540,BASE!A:B,2,FALSE)</f>
        <v>PTF ST SULPICE</v>
      </c>
      <c r="C540" s="201" t="s">
        <v>297</v>
      </c>
      <c r="D540" s="112"/>
      <c r="E540" s="112"/>
      <c r="F540" s="151">
        <v>0.22916666666666666</v>
      </c>
      <c r="G540" s="114"/>
      <c r="L540" s="203" t="s">
        <v>344</v>
      </c>
      <c r="M540" s="114">
        <v>101</v>
      </c>
      <c r="N540" s="13">
        <v>8.3333333333333329E-2</v>
      </c>
      <c r="O540" s="122">
        <f>SUM(M540*$F$1)</f>
        <v>111.10000000000001</v>
      </c>
      <c r="Q540" s="98">
        <f>SUM(H543+M540)</f>
        <v>224</v>
      </c>
      <c r="R540" s="102">
        <f>SUM(N540+G543)</f>
        <v>0.23819444444444454</v>
      </c>
      <c r="S540" s="101">
        <f>SUM(P540+J543)</f>
        <v>0</v>
      </c>
      <c r="T540" s="101">
        <f>SUM(K543+O540+P540)</f>
        <v>396.40000000000003</v>
      </c>
      <c r="U540" s="156">
        <f>SUM(D543+N540)</f>
        <v>0.18958333333333333</v>
      </c>
    </row>
    <row r="541" spans="1:21" outlineLevel="1" x14ac:dyDescent="0.3">
      <c r="A541" s="2">
        <v>90</v>
      </c>
      <c r="B541" s="114" t="str">
        <f>VLOOKUP(A541,BASE!A:B,2,FALSE)</f>
        <v>PAMIERS</v>
      </c>
      <c r="C541" s="201"/>
      <c r="D541" s="112">
        <v>8.3333333333333329E-2</v>
      </c>
      <c r="E541" s="112">
        <f t="shared" ref="E541:E542" si="88">SUM(F540+D541)</f>
        <v>0.3125</v>
      </c>
      <c r="F541" s="112">
        <f t="shared" ref="F541:F542" si="89">SUM(E541+$G$1)</f>
        <v>0.33680555555555558</v>
      </c>
      <c r="G541" s="114"/>
      <c r="H541" s="116">
        <v>99</v>
      </c>
      <c r="I541" s="64">
        <f t="shared" ref="I541" si="90">SUM(H541*$F$1)</f>
        <v>108.9</v>
      </c>
      <c r="J541" s="64">
        <v>0</v>
      </c>
      <c r="L541" s="203"/>
      <c r="M541" s="114"/>
      <c r="O541" s="114"/>
      <c r="Q541" s="114"/>
      <c r="T541" s="114"/>
    </row>
    <row r="542" spans="1:21" outlineLevel="1" x14ac:dyDescent="0.3">
      <c r="A542" s="2">
        <v>89</v>
      </c>
      <c r="B542" s="114" t="str">
        <f>VLOOKUP(A542,BASE!A:B,2,FALSE)</f>
        <v>MIREPOIX</v>
      </c>
      <c r="C542" s="201"/>
      <c r="D542" s="112">
        <v>2.2916666666666669E-2</v>
      </c>
      <c r="E542" s="112">
        <f t="shared" si="88"/>
        <v>0.35972222222222228</v>
      </c>
      <c r="F542" s="112">
        <f t="shared" si="89"/>
        <v>0.38402777777777786</v>
      </c>
      <c r="G542" s="114"/>
      <c r="H542" s="116">
        <v>24</v>
      </c>
      <c r="I542" s="64">
        <f t="shared" ref="I542" si="91">SUM(H542*$F$1)</f>
        <v>26.400000000000002</v>
      </c>
      <c r="J542" s="64">
        <v>0</v>
      </c>
      <c r="L542" s="203"/>
      <c r="M542" s="114"/>
      <c r="O542" s="114"/>
      <c r="Q542" s="114"/>
      <c r="T542" s="114"/>
    </row>
    <row r="543" spans="1:21" outlineLevel="1" x14ac:dyDescent="0.3">
      <c r="A543" s="106"/>
      <c r="B543" s="107"/>
      <c r="C543" s="133"/>
      <c r="D543" s="153">
        <f>SUM(D541:D542)</f>
        <v>0.10625</v>
      </c>
      <c r="E543" s="113"/>
      <c r="F543" s="113"/>
      <c r="G543" s="125">
        <f>SUM(F542-F540)</f>
        <v>0.1548611111111112</v>
      </c>
      <c r="H543" s="118">
        <f>SUM(H540:H542)</f>
        <v>123</v>
      </c>
      <c r="I543" s="109">
        <f>SUM(I540:I542)</f>
        <v>135.30000000000001</v>
      </c>
      <c r="J543" s="109">
        <f>SUM(J540:J542)</f>
        <v>0</v>
      </c>
      <c r="K543" s="109">
        <f>SUM(I543:J543)+150</f>
        <v>285.3</v>
      </c>
      <c r="L543" s="128"/>
      <c r="M543" s="107"/>
      <c r="N543" s="125"/>
      <c r="O543" s="107"/>
      <c r="P543" s="109"/>
      <c r="Q543" s="107"/>
      <c r="R543" s="125"/>
      <c r="S543" s="109"/>
      <c r="T543" s="109">
        <f>IF(T540&lt;160,160,T540)</f>
        <v>396.40000000000003</v>
      </c>
      <c r="U543" s="159"/>
    </row>
    <row r="544" spans="1:21" outlineLevel="1" x14ac:dyDescent="0.3">
      <c r="A544" s="2">
        <v>8</v>
      </c>
      <c r="B544" s="114" t="str">
        <f>VLOOKUP(A544,BASE!A:B,2,FALSE)</f>
        <v>PTF ST SULPICE</v>
      </c>
      <c r="C544" s="201" t="s">
        <v>260</v>
      </c>
      <c r="D544" s="112"/>
      <c r="E544" s="112"/>
      <c r="F544" s="151">
        <v>0.20833333333333334</v>
      </c>
      <c r="G544" s="114"/>
      <c r="M544" s="114">
        <v>102</v>
      </c>
      <c r="N544" s="13">
        <v>8.5416666666666655E-2</v>
      </c>
      <c r="O544" s="122">
        <f>SUM(M544*$F$1)</f>
        <v>112.2</v>
      </c>
      <c r="P544" s="64">
        <v>5.5</v>
      </c>
      <c r="Q544" s="98">
        <f>SUM(H547+M544)</f>
        <v>257</v>
      </c>
      <c r="R544" s="102">
        <f>SUM(N544+G547)</f>
        <v>0.2673611111111111</v>
      </c>
      <c r="S544" s="101">
        <f>SUM(P544+J547)</f>
        <v>18.399999999999999</v>
      </c>
      <c r="T544" s="101">
        <f>SUM(K547+O544+P544)</f>
        <v>451.1</v>
      </c>
      <c r="U544" s="156">
        <f>SUM(D547+N544)</f>
        <v>0.21875</v>
      </c>
    </row>
    <row r="545" spans="1:21" outlineLevel="1" x14ac:dyDescent="0.3">
      <c r="A545" s="2">
        <v>89</v>
      </c>
      <c r="B545" s="114" t="str">
        <f>VLOOKUP(A545,BASE!A:B,2,FALSE)</f>
        <v>MIREPOIX</v>
      </c>
      <c r="C545" s="201"/>
      <c r="D545" s="112">
        <v>0.1111111111111111</v>
      </c>
      <c r="E545" s="112">
        <f t="shared" ref="E545:E546" si="92">SUM(F544+D545)</f>
        <v>0.31944444444444442</v>
      </c>
      <c r="F545" s="112">
        <f t="shared" ref="F545:F546" si="93">SUM(E545+$G$1)</f>
        <v>0.34375</v>
      </c>
      <c r="G545" s="114"/>
      <c r="H545" s="116">
        <v>131</v>
      </c>
      <c r="I545" s="64">
        <f t="shared" ref="I545" si="94">SUM(H545*$F$1)</f>
        <v>144.10000000000002</v>
      </c>
      <c r="J545" s="64">
        <v>12.9</v>
      </c>
      <c r="M545" s="114"/>
      <c r="O545" s="114"/>
      <c r="Q545" s="114"/>
      <c r="T545" s="114"/>
    </row>
    <row r="546" spans="1:21" outlineLevel="1" x14ac:dyDescent="0.3">
      <c r="A546" s="2">
        <v>90</v>
      </c>
      <c r="B546" s="114" t="str">
        <f>VLOOKUP(A546,BASE!A:B,2,FALSE)</f>
        <v>PAMIERS</v>
      </c>
      <c r="C546" s="201"/>
      <c r="D546" s="112">
        <v>2.2222222222222223E-2</v>
      </c>
      <c r="E546" s="112">
        <f t="shared" si="92"/>
        <v>0.3659722222222222</v>
      </c>
      <c r="F546" s="112">
        <f t="shared" si="93"/>
        <v>0.39027777777777778</v>
      </c>
      <c r="G546" s="114"/>
      <c r="H546" s="116">
        <v>24</v>
      </c>
      <c r="I546" s="64">
        <f t="shared" ref="I546" si="95">SUM(H546*$F$1)</f>
        <v>26.400000000000002</v>
      </c>
      <c r="J546" s="64">
        <v>0</v>
      </c>
      <c r="M546" s="114"/>
      <c r="O546" s="114"/>
      <c r="Q546" s="114"/>
      <c r="T546" s="114"/>
    </row>
    <row r="547" spans="1:21" outlineLevel="1" x14ac:dyDescent="0.3">
      <c r="A547" s="106"/>
      <c r="B547" s="107"/>
      <c r="C547" s="133"/>
      <c r="D547" s="153">
        <f>SUM(D545:D546)</f>
        <v>0.13333333333333333</v>
      </c>
      <c r="E547" s="113"/>
      <c r="F547" s="113"/>
      <c r="G547" s="125">
        <f>SUM(F546-F544)</f>
        <v>0.18194444444444444</v>
      </c>
      <c r="H547" s="118">
        <f>SUM(H544:H546)</f>
        <v>155</v>
      </c>
      <c r="I547" s="109">
        <f>SUM(I544:I546)</f>
        <v>170.50000000000003</v>
      </c>
      <c r="J547" s="109">
        <f>SUM(J544:J546)</f>
        <v>12.9</v>
      </c>
      <c r="K547" s="109">
        <f>SUM(I547:J547)+150</f>
        <v>333.40000000000003</v>
      </c>
      <c r="L547" s="128"/>
      <c r="M547" s="107"/>
      <c r="N547" s="125"/>
      <c r="O547" s="107"/>
      <c r="P547" s="109"/>
      <c r="Q547" s="107"/>
      <c r="R547" s="125"/>
      <c r="S547" s="109"/>
      <c r="T547" s="109">
        <f>IF(T544&lt;160,160,T544)</f>
        <v>451.1</v>
      </c>
      <c r="U547" s="159"/>
    </row>
    <row r="548" spans="1:21" x14ac:dyDescent="0.3">
      <c r="A548" s="202" t="s">
        <v>333</v>
      </c>
      <c r="B548" s="202"/>
      <c r="D548" s="112"/>
      <c r="E548" s="112"/>
      <c r="F548" s="112"/>
    </row>
    <row r="549" spans="1:21" outlineLevel="1" x14ac:dyDescent="0.3">
      <c r="A549" s="2">
        <v>8</v>
      </c>
      <c r="B549" s="114" t="str">
        <f>VLOOKUP(A549,BASE!A:B,2,FALSE)</f>
        <v>PTF ST SULPICE</v>
      </c>
      <c r="C549" s="201" t="s">
        <v>0</v>
      </c>
      <c r="D549" s="112"/>
      <c r="E549" s="112"/>
      <c r="F549" s="151">
        <v>0.20833333333333334</v>
      </c>
      <c r="M549" s="3">
        <v>238</v>
      </c>
      <c r="N549" s="13">
        <v>0.13194444444444445</v>
      </c>
      <c r="O549" s="122">
        <f>SUM(M549*$F$1)</f>
        <v>261.8</v>
      </c>
      <c r="P549" s="64">
        <v>67.5</v>
      </c>
      <c r="Q549" s="98">
        <f>SUM(H553+M549)</f>
        <v>554</v>
      </c>
      <c r="R549" s="102">
        <f>SUM(N549+G553)</f>
        <v>0.41319444444444453</v>
      </c>
      <c r="S549" s="101">
        <f>SUM(P549+J553)</f>
        <v>135</v>
      </c>
      <c r="T549" s="101">
        <f>SUM(K553+O549+P549)</f>
        <v>894.40000000000009</v>
      </c>
      <c r="U549" s="156">
        <f>SUM(D553+N549)</f>
        <v>0.34027777777777779</v>
      </c>
    </row>
    <row r="550" spans="1:21" outlineLevel="1" x14ac:dyDescent="0.3">
      <c r="A550" s="2">
        <v>130</v>
      </c>
      <c r="B550" s="114" t="str">
        <f>VLOOKUP(A550,BASE!A:B,2,FALSE)</f>
        <v>BANYULS</v>
      </c>
      <c r="C550" s="201"/>
      <c r="D550" s="112">
        <v>0.16874999999999998</v>
      </c>
      <c r="E550" s="112">
        <f t="shared" ref="E550:E600" si="96">SUM(F549+D550)</f>
        <v>0.37708333333333333</v>
      </c>
      <c r="F550" s="112">
        <f t="shared" ref="F550:F600" si="97">SUM(E550+$G$1)</f>
        <v>0.40138888888888891</v>
      </c>
      <c r="H550" s="116">
        <v>281</v>
      </c>
      <c r="I550" s="64">
        <f t="shared" ref="I550:I600" si="98">SUM(H550*$F$1)</f>
        <v>309.10000000000002</v>
      </c>
      <c r="J550" s="64">
        <v>67.5</v>
      </c>
    </row>
    <row r="551" spans="1:21" outlineLevel="1" x14ac:dyDescent="0.3">
      <c r="A551" s="2">
        <v>51</v>
      </c>
      <c r="B551" s="114" t="str">
        <f>VLOOKUP(A551,BASE!A:B,2,FALSE)</f>
        <v>ARGELES</v>
      </c>
      <c r="C551" s="201"/>
      <c r="D551" s="112">
        <v>2.2916666666666669E-2</v>
      </c>
      <c r="E551" s="112">
        <f t="shared" si="96"/>
        <v>0.4243055555555556</v>
      </c>
      <c r="F551" s="112">
        <f t="shared" si="97"/>
        <v>0.44861111111111118</v>
      </c>
      <c r="H551" s="116">
        <v>15</v>
      </c>
      <c r="I551" s="64">
        <f t="shared" si="98"/>
        <v>16.5</v>
      </c>
      <c r="J551" s="64">
        <v>0</v>
      </c>
    </row>
    <row r="552" spans="1:21" outlineLevel="1" x14ac:dyDescent="0.3">
      <c r="A552" s="2">
        <v>52</v>
      </c>
      <c r="B552" s="114" t="str">
        <f>VLOOKUP(A552,BASE!A:B,2,FALSE)</f>
        <v>CABESTANY</v>
      </c>
      <c r="C552" s="201"/>
      <c r="D552" s="112">
        <v>1.6666666666666666E-2</v>
      </c>
      <c r="E552" s="112">
        <f t="shared" si="96"/>
        <v>0.46527777777777785</v>
      </c>
      <c r="F552" s="112">
        <f t="shared" si="97"/>
        <v>0.48958333333333343</v>
      </c>
      <c r="H552" s="116">
        <v>20</v>
      </c>
      <c r="I552" s="64">
        <f t="shared" si="98"/>
        <v>22</v>
      </c>
      <c r="J552" s="64">
        <v>0</v>
      </c>
    </row>
    <row r="553" spans="1:21" outlineLevel="1" x14ac:dyDescent="0.3">
      <c r="A553" s="106"/>
      <c r="B553" s="107"/>
      <c r="C553" s="133"/>
      <c r="D553" s="153">
        <f>SUM(D550:D552)</f>
        <v>0.20833333333333331</v>
      </c>
      <c r="E553" s="113"/>
      <c r="F553" s="113"/>
      <c r="G553" s="125">
        <f>SUM(F552-F549)</f>
        <v>0.28125000000000011</v>
      </c>
      <c r="H553" s="118">
        <f>SUM(H549:H552)</f>
        <v>316</v>
      </c>
      <c r="I553" s="109">
        <f>SUM(I549:I552)</f>
        <v>347.6</v>
      </c>
      <c r="J553" s="109">
        <f>SUM(J549:J552)</f>
        <v>67.5</v>
      </c>
      <c r="K553" s="109">
        <f>SUM(I553:J553)+150</f>
        <v>565.1</v>
      </c>
      <c r="L553" s="128"/>
      <c r="M553" s="107"/>
      <c r="N553" s="125"/>
      <c r="O553" s="107"/>
      <c r="P553" s="109"/>
      <c r="Q553" s="107"/>
      <c r="R553" s="125"/>
      <c r="S553" s="109"/>
      <c r="T553" s="109">
        <f>IF(T549&lt;160,160,T549)</f>
        <v>894.40000000000009</v>
      </c>
      <c r="U553" s="159"/>
    </row>
    <row r="554" spans="1:21" outlineLevel="1" x14ac:dyDescent="0.3">
      <c r="A554" s="2">
        <v>8</v>
      </c>
      <c r="B554" s="114" t="str">
        <f>VLOOKUP(A554,BASE!A:B,2,FALSE)</f>
        <v>PTF ST SULPICE</v>
      </c>
      <c r="C554" s="201" t="s">
        <v>3</v>
      </c>
      <c r="D554" s="112"/>
      <c r="E554" s="112"/>
      <c r="F554" s="151">
        <v>0.20833333333333334</v>
      </c>
      <c r="G554" s="114"/>
      <c r="M554" s="114">
        <v>230</v>
      </c>
      <c r="N554" s="13">
        <v>0.17500000000000002</v>
      </c>
      <c r="O554" s="122">
        <f>SUM(M554*$F$1)</f>
        <v>253.00000000000003</v>
      </c>
      <c r="Q554" s="98">
        <f>SUM(H558+M554)</f>
        <v>534</v>
      </c>
      <c r="R554" s="102">
        <f>SUM(N554+G558)</f>
        <v>0.50347222222222243</v>
      </c>
      <c r="S554" s="101">
        <f>SUM(P554+J558)</f>
        <v>0</v>
      </c>
      <c r="T554" s="101">
        <f>SUM(K558+O554+P554)</f>
        <v>737.40000000000009</v>
      </c>
      <c r="U554" s="156">
        <f>SUM(D558+N554)</f>
        <v>0.43055555555555558</v>
      </c>
    </row>
    <row r="555" spans="1:21" outlineLevel="1" x14ac:dyDescent="0.3">
      <c r="A555" s="2">
        <v>130</v>
      </c>
      <c r="B555" s="114" t="str">
        <f>VLOOKUP(A555,BASE!A:B,2,FALSE)</f>
        <v>BANYULS</v>
      </c>
      <c r="C555" s="201"/>
      <c r="D555" s="112">
        <v>0.21597222222222223</v>
      </c>
      <c r="E555" s="112">
        <f t="shared" ref="E555:E557" si="99">SUM(F554+D555)</f>
        <v>0.4243055555555556</v>
      </c>
      <c r="F555" s="112">
        <f t="shared" ref="F555:F557" si="100">SUM(E555+$G$1)</f>
        <v>0.44861111111111118</v>
      </c>
      <c r="G555" s="114"/>
      <c r="H555" s="116">
        <v>269</v>
      </c>
      <c r="I555" s="64">
        <f t="shared" ref="I555:I557" si="101">SUM(H555*$F$1)</f>
        <v>295.90000000000003</v>
      </c>
      <c r="J555" s="64">
        <v>0</v>
      </c>
      <c r="M555" s="114"/>
      <c r="O555" s="114"/>
      <c r="Q555" s="114"/>
      <c r="T555" s="114"/>
    </row>
    <row r="556" spans="1:21" outlineLevel="1" x14ac:dyDescent="0.3">
      <c r="A556" s="2">
        <v>51</v>
      </c>
      <c r="B556" s="114" t="str">
        <f>VLOOKUP(A556,BASE!A:B,2,FALSE)</f>
        <v>ARGELES</v>
      </c>
      <c r="C556" s="201"/>
      <c r="D556" s="112">
        <v>2.2916666666666669E-2</v>
      </c>
      <c r="E556" s="112">
        <f t="shared" si="99"/>
        <v>0.47152777777777788</v>
      </c>
      <c r="F556" s="112">
        <f t="shared" si="100"/>
        <v>0.49583333333333346</v>
      </c>
      <c r="G556" s="114"/>
      <c r="H556" s="116">
        <v>15</v>
      </c>
      <c r="I556" s="64">
        <f t="shared" si="101"/>
        <v>16.5</v>
      </c>
      <c r="J556" s="64">
        <v>0</v>
      </c>
      <c r="M556" s="114"/>
      <c r="O556" s="114"/>
      <c r="Q556" s="114"/>
      <c r="T556" s="114"/>
    </row>
    <row r="557" spans="1:21" outlineLevel="1" x14ac:dyDescent="0.3">
      <c r="A557" s="2">
        <v>52</v>
      </c>
      <c r="B557" s="114" t="str">
        <f>VLOOKUP(A557,BASE!A:B,2,FALSE)</f>
        <v>CABESTANY</v>
      </c>
      <c r="C557" s="201"/>
      <c r="D557" s="112">
        <v>1.6666666666666666E-2</v>
      </c>
      <c r="E557" s="112">
        <f t="shared" si="99"/>
        <v>0.51250000000000018</v>
      </c>
      <c r="F557" s="112">
        <f t="shared" si="100"/>
        <v>0.53680555555555576</v>
      </c>
      <c r="G557" s="114"/>
      <c r="H557" s="116">
        <v>20</v>
      </c>
      <c r="I557" s="64">
        <f t="shared" si="101"/>
        <v>22</v>
      </c>
      <c r="J557" s="64">
        <v>0</v>
      </c>
      <c r="M557" s="114"/>
      <c r="O557" s="114"/>
      <c r="Q557" s="114"/>
      <c r="T557" s="114"/>
    </row>
    <row r="558" spans="1:21" outlineLevel="1" x14ac:dyDescent="0.3">
      <c r="A558" s="106"/>
      <c r="B558" s="107"/>
      <c r="C558" s="133"/>
      <c r="D558" s="153">
        <f>SUM(D555:D557)</f>
        <v>0.25555555555555559</v>
      </c>
      <c r="E558" s="113"/>
      <c r="F558" s="113"/>
      <c r="G558" s="125">
        <f>SUM(F557-F554)</f>
        <v>0.32847222222222239</v>
      </c>
      <c r="H558" s="118">
        <f>SUM(H554:H557)</f>
        <v>304</v>
      </c>
      <c r="I558" s="109">
        <f>SUM(I554:I557)</f>
        <v>334.40000000000003</v>
      </c>
      <c r="J558" s="109">
        <f>SUM(J554:J557)</f>
        <v>0</v>
      </c>
      <c r="K558" s="109">
        <f>SUM(I558:J558)+150</f>
        <v>484.40000000000003</v>
      </c>
      <c r="L558" s="128"/>
      <c r="M558" s="107"/>
      <c r="N558" s="125"/>
      <c r="O558" s="107"/>
      <c r="P558" s="109"/>
      <c r="Q558" s="107"/>
      <c r="R558" s="125"/>
      <c r="S558" s="109"/>
      <c r="T558" s="109">
        <f>IF(T554&lt;160,160,T554)</f>
        <v>737.40000000000009</v>
      </c>
      <c r="U558" s="159"/>
    </row>
    <row r="559" spans="1:21" outlineLevel="1" x14ac:dyDescent="0.3">
      <c r="A559" s="2">
        <v>8</v>
      </c>
      <c r="B559" s="114" t="str">
        <f>VLOOKUP(A559,BASE!A:B,2,FALSE)</f>
        <v>PTF ST SULPICE</v>
      </c>
      <c r="C559" s="201" t="s">
        <v>260</v>
      </c>
      <c r="D559" s="112"/>
      <c r="E559" s="112"/>
      <c r="F559" s="151">
        <v>0.20833333333333334</v>
      </c>
      <c r="G559" s="114"/>
      <c r="L559" s="203" t="s">
        <v>346</v>
      </c>
      <c r="M559" s="114">
        <v>250</v>
      </c>
      <c r="N559" s="13">
        <v>0.18055555555555555</v>
      </c>
      <c r="O559" s="122">
        <f>SUM(M559*$F$1)</f>
        <v>275</v>
      </c>
      <c r="Q559" s="98">
        <f>SUM(H563+M559)</f>
        <v>517</v>
      </c>
      <c r="R559" s="102">
        <f>SUM(N559+G563)</f>
        <v>0.45138888888888895</v>
      </c>
      <c r="S559" s="101">
        <f>SUM(P559+J563)</f>
        <v>43.4</v>
      </c>
      <c r="T559" s="101">
        <f>SUM(K563+O559+P559)</f>
        <v>762.09999999999991</v>
      </c>
      <c r="U559" s="156">
        <f>SUM(D563+N559)</f>
        <v>0.37847222222222221</v>
      </c>
    </row>
    <row r="560" spans="1:21" outlineLevel="1" x14ac:dyDescent="0.3">
      <c r="A560" s="2">
        <v>52</v>
      </c>
      <c r="B560" s="114" t="str">
        <f>VLOOKUP(A560,BASE!A:B,2,FALSE)</f>
        <v>CABESTANY</v>
      </c>
      <c r="C560" s="201"/>
      <c r="D560" s="112">
        <v>0.15972222222222224</v>
      </c>
      <c r="E560" s="112">
        <f t="shared" ref="E560:E562" si="102">SUM(F559+D560)</f>
        <v>0.36805555555555558</v>
      </c>
      <c r="F560" s="112">
        <f t="shared" ref="F560:F562" si="103">SUM(E560+$G$1)</f>
        <v>0.39236111111111116</v>
      </c>
      <c r="G560" s="114"/>
      <c r="H560" s="116">
        <v>235</v>
      </c>
      <c r="I560" s="64">
        <f t="shared" ref="I560:I562" si="104">SUM(H560*$F$1)</f>
        <v>258.5</v>
      </c>
      <c r="J560" s="64">
        <v>43.4</v>
      </c>
      <c r="L560" s="203"/>
      <c r="M560" s="114"/>
      <c r="O560" s="114"/>
      <c r="Q560" s="114"/>
      <c r="T560" s="114"/>
    </row>
    <row r="561" spans="1:21" outlineLevel="1" x14ac:dyDescent="0.3">
      <c r="A561" s="2">
        <v>51</v>
      </c>
      <c r="B561" s="114" t="str">
        <f>VLOOKUP(A561,BASE!A:B,2,FALSE)</f>
        <v>ARGELES</v>
      </c>
      <c r="C561" s="201"/>
      <c r="D561" s="112">
        <v>1.7361111111111112E-2</v>
      </c>
      <c r="E561" s="112">
        <f t="shared" si="102"/>
        <v>0.40972222222222227</v>
      </c>
      <c r="F561" s="112">
        <f t="shared" si="103"/>
        <v>0.43402777777777785</v>
      </c>
      <c r="G561" s="114"/>
      <c r="H561" s="116">
        <v>18</v>
      </c>
      <c r="I561" s="64">
        <f t="shared" si="104"/>
        <v>19.8</v>
      </c>
      <c r="J561" s="64">
        <v>0</v>
      </c>
      <c r="L561" s="203"/>
      <c r="M561" s="114"/>
      <c r="O561" s="114"/>
      <c r="Q561" s="114"/>
      <c r="T561" s="114"/>
    </row>
    <row r="562" spans="1:21" outlineLevel="1" x14ac:dyDescent="0.3">
      <c r="A562" s="2">
        <v>130</v>
      </c>
      <c r="B562" s="114" t="str">
        <f>VLOOKUP(A562,BASE!A:B,2,FALSE)</f>
        <v>BANYULS</v>
      </c>
      <c r="C562" s="201"/>
      <c r="D562" s="112">
        <v>2.0833333333333332E-2</v>
      </c>
      <c r="E562" s="112">
        <f t="shared" si="102"/>
        <v>0.45486111111111116</v>
      </c>
      <c r="F562" s="112">
        <f t="shared" si="103"/>
        <v>0.47916666666666674</v>
      </c>
      <c r="G562" s="114"/>
      <c r="H562" s="116">
        <v>14</v>
      </c>
      <c r="I562" s="64">
        <f t="shared" si="104"/>
        <v>15.400000000000002</v>
      </c>
      <c r="J562" s="64">
        <v>0</v>
      </c>
      <c r="L562" s="203"/>
      <c r="M562" s="114"/>
      <c r="O562" s="114"/>
      <c r="Q562" s="114"/>
      <c r="T562" s="114"/>
    </row>
    <row r="563" spans="1:21" outlineLevel="1" x14ac:dyDescent="0.3">
      <c r="A563" s="106"/>
      <c r="B563" s="107"/>
      <c r="C563" s="133"/>
      <c r="D563" s="153">
        <f>SUM(D560:D562)</f>
        <v>0.19791666666666669</v>
      </c>
      <c r="E563" s="113"/>
      <c r="F563" s="113"/>
      <c r="G563" s="125">
        <f>SUM(F562-F559)</f>
        <v>0.27083333333333337</v>
      </c>
      <c r="H563" s="118">
        <f>SUM(H559:H562)</f>
        <v>267</v>
      </c>
      <c r="I563" s="109">
        <f>SUM(I559:I562)</f>
        <v>293.7</v>
      </c>
      <c r="J563" s="109">
        <f>SUM(J559:J562)</f>
        <v>43.4</v>
      </c>
      <c r="K563" s="109">
        <f>SUM(I563:J563)+150</f>
        <v>487.09999999999997</v>
      </c>
      <c r="L563" s="128"/>
      <c r="M563" s="107"/>
      <c r="N563" s="125"/>
      <c r="O563" s="107"/>
      <c r="P563" s="109"/>
      <c r="Q563" s="107"/>
      <c r="R563" s="125"/>
      <c r="S563" s="109"/>
      <c r="T563" s="109">
        <f>IF(T559&lt;160,160,T559)</f>
        <v>762.09999999999991</v>
      </c>
      <c r="U563" s="159"/>
    </row>
    <row r="564" spans="1:21" x14ac:dyDescent="0.3">
      <c r="A564" s="202" t="s">
        <v>335</v>
      </c>
      <c r="B564" s="202"/>
      <c r="D564" s="112"/>
      <c r="E564" s="112"/>
      <c r="F564" s="112"/>
    </row>
    <row r="565" spans="1:21" hidden="1" outlineLevel="2" x14ac:dyDescent="0.3">
      <c r="A565" s="135">
        <v>8</v>
      </c>
      <c r="B565" s="136" t="str">
        <f>VLOOKUP(A565,BASE!A:B,2,FALSE)</f>
        <v>PTF ST SULPICE</v>
      </c>
      <c r="C565" s="204" t="s">
        <v>0</v>
      </c>
      <c r="D565" s="137"/>
      <c r="E565" s="137"/>
      <c r="F565" s="155">
        <v>0.20833333333333334</v>
      </c>
      <c r="G565" s="136"/>
      <c r="H565" s="138"/>
      <c r="I565" s="139"/>
      <c r="J565" s="139"/>
      <c r="K565" s="139"/>
      <c r="L565" s="203" t="s">
        <v>347</v>
      </c>
      <c r="M565" s="136"/>
      <c r="N565" s="137"/>
      <c r="O565" s="140">
        <f>SUM(M565*$F$1)</f>
        <v>0</v>
      </c>
      <c r="P565" s="139"/>
      <c r="Q565" s="142">
        <f>SUM(H570+M565)</f>
        <v>0</v>
      </c>
      <c r="R565" s="143">
        <f>SUM(N565+G570)</f>
        <v>9.7222222222222293E-2</v>
      </c>
      <c r="S565" s="144">
        <f>SUM(P565+J570)</f>
        <v>0</v>
      </c>
      <c r="T565" s="144">
        <f>SUM(Q565*$F$1+S565)</f>
        <v>0</v>
      </c>
      <c r="U565" s="156">
        <f>SUM(D570+N565)</f>
        <v>0</v>
      </c>
    </row>
    <row r="566" spans="1:21" hidden="1" outlineLevel="2" x14ac:dyDescent="0.3">
      <c r="A566" s="135">
        <v>47</v>
      </c>
      <c r="B566" s="136" t="str">
        <f>VLOOKUP(A566,BASE!A:B,2,FALSE)</f>
        <v>GAILLAC</v>
      </c>
      <c r="C566" s="204"/>
      <c r="D566" s="137"/>
      <c r="E566" s="137">
        <f t="shared" si="96"/>
        <v>0.20833333333333334</v>
      </c>
      <c r="F566" s="137">
        <f t="shared" si="97"/>
        <v>0.2326388888888889</v>
      </c>
      <c r="G566" s="136"/>
      <c r="H566" s="138"/>
      <c r="I566" s="139">
        <f t="shared" si="98"/>
        <v>0</v>
      </c>
      <c r="J566" s="139">
        <v>0</v>
      </c>
      <c r="K566" s="139"/>
      <c r="L566" s="203"/>
      <c r="M566" s="136"/>
      <c r="N566" s="137"/>
      <c r="O566" s="136"/>
      <c r="P566" s="139"/>
      <c r="Q566" s="136"/>
      <c r="R566" s="137"/>
      <c r="S566" s="139"/>
      <c r="T566" s="136"/>
    </row>
    <row r="567" spans="1:21" hidden="1" outlineLevel="2" x14ac:dyDescent="0.3">
      <c r="A567" s="135">
        <v>156</v>
      </c>
      <c r="B567" s="136" t="str">
        <f>VLOOKUP(A567,BASE!A:B,2,FALSE)</f>
        <v>RABASTENS</v>
      </c>
      <c r="C567" s="204"/>
      <c r="D567" s="137"/>
      <c r="E567" s="137">
        <f t="shared" si="96"/>
        <v>0.2326388888888889</v>
      </c>
      <c r="F567" s="137">
        <f t="shared" si="97"/>
        <v>0.25694444444444448</v>
      </c>
      <c r="G567" s="136"/>
      <c r="H567" s="138"/>
      <c r="I567" s="139">
        <f t="shared" si="98"/>
        <v>0</v>
      </c>
      <c r="J567" s="139">
        <v>0</v>
      </c>
      <c r="K567" s="139"/>
      <c r="L567" s="203"/>
      <c r="M567" s="136"/>
      <c r="N567" s="137"/>
      <c r="O567" s="136"/>
      <c r="P567" s="139"/>
      <c r="Q567" s="136"/>
      <c r="R567" s="137"/>
      <c r="S567" s="139"/>
      <c r="T567" s="136"/>
    </row>
    <row r="568" spans="1:21" hidden="1" outlineLevel="2" x14ac:dyDescent="0.3">
      <c r="A568" s="135">
        <v>54</v>
      </c>
      <c r="B568" s="136" t="str">
        <f>VLOOKUP(A568,BASE!A:B,2,FALSE)</f>
        <v>SAINT-SULPICE</v>
      </c>
      <c r="C568" s="204"/>
      <c r="D568" s="137"/>
      <c r="E568" s="137">
        <f t="shared" si="96"/>
        <v>0.25694444444444448</v>
      </c>
      <c r="F568" s="137">
        <f t="shared" si="97"/>
        <v>0.28125000000000006</v>
      </c>
      <c r="G568" s="136"/>
      <c r="H568" s="138"/>
      <c r="I568" s="139">
        <f t="shared" si="98"/>
        <v>0</v>
      </c>
      <c r="J568" s="139">
        <v>0</v>
      </c>
      <c r="K568" s="139"/>
      <c r="L568" s="203"/>
      <c r="M568" s="136"/>
      <c r="N568" s="137"/>
      <c r="O568" s="136"/>
      <c r="P568" s="139"/>
      <c r="Q568" s="136"/>
      <c r="R568" s="137"/>
      <c r="S568" s="139"/>
      <c r="T568" s="136"/>
    </row>
    <row r="569" spans="1:21" hidden="1" outlineLevel="2" x14ac:dyDescent="0.3">
      <c r="A569" s="135">
        <v>690</v>
      </c>
      <c r="B569" s="136" t="str">
        <f>VLOOKUP(A569,BASE!A:B,2,FALSE)</f>
        <v>POLE SAINT-SULPICE</v>
      </c>
      <c r="C569" s="204"/>
      <c r="D569" s="137"/>
      <c r="E569" s="137">
        <f t="shared" si="96"/>
        <v>0.28125000000000006</v>
      </c>
      <c r="F569" s="137">
        <f t="shared" si="97"/>
        <v>0.30555555555555564</v>
      </c>
      <c r="G569" s="136"/>
      <c r="H569" s="138"/>
      <c r="I569" s="139">
        <f t="shared" si="98"/>
        <v>0</v>
      </c>
      <c r="J569" s="139">
        <v>0</v>
      </c>
      <c r="K569" s="139"/>
      <c r="L569" s="203"/>
      <c r="M569" s="136"/>
      <c r="N569" s="137"/>
      <c r="O569" s="136"/>
      <c r="P569" s="139"/>
      <c r="Q569" s="136"/>
      <c r="R569" s="137"/>
      <c r="S569" s="139"/>
      <c r="T569" s="136"/>
    </row>
    <row r="570" spans="1:21" hidden="1" outlineLevel="2" x14ac:dyDescent="0.3">
      <c r="A570" s="106"/>
      <c r="B570" s="107"/>
      <c r="C570" s="133"/>
      <c r="D570" s="153">
        <f>SUM(D567:D569)</f>
        <v>0</v>
      </c>
      <c r="E570" s="113"/>
      <c r="F570" s="113"/>
      <c r="G570" s="125">
        <f>SUM(F569-F565)</f>
        <v>9.7222222222222293E-2</v>
      </c>
      <c r="H570" s="118">
        <f>SUM(H566:H569)</f>
        <v>0</v>
      </c>
      <c r="I570" s="109">
        <f>SUM(I566:I569)</f>
        <v>0</v>
      </c>
      <c r="J570" s="109">
        <f>SUM(J566:J569)</f>
        <v>0</v>
      </c>
      <c r="K570" s="109">
        <f>SUM(I570:J570)</f>
        <v>0</v>
      </c>
      <c r="L570" s="128"/>
      <c r="M570" s="107"/>
      <c r="N570" s="125"/>
      <c r="O570" s="107"/>
      <c r="P570" s="109"/>
      <c r="Q570" s="107"/>
      <c r="R570" s="125"/>
      <c r="S570" s="109"/>
      <c r="T570" s="109">
        <f>IF(T565&lt;160,160,T565)</f>
        <v>160</v>
      </c>
      <c r="U570" s="159"/>
    </row>
    <row r="571" spans="1:21" outlineLevel="1" collapsed="1" x14ac:dyDescent="0.3">
      <c r="A571" s="2">
        <v>8</v>
      </c>
      <c r="B571" s="114" t="str">
        <f>VLOOKUP(A571,BASE!A:B,2,FALSE)</f>
        <v>PTF ST SULPICE</v>
      </c>
      <c r="C571" s="201" t="s">
        <v>297</v>
      </c>
      <c r="D571" s="112"/>
      <c r="E571" s="112"/>
      <c r="F571" s="151">
        <v>0.29305555555555557</v>
      </c>
      <c r="G571" s="114"/>
      <c r="M571" s="114">
        <v>4</v>
      </c>
      <c r="N571" s="13">
        <v>7.6388888888888886E-3</v>
      </c>
      <c r="O571" s="122">
        <f>SUM(M571*$F$1)</f>
        <v>4.4000000000000004</v>
      </c>
      <c r="Q571" s="98">
        <f>SUM(H575+M571)</f>
        <v>58</v>
      </c>
      <c r="R571" s="102">
        <f>SUM(N571+G575)</f>
        <v>0.12777777777777785</v>
      </c>
      <c r="S571" s="101">
        <f>SUM(P571+J575)</f>
        <v>0</v>
      </c>
      <c r="T571" s="101">
        <f>SUM(K575+O571+P571)</f>
        <v>213.8</v>
      </c>
      <c r="U571" s="156">
        <f>SUM(D575+N571)</f>
        <v>5.486111111111111E-2</v>
      </c>
    </row>
    <row r="572" spans="1:21" outlineLevel="1" x14ac:dyDescent="0.3">
      <c r="A572" s="2">
        <v>47</v>
      </c>
      <c r="B572" s="114" t="str">
        <f>VLOOKUP(A572,BASE!A:B,2,FALSE)</f>
        <v>GAILLAC</v>
      </c>
      <c r="C572" s="201"/>
      <c r="D572" s="112">
        <v>1.9444444444444445E-2</v>
      </c>
      <c r="E572" s="112">
        <f t="shared" ref="E572:E574" si="105">SUM(F571+D572)</f>
        <v>0.3125</v>
      </c>
      <c r="F572" s="112">
        <f t="shared" ref="F572:F574" si="106">SUM(E572+$G$1)</f>
        <v>0.33680555555555558</v>
      </c>
      <c r="G572" s="114"/>
      <c r="H572" s="116">
        <v>28</v>
      </c>
      <c r="I572" s="64">
        <f t="shared" ref="I572:I574" si="107">SUM(H572*$F$1)</f>
        <v>30.800000000000004</v>
      </c>
      <c r="J572" s="64">
        <v>0</v>
      </c>
      <c r="M572" s="114"/>
      <c r="O572" s="114"/>
      <c r="Q572" s="114"/>
      <c r="T572" s="114"/>
    </row>
    <row r="573" spans="1:21" outlineLevel="1" x14ac:dyDescent="0.3">
      <c r="A573" s="2">
        <v>156</v>
      </c>
      <c r="B573" s="114" t="str">
        <f>VLOOKUP(A573,BASE!A:B,2,FALSE)</f>
        <v>RABASTENS</v>
      </c>
      <c r="C573" s="201"/>
      <c r="D573" s="112">
        <v>1.2499999999999999E-2</v>
      </c>
      <c r="E573" s="112">
        <f t="shared" si="105"/>
        <v>0.34930555555555559</v>
      </c>
      <c r="F573" s="112">
        <f t="shared" si="106"/>
        <v>0.37361111111111117</v>
      </c>
      <c r="G573" s="114"/>
      <c r="H573" s="116">
        <v>13</v>
      </c>
      <c r="I573" s="64">
        <f t="shared" si="107"/>
        <v>14.3</v>
      </c>
      <c r="J573" s="64">
        <v>0</v>
      </c>
      <c r="M573" s="114"/>
      <c r="O573" s="114"/>
      <c r="Q573" s="114"/>
      <c r="T573" s="114"/>
    </row>
    <row r="574" spans="1:21" outlineLevel="1" x14ac:dyDescent="0.3">
      <c r="A574" s="2">
        <v>54</v>
      </c>
      <c r="B574" s="114" t="str">
        <f>VLOOKUP(A574,BASE!A:B,2,FALSE)</f>
        <v>SAINT-SULPICE</v>
      </c>
      <c r="C574" s="201"/>
      <c r="D574" s="112">
        <v>1.5277777777777777E-2</v>
      </c>
      <c r="E574" s="112">
        <f t="shared" si="105"/>
        <v>0.38888888888888895</v>
      </c>
      <c r="F574" s="112">
        <f t="shared" si="106"/>
        <v>0.41319444444444453</v>
      </c>
      <c r="G574" s="114"/>
      <c r="H574" s="116">
        <v>13</v>
      </c>
      <c r="I574" s="64">
        <f t="shared" si="107"/>
        <v>14.3</v>
      </c>
      <c r="J574" s="64">
        <v>0</v>
      </c>
      <c r="M574" s="114"/>
      <c r="O574" s="114"/>
      <c r="Q574" s="114"/>
      <c r="T574" s="114"/>
    </row>
    <row r="575" spans="1:21" outlineLevel="1" x14ac:dyDescent="0.3">
      <c r="A575" s="106"/>
      <c r="B575" s="107"/>
      <c r="C575" s="133"/>
      <c r="D575" s="153">
        <f>SUM(D572:D574)</f>
        <v>4.7222222222222221E-2</v>
      </c>
      <c r="E575" s="113"/>
      <c r="F575" s="113"/>
      <c r="G575" s="125">
        <f>SUM(F574-F571)</f>
        <v>0.12013888888888896</v>
      </c>
      <c r="H575" s="118">
        <f>SUM(H572:H574)</f>
        <v>54</v>
      </c>
      <c r="I575" s="109">
        <f>SUM(I572:I574)</f>
        <v>59.400000000000006</v>
      </c>
      <c r="J575" s="109">
        <f>SUM(J572:J574)</f>
        <v>0</v>
      </c>
      <c r="K575" s="109">
        <f>SUM(I575:J575)+150</f>
        <v>209.4</v>
      </c>
      <c r="L575" s="128"/>
      <c r="M575" s="107"/>
      <c r="N575" s="125"/>
      <c r="O575" s="107"/>
      <c r="P575" s="109"/>
      <c r="Q575" s="107"/>
      <c r="R575" s="125"/>
      <c r="S575" s="109"/>
      <c r="T575" s="109">
        <f>IF(T571&lt;160,160,T571)</f>
        <v>213.8</v>
      </c>
      <c r="U575" s="159"/>
    </row>
    <row r="576" spans="1:21" outlineLevel="1" x14ac:dyDescent="0.3">
      <c r="A576" s="135">
        <v>8</v>
      </c>
      <c r="B576" s="136" t="str">
        <f>VLOOKUP(A576,BASE!A:B,2,FALSE)</f>
        <v>PTF ST SULPICE</v>
      </c>
      <c r="C576" s="204" t="s">
        <v>260</v>
      </c>
      <c r="D576" s="137"/>
      <c r="E576" s="137"/>
      <c r="F576" s="155">
        <v>0.20833333333333334</v>
      </c>
      <c r="G576" s="136"/>
      <c r="H576" s="138"/>
      <c r="I576" s="139"/>
      <c r="J576" s="139"/>
      <c r="K576" s="139"/>
      <c r="L576" s="203" t="s">
        <v>348</v>
      </c>
      <c r="M576" s="136"/>
      <c r="N576" s="137"/>
      <c r="O576" s="140">
        <f>SUM(M576*$F$1)</f>
        <v>0</v>
      </c>
      <c r="P576" s="139"/>
      <c r="Q576" s="142">
        <f>SUM(H581+M576)</f>
        <v>0</v>
      </c>
      <c r="R576" s="143">
        <f>SUM(N576+G581)</f>
        <v>9.7222222222222293E-2</v>
      </c>
      <c r="S576" s="144">
        <f>SUM(P576+J581)</f>
        <v>0</v>
      </c>
      <c r="T576" s="101">
        <f>SUM(K580+O576+P576)</f>
        <v>0</v>
      </c>
      <c r="U576" s="156">
        <f>SUM(D581+N576)</f>
        <v>0</v>
      </c>
    </row>
    <row r="577" spans="1:21" outlineLevel="1" x14ac:dyDescent="0.3">
      <c r="A577" s="135">
        <v>47</v>
      </c>
      <c r="B577" s="136" t="str">
        <f>VLOOKUP(A577,BASE!A:B,2,FALSE)</f>
        <v>GAILLAC</v>
      </c>
      <c r="C577" s="204"/>
      <c r="D577" s="137"/>
      <c r="E577" s="137">
        <f t="shared" ref="E577:E580" si="108">SUM(F576+D577)</f>
        <v>0.20833333333333334</v>
      </c>
      <c r="F577" s="137">
        <f t="shared" ref="F577:F580" si="109">SUM(E577+$G$1)</f>
        <v>0.2326388888888889</v>
      </c>
      <c r="G577" s="136"/>
      <c r="H577" s="138"/>
      <c r="I577" s="139">
        <f t="shared" ref="I577:I580" si="110">SUM(H577*$F$1)</f>
        <v>0</v>
      </c>
      <c r="J577" s="139">
        <v>0</v>
      </c>
      <c r="K577" s="139"/>
      <c r="L577" s="203"/>
      <c r="M577" s="136"/>
      <c r="N577" s="137"/>
      <c r="O577" s="136"/>
      <c r="P577" s="139"/>
      <c r="Q577" s="136"/>
      <c r="R577" s="137"/>
      <c r="S577" s="139"/>
      <c r="T577" s="136"/>
    </row>
    <row r="578" spans="1:21" outlineLevel="1" x14ac:dyDescent="0.3">
      <c r="A578" s="135">
        <v>156</v>
      </c>
      <c r="B578" s="136" t="str">
        <f>VLOOKUP(A578,BASE!A:B,2,FALSE)</f>
        <v>RABASTENS</v>
      </c>
      <c r="C578" s="204"/>
      <c r="D578" s="137"/>
      <c r="E578" s="137">
        <f t="shared" si="108"/>
        <v>0.2326388888888889</v>
      </c>
      <c r="F578" s="137">
        <f t="shared" si="109"/>
        <v>0.25694444444444448</v>
      </c>
      <c r="G578" s="136"/>
      <c r="H578" s="138"/>
      <c r="I578" s="139">
        <f t="shared" si="110"/>
        <v>0</v>
      </c>
      <c r="J578" s="139">
        <v>0</v>
      </c>
      <c r="K578" s="139"/>
      <c r="L578" s="203"/>
      <c r="M578" s="136"/>
      <c r="N578" s="137"/>
      <c r="O578" s="136"/>
      <c r="P578" s="139"/>
      <c r="Q578" s="136"/>
      <c r="R578" s="137"/>
      <c r="S578" s="139"/>
      <c r="T578" s="136"/>
    </row>
    <row r="579" spans="1:21" outlineLevel="1" x14ac:dyDescent="0.3">
      <c r="A579" s="135">
        <v>54</v>
      </c>
      <c r="B579" s="136" t="str">
        <f>VLOOKUP(A579,BASE!A:B,2,FALSE)</f>
        <v>SAINT-SULPICE</v>
      </c>
      <c r="C579" s="204"/>
      <c r="D579" s="137"/>
      <c r="E579" s="137">
        <f t="shared" si="108"/>
        <v>0.25694444444444448</v>
      </c>
      <c r="F579" s="137">
        <f t="shared" si="109"/>
        <v>0.28125000000000006</v>
      </c>
      <c r="G579" s="136"/>
      <c r="H579" s="138"/>
      <c r="I579" s="139">
        <f t="shared" si="110"/>
        <v>0</v>
      </c>
      <c r="J579" s="139">
        <v>0</v>
      </c>
      <c r="K579" s="139"/>
      <c r="L579" s="203"/>
      <c r="M579" s="136"/>
      <c r="N579" s="137"/>
      <c r="O579" s="136"/>
      <c r="P579" s="139"/>
      <c r="Q579" s="136"/>
      <c r="R579" s="137"/>
      <c r="S579" s="139"/>
      <c r="T579" s="136"/>
    </row>
    <row r="580" spans="1:21" outlineLevel="1" x14ac:dyDescent="0.3">
      <c r="A580" s="135">
        <v>690</v>
      </c>
      <c r="B580" s="136" t="str">
        <f>VLOOKUP(A580,BASE!A:B,2,FALSE)</f>
        <v>POLE SAINT-SULPICE</v>
      </c>
      <c r="C580" s="204"/>
      <c r="D580" s="137"/>
      <c r="E580" s="137">
        <f t="shared" si="108"/>
        <v>0.28125000000000006</v>
      </c>
      <c r="F580" s="137">
        <f t="shared" si="109"/>
        <v>0.30555555555555564</v>
      </c>
      <c r="G580" s="136"/>
      <c r="H580" s="138"/>
      <c r="I580" s="139">
        <f t="shared" si="110"/>
        <v>0</v>
      </c>
      <c r="J580" s="139">
        <v>0</v>
      </c>
      <c r="K580" s="139"/>
      <c r="L580" s="203"/>
      <c r="M580" s="136"/>
      <c r="N580" s="137"/>
      <c r="O580" s="136"/>
      <c r="P580" s="139"/>
      <c r="Q580" s="136"/>
      <c r="R580" s="137"/>
      <c r="S580" s="139"/>
      <c r="T580" s="136"/>
    </row>
    <row r="581" spans="1:21" outlineLevel="1" x14ac:dyDescent="0.3">
      <c r="A581" s="106"/>
      <c r="B581" s="107"/>
      <c r="C581" s="133"/>
      <c r="D581" s="153">
        <f>SUM(D578:D580)</f>
        <v>0</v>
      </c>
      <c r="E581" s="113"/>
      <c r="F581" s="113"/>
      <c r="G581" s="125">
        <f>SUM(F580-F576)</f>
        <v>9.7222222222222293E-2</v>
      </c>
      <c r="H581" s="118">
        <f>SUM(H577:H580)</f>
        <v>0</v>
      </c>
      <c r="I581" s="109">
        <f>SUM(I577:I580)</f>
        <v>0</v>
      </c>
      <c r="J581" s="109">
        <f>SUM(J577:J580)</f>
        <v>0</v>
      </c>
      <c r="K581" s="109">
        <f>SUM(I581:J581)+150</f>
        <v>150</v>
      </c>
      <c r="L581" s="128"/>
      <c r="M581" s="107"/>
      <c r="N581" s="125"/>
      <c r="O581" s="107"/>
      <c r="P581" s="109"/>
      <c r="Q581" s="107"/>
      <c r="R581" s="125"/>
      <c r="S581" s="109"/>
      <c r="T581" s="109">
        <f>IF(T576&lt;160,160,T576)</f>
        <v>160</v>
      </c>
      <c r="U581" s="159"/>
    </row>
    <row r="582" spans="1:21" x14ac:dyDescent="0.3">
      <c r="A582" s="202" t="s">
        <v>334</v>
      </c>
      <c r="B582" s="202"/>
      <c r="D582" s="112"/>
      <c r="E582" s="112"/>
      <c r="F582" s="112"/>
      <c r="U582" s="156"/>
    </row>
    <row r="583" spans="1:21" outlineLevel="1" x14ac:dyDescent="0.3">
      <c r="A583" s="2">
        <v>8</v>
      </c>
      <c r="B583" s="114" t="str">
        <f>VLOOKUP(A583,BASE!A:B,2,FALSE)</f>
        <v>PTF ST SULPICE</v>
      </c>
      <c r="C583" s="201" t="s">
        <v>0</v>
      </c>
      <c r="D583" s="112"/>
      <c r="E583" s="112"/>
      <c r="F583" s="151">
        <v>0.29166666666666669</v>
      </c>
      <c r="M583" s="3">
        <v>31</v>
      </c>
      <c r="N583" s="13">
        <v>2.4999999999999998E-2</v>
      </c>
      <c r="O583" s="122">
        <f>SUM(M583*$F$1)</f>
        <v>34.1</v>
      </c>
      <c r="P583" s="64">
        <v>5.5</v>
      </c>
      <c r="Q583" s="98">
        <f>SUM(H587+M583)</f>
        <v>97</v>
      </c>
      <c r="R583" s="102">
        <f>SUM(N583+G587)</f>
        <v>0.13958333333333336</v>
      </c>
      <c r="S583" s="101">
        <f>SUM(P583+J587)</f>
        <v>11</v>
      </c>
      <c r="T583" s="101">
        <f>SUM(K587+O583+P583)</f>
        <v>267.70000000000005</v>
      </c>
      <c r="U583" s="156">
        <f>SUM(D587+N583)</f>
        <v>6.6666666666666666E-2</v>
      </c>
    </row>
    <row r="584" spans="1:21" outlineLevel="1" x14ac:dyDescent="0.3">
      <c r="A584" s="2">
        <v>57</v>
      </c>
      <c r="B584" s="114" t="str">
        <f>VLOOKUP(A584,BASE!A:B,2,FALSE)</f>
        <v>VERFEIL</v>
      </c>
      <c r="C584" s="201"/>
      <c r="D584" s="112">
        <v>2.1527777777777781E-2</v>
      </c>
      <c r="E584" s="112">
        <f t="shared" si="96"/>
        <v>0.31319444444444444</v>
      </c>
      <c r="F584" s="112">
        <f t="shared" si="97"/>
        <v>0.33750000000000002</v>
      </c>
      <c r="H584" s="116">
        <v>18</v>
      </c>
      <c r="I584" s="64">
        <f t="shared" si="98"/>
        <v>19.8</v>
      </c>
      <c r="J584" s="64">
        <v>0</v>
      </c>
    </row>
    <row r="585" spans="1:21" outlineLevel="1" x14ac:dyDescent="0.3">
      <c r="A585" s="2">
        <v>117</v>
      </c>
      <c r="B585" s="114" t="str">
        <f>VLOOKUP(A585,BASE!A:B,2,FALSE)</f>
        <v>VERFEIL BET. VIA 57</v>
      </c>
      <c r="C585" s="201"/>
      <c r="D585" s="112">
        <v>0</v>
      </c>
      <c r="E585" s="112">
        <f t="shared" si="96"/>
        <v>0.33750000000000002</v>
      </c>
      <c r="F585" s="112">
        <f t="shared" si="97"/>
        <v>0.3618055555555556</v>
      </c>
      <c r="H585" s="116">
        <v>24</v>
      </c>
      <c r="I585" s="64">
        <f t="shared" si="98"/>
        <v>26.400000000000002</v>
      </c>
      <c r="J585" s="64">
        <v>5.5</v>
      </c>
    </row>
    <row r="586" spans="1:21" outlineLevel="1" x14ac:dyDescent="0.3">
      <c r="A586" s="2">
        <v>14</v>
      </c>
      <c r="B586" s="114" t="str">
        <f>VLOOKUP(A586,BASE!A:B,2,FALSE)</f>
        <v>BALMA</v>
      </c>
      <c r="C586" s="201"/>
      <c r="D586" s="112">
        <v>2.013888888888889E-2</v>
      </c>
      <c r="E586" s="112">
        <f t="shared" si="96"/>
        <v>0.38194444444444448</v>
      </c>
      <c r="F586" s="112">
        <f t="shared" si="97"/>
        <v>0.40625000000000006</v>
      </c>
      <c r="H586" s="116">
        <v>24</v>
      </c>
      <c r="I586" s="64">
        <f t="shared" si="98"/>
        <v>26.400000000000002</v>
      </c>
      <c r="J586" s="64">
        <v>0</v>
      </c>
    </row>
    <row r="587" spans="1:21" outlineLevel="1" x14ac:dyDescent="0.3">
      <c r="A587" s="106"/>
      <c r="B587" s="107"/>
      <c r="C587" s="133"/>
      <c r="D587" s="153">
        <f>SUM(D584:D586)</f>
        <v>4.1666666666666671E-2</v>
      </c>
      <c r="E587" s="113"/>
      <c r="F587" s="113"/>
      <c r="G587" s="125">
        <f>SUM(F586-F583)</f>
        <v>0.11458333333333337</v>
      </c>
      <c r="H587" s="118">
        <f>SUM(H583:H586)</f>
        <v>66</v>
      </c>
      <c r="I587" s="109">
        <f>SUM(I583:I586)</f>
        <v>72.600000000000009</v>
      </c>
      <c r="J587" s="109">
        <f>SUM(J583:J586)</f>
        <v>5.5</v>
      </c>
      <c r="K587" s="109">
        <f>SUM(I587:J587)+150</f>
        <v>228.10000000000002</v>
      </c>
      <c r="L587" s="128"/>
      <c r="M587" s="107"/>
      <c r="N587" s="125"/>
      <c r="O587" s="107"/>
      <c r="P587" s="109"/>
      <c r="Q587" s="107"/>
      <c r="R587" s="125"/>
      <c r="S587" s="109"/>
      <c r="T587" s="109">
        <f>IF(T583&lt;160,160,T583)</f>
        <v>267.70000000000005</v>
      </c>
      <c r="U587" s="159"/>
    </row>
    <row r="588" spans="1:21" outlineLevel="1" x14ac:dyDescent="0.3">
      <c r="A588" s="2">
        <v>8</v>
      </c>
      <c r="B588" s="114" t="str">
        <f>VLOOKUP(A588,BASE!A:B,2,FALSE)</f>
        <v>PTF ST SULPICE</v>
      </c>
      <c r="C588" s="201" t="s">
        <v>3</v>
      </c>
      <c r="D588" s="112"/>
      <c r="E588" s="112"/>
      <c r="F588" s="151">
        <v>0.29166666666666669</v>
      </c>
      <c r="G588" s="114"/>
      <c r="L588" s="203" t="s">
        <v>349</v>
      </c>
      <c r="M588" s="114">
        <v>30</v>
      </c>
      <c r="N588" s="13">
        <v>2.9166666666666664E-2</v>
      </c>
      <c r="O588" s="122">
        <f>SUM(M588*$F$1)</f>
        <v>33</v>
      </c>
      <c r="Q588" s="98">
        <f>SUM(H592+M588)</f>
        <v>67</v>
      </c>
      <c r="R588" s="102">
        <f>SUM(N588+G592)</f>
        <v>0.14652777777777787</v>
      </c>
      <c r="S588" s="101">
        <f>SUM(P588+J592)</f>
        <v>0</v>
      </c>
      <c r="T588" s="101">
        <f>SUM(K592+O588+P588)</f>
        <v>223.7</v>
      </c>
      <c r="U588" s="156">
        <f>SUM(D592+N588)</f>
        <v>7.3611111111111113E-2</v>
      </c>
    </row>
    <row r="589" spans="1:21" outlineLevel="1" x14ac:dyDescent="0.3">
      <c r="A589" s="2">
        <v>57</v>
      </c>
      <c r="B589" s="114" t="str">
        <f>VLOOKUP(A589,BASE!A:B,2,FALSE)</f>
        <v>VERFEIL</v>
      </c>
      <c r="C589" s="201"/>
      <c r="D589" s="112">
        <v>2.1527777777777781E-2</v>
      </c>
      <c r="E589" s="112">
        <f t="shared" ref="E589:E591" si="111">SUM(F588+D589)</f>
        <v>0.31319444444444444</v>
      </c>
      <c r="F589" s="112">
        <f t="shared" ref="F589:F591" si="112">SUM(E589+$G$1)</f>
        <v>0.33750000000000002</v>
      </c>
      <c r="G589" s="114"/>
      <c r="H589" s="116">
        <v>18</v>
      </c>
      <c r="I589" s="64">
        <f t="shared" ref="I589:I591" si="113">SUM(H589*$F$1)</f>
        <v>19.8</v>
      </c>
      <c r="J589" s="64">
        <v>0</v>
      </c>
      <c r="L589" s="203"/>
      <c r="M589" s="114"/>
      <c r="O589" s="114"/>
      <c r="Q589" s="114"/>
      <c r="T589" s="114"/>
    </row>
    <row r="590" spans="1:21" outlineLevel="1" x14ac:dyDescent="0.3">
      <c r="A590" s="2">
        <v>117</v>
      </c>
      <c r="B590" s="114" t="str">
        <f>VLOOKUP(A590,BASE!A:B,2,FALSE)</f>
        <v>VERFEIL BET. VIA 57</v>
      </c>
      <c r="C590" s="201"/>
      <c r="D590" s="112">
        <v>0</v>
      </c>
      <c r="E590" s="112">
        <f t="shared" si="111"/>
        <v>0.33750000000000002</v>
      </c>
      <c r="F590" s="112">
        <f t="shared" si="112"/>
        <v>0.3618055555555556</v>
      </c>
      <c r="G590" s="114"/>
      <c r="H590" s="116">
        <v>0</v>
      </c>
      <c r="I590" s="64">
        <f t="shared" si="113"/>
        <v>0</v>
      </c>
      <c r="J590" s="64">
        <v>0</v>
      </c>
      <c r="L590" s="203"/>
      <c r="M590" s="114"/>
      <c r="O590" s="114"/>
      <c r="Q590" s="114"/>
      <c r="T590" s="114"/>
    </row>
    <row r="591" spans="1:21" outlineLevel="1" x14ac:dyDescent="0.3">
      <c r="A591" s="2">
        <v>14</v>
      </c>
      <c r="B591" s="114" t="str">
        <f>VLOOKUP(A591,BASE!A:B,2,FALSE)</f>
        <v>BALMA</v>
      </c>
      <c r="C591" s="201"/>
      <c r="D591" s="112">
        <v>2.2916666666666669E-2</v>
      </c>
      <c r="E591" s="112">
        <f t="shared" si="111"/>
        <v>0.3847222222222223</v>
      </c>
      <c r="F591" s="112">
        <f t="shared" si="112"/>
        <v>0.40902777777777788</v>
      </c>
      <c r="G591" s="114"/>
      <c r="H591" s="116">
        <v>19</v>
      </c>
      <c r="I591" s="64">
        <f t="shared" si="113"/>
        <v>20.900000000000002</v>
      </c>
      <c r="J591" s="64">
        <v>0</v>
      </c>
      <c r="L591" s="203"/>
      <c r="M591" s="114"/>
      <c r="O591" s="114"/>
      <c r="Q591" s="114"/>
      <c r="T591" s="114"/>
    </row>
    <row r="592" spans="1:21" outlineLevel="1" x14ac:dyDescent="0.3">
      <c r="A592" s="106"/>
      <c r="B592" s="107"/>
      <c r="C592" s="133"/>
      <c r="D592" s="153">
        <f>SUM(D589:D591)</f>
        <v>4.4444444444444453E-2</v>
      </c>
      <c r="E592" s="113"/>
      <c r="F592" s="113"/>
      <c r="G592" s="125">
        <f>SUM(F591-F588)</f>
        <v>0.11736111111111119</v>
      </c>
      <c r="H592" s="118">
        <f>SUM(H588:H591)</f>
        <v>37</v>
      </c>
      <c r="I592" s="109">
        <f>SUM(I588:I591)</f>
        <v>40.700000000000003</v>
      </c>
      <c r="J592" s="109">
        <f>SUM(J588:J591)</f>
        <v>0</v>
      </c>
      <c r="K592" s="109">
        <f>SUM(I592:J592)+150</f>
        <v>190.7</v>
      </c>
      <c r="L592" s="128"/>
      <c r="M592" s="107"/>
      <c r="N592" s="125"/>
      <c r="O592" s="107"/>
      <c r="P592" s="109"/>
      <c r="Q592" s="107"/>
      <c r="R592" s="125"/>
      <c r="S592" s="109"/>
      <c r="T592" s="109">
        <f>IF(T588&lt;160,160,T588)</f>
        <v>223.7</v>
      </c>
      <c r="U592" s="159"/>
    </row>
    <row r="593" spans="1:21" outlineLevel="1" x14ac:dyDescent="0.3">
      <c r="A593" s="2">
        <v>8</v>
      </c>
      <c r="B593" s="114" t="str">
        <f>VLOOKUP(A593,BASE!A:B,2,FALSE)</f>
        <v>PTF ST SULPICE</v>
      </c>
      <c r="C593" s="201" t="s">
        <v>260</v>
      </c>
      <c r="D593" s="112"/>
      <c r="E593" s="112"/>
      <c r="F593" s="151">
        <v>0.29166666666666669</v>
      </c>
      <c r="G593" s="114"/>
      <c r="M593" s="114">
        <v>23</v>
      </c>
      <c r="N593" s="13">
        <v>2.1527777777777781E-2</v>
      </c>
      <c r="O593" s="122">
        <f>SUM(M593*$F$1)</f>
        <v>25.3</v>
      </c>
      <c r="Q593" s="98">
        <f>SUM(H597+M593)</f>
        <v>71</v>
      </c>
      <c r="R593" s="102">
        <f>SUM(N593+G597)</f>
        <v>0.43055555555555564</v>
      </c>
      <c r="S593" s="101">
        <f>SUM(P593+J597)</f>
        <v>5.5</v>
      </c>
      <c r="T593" s="101">
        <f>SUM(K597+O593+P593)</f>
        <v>233.60000000000002</v>
      </c>
      <c r="U593" s="156">
        <f>SUM(D597+N593)</f>
        <v>6.5972222222222238E-2</v>
      </c>
    </row>
    <row r="594" spans="1:21" outlineLevel="1" x14ac:dyDescent="0.3">
      <c r="A594" s="2">
        <v>14</v>
      </c>
      <c r="B594" s="114" t="str">
        <f>VLOOKUP(A594,BASE!A:B,2,FALSE)</f>
        <v>BALMA</v>
      </c>
      <c r="C594" s="201"/>
      <c r="D594" s="112">
        <v>2.1527777777777781E-2</v>
      </c>
      <c r="E594" s="112">
        <f t="shared" ref="E594:E596" si="114">SUM(F593+D594)</f>
        <v>0.31319444444444444</v>
      </c>
      <c r="F594" s="112">
        <f t="shared" ref="F594:F596" si="115">SUM(E594+$G$1)</f>
        <v>0.33750000000000002</v>
      </c>
      <c r="G594" s="114"/>
      <c r="H594" s="116">
        <v>29</v>
      </c>
      <c r="I594" s="64">
        <f t="shared" ref="I594:I596" si="116">SUM(H594*$F$1)</f>
        <v>31.900000000000002</v>
      </c>
      <c r="J594" s="64">
        <v>5.5</v>
      </c>
      <c r="M594" s="114"/>
      <c r="O594" s="114"/>
      <c r="Q594" s="114"/>
      <c r="T594" s="114"/>
    </row>
    <row r="595" spans="1:21" outlineLevel="1" x14ac:dyDescent="0.3">
      <c r="A595" s="2">
        <v>57</v>
      </c>
      <c r="B595" s="114" t="str">
        <f>VLOOKUP(A595,BASE!A:B,2,FALSE)</f>
        <v>VERFEIL</v>
      </c>
      <c r="C595" s="201"/>
      <c r="D595" s="112">
        <v>2.2916666666666669E-2</v>
      </c>
      <c r="E595" s="112">
        <f t="shared" si="114"/>
        <v>0.36041666666666672</v>
      </c>
      <c r="F595" s="112">
        <f t="shared" si="115"/>
        <v>0.3847222222222223</v>
      </c>
      <c r="G595" s="114"/>
      <c r="H595" s="116">
        <v>19</v>
      </c>
      <c r="I595" s="64">
        <f t="shared" si="116"/>
        <v>20.900000000000002</v>
      </c>
      <c r="J595" s="64">
        <v>0</v>
      </c>
      <c r="M595" s="114"/>
      <c r="O595" s="114"/>
      <c r="Q595" s="114"/>
      <c r="T595" s="114"/>
    </row>
    <row r="596" spans="1:21" outlineLevel="1" x14ac:dyDescent="0.3">
      <c r="A596" s="2">
        <v>117</v>
      </c>
      <c r="B596" s="114" t="str">
        <f>VLOOKUP(A596,BASE!A:B,2,FALSE)</f>
        <v>VERFEIL BET. VIA 57</v>
      </c>
      <c r="C596" s="201"/>
      <c r="D596" s="112">
        <v>0</v>
      </c>
      <c r="E596" s="112">
        <f t="shared" si="114"/>
        <v>0.3847222222222223</v>
      </c>
      <c r="F596" s="112">
        <f t="shared" si="115"/>
        <v>0.40902777777777788</v>
      </c>
      <c r="G596" s="114"/>
      <c r="H596" s="116">
        <v>0</v>
      </c>
      <c r="I596" s="64">
        <f t="shared" si="116"/>
        <v>0</v>
      </c>
      <c r="J596" s="64">
        <v>0</v>
      </c>
      <c r="M596" s="114"/>
      <c r="O596" s="114"/>
      <c r="Q596" s="114"/>
      <c r="T596" s="114"/>
    </row>
    <row r="597" spans="1:21" outlineLevel="1" x14ac:dyDescent="0.3">
      <c r="A597" s="106"/>
      <c r="B597" s="107"/>
      <c r="C597" s="133"/>
      <c r="D597" s="153">
        <f>SUM(D594:D596)</f>
        <v>4.4444444444444453E-2</v>
      </c>
      <c r="E597" s="113"/>
      <c r="F597" s="113"/>
      <c r="G597" s="125">
        <f>SUM(F596-F592)</f>
        <v>0.40902777777777788</v>
      </c>
      <c r="H597" s="118">
        <f>SUM(H593:H596)</f>
        <v>48</v>
      </c>
      <c r="I597" s="109">
        <f>SUM(I593:I596)</f>
        <v>52.800000000000004</v>
      </c>
      <c r="J597" s="109">
        <f>SUM(J593:J596)</f>
        <v>5.5</v>
      </c>
      <c r="K597" s="109">
        <f>SUM(I597:J597)+150</f>
        <v>208.3</v>
      </c>
      <c r="L597" s="128"/>
      <c r="M597" s="107"/>
      <c r="N597" s="125"/>
      <c r="O597" s="107"/>
      <c r="P597" s="109"/>
      <c r="Q597" s="107"/>
      <c r="R597" s="125"/>
      <c r="S597" s="109"/>
      <c r="T597" s="109">
        <f>IF(T593&lt;160,160,T593)</f>
        <v>233.60000000000002</v>
      </c>
      <c r="U597" s="159"/>
    </row>
    <row r="598" spans="1:21" x14ac:dyDescent="0.3">
      <c r="A598" s="202" t="s">
        <v>336</v>
      </c>
      <c r="B598" s="202"/>
      <c r="D598" s="112"/>
      <c r="E598" s="112"/>
      <c r="F598" s="112"/>
    </row>
    <row r="599" spans="1:21" hidden="1" outlineLevel="2" x14ac:dyDescent="0.3">
      <c r="A599" s="135">
        <v>8</v>
      </c>
      <c r="B599" s="136" t="str">
        <f>VLOOKUP(A599,BASE!A:B,2,FALSE)</f>
        <v>PTF ST SULPICE</v>
      </c>
      <c r="C599" s="204" t="s">
        <v>0</v>
      </c>
      <c r="D599" s="137"/>
      <c r="E599" s="137"/>
      <c r="F599" s="155">
        <v>0.20833333333333334</v>
      </c>
      <c r="G599" s="136"/>
      <c r="H599" s="138"/>
      <c r="I599" s="139"/>
      <c r="J599" s="139"/>
      <c r="K599" s="139"/>
      <c r="L599" s="203" t="s">
        <v>351</v>
      </c>
      <c r="M599" s="136"/>
      <c r="N599" s="137"/>
      <c r="O599" s="140">
        <f>SUM(M599*$F$1)</f>
        <v>0</v>
      </c>
      <c r="P599" s="139"/>
      <c r="Q599" s="142">
        <f>SUM(H605+M599)</f>
        <v>0</v>
      </c>
      <c r="R599" s="143">
        <f>SUM(N599+G605)</f>
        <v>0.12152777777777787</v>
      </c>
      <c r="S599" s="144">
        <f>SUM(P599+J605)</f>
        <v>0</v>
      </c>
      <c r="T599" s="144">
        <f>SUM(Q599*$F$1+S599)</f>
        <v>0</v>
      </c>
      <c r="U599" s="156">
        <f>SUM(D605+N599)</f>
        <v>0</v>
      </c>
    </row>
    <row r="600" spans="1:21" hidden="1" outlineLevel="2" x14ac:dyDescent="0.3">
      <c r="A600" s="135">
        <v>441</v>
      </c>
      <c r="B600" s="136" t="str">
        <f>VLOOKUP(A600,BASE!A:B,2,FALSE)</f>
        <v>BANASSAC</v>
      </c>
      <c r="C600" s="204"/>
      <c r="D600" s="137"/>
      <c r="E600" s="137">
        <f t="shared" si="96"/>
        <v>0.20833333333333334</v>
      </c>
      <c r="F600" s="137">
        <f t="shared" si="97"/>
        <v>0.2326388888888889</v>
      </c>
      <c r="G600" s="136"/>
      <c r="H600" s="138"/>
      <c r="I600" s="139">
        <f t="shared" si="98"/>
        <v>0</v>
      </c>
      <c r="J600" s="139">
        <v>0</v>
      </c>
      <c r="K600" s="139"/>
      <c r="L600" s="203"/>
      <c r="M600" s="136"/>
      <c r="N600" s="137"/>
      <c r="O600" s="136"/>
      <c r="P600" s="139"/>
      <c r="Q600" s="136"/>
      <c r="R600" s="137"/>
      <c r="S600" s="139"/>
      <c r="T600" s="136"/>
    </row>
    <row r="601" spans="1:21" hidden="1" outlineLevel="2" x14ac:dyDescent="0.3">
      <c r="A601" s="135">
        <v>451</v>
      </c>
      <c r="B601" s="136" t="str">
        <f>VLOOKUP(A601,BASE!A:B,2,FALSE)</f>
        <v>ST CHELY D'APCHER</v>
      </c>
      <c r="C601" s="204"/>
      <c r="D601" s="137"/>
      <c r="E601" s="137">
        <f t="shared" ref="E601:E662" si="117">SUM(F600+D601)</f>
        <v>0.2326388888888889</v>
      </c>
      <c r="F601" s="137">
        <f t="shared" ref="F601:F662" si="118">SUM(E601+$G$1)</f>
        <v>0.25694444444444448</v>
      </c>
      <c r="G601" s="136"/>
      <c r="H601" s="138"/>
      <c r="I601" s="139">
        <f t="shared" ref="I601:I662" si="119">SUM(H601*$F$1)</f>
        <v>0</v>
      </c>
      <c r="J601" s="139">
        <v>0</v>
      </c>
      <c r="K601" s="139"/>
      <c r="L601" s="203"/>
      <c r="M601" s="136"/>
      <c r="N601" s="137"/>
      <c r="O601" s="136"/>
      <c r="P601" s="139"/>
      <c r="Q601" s="136"/>
      <c r="R601" s="137"/>
      <c r="S601" s="139"/>
      <c r="T601" s="136"/>
    </row>
    <row r="602" spans="1:21" hidden="1" outlineLevel="2" x14ac:dyDescent="0.3">
      <c r="A602" s="135">
        <v>449</v>
      </c>
      <c r="B602" s="136" t="str">
        <f>VLOOKUP(A602,BASE!A:B,2,FALSE)</f>
        <v>MARVEJOLS</v>
      </c>
      <c r="C602" s="204"/>
      <c r="D602" s="137"/>
      <c r="E602" s="137">
        <f t="shared" si="117"/>
        <v>0.25694444444444448</v>
      </c>
      <c r="F602" s="137">
        <f t="shared" si="118"/>
        <v>0.28125000000000006</v>
      </c>
      <c r="G602" s="136"/>
      <c r="H602" s="138"/>
      <c r="I602" s="139">
        <f t="shared" si="119"/>
        <v>0</v>
      </c>
      <c r="J602" s="139">
        <v>0</v>
      </c>
      <c r="K602" s="139"/>
      <c r="L602" s="203"/>
      <c r="M602" s="136"/>
      <c r="N602" s="137"/>
      <c r="O602" s="136"/>
      <c r="P602" s="139"/>
      <c r="Q602" s="136"/>
      <c r="R602" s="137"/>
      <c r="S602" s="139"/>
      <c r="T602" s="136"/>
    </row>
    <row r="603" spans="1:21" hidden="1" outlineLevel="2" x14ac:dyDescent="0.3">
      <c r="A603" s="135">
        <v>450</v>
      </c>
      <c r="B603" s="136" t="str">
        <f>VLOOKUP(A603,BASE!A:B,2,FALSE)</f>
        <v>MENDE</v>
      </c>
      <c r="C603" s="204"/>
      <c r="D603" s="137"/>
      <c r="E603" s="137">
        <f t="shared" si="117"/>
        <v>0.28125000000000006</v>
      </c>
      <c r="F603" s="137">
        <f t="shared" si="118"/>
        <v>0.30555555555555564</v>
      </c>
      <c r="G603" s="136"/>
      <c r="H603" s="138"/>
      <c r="I603" s="139">
        <f t="shared" si="119"/>
        <v>0</v>
      </c>
      <c r="J603" s="139">
        <v>0</v>
      </c>
      <c r="K603" s="139"/>
      <c r="L603" s="203"/>
      <c r="M603" s="136"/>
      <c r="N603" s="137"/>
      <c r="O603" s="136"/>
      <c r="P603" s="139"/>
      <c r="Q603" s="136"/>
      <c r="R603" s="137"/>
      <c r="S603" s="139"/>
      <c r="T603" s="136"/>
    </row>
    <row r="604" spans="1:21" hidden="1" outlineLevel="2" x14ac:dyDescent="0.3">
      <c r="A604" s="135">
        <v>438</v>
      </c>
      <c r="B604" s="136" t="str">
        <f>VLOOKUP(A604,BASE!A:B,2,FALSE)</f>
        <v>MENDE BET. VIA 450</v>
      </c>
      <c r="C604" s="204"/>
      <c r="D604" s="137"/>
      <c r="E604" s="137">
        <f t="shared" si="117"/>
        <v>0.30555555555555564</v>
      </c>
      <c r="F604" s="137">
        <f t="shared" si="118"/>
        <v>0.32986111111111122</v>
      </c>
      <c r="G604" s="136"/>
      <c r="H604" s="138"/>
      <c r="I604" s="139">
        <f t="shared" si="119"/>
        <v>0</v>
      </c>
      <c r="J604" s="139">
        <v>0</v>
      </c>
      <c r="K604" s="139"/>
      <c r="L604" s="203"/>
      <c r="M604" s="136"/>
      <c r="N604" s="137"/>
      <c r="O604" s="136"/>
      <c r="P604" s="139"/>
      <c r="Q604" s="136"/>
      <c r="R604" s="137"/>
      <c r="S604" s="139"/>
      <c r="T604" s="136"/>
    </row>
    <row r="605" spans="1:21" hidden="1" outlineLevel="2" x14ac:dyDescent="0.3">
      <c r="A605" s="106"/>
      <c r="B605" s="107"/>
      <c r="C605" s="133"/>
      <c r="D605" s="153">
        <f>SUM(D602:D604)</f>
        <v>0</v>
      </c>
      <c r="E605" s="113"/>
      <c r="F605" s="113"/>
      <c r="G605" s="125">
        <f>SUM(F604-F599)</f>
        <v>0.12152777777777787</v>
      </c>
      <c r="H605" s="118">
        <f>SUM(H601:H604)</f>
        <v>0</v>
      </c>
      <c r="I605" s="109">
        <f>SUM(I601:I604)</f>
        <v>0</v>
      </c>
      <c r="J605" s="109">
        <f>SUM(J601:J604)</f>
        <v>0</v>
      </c>
      <c r="K605" s="109">
        <f>SUM(I605:J605)</f>
        <v>0</v>
      </c>
      <c r="L605" s="128"/>
      <c r="M605" s="107"/>
      <c r="N605" s="125"/>
      <c r="O605" s="107"/>
      <c r="P605" s="109"/>
      <c r="Q605" s="107"/>
      <c r="R605" s="125"/>
      <c r="S605" s="109"/>
      <c r="T605" s="109">
        <f>IF(T599&lt;160,160,T599)</f>
        <v>160</v>
      </c>
      <c r="U605" s="159"/>
    </row>
    <row r="606" spans="1:21" outlineLevel="1" collapsed="1" x14ac:dyDescent="0.3">
      <c r="A606" s="2">
        <v>8</v>
      </c>
      <c r="B606" s="114" t="str">
        <f>VLOOKUP(A606,BASE!A:B,2,FALSE)</f>
        <v>PTF ST SULPICE</v>
      </c>
      <c r="C606" s="201" t="s">
        <v>297</v>
      </c>
      <c r="D606" s="112"/>
      <c r="E606" s="112"/>
      <c r="F606" s="151">
        <v>0.20833333333333334</v>
      </c>
      <c r="G606" s="114"/>
      <c r="M606" s="114">
        <v>219</v>
      </c>
      <c r="N606" s="13">
        <v>0.1875</v>
      </c>
      <c r="O606" s="122">
        <f>SUM(M606*$F$1)</f>
        <v>240.9</v>
      </c>
      <c r="Q606" s="98">
        <f>SUM(H612+M606)</f>
        <v>325</v>
      </c>
      <c r="R606" s="102">
        <f>SUM(N606+G612)</f>
        <v>0.3715277777777779</v>
      </c>
      <c r="S606" s="101">
        <f>SUM(P606+J612)</f>
        <v>0</v>
      </c>
      <c r="T606" s="101">
        <f>SUM(K612+O606+P606)</f>
        <v>507.5</v>
      </c>
      <c r="U606" s="156">
        <f>SUM(D612+N606)</f>
        <v>0.38333333333333336</v>
      </c>
    </row>
    <row r="607" spans="1:21" outlineLevel="1" x14ac:dyDescent="0.3">
      <c r="A607" s="2">
        <v>441</v>
      </c>
      <c r="B607" s="114" t="str">
        <f>VLOOKUP(A607,BASE!A:B,2,FALSE)</f>
        <v>BANASSAC</v>
      </c>
      <c r="C607" s="201"/>
      <c r="D607" s="112">
        <v>0.10902777777777778</v>
      </c>
      <c r="E607" s="112">
        <f t="shared" ref="E607:E611" si="120">SUM(F606+D607)</f>
        <v>0.31736111111111109</v>
      </c>
      <c r="F607" s="112">
        <f t="shared" ref="F607:F611" si="121">SUM(E607+$G$1)</f>
        <v>0.34166666666666667</v>
      </c>
      <c r="G607" s="114"/>
      <c r="H607" s="116">
        <v>184</v>
      </c>
      <c r="I607" s="64">
        <f t="shared" ref="I607:I611" si="122">SUM(H607*$F$1)</f>
        <v>202.4</v>
      </c>
      <c r="J607" s="64">
        <v>0</v>
      </c>
      <c r="M607" s="114"/>
      <c r="O607" s="114"/>
      <c r="Q607" s="114"/>
      <c r="T607" s="114"/>
    </row>
    <row r="608" spans="1:21" outlineLevel="1" x14ac:dyDescent="0.3">
      <c r="A608" s="2">
        <v>451</v>
      </c>
      <c r="B608" s="114" t="str">
        <f>VLOOKUP(A608,BASE!A:B,2,FALSE)</f>
        <v>ST CHELY D'APCHER</v>
      </c>
      <c r="C608" s="201"/>
      <c r="D608" s="112">
        <v>2.9166666666666664E-2</v>
      </c>
      <c r="E608" s="112">
        <f t="shared" si="120"/>
        <v>0.37083333333333335</v>
      </c>
      <c r="F608" s="112">
        <f t="shared" si="121"/>
        <v>0.39513888888888893</v>
      </c>
      <c r="G608" s="114"/>
      <c r="H608" s="116">
        <v>52</v>
      </c>
      <c r="I608" s="64">
        <f t="shared" si="122"/>
        <v>57.2</v>
      </c>
      <c r="J608" s="64">
        <v>0</v>
      </c>
      <c r="M608" s="114"/>
      <c r="O608" s="114"/>
      <c r="Q608" s="114"/>
      <c r="T608" s="114"/>
    </row>
    <row r="609" spans="1:21" outlineLevel="1" x14ac:dyDescent="0.3">
      <c r="A609" s="2">
        <v>449</v>
      </c>
      <c r="B609" s="114" t="str">
        <f>VLOOKUP(A609,BASE!A:B,2,FALSE)</f>
        <v>MARVEJOLS</v>
      </c>
      <c r="C609" s="201"/>
      <c r="D609" s="112">
        <v>2.7777777777777776E-2</v>
      </c>
      <c r="E609" s="112">
        <f t="shared" si="120"/>
        <v>0.42291666666666672</v>
      </c>
      <c r="F609" s="112">
        <f t="shared" si="121"/>
        <v>0.4472222222222223</v>
      </c>
      <c r="G609" s="114"/>
      <c r="H609" s="116">
        <v>32</v>
      </c>
      <c r="I609" s="64">
        <f t="shared" si="122"/>
        <v>35.200000000000003</v>
      </c>
      <c r="J609" s="64">
        <v>0</v>
      </c>
      <c r="M609" s="114"/>
      <c r="O609" s="114"/>
      <c r="Q609" s="114"/>
      <c r="T609" s="114"/>
    </row>
    <row r="610" spans="1:21" outlineLevel="1" x14ac:dyDescent="0.3">
      <c r="A610" s="2">
        <v>450</v>
      </c>
      <c r="B610" s="114" t="str">
        <f>VLOOKUP(A610,BASE!A:B,2,FALSE)</f>
        <v>MENDE</v>
      </c>
      <c r="C610" s="201"/>
      <c r="D610" s="112">
        <v>2.9861111111111113E-2</v>
      </c>
      <c r="E610" s="112">
        <f t="shared" si="120"/>
        <v>0.47708333333333341</v>
      </c>
      <c r="F610" s="112">
        <f t="shared" si="121"/>
        <v>0.50138888888888899</v>
      </c>
      <c r="G610" s="114"/>
      <c r="H610" s="116">
        <v>22</v>
      </c>
      <c r="I610" s="64">
        <f t="shared" si="122"/>
        <v>24.200000000000003</v>
      </c>
      <c r="J610" s="64">
        <v>0</v>
      </c>
      <c r="M610" s="114"/>
      <c r="O610" s="114"/>
      <c r="Q610" s="114"/>
      <c r="T610" s="114"/>
    </row>
    <row r="611" spans="1:21" outlineLevel="1" x14ac:dyDescent="0.3">
      <c r="A611" s="2">
        <v>438</v>
      </c>
      <c r="B611" s="114" t="str">
        <f>VLOOKUP(A611,BASE!A:B,2,FALSE)</f>
        <v>MENDE BET. VIA 450</v>
      </c>
      <c r="C611" s="201"/>
      <c r="D611" s="112">
        <v>0</v>
      </c>
      <c r="E611" s="112">
        <f t="shared" si="120"/>
        <v>0.50138888888888899</v>
      </c>
      <c r="F611" s="112">
        <f t="shared" si="121"/>
        <v>0.52569444444444458</v>
      </c>
      <c r="G611" s="114"/>
      <c r="H611" s="116">
        <v>0</v>
      </c>
      <c r="I611" s="64">
        <f t="shared" si="122"/>
        <v>0</v>
      </c>
      <c r="J611" s="64">
        <v>0</v>
      </c>
      <c r="M611" s="114"/>
      <c r="O611" s="114"/>
      <c r="Q611" s="114"/>
      <c r="T611" s="114"/>
    </row>
    <row r="612" spans="1:21" outlineLevel="1" x14ac:dyDescent="0.3">
      <c r="A612" s="106"/>
      <c r="B612" s="107"/>
      <c r="C612" s="133"/>
      <c r="D612" s="153">
        <f>SUM(D607:D611)</f>
        <v>0.19583333333333336</v>
      </c>
      <c r="E612" s="113"/>
      <c r="F612" s="113"/>
      <c r="G612" s="125">
        <f>SUM(F611-F607)</f>
        <v>0.1840277777777779</v>
      </c>
      <c r="H612" s="118">
        <f>SUM(H608:H611)</f>
        <v>106</v>
      </c>
      <c r="I612" s="109">
        <f>SUM(I608:I611)</f>
        <v>116.60000000000001</v>
      </c>
      <c r="J612" s="109">
        <f>SUM(J608:J611)</f>
        <v>0</v>
      </c>
      <c r="K612" s="109">
        <f>SUM(I612:J612)+150</f>
        <v>266.60000000000002</v>
      </c>
      <c r="L612" s="128"/>
      <c r="M612" s="107"/>
      <c r="N612" s="125"/>
      <c r="O612" s="107"/>
      <c r="P612" s="109"/>
      <c r="Q612" s="107"/>
      <c r="R612" s="125"/>
      <c r="S612" s="109"/>
      <c r="T612" s="109">
        <f>IF(T606&lt;160,160,T606)</f>
        <v>507.5</v>
      </c>
      <c r="U612" s="159"/>
    </row>
    <row r="613" spans="1:21" hidden="1" outlineLevel="2" x14ac:dyDescent="0.3">
      <c r="A613" s="135">
        <v>8</v>
      </c>
      <c r="B613" s="136" t="str">
        <f>VLOOKUP(A613,BASE!A:B,2,FALSE)</f>
        <v>PTF ST SULPICE</v>
      </c>
      <c r="C613" s="204" t="s">
        <v>350</v>
      </c>
      <c r="D613" s="137"/>
      <c r="E613" s="137"/>
      <c r="F613" s="155">
        <v>0.20833333333333334</v>
      </c>
      <c r="G613" s="136"/>
      <c r="H613" s="138"/>
      <c r="I613" s="139"/>
      <c r="J613" s="139"/>
      <c r="K613" s="139"/>
      <c r="L613" s="203" t="s">
        <v>352</v>
      </c>
      <c r="M613" s="136"/>
      <c r="N613" s="137"/>
      <c r="O613" s="140">
        <f>SUM(M613*$F$1)</f>
        <v>0</v>
      </c>
      <c r="P613" s="139"/>
      <c r="Q613" s="142">
        <f>SUM(H619+M613)</f>
        <v>0</v>
      </c>
      <c r="R613" s="143">
        <f>SUM(N613+G619)</f>
        <v>0.12152777777777787</v>
      </c>
      <c r="S613" s="144">
        <f>SUM(P613+J619)</f>
        <v>0</v>
      </c>
      <c r="T613" s="144">
        <f>SUM(Q613*$F$1+S613)</f>
        <v>0</v>
      </c>
      <c r="U613" s="156">
        <f>SUM(D619+N613)</f>
        <v>0</v>
      </c>
    </row>
    <row r="614" spans="1:21" hidden="1" outlineLevel="2" x14ac:dyDescent="0.3">
      <c r="A614" s="135">
        <v>451</v>
      </c>
      <c r="B614" s="136" t="str">
        <f>VLOOKUP(A614,BASE!A:B,2,FALSE)</f>
        <v>ST CHELY D'APCHER</v>
      </c>
      <c r="C614" s="204"/>
      <c r="D614" s="137"/>
      <c r="E614" s="137">
        <f t="shared" ref="E614:E616" si="123">SUM(F613+D614)</f>
        <v>0.20833333333333334</v>
      </c>
      <c r="F614" s="137">
        <f t="shared" ref="F614:F618" si="124">SUM(E614+$G$1)</f>
        <v>0.2326388888888889</v>
      </c>
      <c r="G614" s="136"/>
      <c r="H614" s="138"/>
      <c r="I614" s="139">
        <f t="shared" ref="I614:I618" si="125">SUM(H614*$F$1)</f>
        <v>0</v>
      </c>
      <c r="J614" s="139">
        <v>0</v>
      </c>
      <c r="K614" s="139"/>
      <c r="L614" s="203"/>
      <c r="M614" s="136"/>
      <c r="N614" s="137"/>
      <c r="O614" s="136"/>
      <c r="P614" s="139"/>
      <c r="Q614" s="136"/>
      <c r="R614" s="137"/>
      <c r="S614" s="139"/>
      <c r="T614" s="136"/>
    </row>
    <row r="615" spans="1:21" hidden="1" outlineLevel="2" x14ac:dyDescent="0.3">
      <c r="A615" s="135">
        <v>450</v>
      </c>
      <c r="B615" s="136" t="str">
        <f>VLOOKUP(A615,BASE!A:B,2,FALSE)</f>
        <v>MENDE</v>
      </c>
      <c r="C615" s="204"/>
      <c r="D615" s="137"/>
      <c r="E615" s="137">
        <f t="shared" si="123"/>
        <v>0.2326388888888889</v>
      </c>
      <c r="F615" s="137">
        <f t="shared" si="124"/>
        <v>0.25694444444444448</v>
      </c>
      <c r="G615" s="136"/>
      <c r="H615" s="138"/>
      <c r="I615" s="139">
        <f t="shared" si="125"/>
        <v>0</v>
      </c>
      <c r="J615" s="139">
        <v>0</v>
      </c>
      <c r="K615" s="139"/>
      <c r="L615" s="203"/>
      <c r="M615" s="136"/>
      <c r="N615" s="137"/>
      <c r="O615" s="136"/>
      <c r="P615" s="139"/>
      <c r="Q615" s="136"/>
      <c r="R615" s="137"/>
      <c r="S615" s="139"/>
      <c r="T615" s="136"/>
    </row>
    <row r="616" spans="1:21" hidden="1" outlineLevel="2" x14ac:dyDescent="0.3">
      <c r="A616" s="135">
        <v>438</v>
      </c>
      <c r="B616" s="136" t="str">
        <f>VLOOKUP(A616,BASE!A:B,2,FALSE)</f>
        <v>MENDE BET. VIA 450</v>
      </c>
      <c r="C616" s="204"/>
      <c r="D616" s="137"/>
      <c r="E616" s="137">
        <f t="shared" si="123"/>
        <v>0.25694444444444448</v>
      </c>
      <c r="F616" s="137">
        <f t="shared" si="124"/>
        <v>0.28125000000000006</v>
      </c>
      <c r="G616" s="136"/>
      <c r="H616" s="138"/>
      <c r="I616" s="139">
        <f t="shared" si="125"/>
        <v>0</v>
      </c>
      <c r="J616" s="139">
        <v>0</v>
      </c>
      <c r="K616" s="139"/>
      <c r="L616" s="203"/>
      <c r="M616" s="136"/>
      <c r="N616" s="137"/>
      <c r="O616" s="136"/>
      <c r="P616" s="139"/>
      <c r="Q616" s="136"/>
      <c r="R616" s="137"/>
      <c r="S616" s="139"/>
      <c r="T616" s="136"/>
    </row>
    <row r="617" spans="1:21" hidden="1" outlineLevel="2" x14ac:dyDescent="0.3">
      <c r="A617" s="135">
        <v>441</v>
      </c>
      <c r="B617" s="136" t="str">
        <f>VLOOKUP(A617,BASE!A:B,2,FALSE)</f>
        <v>BANASSAC</v>
      </c>
      <c r="C617" s="204"/>
      <c r="D617" s="137"/>
      <c r="E617" s="137">
        <f>SUM(F616+D617)</f>
        <v>0.28125000000000006</v>
      </c>
      <c r="F617" s="137">
        <f t="shared" si="124"/>
        <v>0.30555555555555564</v>
      </c>
      <c r="G617" s="136"/>
      <c r="H617" s="138"/>
      <c r="I617" s="139">
        <v>0</v>
      </c>
      <c r="J617" s="139">
        <v>0</v>
      </c>
      <c r="K617" s="139"/>
      <c r="L617" s="203"/>
      <c r="M617" s="136"/>
      <c r="N617" s="137"/>
      <c r="O617" s="136"/>
      <c r="P617" s="139"/>
      <c r="Q617" s="136"/>
      <c r="R617" s="137"/>
      <c r="S617" s="139"/>
      <c r="T617" s="136"/>
    </row>
    <row r="618" spans="1:21" hidden="1" outlineLevel="2" x14ac:dyDescent="0.3">
      <c r="A618" s="135">
        <v>449</v>
      </c>
      <c r="B618" s="136" t="str">
        <f>VLOOKUP(A618,BASE!A:B,2,FALSE)</f>
        <v>MARVEJOLS</v>
      </c>
      <c r="C618" s="204"/>
      <c r="D618" s="137"/>
      <c r="E618" s="137">
        <f>SUM(F617+D618)</f>
        <v>0.30555555555555564</v>
      </c>
      <c r="F618" s="137">
        <f t="shared" si="124"/>
        <v>0.32986111111111122</v>
      </c>
      <c r="G618" s="136"/>
      <c r="H618" s="138"/>
      <c r="I618" s="139">
        <f t="shared" si="125"/>
        <v>0</v>
      </c>
      <c r="J618" s="139">
        <v>0</v>
      </c>
      <c r="K618" s="139"/>
      <c r="L618" s="203"/>
      <c r="M618" s="136"/>
      <c r="N618" s="137"/>
      <c r="O618" s="136"/>
      <c r="P618" s="139"/>
      <c r="Q618" s="136"/>
      <c r="R618" s="137"/>
      <c r="S618" s="139"/>
      <c r="T618" s="136"/>
    </row>
    <row r="619" spans="1:21" hidden="1" outlineLevel="2" x14ac:dyDescent="0.3">
      <c r="A619" s="106"/>
      <c r="B619" s="107"/>
      <c r="C619" s="133"/>
      <c r="D619" s="153">
        <f>SUM(D614:D618)</f>
        <v>0</v>
      </c>
      <c r="E619" s="113"/>
      <c r="F619" s="113"/>
      <c r="G619" s="125">
        <f>SUM(F618-F613)</f>
        <v>0.12152777777777787</v>
      </c>
      <c r="H619" s="118">
        <f>SUM(H615:H618)</f>
        <v>0</v>
      </c>
      <c r="I619" s="109">
        <f>SUM(I615:I618)</f>
        <v>0</v>
      </c>
      <c r="J619" s="109">
        <f>SUM(J615:J618)</f>
        <v>0</v>
      </c>
      <c r="K619" s="109">
        <f>SUM(I619:J619)</f>
        <v>0</v>
      </c>
      <c r="L619" s="128"/>
      <c r="M619" s="107"/>
      <c r="N619" s="125"/>
      <c r="O619" s="107"/>
      <c r="P619" s="109"/>
      <c r="Q619" s="107"/>
      <c r="R619" s="125"/>
      <c r="S619" s="109"/>
      <c r="T619" s="109">
        <f>IF(T613&lt;160,160,T613)</f>
        <v>160</v>
      </c>
      <c r="U619" s="159"/>
    </row>
    <row r="620" spans="1:21" x14ac:dyDescent="0.3">
      <c r="A620" s="202" t="s">
        <v>337</v>
      </c>
      <c r="B620" s="202"/>
      <c r="D620" s="112"/>
      <c r="E620" s="112"/>
      <c r="F620" s="112"/>
      <c r="G620" s="114"/>
      <c r="M620" s="114"/>
      <c r="O620" s="114"/>
      <c r="Q620" s="114"/>
      <c r="T620" s="114"/>
    </row>
    <row r="621" spans="1:21" hidden="1" outlineLevel="2" x14ac:dyDescent="0.3">
      <c r="A621" s="135">
        <v>8</v>
      </c>
      <c r="B621" s="136" t="str">
        <f>VLOOKUP(A621,BASE!A:B,2,FALSE)</f>
        <v>PTF ST SULPICE</v>
      </c>
      <c r="C621" s="204" t="s">
        <v>267</v>
      </c>
      <c r="D621" s="137"/>
      <c r="E621" s="137"/>
      <c r="F621" s="155">
        <v>0.20833333333333334</v>
      </c>
      <c r="G621" s="136"/>
      <c r="H621" s="138"/>
      <c r="I621" s="139"/>
      <c r="J621" s="139"/>
      <c r="K621" s="139"/>
      <c r="L621" s="203" t="s">
        <v>353</v>
      </c>
      <c r="M621" s="136"/>
      <c r="N621" s="137"/>
      <c r="O621" s="140">
        <f>SUM(M621*$F$1)</f>
        <v>0</v>
      </c>
      <c r="P621" s="139"/>
      <c r="Q621" s="142">
        <f>SUM(H628+M621)</f>
        <v>0</v>
      </c>
      <c r="R621" s="143">
        <f>SUM(N621+G628)</f>
        <v>0.14583333333333345</v>
      </c>
      <c r="S621" s="144">
        <f>SUM(P621+J628)</f>
        <v>0</v>
      </c>
      <c r="T621" s="144">
        <f>SUM(Q621*$F$1+S621)</f>
        <v>0</v>
      </c>
      <c r="U621" s="156">
        <f>SUM(D628+N621)</f>
        <v>0</v>
      </c>
    </row>
    <row r="622" spans="1:21" hidden="1" outlineLevel="2" x14ac:dyDescent="0.3">
      <c r="A622" s="135">
        <v>6</v>
      </c>
      <c r="B622" s="158" t="str">
        <f>VLOOKUP(A622,BASE!A:B,2,FALSE)</f>
        <v>PTF AUTO</v>
      </c>
      <c r="C622" s="204"/>
      <c r="D622" s="112"/>
      <c r="E622" s="112">
        <f>SUM(F621+D622)</f>
        <v>0.20833333333333334</v>
      </c>
      <c r="F622" s="137">
        <f t="shared" si="118"/>
        <v>0.2326388888888889</v>
      </c>
      <c r="G622" s="136"/>
      <c r="H622" s="138"/>
      <c r="I622" s="139">
        <f t="shared" si="119"/>
        <v>0</v>
      </c>
      <c r="J622" s="139">
        <v>0</v>
      </c>
      <c r="K622" s="139"/>
      <c r="L622" s="203"/>
      <c r="M622" s="136"/>
      <c r="N622" s="137"/>
      <c r="O622" s="136"/>
      <c r="P622" s="139"/>
      <c r="Q622" s="136"/>
      <c r="R622" s="137"/>
      <c r="S622" s="139"/>
      <c r="T622" s="136"/>
    </row>
    <row r="623" spans="1:21" hidden="1" outlineLevel="2" x14ac:dyDescent="0.3">
      <c r="A623" s="135">
        <v>140</v>
      </c>
      <c r="B623" s="136" t="str">
        <f>VLOOKUP(A623,BASE!A:B,2,FALSE)</f>
        <v>REALMONT</v>
      </c>
      <c r="C623" s="204"/>
      <c r="D623" s="112"/>
      <c r="E623" s="112">
        <f t="shared" si="117"/>
        <v>0.2326388888888889</v>
      </c>
      <c r="F623" s="137">
        <f t="shared" si="118"/>
        <v>0.25694444444444448</v>
      </c>
      <c r="G623" s="136"/>
      <c r="H623" s="138"/>
      <c r="I623" s="139">
        <f t="shared" si="119"/>
        <v>0</v>
      </c>
      <c r="J623" s="139">
        <v>0</v>
      </c>
      <c r="K623" s="139"/>
      <c r="L623" s="203"/>
      <c r="M623" s="136"/>
      <c r="N623" s="137"/>
      <c r="O623" s="136"/>
      <c r="P623" s="139"/>
      <c r="Q623" s="136"/>
      <c r="R623" s="137"/>
      <c r="S623" s="139"/>
      <c r="T623" s="136"/>
    </row>
    <row r="624" spans="1:21" hidden="1" outlineLevel="2" x14ac:dyDescent="0.3">
      <c r="A624" s="135">
        <v>49</v>
      </c>
      <c r="B624" s="136" t="str">
        <f>VLOOKUP(A624,BASE!A:B,2,FALSE)</f>
        <v>GRAULHET</v>
      </c>
      <c r="C624" s="204"/>
      <c r="D624" s="112"/>
      <c r="E624" s="112">
        <f t="shared" si="117"/>
        <v>0.25694444444444448</v>
      </c>
      <c r="F624" s="137">
        <f t="shared" si="118"/>
        <v>0.28125000000000006</v>
      </c>
      <c r="G624" s="136"/>
      <c r="H624" s="138"/>
      <c r="I624" s="139">
        <f t="shared" si="119"/>
        <v>0</v>
      </c>
      <c r="J624" s="139">
        <v>0</v>
      </c>
      <c r="K624" s="139"/>
      <c r="L624" s="203"/>
      <c r="M624" s="136"/>
      <c r="N624" s="137"/>
      <c r="O624" s="136"/>
      <c r="P624" s="139"/>
      <c r="Q624" s="136"/>
      <c r="R624" s="137"/>
      <c r="S624" s="139"/>
      <c r="T624" s="136"/>
    </row>
    <row r="625" spans="1:21" hidden="1" outlineLevel="2" x14ac:dyDescent="0.3">
      <c r="A625" s="135">
        <v>56</v>
      </c>
      <c r="B625" s="136" t="str">
        <f>VLOOKUP(A625,BASE!A:B,2,FALSE)</f>
        <v>LAVAUR</v>
      </c>
      <c r="C625" s="204"/>
      <c r="D625" s="112"/>
      <c r="E625" s="112">
        <f t="shared" si="117"/>
        <v>0.28125000000000006</v>
      </c>
      <c r="F625" s="137">
        <f t="shared" si="118"/>
        <v>0.30555555555555564</v>
      </c>
      <c r="G625" s="136"/>
      <c r="H625" s="138"/>
      <c r="I625" s="139">
        <f t="shared" si="119"/>
        <v>0</v>
      </c>
      <c r="J625" s="139">
        <v>0</v>
      </c>
      <c r="K625" s="139"/>
      <c r="L625" s="203"/>
      <c r="M625" s="136"/>
      <c r="N625" s="137"/>
      <c r="O625" s="136"/>
      <c r="P625" s="139"/>
      <c r="Q625" s="136"/>
      <c r="R625" s="137"/>
      <c r="S625" s="139"/>
      <c r="T625" s="136"/>
    </row>
    <row r="626" spans="1:21" hidden="1" outlineLevel="2" x14ac:dyDescent="0.3">
      <c r="A626" s="135">
        <v>454</v>
      </c>
      <c r="B626" s="136" t="str">
        <f>VLOOKUP(A626,BASE!A:B,2,FALSE)</f>
        <v>LAVAUR CHARPENTES</v>
      </c>
      <c r="C626" s="204"/>
      <c r="D626" s="112"/>
      <c r="E626" s="112">
        <f t="shared" si="117"/>
        <v>0.30555555555555564</v>
      </c>
      <c r="F626" s="137">
        <f t="shared" si="118"/>
        <v>0.32986111111111122</v>
      </c>
      <c r="G626" s="136"/>
      <c r="H626" s="138"/>
      <c r="I626" s="139">
        <f t="shared" si="119"/>
        <v>0</v>
      </c>
      <c r="J626" s="139">
        <v>0</v>
      </c>
      <c r="K626" s="139"/>
      <c r="L626" s="203"/>
      <c r="M626" s="136"/>
      <c r="N626" s="137"/>
      <c r="O626" s="136"/>
      <c r="P626" s="139"/>
      <c r="Q626" s="136"/>
      <c r="R626" s="137"/>
      <c r="S626" s="139"/>
      <c r="T626" s="136"/>
    </row>
    <row r="627" spans="1:21" hidden="1" outlineLevel="2" x14ac:dyDescent="0.3">
      <c r="A627" s="135">
        <v>455</v>
      </c>
      <c r="B627" s="136" t="str">
        <f>VLOOKUP(A627,BASE!A:B,2,FALSE)</f>
        <v>LAVAUR GYPSO</v>
      </c>
      <c r="C627" s="204"/>
      <c r="D627" s="112"/>
      <c r="E627" s="112">
        <f t="shared" si="117"/>
        <v>0.32986111111111122</v>
      </c>
      <c r="F627" s="137">
        <f t="shared" si="118"/>
        <v>0.3541666666666668</v>
      </c>
      <c r="G627" s="136"/>
      <c r="H627" s="138"/>
      <c r="I627" s="139">
        <f t="shared" si="119"/>
        <v>0</v>
      </c>
      <c r="J627" s="139">
        <v>0</v>
      </c>
      <c r="K627" s="139"/>
      <c r="L627" s="203"/>
      <c r="M627" s="136"/>
      <c r="N627" s="137"/>
      <c r="O627" s="136"/>
      <c r="P627" s="139"/>
      <c r="Q627" s="136"/>
      <c r="R627" s="137"/>
      <c r="S627" s="139"/>
      <c r="T627" s="136"/>
    </row>
    <row r="628" spans="1:21" ht="17.399999999999999" hidden="1" customHeight="1" outlineLevel="2" x14ac:dyDescent="0.3">
      <c r="A628" s="106"/>
      <c r="B628" s="107"/>
      <c r="C628" s="133"/>
      <c r="D628" s="153">
        <f>SUM(D623:D627)</f>
        <v>0</v>
      </c>
      <c r="E628" s="113"/>
      <c r="F628" s="113"/>
      <c r="G628" s="125">
        <f>SUM(F627-F621)</f>
        <v>0.14583333333333345</v>
      </c>
      <c r="H628" s="118">
        <f>SUM(H624:H627)</f>
        <v>0</v>
      </c>
      <c r="I628" s="109">
        <f>SUM(I624:I627)</f>
        <v>0</v>
      </c>
      <c r="J628" s="109">
        <f>SUM(J624:J627)</f>
        <v>0</v>
      </c>
      <c r="K628" s="109">
        <f>SUM(I628:J628)</f>
        <v>0</v>
      </c>
      <c r="L628" s="128"/>
      <c r="M628" s="107"/>
      <c r="N628" s="125"/>
      <c r="O628" s="107"/>
      <c r="P628" s="109"/>
      <c r="Q628" s="107"/>
      <c r="R628" s="125"/>
      <c r="S628" s="109"/>
      <c r="T628" s="109">
        <f>IF(T621&lt;160,160,T621)</f>
        <v>160</v>
      </c>
      <c r="U628" s="159"/>
    </row>
    <row r="629" spans="1:21" outlineLevel="1" collapsed="1" x14ac:dyDescent="0.3">
      <c r="A629" s="2">
        <v>8</v>
      </c>
      <c r="B629" s="114" t="str">
        <f>VLOOKUP(A629,BASE!A:B,2,FALSE)</f>
        <v>PTF ST SULPICE</v>
      </c>
      <c r="C629" s="201" t="s">
        <v>297</v>
      </c>
      <c r="D629" s="112"/>
      <c r="E629" s="112"/>
      <c r="F629" s="151">
        <v>0.25069444444444444</v>
      </c>
      <c r="G629" s="114"/>
      <c r="M629" s="114">
        <v>14</v>
      </c>
      <c r="N629" s="13">
        <v>1.4583333333333332E-2</v>
      </c>
      <c r="O629" s="122">
        <f>SUM(M629*$F$1)</f>
        <v>15.400000000000002</v>
      </c>
      <c r="Q629" s="98">
        <f>SUM(H636+M629)</f>
        <v>129</v>
      </c>
      <c r="R629" s="102">
        <f>SUM(N629+G636)</f>
        <v>0.24791666666666679</v>
      </c>
      <c r="S629" s="101">
        <f>SUM(P629+J636)</f>
        <v>0</v>
      </c>
      <c r="T629" s="101">
        <f>SUM(K636+O629+P629)</f>
        <v>291.89999999999998</v>
      </c>
      <c r="U629" s="156">
        <f>SUM(D636+N629)</f>
        <v>0.10208333333333333</v>
      </c>
    </row>
    <row r="630" spans="1:21" outlineLevel="1" x14ac:dyDescent="0.3">
      <c r="A630" s="2">
        <v>6</v>
      </c>
      <c r="B630" s="157" t="str">
        <f>VLOOKUP(A630,BASE!A:B,2,FALSE)</f>
        <v>PTF AUTO</v>
      </c>
      <c r="C630" s="201"/>
      <c r="D630" s="112">
        <v>1.3888888888888888E-2</v>
      </c>
      <c r="E630" s="112">
        <f t="shared" ref="E630:E635" si="126">SUM(F629+D630)</f>
        <v>0.26458333333333334</v>
      </c>
      <c r="F630" s="112">
        <f t="shared" ref="F630:F635" si="127">SUM(E630+$G$1)</f>
        <v>0.28888888888888892</v>
      </c>
      <c r="G630" s="114"/>
      <c r="H630" s="116">
        <v>13</v>
      </c>
      <c r="I630" s="64">
        <f t="shared" ref="I630:I635" si="128">SUM(H630*$F$1)</f>
        <v>14.3</v>
      </c>
      <c r="J630" s="64">
        <v>0</v>
      </c>
      <c r="M630" s="114"/>
      <c r="O630" s="114"/>
      <c r="Q630" s="114"/>
      <c r="T630" s="114"/>
    </row>
    <row r="631" spans="1:21" outlineLevel="1" x14ac:dyDescent="0.3">
      <c r="A631" s="2">
        <v>140</v>
      </c>
      <c r="B631" s="114" t="str">
        <f>VLOOKUP(A631,BASE!A:B,2,FALSE)</f>
        <v>REALMONT</v>
      </c>
      <c r="C631" s="201"/>
      <c r="D631" s="112">
        <v>3.7499999999999999E-2</v>
      </c>
      <c r="E631" s="112">
        <f t="shared" si="126"/>
        <v>0.3263888888888889</v>
      </c>
      <c r="F631" s="112">
        <f t="shared" si="127"/>
        <v>0.35069444444444448</v>
      </c>
      <c r="G631" s="114"/>
      <c r="H631" s="116">
        <v>61</v>
      </c>
      <c r="I631" s="64">
        <f t="shared" si="128"/>
        <v>67.100000000000009</v>
      </c>
      <c r="J631" s="64">
        <v>0</v>
      </c>
      <c r="M631" s="114"/>
      <c r="O631" s="114"/>
      <c r="Q631" s="114"/>
      <c r="T631" s="114"/>
    </row>
    <row r="632" spans="1:21" outlineLevel="1" x14ac:dyDescent="0.3">
      <c r="A632" s="2">
        <v>49</v>
      </c>
      <c r="B632" s="114" t="str">
        <f>VLOOKUP(A632,BASE!A:B,2,FALSE)</f>
        <v>GRAULHET</v>
      </c>
      <c r="C632" s="201"/>
      <c r="D632" s="112">
        <v>1.7361111111111112E-2</v>
      </c>
      <c r="E632" s="112">
        <f t="shared" si="126"/>
        <v>0.36805555555555558</v>
      </c>
      <c r="F632" s="112">
        <f t="shared" si="127"/>
        <v>0.39236111111111116</v>
      </c>
      <c r="G632" s="114"/>
      <c r="H632" s="116">
        <v>19</v>
      </c>
      <c r="I632" s="64">
        <f t="shared" si="128"/>
        <v>20.900000000000002</v>
      </c>
      <c r="J632" s="64">
        <v>0</v>
      </c>
      <c r="M632" s="114"/>
      <c r="O632" s="114"/>
      <c r="Q632" s="114"/>
      <c r="T632" s="114"/>
    </row>
    <row r="633" spans="1:21" outlineLevel="1" x14ac:dyDescent="0.3">
      <c r="A633" s="2">
        <v>56</v>
      </c>
      <c r="B633" s="114" t="str">
        <f>VLOOKUP(A633,BASE!A:B,2,FALSE)</f>
        <v>LAVAUR</v>
      </c>
      <c r="C633" s="201"/>
      <c r="D633" s="112">
        <v>1.7361111111111112E-2</v>
      </c>
      <c r="E633" s="112">
        <f t="shared" si="126"/>
        <v>0.40972222222222227</v>
      </c>
      <c r="F633" s="112">
        <f t="shared" si="127"/>
        <v>0.43402777777777785</v>
      </c>
      <c r="G633" s="114"/>
      <c r="H633" s="116">
        <v>21</v>
      </c>
      <c r="I633" s="64">
        <f t="shared" si="128"/>
        <v>23.1</v>
      </c>
      <c r="J633" s="64">
        <v>0</v>
      </c>
      <c r="M633" s="114"/>
      <c r="O633" s="114"/>
      <c r="Q633" s="114"/>
      <c r="T633" s="114"/>
    </row>
    <row r="634" spans="1:21" outlineLevel="1" x14ac:dyDescent="0.3">
      <c r="A634" s="2">
        <v>454</v>
      </c>
      <c r="B634" s="114" t="str">
        <f>VLOOKUP(A634,BASE!A:B,2,FALSE)</f>
        <v>LAVAUR CHARPENTES</v>
      </c>
      <c r="C634" s="201"/>
      <c r="D634" s="112">
        <v>0</v>
      </c>
      <c r="E634" s="112">
        <f t="shared" si="126"/>
        <v>0.43402777777777785</v>
      </c>
      <c r="F634" s="112">
        <f t="shared" si="127"/>
        <v>0.45833333333333343</v>
      </c>
      <c r="G634" s="114"/>
      <c r="H634" s="116">
        <v>0</v>
      </c>
      <c r="I634" s="64">
        <f t="shared" si="128"/>
        <v>0</v>
      </c>
      <c r="J634" s="64">
        <v>0</v>
      </c>
      <c r="M634" s="114"/>
      <c r="O634" s="114"/>
      <c r="Q634" s="114"/>
      <c r="T634" s="114"/>
    </row>
    <row r="635" spans="1:21" outlineLevel="1" x14ac:dyDescent="0.3">
      <c r="A635" s="2">
        <v>455</v>
      </c>
      <c r="B635" s="114" t="str">
        <f>VLOOKUP(A635,BASE!A:B,2,FALSE)</f>
        <v>LAVAUR GYPSO</v>
      </c>
      <c r="C635" s="201"/>
      <c r="D635" s="112">
        <v>1.3888888888888889E-3</v>
      </c>
      <c r="E635" s="112">
        <f t="shared" si="126"/>
        <v>0.45972222222222231</v>
      </c>
      <c r="F635" s="112">
        <f t="shared" si="127"/>
        <v>0.48402777777777789</v>
      </c>
      <c r="G635" s="114"/>
      <c r="H635" s="116">
        <v>1</v>
      </c>
      <c r="I635" s="64">
        <f t="shared" si="128"/>
        <v>1.1000000000000001</v>
      </c>
      <c r="J635" s="64">
        <v>0</v>
      </c>
      <c r="M635" s="114"/>
      <c r="O635" s="114"/>
      <c r="Q635" s="114"/>
      <c r="T635" s="114"/>
    </row>
    <row r="636" spans="1:21" outlineLevel="1" x14ac:dyDescent="0.3">
      <c r="A636" s="106"/>
      <c r="B636" s="107"/>
      <c r="C636" s="133"/>
      <c r="D636" s="153">
        <f>SUM(D630:D635)</f>
        <v>8.7499999999999994E-2</v>
      </c>
      <c r="E636" s="113"/>
      <c r="F636" s="113"/>
      <c r="G636" s="125">
        <f>SUM(F635-F629)</f>
        <v>0.23333333333333345</v>
      </c>
      <c r="H636" s="118">
        <f>SUM(H630:H635)</f>
        <v>115</v>
      </c>
      <c r="I636" s="109">
        <f>SUM(I630:I635)</f>
        <v>126.5</v>
      </c>
      <c r="J636" s="109">
        <f>SUM(J632:J635)</f>
        <v>0</v>
      </c>
      <c r="K636" s="109">
        <f>SUM(I636:J636)+150</f>
        <v>276.5</v>
      </c>
      <c r="L636" s="128"/>
      <c r="M636" s="107"/>
      <c r="N636" s="125"/>
      <c r="O636" s="107"/>
      <c r="P636" s="109"/>
      <c r="Q636" s="107"/>
      <c r="R636" s="125"/>
      <c r="S636" s="109"/>
      <c r="T636" s="109">
        <f>IF(T629&lt;160,160,T629)</f>
        <v>291.89999999999998</v>
      </c>
      <c r="U636" s="159"/>
    </row>
    <row r="637" spans="1:21" outlineLevel="1" x14ac:dyDescent="0.3">
      <c r="A637" s="2">
        <v>8</v>
      </c>
      <c r="B637" s="114" t="str">
        <f>VLOOKUP(A637,BASE!A:B,2,FALSE)</f>
        <v>PTF ST SULPICE</v>
      </c>
      <c r="C637" s="201" t="s">
        <v>260</v>
      </c>
      <c r="D637" s="112"/>
      <c r="E637" s="112"/>
      <c r="F637" s="151">
        <v>0.26111111111111113</v>
      </c>
      <c r="G637" s="114"/>
      <c r="L637" s="203" t="s">
        <v>354</v>
      </c>
      <c r="M637" s="114">
        <v>56</v>
      </c>
      <c r="N637" s="13">
        <v>3.8194444444444441E-2</v>
      </c>
      <c r="O637" s="122">
        <f>SUM(M637*$F$1)</f>
        <v>61.600000000000009</v>
      </c>
      <c r="Q637" s="98">
        <f>SUM(H644+M637)</f>
        <v>124</v>
      </c>
      <c r="R637" s="102">
        <f>SUM(N637+G644)</f>
        <v>0.24791666666666681</v>
      </c>
      <c r="S637" s="101">
        <f>SUM(P637+J644)</f>
        <v>0</v>
      </c>
      <c r="T637" s="101">
        <f>SUM(K644+O637+P637)</f>
        <v>286.40000000000003</v>
      </c>
      <c r="U637" s="156">
        <f>SUM(D644+N637)</f>
        <v>0.10208333333333333</v>
      </c>
    </row>
    <row r="638" spans="1:21" outlineLevel="1" x14ac:dyDescent="0.3">
      <c r="A638" s="2">
        <v>6</v>
      </c>
      <c r="B638" s="157" t="str">
        <f>VLOOKUP(A638,BASE!A:B,2,FALSE)</f>
        <v>PTF AUTO</v>
      </c>
      <c r="C638" s="201"/>
      <c r="D638" s="112">
        <v>1.3888888888888888E-2</v>
      </c>
      <c r="E638" s="112">
        <f t="shared" ref="E638:E643" si="129">SUM(F637+D638)</f>
        <v>0.27500000000000002</v>
      </c>
      <c r="F638" s="112">
        <f>SUM(E638+$G$1)</f>
        <v>0.2993055555555556</v>
      </c>
      <c r="G638" s="114"/>
      <c r="H638" s="116">
        <v>13</v>
      </c>
      <c r="I638" s="64">
        <f t="shared" ref="I638:I643" si="130">SUM(H638*$F$1)</f>
        <v>14.3</v>
      </c>
      <c r="J638" s="64">
        <v>0</v>
      </c>
      <c r="L638" s="203"/>
      <c r="M638" s="114"/>
      <c r="O638" s="114"/>
      <c r="Q638" s="114"/>
      <c r="T638" s="114"/>
    </row>
    <row r="639" spans="1:21" outlineLevel="1" x14ac:dyDescent="0.3">
      <c r="A639" s="2">
        <v>56</v>
      </c>
      <c r="B639" s="114" t="str">
        <f>VLOOKUP(A639,BASE!A:B,2,FALSE)</f>
        <v>LAVAUR</v>
      </c>
      <c r="C639" s="201"/>
      <c r="D639" s="112">
        <v>1.3194444444444444E-2</v>
      </c>
      <c r="E639" s="112">
        <f t="shared" si="129"/>
        <v>0.31250000000000006</v>
      </c>
      <c r="F639" s="112">
        <f t="shared" ref="F639:F643" si="131">SUM(E639+$G$1)</f>
        <v>0.33680555555555564</v>
      </c>
      <c r="G639" s="114"/>
      <c r="H639" s="116">
        <v>14</v>
      </c>
      <c r="I639" s="64">
        <f t="shared" si="130"/>
        <v>15.400000000000002</v>
      </c>
      <c r="J639" s="64">
        <v>0</v>
      </c>
      <c r="L639" s="203"/>
      <c r="M639" s="114"/>
      <c r="O639" s="114"/>
      <c r="Q639" s="114"/>
      <c r="T639" s="114"/>
    </row>
    <row r="640" spans="1:21" outlineLevel="1" x14ac:dyDescent="0.3">
      <c r="A640" s="2">
        <v>454</v>
      </c>
      <c r="B640" s="114" t="str">
        <f>VLOOKUP(A640,BASE!A:B,2,FALSE)</f>
        <v>LAVAUR CHARPENTES</v>
      </c>
      <c r="C640" s="201"/>
      <c r="D640" s="112">
        <v>0</v>
      </c>
      <c r="E640" s="112">
        <f t="shared" si="129"/>
        <v>0.33680555555555564</v>
      </c>
      <c r="F640" s="112">
        <f t="shared" si="131"/>
        <v>0.36111111111111122</v>
      </c>
      <c r="G640" s="114"/>
      <c r="H640" s="116">
        <v>0</v>
      </c>
      <c r="I640" s="64">
        <f t="shared" si="130"/>
        <v>0</v>
      </c>
      <c r="J640" s="64">
        <v>0</v>
      </c>
      <c r="L640" s="203"/>
      <c r="M640" s="114"/>
      <c r="O640" s="114"/>
      <c r="Q640" s="114"/>
      <c r="T640" s="114"/>
    </row>
    <row r="641" spans="1:21" outlineLevel="1" x14ac:dyDescent="0.3">
      <c r="A641" s="2">
        <v>455</v>
      </c>
      <c r="B641" s="114" t="str">
        <f>VLOOKUP(A641,BASE!A:B,2,FALSE)</f>
        <v>LAVAUR GYPSO</v>
      </c>
      <c r="C641" s="201"/>
      <c r="D641" s="112">
        <v>1.3888888888888889E-3</v>
      </c>
      <c r="E641" s="112">
        <f t="shared" si="129"/>
        <v>0.3625000000000001</v>
      </c>
      <c r="F641" s="112">
        <f t="shared" si="131"/>
        <v>0.38680555555555568</v>
      </c>
      <c r="G641" s="114"/>
      <c r="H641" s="116">
        <v>1</v>
      </c>
      <c r="I641" s="64">
        <f t="shared" si="130"/>
        <v>1.1000000000000001</v>
      </c>
      <c r="J641" s="64">
        <v>0</v>
      </c>
      <c r="L641" s="203"/>
      <c r="M641" s="114"/>
      <c r="O641" s="114"/>
      <c r="Q641" s="114"/>
      <c r="T641" s="114"/>
    </row>
    <row r="642" spans="1:21" outlineLevel="1" x14ac:dyDescent="0.3">
      <c r="A642" s="2">
        <v>49</v>
      </c>
      <c r="B642" s="114" t="str">
        <f>VLOOKUP(A642,BASE!A:B,2,FALSE)</f>
        <v>GRAULHET</v>
      </c>
      <c r="C642" s="201"/>
      <c r="D642" s="112">
        <v>1.8055555555555557E-2</v>
      </c>
      <c r="E642" s="112">
        <f t="shared" si="129"/>
        <v>0.40486111111111123</v>
      </c>
      <c r="F642" s="112">
        <f t="shared" si="131"/>
        <v>0.42916666666666681</v>
      </c>
      <c r="G642" s="114"/>
      <c r="H642" s="116">
        <v>21</v>
      </c>
      <c r="I642" s="64">
        <f t="shared" si="130"/>
        <v>23.1</v>
      </c>
      <c r="J642" s="64">
        <v>0</v>
      </c>
      <c r="L642" s="203"/>
      <c r="M642" s="114"/>
      <c r="O642" s="114"/>
      <c r="Q642" s="114"/>
      <c r="T642" s="114"/>
    </row>
    <row r="643" spans="1:21" outlineLevel="1" x14ac:dyDescent="0.3">
      <c r="A643" s="2">
        <v>140</v>
      </c>
      <c r="B643" s="114" t="str">
        <f>VLOOKUP(A643,BASE!A:B,2,FALSE)</f>
        <v>REALMONT</v>
      </c>
      <c r="C643" s="201"/>
      <c r="D643" s="112">
        <v>1.7361111111111112E-2</v>
      </c>
      <c r="E643" s="112">
        <f t="shared" si="129"/>
        <v>0.44652777777777791</v>
      </c>
      <c r="F643" s="112">
        <f t="shared" si="131"/>
        <v>0.47083333333333349</v>
      </c>
      <c r="G643" s="114"/>
      <c r="H643" s="116">
        <v>19</v>
      </c>
      <c r="I643" s="64">
        <f t="shared" si="130"/>
        <v>20.900000000000002</v>
      </c>
      <c r="J643" s="64">
        <v>0</v>
      </c>
      <c r="L643" s="203"/>
      <c r="M643" s="114"/>
      <c r="O643" s="114"/>
      <c r="Q643" s="114"/>
      <c r="T643" s="114"/>
    </row>
    <row r="644" spans="1:21" outlineLevel="1" x14ac:dyDescent="0.3">
      <c r="A644" s="106"/>
      <c r="B644" s="107"/>
      <c r="C644" s="133"/>
      <c r="D644" s="153">
        <f>SUM(D638:D643)</f>
        <v>6.3888888888888884E-2</v>
      </c>
      <c r="E644" s="113"/>
      <c r="F644" s="113"/>
      <c r="G644" s="125">
        <f>SUM(F643-F637)</f>
        <v>0.20972222222222237</v>
      </c>
      <c r="H644" s="118">
        <f>SUM(H638:H643)</f>
        <v>68</v>
      </c>
      <c r="I644" s="109">
        <f>SUM(I638:I643)</f>
        <v>74.800000000000011</v>
      </c>
      <c r="J644" s="109">
        <f>SUM(J640:J643)</f>
        <v>0</v>
      </c>
      <c r="K644" s="109">
        <f>SUM(I644:J644)+150</f>
        <v>224.8</v>
      </c>
      <c r="L644" s="128"/>
      <c r="M644" s="107"/>
      <c r="N644" s="125"/>
      <c r="O644" s="107"/>
      <c r="P644" s="109"/>
      <c r="Q644" s="107"/>
      <c r="R644" s="125"/>
      <c r="S644" s="109"/>
      <c r="T644" s="109">
        <f>IF(T637&lt;160,160,T637)</f>
        <v>286.40000000000003</v>
      </c>
      <c r="U644" s="159"/>
    </row>
    <row r="645" spans="1:21" x14ac:dyDescent="0.3">
      <c r="A645" s="202" t="s">
        <v>338</v>
      </c>
      <c r="B645" s="202"/>
      <c r="D645" s="112"/>
      <c r="E645" s="112"/>
      <c r="F645" s="112"/>
      <c r="G645" s="114"/>
      <c r="M645" s="114"/>
      <c r="O645" s="114"/>
      <c r="Q645" s="114"/>
      <c r="T645" s="114"/>
    </row>
    <row r="646" spans="1:21" outlineLevel="1" x14ac:dyDescent="0.3">
      <c r="A646" s="2">
        <v>8</v>
      </c>
      <c r="B646" s="114" t="str">
        <f>VLOOKUP(A646,BASE!A:B,2,FALSE)</f>
        <v>PTF ST SULPICE</v>
      </c>
      <c r="C646" s="201" t="s">
        <v>0</v>
      </c>
      <c r="D646" s="112"/>
      <c r="E646" s="112"/>
      <c r="F646" s="151">
        <v>0.21944444444444444</v>
      </c>
      <c r="G646" s="114"/>
      <c r="M646" s="114">
        <v>42</v>
      </c>
      <c r="N646" s="13">
        <v>2.361111111111111E-2</v>
      </c>
      <c r="O646" s="122">
        <f>SUM(M646*$F$1)</f>
        <v>46.2</v>
      </c>
      <c r="P646" s="64">
        <v>5.5</v>
      </c>
      <c r="Q646" s="98">
        <f>SUM(H649+M646)</f>
        <v>93</v>
      </c>
      <c r="R646" s="102">
        <f>SUM(N646+G649)</f>
        <v>0.11805555555555561</v>
      </c>
      <c r="S646" s="101">
        <f>SUM(P646+J649)</f>
        <v>11</v>
      </c>
      <c r="T646" s="101">
        <f>SUM(K649+O646+P646)</f>
        <v>263.3</v>
      </c>
      <c r="U646" s="156">
        <f>SUM(D653+N646)</f>
        <v>8.4722222222222227E-2</v>
      </c>
    </row>
    <row r="647" spans="1:21" outlineLevel="1" x14ac:dyDescent="0.3">
      <c r="A647" s="2">
        <v>12</v>
      </c>
      <c r="B647" s="114" t="str">
        <f>VLOOKUP(A647,BASE!A:B,2,FALSE)</f>
        <v>Bd SUISSE (liv. 6H)</v>
      </c>
      <c r="C647" s="201"/>
      <c r="D647" s="112">
        <v>3.0555555555555555E-2</v>
      </c>
      <c r="E647" s="112">
        <f t="shared" si="117"/>
        <v>0.25</v>
      </c>
      <c r="F647" s="112">
        <f t="shared" si="118"/>
        <v>0.27430555555555558</v>
      </c>
      <c r="G647" s="114"/>
      <c r="H647" s="116">
        <v>33</v>
      </c>
      <c r="I647" s="64">
        <f t="shared" si="119"/>
        <v>36.300000000000004</v>
      </c>
      <c r="J647" s="64">
        <v>5.5</v>
      </c>
      <c r="M647" s="114"/>
      <c r="O647" s="114"/>
      <c r="Q647" s="114"/>
      <c r="T647" s="114"/>
    </row>
    <row r="648" spans="1:21" outlineLevel="1" x14ac:dyDescent="0.3">
      <c r="A648" s="2">
        <v>119</v>
      </c>
      <c r="B648" s="114" t="str">
        <f>VLOOKUP(A648,BASE!A:B,2,FALSE)</f>
        <v>FONSEGRIVES</v>
      </c>
      <c r="C648" s="201"/>
      <c r="D648" s="112">
        <v>1.5277777777777777E-2</v>
      </c>
      <c r="E648" s="112">
        <f t="shared" si="117"/>
        <v>0.28958333333333336</v>
      </c>
      <c r="F648" s="112">
        <f t="shared" si="118"/>
        <v>0.31388888888888894</v>
      </c>
      <c r="G648" s="114"/>
      <c r="H648" s="116">
        <v>18</v>
      </c>
      <c r="I648" s="64">
        <f t="shared" si="119"/>
        <v>19.8</v>
      </c>
      <c r="M648" s="114"/>
      <c r="O648" s="114"/>
      <c r="Q648" s="114"/>
      <c r="T648" s="114"/>
    </row>
    <row r="649" spans="1:21" outlineLevel="1" x14ac:dyDescent="0.3">
      <c r="A649" s="106"/>
      <c r="B649" s="107"/>
      <c r="C649" s="133"/>
      <c r="D649" s="153">
        <f>SUM(D646:D648)</f>
        <v>4.583333333333333E-2</v>
      </c>
      <c r="E649" s="113"/>
      <c r="F649" s="113"/>
      <c r="G649" s="125">
        <f>SUM(F648-F646)</f>
        <v>9.4444444444444497E-2</v>
      </c>
      <c r="H649" s="118">
        <f>SUM(H646:H648)</f>
        <v>51</v>
      </c>
      <c r="I649" s="109">
        <f>SUM(I647:I648)</f>
        <v>56.100000000000009</v>
      </c>
      <c r="J649" s="109">
        <f>SUM(J647:J648)</f>
        <v>5.5</v>
      </c>
      <c r="K649" s="109">
        <f>SUM(I649:J649)+150</f>
        <v>211.60000000000002</v>
      </c>
      <c r="L649" s="128"/>
      <c r="M649" s="107"/>
      <c r="N649" s="125"/>
      <c r="O649" s="107"/>
      <c r="P649" s="109"/>
      <c r="Q649" s="107"/>
      <c r="R649" s="125"/>
      <c r="S649" s="109"/>
      <c r="T649" s="109">
        <f>IF(T646&lt;160,160,T646)</f>
        <v>263.3</v>
      </c>
      <c r="U649" s="159"/>
    </row>
    <row r="650" spans="1:21" outlineLevel="1" x14ac:dyDescent="0.3">
      <c r="A650" s="2">
        <v>8</v>
      </c>
      <c r="B650" s="114" t="str">
        <f>VLOOKUP(A650,BASE!A:B,2,FALSE)</f>
        <v>PTF ST SULPICE</v>
      </c>
      <c r="C650" s="201" t="s">
        <v>3</v>
      </c>
      <c r="D650" s="112"/>
      <c r="E650" s="112"/>
      <c r="F650" s="151">
        <v>0.20833333333333334</v>
      </c>
      <c r="G650" s="114"/>
      <c r="M650" s="114">
        <v>43</v>
      </c>
      <c r="N650" s="13">
        <v>3.8194444444444441E-2</v>
      </c>
      <c r="O650" s="122">
        <f>SUM(M650*$F$1)</f>
        <v>47.300000000000004</v>
      </c>
      <c r="Q650" s="98">
        <f>SUM(H653+M650)</f>
        <v>106</v>
      </c>
      <c r="R650" s="102">
        <f>SUM(N650+G653)</f>
        <v>0.1479166666666667</v>
      </c>
      <c r="S650" s="101">
        <f>SUM(P650+J653)</f>
        <v>0</v>
      </c>
      <c r="T650" s="101">
        <f>SUM(K653+O650+P650)</f>
        <v>266.60000000000002</v>
      </c>
      <c r="U650" s="156">
        <f>SUM(D653+N650)</f>
        <v>9.9305555555555564E-2</v>
      </c>
    </row>
    <row r="651" spans="1:21" outlineLevel="1" x14ac:dyDescent="0.3">
      <c r="A651" s="2">
        <v>12</v>
      </c>
      <c r="B651" s="114" t="str">
        <f>VLOOKUP(A651,BASE!A:B,2,FALSE)</f>
        <v>Bd SUISSE (liv. 6H)</v>
      </c>
      <c r="C651" s="201"/>
      <c r="D651" s="112">
        <v>4.5833333333333337E-2</v>
      </c>
      <c r="E651" s="112">
        <f t="shared" ref="E651:E652" si="132">SUM(F650+D651)</f>
        <v>0.25416666666666665</v>
      </c>
      <c r="F651" s="112">
        <f t="shared" ref="F651:F652" si="133">SUM(E651+$G$1)</f>
        <v>0.27847222222222223</v>
      </c>
      <c r="G651" s="114"/>
      <c r="H651" s="116">
        <v>45</v>
      </c>
      <c r="I651" s="64">
        <f t="shared" ref="I651:I652" si="134">SUM(H651*$F$1)</f>
        <v>49.500000000000007</v>
      </c>
      <c r="J651" s="64">
        <v>0</v>
      </c>
      <c r="M651" s="114"/>
      <c r="O651" s="114"/>
      <c r="Q651" s="114"/>
      <c r="T651" s="114"/>
    </row>
    <row r="652" spans="1:21" outlineLevel="1" x14ac:dyDescent="0.3">
      <c r="A652" s="2">
        <v>119</v>
      </c>
      <c r="B652" s="114" t="str">
        <f>VLOOKUP(A652,BASE!A:B,2,FALSE)</f>
        <v>FONSEGRIVES</v>
      </c>
      <c r="C652" s="201"/>
      <c r="D652" s="112">
        <v>1.5277777777777777E-2</v>
      </c>
      <c r="E652" s="112">
        <f t="shared" si="132"/>
        <v>0.29375000000000001</v>
      </c>
      <c r="F652" s="112">
        <f t="shared" si="133"/>
        <v>0.31805555555555559</v>
      </c>
      <c r="G652" s="114"/>
      <c r="H652" s="116">
        <v>18</v>
      </c>
      <c r="I652" s="64">
        <f t="shared" si="134"/>
        <v>19.8</v>
      </c>
      <c r="J652" s="64">
        <v>0</v>
      </c>
      <c r="M652" s="114"/>
      <c r="O652" s="114"/>
      <c r="Q652" s="114"/>
      <c r="T652" s="114"/>
    </row>
    <row r="653" spans="1:21" outlineLevel="1" x14ac:dyDescent="0.3">
      <c r="A653" s="106"/>
      <c r="B653" s="107"/>
      <c r="C653" s="133"/>
      <c r="D653" s="153">
        <f>SUM(D651:D652)</f>
        <v>6.1111111111111116E-2</v>
      </c>
      <c r="E653" s="113"/>
      <c r="F653" s="113"/>
      <c r="G653" s="125">
        <f>SUM(F652-F650)</f>
        <v>0.10972222222222225</v>
      </c>
      <c r="H653" s="118">
        <f>SUM(H650:H652)</f>
        <v>63</v>
      </c>
      <c r="I653" s="109">
        <f>SUM(I651:I652)</f>
        <v>69.300000000000011</v>
      </c>
      <c r="J653" s="109">
        <f>SUM(J651:J652)</f>
        <v>0</v>
      </c>
      <c r="K653" s="109">
        <f>SUM(I653:J653)+150</f>
        <v>219.3</v>
      </c>
      <c r="L653" s="128"/>
      <c r="M653" s="107"/>
      <c r="N653" s="125"/>
      <c r="O653" s="107"/>
      <c r="P653" s="109"/>
      <c r="Q653" s="107"/>
      <c r="R653" s="125"/>
      <c r="S653" s="109"/>
      <c r="T653" s="109">
        <f>IF(T650&lt;160,160,T650)</f>
        <v>266.60000000000002</v>
      </c>
      <c r="U653" s="159"/>
    </row>
    <row r="654" spans="1:21" outlineLevel="1" x14ac:dyDescent="0.3">
      <c r="A654" s="2">
        <v>8</v>
      </c>
      <c r="B654" s="114" t="str">
        <f>VLOOKUP(A654,BASE!A:B,2,FALSE)</f>
        <v>PTF ST SULPICE</v>
      </c>
      <c r="C654" s="201" t="s">
        <v>350</v>
      </c>
      <c r="D654" s="112"/>
      <c r="E654" s="112"/>
      <c r="F654" s="151">
        <v>0.21944444444444444</v>
      </c>
      <c r="G654" s="114"/>
      <c r="L654" s="203" t="s">
        <v>355</v>
      </c>
      <c r="M654" s="114">
        <v>43</v>
      </c>
      <c r="N654" s="13">
        <v>3.8194444444444441E-2</v>
      </c>
      <c r="O654" s="122">
        <f>SUM(M654*$F$1)</f>
        <v>47.300000000000004</v>
      </c>
      <c r="Q654" s="98">
        <f>SUM(H657+M654)</f>
        <v>94</v>
      </c>
      <c r="R654" s="102">
        <f>SUM(N654+G657)</f>
        <v>0.13263888888888895</v>
      </c>
      <c r="S654" s="101">
        <f>SUM(P654+J657)</f>
        <v>5.5</v>
      </c>
      <c r="T654" s="101">
        <f>SUM(K657+O654+P654)</f>
        <v>258.90000000000003</v>
      </c>
      <c r="U654" s="156">
        <f>SUM(D657+N654)</f>
        <v>8.4027777777777771E-2</v>
      </c>
    </row>
    <row r="655" spans="1:21" outlineLevel="1" x14ac:dyDescent="0.3">
      <c r="A655" s="2">
        <v>12</v>
      </c>
      <c r="B655" s="114" t="str">
        <f>VLOOKUP(A655,BASE!A:B,2,FALSE)</f>
        <v>Bd SUISSE (liv. 6H)</v>
      </c>
      <c r="C655" s="201"/>
      <c r="D655" s="112">
        <v>3.0555555555555555E-2</v>
      </c>
      <c r="E655" s="112">
        <f t="shared" ref="E655:E656" si="135">SUM(F654+D655)</f>
        <v>0.25</v>
      </c>
      <c r="F655" s="112">
        <f t="shared" ref="F655:F656" si="136">SUM(E655+$G$1)</f>
        <v>0.27430555555555558</v>
      </c>
      <c r="G655" s="114"/>
      <c r="H655" s="116">
        <v>33</v>
      </c>
      <c r="I655" s="64">
        <f t="shared" ref="I655:I656" si="137">SUM(H655*$F$1)</f>
        <v>36.300000000000004</v>
      </c>
      <c r="J655" s="64">
        <v>5.5</v>
      </c>
      <c r="L655" s="203"/>
      <c r="M655" s="114"/>
      <c r="O655" s="114"/>
      <c r="Q655" s="114"/>
      <c r="T655" s="114"/>
    </row>
    <row r="656" spans="1:21" outlineLevel="1" x14ac:dyDescent="0.3">
      <c r="A656" s="2">
        <v>119</v>
      </c>
      <c r="B656" s="114" t="str">
        <f>VLOOKUP(A656,BASE!A:B,2,FALSE)</f>
        <v>FONSEGRIVES</v>
      </c>
      <c r="C656" s="201"/>
      <c r="D656" s="112">
        <v>1.5277777777777777E-2</v>
      </c>
      <c r="E656" s="112">
        <f t="shared" si="135"/>
        <v>0.28958333333333336</v>
      </c>
      <c r="F656" s="112">
        <f t="shared" si="136"/>
        <v>0.31388888888888894</v>
      </c>
      <c r="G656" s="114"/>
      <c r="H656" s="116">
        <v>18</v>
      </c>
      <c r="I656" s="64">
        <f t="shared" si="137"/>
        <v>19.8</v>
      </c>
      <c r="J656" s="64">
        <v>0</v>
      </c>
      <c r="L656" s="203"/>
      <c r="M656" s="114"/>
      <c r="O656" s="114"/>
      <c r="Q656" s="114"/>
      <c r="T656" s="114"/>
    </row>
    <row r="657" spans="1:21" outlineLevel="1" x14ac:dyDescent="0.3">
      <c r="A657" s="106"/>
      <c r="B657" s="107"/>
      <c r="C657" s="133"/>
      <c r="D657" s="153">
        <f>SUM(D655:D656)</f>
        <v>4.583333333333333E-2</v>
      </c>
      <c r="E657" s="113"/>
      <c r="F657" s="113"/>
      <c r="G657" s="125">
        <f>SUM(F656-F654)</f>
        <v>9.4444444444444497E-2</v>
      </c>
      <c r="H657" s="118">
        <f>SUM(H654:H656)</f>
        <v>51</v>
      </c>
      <c r="I657" s="109">
        <f>SUM(I655:I656)</f>
        <v>56.100000000000009</v>
      </c>
      <c r="J657" s="109">
        <f>SUM(J655:J656)</f>
        <v>5.5</v>
      </c>
      <c r="K657" s="109">
        <f>SUM(I657:J657)+150</f>
        <v>211.60000000000002</v>
      </c>
      <c r="L657" s="128"/>
      <c r="M657" s="107"/>
      <c r="N657" s="125"/>
      <c r="O657" s="107"/>
      <c r="P657" s="109"/>
      <c r="Q657" s="107"/>
      <c r="R657" s="125"/>
      <c r="S657" s="109"/>
      <c r="T657" s="109">
        <f>IF(T654&lt;160,160,T654)</f>
        <v>258.90000000000003</v>
      </c>
      <c r="U657" s="159"/>
    </row>
    <row r="658" spans="1:21" x14ac:dyDescent="0.3">
      <c r="A658" s="202" t="s">
        <v>339</v>
      </c>
      <c r="B658" s="202"/>
      <c r="C658" s="152"/>
      <c r="D658" s="112"/>
      <c r="E658" s="112"/>
      <c r="F658" s="112"/>
      <c r="G658" s="114"/>
      <c r="M658" s="114"/>
      <c r="O658" s="114"/>
      <c r="Q658" s="114"/>
      <c r="T658" s="114"/>
    </row>
    <row r="659" spans="1:21" outlineLevel="1" x14ac:dyDescent="0.3">
      <c r="A659" s="2">
        <v>8</v>
      </c>
      <c r="B659" s="114" t="str">
        <f>VLOOKUP(A659,BASE!A:B,2,FALSE)</f>
        <v>PTF ST SULPICE</v>
      </c>
      <c r="C659" s="201" t="s">
        <v>0</v>
      </c>
      <c r="D659" s="112"/>
      <c r="E659" s="112"/>
      <c r="F659" s="151">
        <v>0.20833333333333334</v>
      </c>
      <c r="G659" s="114"/>
      <c r="M659" s="114">
        <v>232</v>
      </c>
      <c r="N659" s="13">
        <v>0.11875000000000001</v>
      </c>
      <c r="O659" s="122">
        <f>SUM(M659*$F$1)</f>
        <v>255.20000000000002</v>
      </c>
      <c r="P659" s="64">
        <v>67.5</v>
      </c>
      <c r="Q659" s="98">
        <f>SUM(H663+M659)</f>
        <v>477</v>
      </c>
      <c r="R659" s="102">
        <f>SUM(N659+G663)</f>
        <v>0.31944444444444453</v>
      </c>
      <c r="S659" s="101">
        <f>SUM(P659+J663)</f>
        <v>135</v>
      </c>
      <c r="T659" s="101">
        <f>SUM(K663+O659+P659)</f>
        <v>809.7</v>
      </c>
      <c r="U659" s="156">
        <f>SUM(D663+N659)</f>
        <v>0.24652777777777779</v>
      </c>
    </row>
    <row r="660" spans="1:21" outlineLevel="1" x14ac:dyDescent="0.3">
      <c r="A660" s="2">
        <v>467</v>
      </c>
      <c r="B660" s="114" t="str">
        <f>VLOOKUP(A660,BASE!A:B,2,FALSE)</f>
        <v>PERPIGNAN SUD RP</v>
      </c>
      <c r="C660" s="201"/>
      <c r="D660" s="112">
        <v>0.12222222222222223</v>
      </c>
      <c r="E660" s="112">
        <f t="shared" si="117"/>
        <v>0.3305555555555556</v>
      </c>
      <c r="F660" s="112">
        <f t="shared" si="118"/>
        <v>0.35486111111111118</v>
      </c>
      <c r="G660" s="114"/>
      <c r="H660" s="116">
        <v>237</v>
      </c>
      <c r="I660" s="64">
        <f t="shared" si="119"/>
        <v>260.70000000000005</v>
      </c>
      <c r="J660" s="64">
        <v>67.5</v>
      </c>
      <c r="M660" s="114"/>
      <c r="O660" s="114"/>
      <c r="Q660" s="114"/>
      <c r="T660" s="114"/>
    </row>
    <row r="661" spans="1:21" outlineLevel="1" x14ac:dyDescent="0.3">
      <c r="A661" s="2">
        <v>55</v>
      </c>
      <c r="B661" s="114" t="str">
        <f>VLOOKUP(A661,BASE!A:B,2,FALSE)</f>
        <v>PERPIGNAN NORD</v>
      </c>
      <c r="C661" s="201"/>
      <c r="D661" s="112">
        <v>5.5555555555555558E-3</v>
      </c>
      <c r="E661" s="112">
        <f t="shared" si="117"/>
        <v>0.36041666666666672</v>
      </c>
      <c r="F661" s="112">
        <f t="shared" si="118"/>
        <v>0.3847222222222223</v>
      </c>
      <c r="G661" s="114"/>
      <c r="H661" s="116">
        <v>8</v>
      </c>
      <c r="I661" s="64">
        <f t="shared" si="119"/>
        <v>8.8000000000000007</v>
      </c>
      <c r="J661" s="64">
        <v>0</v>
      </c>
      <c r="M661" s="114"/>
      <c r="O661" s="114"/>
      <c r="Q661" s="114"/>
      <c r="T661" s="114"/>
    </row>
    <row r="662" spans="1:21" outlineLevel="1" x14ac:dyDescent="0.3">
      <c r="A662" s="2">
        <v>418</v>
      </c>
      <c r="B662" s="114" t="str">
        <f>VLOOKUP(A662,BASE!A:B,2,FALSE)</f>
        <v>PERPIGNAN GO</v>
      </c>
      <c r="C662" s="201"/>
      <c r="D662" s="112">
        <v>0</v>
      </c>
      <c r="E662" s="112">
        <f t="shared" si="117"/>
        <v>0.3847222222222223</v>
      </c>
      <c r="F662" s="112">
        <f t="shared" si="118"/>
        <v>0.40902777777777788</v>
      </c>
      <c r="G662" s="114"/>
      <c r="H662" s="116">
        <v>0</v>
      </c>
      <c r="I662" s="64">
        <f t="shared" si="119"/>
        <v>0</v>
      </c>
      <c r="J662" s="64">
        <v>0</v>
      </c>
      <c r="M662" s="114"/>
      <c r="O662" s="114"/>
      <c r="Q662" s="114"/>
      <c r="T662" s="114"/>
    </row>
    <row r="663" spans="1:21" outlineLevel="1" x14ac:dyDescent="0.3">
      <c r="A663" s="106"/>
      <c r="B663" s="107"/>
      <c r="C663" s="133"/>
      <c r="D663" s="153">
        <f>SUM(D660:D662)</f>
        <v>0.1277777777777778</v>
      </c>
      <c r="E663" s="113"/>
      <c r="F663" s="113"/>
      <c r="G663" s="125">
        <f>SUM(F662-F659)</f>
        <v>0.20069444444444454</v>
      </c>
      <c r="H663" s="118">
        <f>SUM(H660:H662)</f>
        <v>245</v>
      </c>
      <c r="I663" s="109">
        <f>SUM(I660:I662)</f>
        <v>269.50000000000006</v>
      </c>
      <c r="J663" s="109">
        <f>SUM(J660:J662)</f>
        <v>67.5</v>
      </c>
      <c r="K663" s="109">
        <f>SUM(I663:J663)+150</f>
        <v>487.00000000000006</v>
      </c>
      <c r="L663" s="128"/>
      <c r="M663" s="107"/>
      <c r="N663" s="125"/>
      <c r="O663" s="107"/>
      <c r="P663" s="109"/>
      <c r="Q663" s="107"/>
      <c r="R663" s="125"/>
      <c r="S663" s="109"/>
      <c r="T663" s="109">
        <f>IF(T659&lt;160,160,T659)</f>
        <v>809.7</v>
      </c>
      <c r="U663" s="159"/>
    </row>
    <row r="664" spans="1:21" outlineLevel="1" x14ac:dyDescent="0.3">
      <c r="A664" s="2">
        <v>8</v>
      </c>
      <c r="B664" s="114" t="str">
        <f>VLOOKUP(A664,BASE!A:B,2,FALSE)</f>
        <v>PTF ST SULPICE</v>
      </c>
      <c r="C664" s="201" t="s">
        <v>297</v>
      </c>
      <c r="D664" s="112"/>
      <c r="E664" s="112"/>
      <c r="F664" s="151">
        <v>0.20833333333333334</v>
      </c>
      <c r="G664" s="114"/>
      <c r="M664" s="114">
        <v>228</v>
      </c>
      <c r="N664" s="13">
        <v>0.17152777777777775</v>
      </c>
      <c r="O664" s="122">
        <f>SUM(M664*$F$1)</f>
        <v>250.8</v>
      </c>
      <c r="Q664" s="98">
        <f>SUM(H668+M664)</f>
        <v>472</v>
      </c>
      <c r="R664" s="102">
        <f>SUM(N664+G668)</f>
        <v>0.42500000000000004</v>
      </c>
      <c r="S664" s="101">
        <f>SUM(P664+J668)</f>
        <v>0</v>
      </c>
      <c r="T664" s="101">
        <f>SUM(K668+O664+P664)</f>
        <v>669.2</v>
      </c>
      <c r="U664" s="156">
        <f>SUM(D668+N664)</f>
        <v>0.3520833333333333</v>
      </c>
    </row>
    <row r="665" spans="1:21" outlineLevel="1" x14ac:dyDescent="0.3">
      <c r="A665" s="2">
        <v>467</v>
      </c>
      <c r="B665" s="114" t="str">
        <f>VLOOKUP(A665,BASE!A:B,2,FALSE)</f>
        <v>PERPIGNAN SUD RP</v>
      </c>
      <c r="C665" s="201"/>
      <c r="D665" s="112">
        <v>0.17500000000000002</v>
      </c>
      <c r="E665" s="112">
        <f t="shared" ref="E665:E667" si="138">SUM(F664+D665)</f>
        <v>0.38333333333333336</v>
      </c>
      <c r="F665" s="112">
        <f t="shared" ref="F665:F667" si="139">SUM(E665+$G$1)</f>
        <v>0.40763888888888894</v>
      </c>
      <c r="G665" s="114"/>
      <c r="H665" s="116">
        <v>236</v>
      </c>
      <c r="I665" s="64">
        <f t="shared" ref="I665:I667" si="140">SUM(H665*$F$1)</f>
        <v>259.60000000000002</v>
      </c>
      <c r="J665" s="64">
        <v>0</v>
      </c>
      <c r="M665" s="114"/>
      <c r="O665" s="114"/>
      <c r="Q665" s="114"/>
      <c r="T665" s="114"/>
    </row>
    <row r="666" spans="1:21" outlineLevel="1" x14ac:dyDescent="0.3">
      <c r="A666" s="2">
        <v>55</v>
      </c>
      <c r="B666" s="114" t="str">
        <f>VLOOKUP(A666,BASE!A:B,2,FALSE)</f>
        <v>PERPIGNAN NORD</v>
      </c>
      <c r="C666" s="201"/>
      <c r="D666" s="112">
        <v>5.5555555555555558E-3</v>
      </c>
      <c r="E666" s="112">
        <f t="shared" si="138"/>
        <v>0.41319444444444448</v>
      </c>
      <c r="F666" s="112">
        <f t="shared" si="139"/>
        <v>0.43750000000000006</v>
      </c>
      <c r="G666" s="114"/>
      <c r="H666" s="116">
        <v>8</v>
      </c>
      <c r="I666" s="64">
        <f t="shared" si="140"/>
        <v>8.8000000000000007</v>
      </c>
      <c r="J666" s="64">
        <v>0</v>
      </c>
      <c r="M666" s="114"/>
      <c r="O666" s="114"/>
      <c r="Q666" s="114"/>
      <c r="T666" s="114"/>
    </row>
    <row r="667" spans="1:21" outlineLevel="1" x14ac:dyDescent="0.3">
      <c r="A667" s="2">
        <v>418</v>
      </c>
      <c r="B667" s="114" t="str">
        <f>VLOOKUP(A667,BASE!A:B,2,FALSE)</f>
        <v>PERPIGNAN GO</v>
      </c>
      <c r="C667" s="201"/>
      <c r="D667" s="112">
        <v>0</v>
      </c>
      <c r="E667" s="112">
        <f t="shared" si="138"/>
        <v>0.43750000000000006</v>
      </c>
      <c r="F667" s="112">
        <f t="shared" si="139"/>
        <v>0.46180555555555564</v>
      </c>
      <c r="G667" s="114"/>
      <c r="H667" s="116">
        <v>0</v>
      </c>
      <c r="I667" s="64">
        <f t="shared" si="140"/>
        <v>0</v>
      </c>
      <c r="J667" s="64">
        <v>0</v>
      </c>
      <c r="M667" s="114"/>
      <c r="O667" s="114"/>
      <c r="Q667" s="114"/>
      <c r="T667" s="114"/>
    </row>
    <row r="668" spans="1:21" outlineLevel="1" x14ac:dyDescent="0.3">
      <c r="A668" s="106"/>
      <c r="B668" s="107"/>
      <c r="C668" s="133"/>
      <c r="D668" s="153">
        <f>SUM(D665:D667)</f>
        <v>0.18055555555555558</v>
      </c>
      <c r="E668" s="113"/>
      <c r="F668" s="113"/>
      <c r="G668" s="125">
        <f>SUM(F667-F664)</f>
        <v>0.25347222222222232</v>
      </c>
      <c r="H668" s="118">
        <f>SUM(H665:H667)</f>
        <v>244</v>
      </c>
      <c r="I668" s="109">
        <f>SUM(I665:I667)</f>
        <v>268.40000000000003</v>
      </c>
      <c r="J668" s="109">
        <f>SUM(J665:J667)</f>
        <v>0</v>
      </c>
      <c r="K668" s="109">
        <f>SUM(I668:J668)+150</f>
        <v>418.40000000000003</v>
      </c>
      <c r="L668" s="128"/>
      <c r="M668" s="107"/>
      <c r="N668" s="125"/>
      <c r="O668" s="107"/>
      <c r="P668" s="109"/>
      <c r="Q668" s="107"/>
      <c r="R668" s="125"/>
      <c r="S668" s="109"/>
      <c r="T668" s="109">
        <f>IF(T664&lt;160,160,T664)</f>
        <v>669.2</v>
      </c>
      <c r="U668" s="159"/>
    </row>
    <row r="669" spans="1:21" outlineLevel="1" x14ac:dyDescent="0.3">
      <c r="A669" s="2">
        <v>8</v>
      </c>
      <c r="B669" s="114" t="str">
        <f>VLOOKUP(A669,BASE!A:B,2,FALSE)</f>
        <v>PTF ST SULPICE</v>
      </c>
      <c r="C669" s="201" t="s">
        <v>260</v>
      </c>
      <c r="D669" s="112"/>
      <c r="E669" s="112"/>
      <c r="F669" s="151">
        <v>0.20833333333333334</v>
      </c>
      <c r="G669" s="114"/>
      <c r="L669" s="203" t="s">
        <v>356</v>
      </c>
      <c r="M669" s="114">
        <v>235</v>
      </c>
      <c r="N669" s="13">
        <v>0.17430555555555557</v>
      </c>
      <c r="O669" s="122">
        <f>SUM(M669*$F$1)</f>
        <v>258.5</v>
      </c>
      <c r="Q669" s="98">
        <f>SUM(H673+M669)</f>
        <v>471</v>
      </c>
      <c r="R669" s="102">
        <f>SUM(N669+G673)</f>
        <v>0.39513888888888893</v>
      </c>
      <c r="S669" s="101">
        <f>SUM(P669+J673)</f>
        <v>67.5</v>
      </c>
      <c r="T669" s="101">
        <f>SUM(K673+O669+P669)</f>
        <v>735.6</v>
      </c>
      <c r="U669" s="156">
        <f>SUM(D673+N669)</f>
        <v>0.32222222222222224</v>
      </c>
    </row>
    <row r="670" spans="1:21" outlineLevel="1" x14ac:dyDescent="0.3">
      <c r="A670" s="2">
        <v>55</v>
      </c>
      <c r="B670" s="114" t="str">
        <f>VLOOKUP(A670,BASE!A:B,2,FALSE)</f>
        <v>PERPIGNAN NORD</v>
      </c>
      <c r="C670" s="201"/>
      <c r="D670" s="112">
        <v>0.1423611111111111</v>
      </c>
      <c r="E670" s="112">
        <f t="shared" ref="E670:E672" si="141">SUM(F669+D670)</f>
        <v>0.35069444444444442</v>
      </c>
      <c r="F670" s="112">
        <f t="shared" ref="F670:F672" si="142">SUM(E670+$G$1)</f>
        <v>0.375</v>
      </c>
      <c r="G670" s="114"/>
      <c r="H670" s="116">
        <v>228</v>
      </c>
      <c r="I670" s="64">
        <f t="shared" ref="I670:I672" si="143">SUM(H670*$F$1)</f>
        <v>250.8</v>
      </c>
      <c r="J670" s="64">
        <v>67.5</v>
      </c>
      <c r="L670" s="203"/>
      <c r="M670" s="114"/>
      <c r="O670" s="114"/>
      <c r="Q670" s="114"/>
      <c r="T670" s="114"/>
    </row>
    <row r="671" spans="1:21" outlineLevel="1" x14ac:dyDescent="0.3">
      <c r="A671" s="2">
        <v>418</v>
      </c>
      <c r="B671" s="114" t="str">
        <f>VLOOKUP(A671,BASE!A:B,2,FALSE)</f>
        <v>PERPIGNAN GO</v>
      </c>
      <c r="C671" s="201"/>
      <c r="D671" s="112">
        <v>0</v>
      </c>
      <c r="E671" s="112">
        <f t="shared" si="141"/>
        <v>0.375</v>
      </c>
      <c r="F671" s="112">
        <f t="shared" si="142"/>
        <v>0.39930555555555558</v>
      </c>
      <c r="G671" s="114"/>
      <c r="H671" s="116">
        <v>0</v>
      </c>
      <c r="I671" s="64">
        <f t="shared" si="143"/>
        <v>0</v>
      </c>
      <c r="J671" s="64">
        <v>0</v>
      </c>
      <c r="L671" s="203"/>
      <c r="M671" s="114"/>
      <c r="O671" s="114"/>
      <c r="Q671" s="114"/>
      <c r="T671" s="114"/>
    </row>
    <row r="672" spans="1:21" outlineLevel="1" x14ac:dyDescent="0.3">
      <c r="A672" s="2">
        <v>467</v>
      </c>
      <c r="B672" s="114" t="str">
        <f>VLOOKUP(A672,BASE!A:B,2,FALSE)</f>
        <v>PERPIGNAN SUD RP</v>
      </c>
      <c r="C672" s="201"/>
      <c r="D672" s="112">
        <v>5.5555555555555558E-3</v>
      </c>
      <c r="E672" s="112">
        <f t="shared" si="141"/>
        <v>0.40486111111111112</v>
      </c>
      <c r="F672" s="112">
        <f t="shared" si="142"/>
        <v>0.4291666666666667</v>
      </c>
      <c r="G672" s="114"/>
      <c r="H672" s="116">
        <v>8</v>
      </c>
      <c r="I672" s="64">
        <f t="shared" si="143"/>
        <v>8.8000000000000007</v>
      </c>
      <c r="J672" s="64">
        <v>0</v>
      </c>
      <c r="L672" s="203"/>
      <c r="M672" s="114"/>
      <c r="O672" s="114"/>
      <c r="Q672" s="114"/>
      <c r="T672" s="114"/>
    </row>
    <row r="673" spans="1:21" outlineLevel="1" x14ac:dyDescent="0.3">
      <c r="A673" s="106"/>
      <c r="B673" s="107"/>
      <c r="C673" s="133"/>
      <c r="D673" s="153">
        <f>SUM(D670:D672)</f>
        <v>0.14791666666666667</v>
      </c>
      <c r="E673" s="113"/>
      <c r="F673" s="113"/>
      <c r="G673" s="125">
        <f>SUM(F672-F669)</f>
        <v>0.22083333333333335</v>
      </c>
      <c r="H673" s="118">
        <f>SUM(H670:H672)</f>
        <v>236</v>
      </c>
      <c r="I673" s="109">
        <f>SUM(I670:I672)</f>
        <v>259.60000000000002</v>
      </c>
      <c r="J673" s="109">
        <f>SUM(J670:J672)</f>
        <v>67.5</v>
      </c>
      <c r="K673" s="109">
        <f>SUM(I673:J673)+150</f>
        <v>477.1</v>
      </c>
      <c r="L673" s="128"/>
      <c r="M673" s="107"/>
      <c r="N673" s="125"/>
      <c r="O673" s="107"/>
      <c r="P673" s="109"/>
      <c r="Q673" s="107"/>
      <c r="R673" s="125"/>
      <c r="S673" s="109"/>
      <c r="T673" s="109">
        <f>IF(T669&lt;160,160,T669)</f>
        <v>735.6</v>
      </c>
      <c r="U673" s="159"/>
    </row>
    <row r="674" spans="1:21" x14ac:dyDescent="0.3">
      <c r="A674" s="202" t="s">
        <v>340</v>
      </c>
      <c r="B674" s="202"/>
      <c r="D674" s="112"/>
      <c r="E674" s="112"/>
      <c r="F674" s="112"/>
      <c r="G674" s="114"/>
      <c r="M674" s="114"/>
      <c r="O674" s="114"/>
      <c r="Q674" s="114"/>
      <c r="T674" s="114"/>
    </row>
    <row r="675" spans="1:21" outlineLevel="1" x14ac:dyDescent="0.3">
      <c r="A675" s="2">
        <v>8</v>
      </c>
      <c r="B675" s="114" t="str">
        <f>VLOOKUP(A675,BASE!A:B,2,FALSE)</f>
        <v>PTF ST SULPICE</v>
      </c>
      <c r="C675" s="201" t="s">
        <v>0</v>
      </c>
      <c r="D675" s="112"/>
      <c r="E675" s="112"/>
      <c r="F675" s="151">
        <v>0.24305555555555555</v>
      </c>
      <c r="G675" s="114"/>
      <c r="M675" s="114">
        <v>292</v>
      </c>
      <c r="N675" s="13">
        <v>0.14652777777777778</v>
      </c>
      <c r="O675" s="122">
        <f>SUM(M675*$F$1)</f>
        <v>321.20000000000005</v>
      </c>
      <c r="P675" s="64">
        <v>67.099999999999994</v>
      </c>
      <c r="Q675" s="98">
        <f>SUM(H679+M675)</f>
        <v>604</v>
      </c>
      <c r="R675" s="102">
        <f>SUM(N675+G679)</f>
        <v>0.37777777777777788</v>
      </c>
      <c r="S675" s="101">
        <f>SUM(P675+J679)</f>
        <v>134.19999999999999</v>
      </c>
      <c r="T675" s="101">
        <f>SUM(K679+O675+P675)</f>
        <v>948.6</v>
      </c>
      <c r="U675" s="156">
        <f>SUM(D679+N675)</f>
        <v>0.30486111111111114</v>
      </c>
    </row>
    <row r="676" spans="1:21" outlineLevel="1" x14ac:dyDescent="0.3">
      <c r="A676" s="2">
        <v>6</v>
      </c>
      <c r="B676" s="114" t="str">
        <f>VLOOKUP(A676,BASE!A:B,2,FALSE)</f>
        <v>PTF AUTO</v>
      </c>
      <c r="C676" s="201"/>
      <c r="D676" s="112">
        <v>6.9444444444444441E-3</v>
      </c>
      <c r="E676" s="112">
        <f t="shared" ref="E676:E728" si="144">SUM(F675+D676)</f>
        <v>0.25</v>
      </c>
      <c r="F676" s="112">
        <f t="shared" ref="F676:F728" si="145">SUM(E676+$G$1)</f>
        <v>0.27430555555555558</v>
      </c>
      <c r="G676" s="114"/>
      <c r="H676" s="116">
        <v>11</v>
      </c>
      <c r="I676" s="64">
        <f t="shared" ref="I676:I728" si="146">SUM(H676*$F$1)</f>
        <v>12.100000000000001</v>
      </c>
      <c r="J676" s="64">
        <v>0</v>
      </c>
      <c r="M676" s="114"/>
      <c r="O676" s="114"/>
      <c r="Q676" s="114"/>
      <c r="T676" s="114"/>
    </row>
    <row r="677" spans="1:21" outlineLevel="1" x14ac:dyDescent="0.3">
      <c r="A677" s="2">
        <v>8</v>
      </c>
      <c r="B677" s="114" t="str">
        <f>VLOOKUP(A677,BASE!A:B,2,FALSE)</f>
        <v>PTF ST SULPICE</v>
      </c>
      <c r="C677" s="201"/>
      <c r="D677" s="112">
        <v>6.9444444444444441E-3</v>
      </c>
      <c r="E677" s="112">
        <f t="shared" si="144"/>
        <v>0.28125</v>
      </c>
      <c r="F677" s="112">
        <f t="shared" si="145"/>
        <v>0.30555555555555558</v>
      </c>
      <c r="G677" s="114"/>
      <c r="H677" s="116">
        <v>11</v>
      </c>
      <c r="I677" s="64">
        <f t="shared" si="146"/>
        <v>12.100000000000001</v>
      </c>
      <c r="J677" s="64">
        <v>0</v>
      </c>
      <c r="M677" s="114"/>
      <c r="O677" s="114"/>
      <c r="Q677" s="114"/>
      <c r="T677" s="114"/>
    </row>
    <row r="678" spans="1:21" outlineLevel="1" x14ac:dyDescent="0.3">
      <c r="A678" s="2">
        <v>5</v>
      </c>
      <c r="B678" s="114" t="str">
        <f>VLOOKUP(A678,BASE!A:B,2,FALSE)</f>
        <v>PTF ST ANDRE</v>
      </c>
      <c r="C678" s="201"/>
      <c r="D678" s="112">
        <v>0.14444444444444446</v>
      </c>
      <c r="E678" s="112">
        <f t="shared" si="144"/>
        <v>0.45000000000000007</v>
      </c>
      <c r="F678" s="112">
        <f t="shared" si="145"/>
        <v>0.47430555555555565</v>
      </c>
      <c r="G678" s="114"/>
      <c r="H678" s="116">
        <v>290</v>
      </c>
      <c r="I678" s="64">
        <f t="shared" si="146"/>
        <v>319</v>
      </c>
      <c r="J678" s="64">
        <v>67.099999999999994</v>
      </c>
      <c r="M678" s="114"/>
      <c r="O678" s="114"/>
      <c r="Q678" s="114"/>
      <c r="T678" s="114"/>
    </row>
    <row r="679" spans="1:21" outlineLevel="1" x14ac:dyDescent="0.3">
      <c r="A679" s="106"/>
      <c r="B679" s="107"/>
      <c r="C679" s="133"/>
      <c r="D679" s="153">
        <f>SUM(D676:D678)</f>
        <v>0.15833333333333335</v>
      </c>
      <c r="E679" s="113"/>
      <c r="F679" s="113"/>
      <c r="G679" s="125">
        <f>SUM(F678-F675)</f>
        <v>0.23125000000000009</v>
      </c>
      <c r="H679" s="118">
        <f>SUM(H676:H678)</f>
        <v>312</v>
      </c>
      <c r="I679" s="109">
        <f>SUM(I676:I678)</f>
        <v>343.2</v>
      </c>
      <c r="J679" s="109">
        <f>SUM(J676:J678)</f>
        <v>67.099999999999994</v>
      </c>
      <c r="K679" s="109">
        <f>SUM(I679:J679)+150</f>
        <v>560.29999999999995</v>
      </c>
      <c r="L679" s="128"/>
      <c r="M679" s="107"/>
      <c r="N679" s="125"/>
      <c r="O679" s="107"/>
      <c r="P679" s="109"/>
      <c r="Q679" s="107"/>
      <c r="R679" s="125"/>
      <c r="S679" s="109"/>
      <c r="T679" s="109">
        <f>IF(T675&lt;160,160,T675)</f>
        <v>948.6</v>
      </c>
      <c r="U679" s="159"/>
    </row>
    <row r="680" spans="1:21" outlineLevel="1" x14ac:dyDescent="0.3">
      <c r="A680" s="2">
        <v>8</v>
      </c>
      <c r="B680" s="114" t="str">
        <f>VLOOKUP(A680,BASE!A:B,2,FALSE)</f>
        <v>PTF ST SULPICE</v>
      </c>
      <c r="C680" s="201" t="s">
        <v>3</v>
      </c>
      <c r="D680" s="112"/>
      <c r="E680" s="112"/>
      <c r="F680" s="151">
        <v>0.24305555555555555</v>
      </c>
      <c r="G680" s="114"/>
      <c r="M680" s="114">
        <v>283</v>
      </c>
      <c r="N680" s="13">
        <v>0.22847222222222222</v>
      </c>
      <c r="O680" s="122">
        <f>SUM(M680*$F$1)</f>
        <v>311.3</v>
      </c>
      <c r="Q680" s="98">
        <f>SUM(H684+M680)</f>
        <v>590</v>
      </c>
      <c r="R680" s="102">
        <f>SUM(N680+G684)</f>
        <v>0.53055555555555556</v>
      </c>
      <c r="S680" s="101">
        <f>SUM(P680+J684)</f>
        <v>0</v>
      </c>
      <c r="T680" s="101">
        <f>SUM(K684+O680+P680)</f>
        <v>799</v>
      </c>
      <c r="U680" s="156">
        <f>SUM(D684+N680)</f>
        <v>0.45763888888888893</v>
      </c>
    </row>
    <row r="681" spans="1:21" outlineLevel="1" x14ac:dyDescent="0.3">
      <c r="A681" s="2">
        <v>6</v>
      </c>
      <c r="B681" s="114" t="str">
        <f>VLOOKUP(A681,BASE!A:B,2,FALSE)</f>
        <v>PTF AUTO</v>
      </c>
      <c r="C681" s="201"/>
      <c r="D681" s="112">
        <v>6.9444444444444441E-3</v>
      </c>
      <c r="E681" s="112">
        <f t="shared" ref="E681:E683" si="147">SUM(F680+D681)</f>
        <v>0.25</v>
      </c>
      <c r="F681" s="112">
        <f t="shared" ref="F681:F683" si="148">SUM(E681+$G$1)</f>
        <v>0.27430555555555558</v>
      </c>
      <c r="G681" s="114"/>
      <c r="H681" s="116">
        <v>11</v>
      </c>
      <c r="I681" s="64">
        <f t="shared" ref="I681:I683" si="149">SUM(H681*$F$1)</f>
        <v>12.100000000000001</v>
      </c>
      <c r="J681" s="64">
        <v>0</v>
      </c>
      <c r="M681" s="114"/>
      <c r="O681" s="114"/>
      <c r="Q681" s="114"/>
      <c r="T681" s="114"/>
    </row>
    <row r="682" spans="1:21" outlineLevel="1" x14ac:dyDescent="0.3">
      <c r="A682" s="2">
        <v>8</v>
      </c>
      <c r="B682" s="114" t="str">
        <f>VLOOKUP(A682,BASE!A:B,2,FALSE)</f>
        <v>PTF ST SULPICE</v>
      </c>
      <c r="C682" s="201"/>
      <c r="D682" s="112">
        <v>6.9444444444444441E-3</v>
      </c>
      <c r="E682" s="112">
        <f t="shared" si="147"/>
        <v>0.28125</v>
      </c>
      <c r="F682" s="112">
        <f t="shared" si="148"/>
        <v>0.30555555555555558</v>
      </c>
      <c r="G682" s="114"/>
      <c r="H682" s="116">
        <v>11</v>
      </c>
      <c r="I682" s="64">
        <f t="shared" si="149"/>
        <v>12.100000000000001</v>
      </c>
      <c r="J682" s="64">
        <v>0</v>
      </c>
      <c r="M682" s="114"/>
      <c r="O682" s="114"/>
      <c r="Q682" s="114"/>
      <c r="T682" s="114"/>
    </row>
    <row r="683" spans="1:21" outlineLevel="1" x14ac:dyDescent="0.3">
      <c r="A683" s="2">
        <v>5</v>
      </c>
      <c r="B683" s="114" t="str">
        <f>VLOOKUP(A683,BASE!A:B,2,FALSE)</f>
        <v>PTF ST ANDRE</v>
      </c>
      <c r="C683" s="201"/>
      <c r="D683" s="112">
        <v>0.21527777777777779</v>
      </c>
      <c r="E683" s="112">
        <f t="shared" si="147"/>
        <v>0.52083333333333337</v>
      </c>
      <c r="F683" s="112">
        <f t="shared" si="148"/>
        <v>0.54513888888888895</v>
      </c>
      <c r="G683" s="114"/>
      <c r="H683" s="116">
        <v>285</v>
      </c>
      <c r="I683" s="64">
        <f t="shared" si="149"/>
        <v>313.5</v>
      </c>
      <c r="J683" s="64">
        <v>0</v>
      </c>
      <c r="M683" s="114"/>
      <c r="O683" s="114"/>
      <c r="Q683" s="114"/>
      <c r="T683" s="114"/>
    </row>
    <row r="684" spans="1:21" outlineLevel="1" x14ac:dyDescent="0.3">
      <c r="A684" s="106"/>
      <c r="B684" s="107"/>
      <c r="C684" s="133"/>
      <c r="D684" s="153">
        <f>SUM(D681:D683)</f>
        <v>0.22916666666666669</v>
      </c>
      <c r="E684" s="113"/>
      <c r="F684" s="113"/>
      <c r="G684" s="125">
        <f>SUM(F683-F680)</f>
        <v>0.30208333333333337</v>
      </c>
      <c r="H684" s="118">
        <f>SUM(H681:H683)</f>
        <v>307</v>
      </c>
      <c r="I684" s="109">
        <f>SUM(I681:I683)</f>
        <v>337.7</v>
      </c>
      <c r="J684" s="109">
        <f>SUM(J681:J683)</f>
        <v>0</v>
      </c>
      <c r="K684" s="109">
        <f>SUM(I684:J684)+150</f>
        <v>487.7</v>
      </c>
      <c r="L684" s="128"/>
      <c r="M684" s="107"/>
      <c r="N684" s="125"/>
      <c r="O684" s="107"/>
      <c r="P684" s="109"/>
      <c r="Q684" s="107"/>
      <c r="R684" s="125"/>
      <c r="S684" s="109"/>
      <c r="T684" s="109">
        <f>IF(T680&lt;160,160,T680)</f>
        <v>799</v>
      </c>
      <c r="U684" s="159"/>
    </row>
    <row r="685" spans="1:21" outlineLevel="1" x14ac:dyDescent="0.3">
      <c r="A685" s="2">
        <v>8</v>
      </c>
      <c r="B685" s="114" t="str">
        <f>VLOOKUP(A685,BASE!A:B,2,FALSE)</f>
        <v>PTF ST SULPICE</v>
      </c>
      <c r="C685" s="201" t="s">
        <v>260</v>
      </c>
      <c r="D685" s="112"/>
      <c r="E685" s="112"/>
      <c r="F685" s="151">
        <v>0.24305555555555555</v>
      </c>
      <c r="G685" s="114"/>
      <c r="L685" s="203" t="s">
        <v>357</v>
      </c>
      <c r="M685" s="114">
        <v>283</v>
      </c>
      <c r="N685" s="13">
        <v>0.22847222222222222</v>
      </c>
      <c r="O685" s="122">
        <f>SUM(M685*$F$1)</f>
        <v>311.3</v>
      </c>
      <c r="Q685" s="98">
        <f>SUM(H689+M685)</f>
        <v>595</v>
      </c>
      <c r="R685" s="102">
        <f>SUM(N685+G689)</f>
        <v>0.45972222222222231</v>
      </c>
      <c r="S685" s="101">
        <f>SUM(P685+J689)</f>
        <v>0</v>
      </c>
      <c r="T685" s="101">
        <f>SUM(K689+O685+P685)</f>
        <v>804.5</v>
      </c>
      <c r="U685" s="156">
        <f>SUM(D689+N685)</f>
        <v>0.38680555555555557</v>
      </c>
    </row>
    <row r="686" spans="1:21" outlineLevel="1" x14ac:dyDescent="0.3">
      <c r="A686" s="2">
        <v>6</v>
      </c>
      <c r="B686" s="114" t="str">
        <f>VLOOKUP(A686,BASE!A:B,2,FALSE)</f>
        <v>PTF AUTO</v>
      </c>
      <c r="C686" s="201"/>
      <c r="D686" s="112">
        <v>6.9444444444444441E-3</v>
      </c>
      <c r="E686" s="112">
        <f t="shared" ref="E686:E688" si="150">SUM(F685+D686)</f>
        <v>0.25</v>
      </c>
      <c r="F686" s="112">
        <f t="shared" ref="F686:F688" si="151">SUM(E686+$G$1)</f>
        <v>0.27430555555555558</v>
      </c>
      <c r="G686" s="114"/>
      <c r="H686" s="116">
        <v>11</v>
      </c>
      <c r="I686" s="64">
        <f t="shared" ref="I686:I688" si="152">SUM(H686*$F$1)</f>
        <v>12.100000000000001</v>
      </c>
      <c r="J686" s="64">
        <v>0</v>
      </c>
      <c r="L686" s="203"/>
      <c r="M686" s="114"/>
      <c r="O686" s="114"/>
      <c r="Q686" s="114"/>
      <c r="T686" s="114"/>
    </row>
    <row r="687" spans="1:21" outlineLevel="1" x14ac:dyDescent="0.3">
      <c r="A687" s="2">
        <v>8</v>
      </c>
      <c r="B687" s="114" t="str">
        <f>VLOOKUP(A687,BASE!A:B,2,FALSE)</f>
        <v>PTF ST SULPICE</v>
      </c>
      <c r="C687" s="201"/>
      <c r="D687" s="112">
        <v>6.9444444444444441E-3</v>
      </c>
      <c r="E687" s="112">
        <f t="shared" si="150"/>
        <v>0.28125</v>
      </c>
      <c r="F687" s="112">
        <f t="shared" si="151"/>
        <v>0.30555555555555558</v>
      </c>
      <c r="G687" s="114"/>
      <c r="H687" s="116">
        <v>11</v>
      </c>
      <c r="I687" s="64">
        <f t="shared" si="152"/>
        <v>12.100000000000001</v>
      </c>
      <c r="J687" s="64">
        <v>0</v>
      </c>
      <c r="L687" s="203"/>
      <c r="M687" s="114"/>
      <c r="O687" s="114"/>
      <c r="Q687" s="114"/>
      <c r="T687" s="114"/>
    </row>
    <row r="688" spans="1:21" outlineLevel="1" x14ac:dyDescent="0.3">
      <c r="A688" s="2">
        <v>5</v>
      </c>
      <c r="B688" s="114" t="str">
        <f>VLOOKUP(A688,BASE!A:B,2,FALSE)</f>
        <v>PTF ST ANDRE</v>
      </c>
      <c r="C688" s="201"/>
      <c r="D688" s="112">
        <v>0.14444444444444446</v>
      </c>
      <c r="E688" s="112">
        <f t="shared" si="150"/>
        <v>0.45000000000000007</v>
      </c>
      <c r="F688" s="112">
        <f t="shared" si="151"/>
        <v>0.47430555555555565</v>
      </c>
      <c r="G688" s="114"/>
      <c r="H688" s="116">
        <v>290</v>
      </c>
      <c r="I688" s="64">
        <f t="shared" si="152"/>
        <v>319</v>
      </c>
      <c r="J688" s="64">
        <v>0</v>
      </c>
      <c r="L688" s="203"/>
      <c r="M688" s="114"/>
      <c r="O688" s="114"/>
      <c r="Q688" s="114"/>
      <c r="T688" s="114"/>
    </row>
    <row r="689" spans="1:21" outlineLevel="1" x14ac:dyDescent="0.3">
      <c r="A689" s="106"/>
      <c r="B689" s="107"/>
      <c r="C689" s="133"/>
      <c r="D689" s="153">
        <f>SUM(D686:D688)</f>
        <v>0.15833333333333335</v>
      </c>
      <c r="E689" s="113"/>
      <c r="F689" s="113"/>
      <c r="G689" s="125">
        <f>SUM(F688-F685)</f>
        <v>0.23125000000000009</v>
      </c>
      <c r="H689" s="118">
        <f>SUM(H686:H688)</f>
        <v>312</v>
      </c>
      <c r="I689" s="109">
        <f>SUM(I686:I688)</f>
        <v>343.2</v>
      </c>
      <c r="J689" s="109">
        <f>SUM(J686:J688)</f>
        <v>0</v>
      </c>
      <c r="K689" s="109">
        <f>SUM(I689:J689)+150</f>
        <v>493.2</v>
      </c>
      <c r="L689" s="128"/>
      <c r="M689" s="107"/>
      <c r="N689" s="125"/>
      <c r="O689" s="107"/>
      <c r="P689" s="109"/>
      <c r="Q689" s="107"/>
      <c r="R689" s="125"/>
      <c r="S689" s="109"/>
      <c r="T689" s="109">
        <f>IF(T685&lt;160,160,T685)</f>
        <v>804.5</v>
      </c>
      <c r="U689" s="159"/>
    </row>
    <row r="690" spans="1:21" x14ac:dyDescent="0.3">
      <c r="A690" s="202" t="s">
        <v>341</v>
      </c>
      <c r="B690" s="202"/>
      <c r="D690" s="112"/>
      <c r="E690" s="112"/>
      <c r="F690" s="112"/>
      <c r="G690" s="114"/>
      <c r="M690" s="114"/>
      <c r="O690" s="114"/>
      <c r="Q690" s="114"/>
      <c r="T690" s="114"/>
    </row>
    <row r="691" spans="1:21" hidden="1" x14ac:dyDescent="0.3">
      <c r="B691" s="114" t="e">
        <f>VLOOKUP(A691,BASE!A:B,2,FALSE)</f>
        <v>#N/A</v>
      </c>
      <c r="D691" s="112"/>
      <c r="E691" s="112"/>
      <c r="F691" s="112">
        <v>0.20833333333333334</v>
      </c>
      <c r="G691" s="114"/>
      <c r="I691" s="64">
        <f t="shared" si="146"/>
        <v>0</v>
      </c>
      <c r="J691" s="64">
        <v>0</v>
      </c>
      <c r="M691" s="114"/>
      <c r="O691" s="114"/>
      <c r="Q691" s="114"/>
      <c r="T691" s="114"/>
    </row>
    <row r="692" spans="1:21" hidden="1" x14ac:dyDescent="0.3">
      <c r="B692" s="114" t="e">
        <f>VLOOKUP(A692,BASE!A:B,2,FALSE)</f>
        <v>#N/A</v>
      </c>
      <c r="D692" s="112"/>
      <c r="E692" s="112">
        <f t="shared" si="144"/>
        <v>0.20833333333333334</v>
      </c>
      <c r="F692" s="112">
        <f t="shared" si="145"/>
        <v>0.2326388888888889</v>
      </c>
      <c r="G692" s="114"/>
      <c r="I692" s="64">
        <f t="shared" si="146"/>
        <v>0</v>
      </c>
      <c r="J692" s="64">
        <v>0</v>
      </c>
      <c r="M692" s="114"/>
      <c r="O692" s="114"/>
      <c r="Q692" s="114"/>
      <c r="T692" s="114"/>
    </row>
    <row r="693" spans="1:21" hidden="1" x14ac:dyDescent="0.3">
      <c r="B693" s="114" t="e">
        <f>VLOOKUP(A693,BASE!A:B,2,FALSE)</f>
        <v>#N/A</v>
      </c>
      <c r="D693" s="112"/>
      <c r="E693" s="112">
        <f t="shared" si="144"/>
        <v>0.2326388888888889</v>
      </c>
      <c r="F693" s="112">
        <f t="shared" si="145"/>
        <v>0.25694444444444448</v>
      </c>
      <c r="G693" s="114"/>
      <c r="I693" s="64">
        <f t="shared" si="146"/>
        <v>0</v>
      </c>
      <c r="J693" s="64">
        <v>0</v>
      </c>
      <c r="M693" s="114"/>
      <c r="O693" s="114"/>
      <c r="Q693" s="114"/>
      <c r="T693" s="114"/>
    </row>
    <row r="694" spans="1:21" hidden="1" x14ac:dyDescent="0.3">
      <c r="B694" s="114" t="e">
        <f>VLOOKUP(A694,BASE!A:B,2,FALSE)</f>
        <v>#N/A</v>
      </c>
      <c r="D694" s="112"/>
      <c r="E694" s="112">
        <f t="shared" si="144"/>
        <v>0.25694444444444448</v>
      </c>
      <c r="F694" s="112">
        <f t="shared" si="145"/>
        <v>0.28125000000000006</v>
      </c>
      <c r="G694" s="114"/>
      <c r="I694" s="64">
        <f t="shared" si="146"/>
        <v>0</v>
      </c>
      <c r="J694" s="64">
        <v>0</v>
      </c>
      <c r="M694" s="114"/>
      <c r="O694" s="114"/>
      <c r="Q694" s="114"/>
      <c r="T694" s="114"/>
    </row>
    <row r="695" spans="1:21" hidden="1" x14ac:dyDescent="0.3">
      <c r="B695" s="114" t="e">
        <f>VLOOKUP(A695,BASE!A:B,2,FALSE)</f>
        <v>#N/A</v>
      </c>
      <c r="D695" s="112"/>
      <c r="E695" s="112">
        <f t="shared" si="144"/>
        <v>0.28125000000000006</v>
      </c>
      <c r="F695" s="112">
        <f t="shared" si="145"/>
        <v>0.30555555555555564</v>
      </c>
      <c r="G695" s="114"/>
      <c r="I695" s="64">
        <f t="shared" si="146"/>
        <v>0</v>
      </c>
      <c r="J695" s="64">
        <v>0</v>
      </c>
      <c r="M695" s="114"/>
      <c r="O695" s="114"/>
      <c r="Q695" s="114"/>
      <c r="T695" s="114"/>
    </row>
    <row r="696" spans="1:21" hidden="1" x14ac:dyDescent="0.3">
      <c r="B696" s="114" t="e">
        <f>VLOOKUP(A696,BASE!A:B,2,FALSE)</f>
        <v>#N/A</v>
      </c>
      <c r="D696" s="112"/>
      <c r="E696" s="112">
        <f t="shared" si="144"/>
        <v>0.30555555555555564</v>
      </c>
      <c r="F696" s="112">
        <f t="shared" si="145"/>
        <v>0.32986111111111122</v>
      </c>
      <c r="G696" s="114"/>
      <c r="I696" s="64">
        <f t="shared" si="146"/>
        <v>0</v>
      </c>
      <c r="J696" s="64">
        <v>0</v>
      </c>
      <c r="M696" s="114"/>
      <c r="O696" s="114"/>
      <c r="Q696" s="114"/>
      <c r="T696" s="114"/>
    </row>
    <row r="697" spans="1:21" hidden="1" x14ac:dyDescent="0.3">
      <c r="B697" s="114" t="e">
        <f>VLOOKUP(A697,BASE!A:B,2,FALSE)</f>
        <v>#N/A</v>
      </c>
      <c r="D697" s="112"/>
      <c r="E697" s="112">
        <f t="shared" si="144"/>
        <v>0.32986111111111122</v>
      </c>
      <c r="F697" s="112">
        <f t="shared" si="145"/>
        <v>0.3541666666666668</v>
      </c>
      <c r="G697" s="114"/>
      <c r="I697" s="64">
        <f t="shared" si="146"/>
        <v>0</v>
      </c>
      <c r="J697" s="64">
        <v>0</v>
      </c>
      <c r="M697" s="114"/>
      <c r="O697" s="114"/>
      <c r="Q697" s="114"/>
      <c r="T697" s="114"/>
    </row>
    <row r="698" spans="1:21" hidden="1" x14ac:dyDescent="0.3">
      <c r="B698" s="114" t="e">
        <f>VLOOKUP(A698,BASE!A:B,2,FALSE)</f>
        <v>#N/A</v>
      </c>
      <c r="D698" s="112"/>
      <c r="E698" s="112">
        <f t="shared" si="144"/>
        <v>0.3541666666666668</v>
      </c>
      <c r="F698" s="112">
        <f t="shared" si="145"/>
        <v>0.37847222222222238</v>
      </c>
      <c r="G698" s="114"/>
      <c r="I698" s="64">
        <f t="shared" si="146"/>
        <v>0</v>
      </c>
      <c r="J698" s="64">
        <v>0</v>
      </c>
      <c r="M698" s="114"/>
      <c r="O698" s="114"/>
      <c r="Q698" s="114"/>
      <c r="T698" s="114"/>
    </row>
    <row r="699" spans="1:21" hidden="1" x14ac:dyDescent="0.3">
      <c r="B699" s="114" t="e">
        <f>VLOOKUP(A699,BASE!A:B,2,FALSE)</f>
        <v>#N/A</v>
      </c>
      <c r="D699" s="112"/>
      <c r="E699" s="112">
        <f t="shared" si="144"/>
        <v>0.37847222222222238</v>
      </c>
      <c r="F699" s="112">
        <f t="shared" si="145"/>
        <v>0.40277777777777796</v>
      </c>
      <c r="G699" s="114"/>
      <c r="I699" s="64">
        <f t="shared" si="146"/>
        <v>0</v>
      </c>
      <c r="J699" s="64">
        <v>0</v>
      </c>
      <c r="M699" s="114"/>
      <c r="O699" s="114"/>
      <c r="Q699" s="114"/>
      <c r="T699" s="114"/>
    </row>
    <row r="700" spans="1:21" hidden="1" x14ac:dyDescent="0.3">
      <c r="B700" s="114" t="e">
        <f>VLOOKUP(A700,BASE!A:B,2,FALSE)</f>
        <v>#N/A</v>
      </c>
      <c r="D700" s="112"/>
      <c r="E700" s="112">
        <f t="shared" si="144"/>
        <v>0.40277777777777796</v>
      </c>
      <c r="F700" s="112">
        <f t="shared" si="145"/>
        <v>0.42708333333333354</v>
      </c>
      <c r="G700" s="114"/>
      <c r="I700" s="64">
        <f t="shared" si="146"/>
        <v>0</v>
      </c>
      <c r="J700" s="64">
        <v>0</v>
      </c>
      <c r="M700" s="114"/>
      <c r="O700" s="114"/>
      <c r="Q700" s="114"/>
      <c r="T700" s="114"/>
    </row>
    <row r="701" spans="1:21" hidden="1" x14ac:dyDescent="0.3">
      <c r="B701" s="114" t="e">
        <f>VLOOKUP(A701,BASE!A:B,2,FALSE)</f>
        <v>#N/A</v>
      </c>
      <c r="D701" s="112"/>
      <c r="E701" s="112">
        <f t="shared" si="144"/>
        <v>0.42708333333333354</v>
      </c>
      <c r="F701" s="112">
        <f t="shared" si="145"/>
        <v>0.45138888888888912</v>
      </c>
      <c r="G701" s="114"/>
      <c r="I701" s="64">
        <f t="shared" si="146"/>
        <v>0</v>
      </c>
      <c r="J701" s="64">
        <v>0</v>
      </c>
      <c r="M701" s="114"/>
      <c r="O701" s="114"/>
      <c r="Q701" s="114"/>
      <c r="T701" s="114"/>
    </row>
    <row r="702" spans="1:21" hidden="1" x14ac:dyDescent="0.3">
      <c r="B702" s="114" t="e">
        <f>VLOOKUP(A702,BASE!A:B,2,FALSE)</f>
        <v>#N/A</v>
      </c>
      <c r="D702" s="112"/>
      <c r="E702" s="112">
        <f t="shared" si="144"/>
        <v>0.45138888888888912</v>
      </c>
      <c r="F702" s="112">
        <f t="shared" si="145"/>
        <v>0.4756944444444447</v>
      </c>
      <c r="G702" s="114"/>
      <c r="I702" s="64">
        <f t="shared" si="146"/>
        <v>0</v>
      </c>
      <c r="J702" s="64">
        <v>0</v>
      </c>
      <c r="M702" s="114"/>
      <c r="O702" s="114"/>
      <c r="Q702" s="114"/>
      <c r="T702" s="114"/>
    </row>
    <row r="703" spans="1:21" hidden="1" x14ac:dyDescent="0.3">
      <c r="B703" s="114" t="e">
        <f>VLOOKUP(A703,BASE!A:B,2,FALSE)</f>
        <v>#N/A</v>
      </c>
      <c r="D703" s="112"/>
      <c r="E703" s="112">
        <f t="shared" si="144"/>
        <v>0.4756944444444447</v>
      </c>
      <c r="F703" s="112">
        <f t="shared" si="145"/>
        <v>0.50000000000000022</v>
      </c>
      <c r="G703" s="114"/>
      <c r="I703" s="64">
        <f t="shared" si="146"/>
        <v>0</v>
      </c>
      <c r="J703" s="64">
        <v>0</v>
      </c>
      <c r="M703" s="114"/>
      <c r="O703" s="114"/>
      <c r="Q703" s="114"/>
      <c r="T703" s="114"/>
    </row>
    <row r="704" spans="1:21" hidden="1" x14ac:dyDescent="0.3">
      <c r="B704" s="114" t="e">
        <f>VLOOKUP(A704,BASE!A:B,2,FALSE)</f>
        <v>#N/A</v>
      </c>
      <c r="D704" s="112"/>
      <c r="E704" s="112">
        <f t="shared" si="144"/>
        <v>0.50000000000000022</v>
      </c>
      <c r="F704" s="112">
        <f t="shared" si="145"/>
        <v>0.5243055555555558</v>
      </c>
      <c r="G704" s="114"/>
      <c r="I704" s="64">
        <f t="shared" si="146"/>
        <v>0</v>
      </c>
      <c r="J704" s="64">
        <v>0</v>
      </c>
      <c r="M704" s="114"/>
      <c r="O704" s="114"/>
      <c r="Q704" s="114"/>
      <c r="T704" s="114"/>
    </row>
    <row r="705" spans="2:20" hidden="1" x14ac:dyDescent="0.3">
      <c r="B705" s="114" t="e">
        <f>VLOOKUP(A705,BASE!A:B,2,FALSE)</f>
        <v>#N/A</v>
      </c>
      <c r="D705" s="112"/>
      <c r="E705" s="112">
        <f t="shared" si="144"/>
        <v>0.5243055555555558</v>
      </c>
      <c r="F705" s="112">
        <f t="shared" si="145"/>
        <v>0.54861111111111138</v>
      </c>
      <c r="G705" s="114"/>
      <c r="I705" s="64">
        <f t="shared" si="146"/>
        <v>0</v>
      </c>
      <c r="J705" s="64">
        <v>0</v>
      </c>
      <c r="M705" s="114"/>
      <c r="O705" s="114"/>
      <c r="Q705" s="114"/>
      <c r="T705" s="114"/>
    </row>
    <row r="706" spans="2:20" hidden="1" x14ac:dyDescent="0.3">
      <c r="B706" s="114" t="e">
        <f>VLOOKUP(A706,BASE!A:B,2,FALSE)</f>
        <v>#N/A</v>
      </c>
      <c r="D706" s="112"/>
      <c r="E706" s="112">
        <f t="shared" si="144"/>
        <v>0.54861111111111138</v>
      </c>
      <c r="F706" s="112">
        <f t="shared" si="145"/>
        <v>0.57291666666666696</v>
      </c>
      <c r="G706" s="114"/>
      <c r="I706" s="64">
        <f t="shared" si="146"/>
        <v>0</v>
      </c>
      <c r="J706" s="64">
        <v>0</v>
      </c>
      <c r="M706" s="114"/>
      <c r="O706" s="114"/>
      <c r="Q706" s="114"/>
      <c r="T706" s="114"/>
    </row>
    <row r="707" spans="2:20" hidden="1" x14ac:dyDescent="0.3">
      <c r="B707" s="114" t="e">
        <f>VLOOKUP(A707,BASE!A:B,2,FALSE)</f>
        <v>#N/A</v>
      </c>
      <c r="D707" s="112"/>
      <c r="E707" s="112">
        <f t="shared" si="144"/>
        <v>0.57291666666666696</v>
      </c>
      <c r="F707" s="112">
        <f t="shared" si="145"/>
        <v>0.59722222222222254</v>
      </c>
      <c r="G707" s="114"/>
      <c r="I707" s="64">
        <f t="shared" si="146"/>
        <v>0</v>
      </c>
      <c r="J707" s="64">
        <v>0</v>
      </c>
      <c r="M707" s="114"/>
      <c r="O707" s="114"/>
      <c r="Q707" s="114"/>
      <c r="T707" s="114"/>
    </row>
    <row r="708" spans="2:20" hidden="1" x14ac:dyDescent="0.3">
      <c r="B708" s="114" t="e">
        <f>VLOOKUP(A708,BASE!A:B,2,FALSE)</f>
        <v>#N/A</v>
      </c>
      <c r="D708" s="112"/>
      <c r="E708" s="112">
        <f t="shared" si="144"/>
        <v>0.59722222222222254</v>
      </c>
      <c r="F708" s="112">
        <f t="shared" si="145"/>
        <v>0.62152777777777812</v>
      </c>
      <c r="G708" s="114"/>
      <c r="I708" s="64">
        <f t="shared" si="146"/>
        <v>0</v>
      </c>
      <c r="J708" s="64">
        <v>0</v>
      </c>
      <c r="M708" s="114"/>
      <c r="O708" s="114"/>
      <c r="Q708" s="114"/>
      <c r="T708" s="114"/>
    </row>
    <row r="709" spans="2:20" hidden="1" x14ac:dyDescent="0.3">
      <c r="B709" s="114" t="e">
        <f>VLOOKUP(A709,BASE!A:B,2,FALSE)</f>
        <v>#N/A</v>
      </c>
      <c r="D709" s="112"/>
      <c r="E709" s="112">
        <f t="shared" si="144"/>
        <v>0.62152777777777812</v>
      </c>
      <c r="F709" s="112">
        <f t="shared" si="145"/>
        <v>0.6458333333333337</v>
      </c>
      <c r="G709" s="114"/>
      <c r="I709" s="64">
        <f t="shared" si="146"/>
        <v>0</v>
      </c>
      <c r="J709" s="64">
        <v>0</v>
      </c>
      <c r="M709" s="114"/>
      <c r="O709" s="114"/>
      <c r="Q709" s="114"/>
      <c r="T709" s="114"/>
    </row>
    <row r="710" spans="2:20" hidden="1" x14ac:dyDescent="0.3">
      <c r="B710" s="114" t="e">
        <f>VLOOKUP(A710,BASE!A:B,2,FALSE)</f>
        <v>#N/A</v>
      </c>
      <c r="D710" s="112"/>
      <c r="E710" s="112">
        <f t="shared" si="144"/>
        <v>0.6458333333333337</v>
      </c>
      <c r="F710" s="112">
        <f t="shared" si="145"/>
        <v>0.67013888888888928</v>
      </c>
      <c r="G710" s="114"/>
      <c r="I710" s="64">
        <f t="shared" si="146"/>
        <v>0</v>
      </c>
      <c r="J710" s="64">
        <v>0</v>
      </c>
      <c r="M710" s="114"/>
      <c r="O710" s="114"/>
      <c r="Q710" s="114"/>
      <c r="T710" s="114"/>
    </row>
    <row r="711" spans="2:20" hidden="1" x14ac:dyDescent="0.3">
      <c r="B711" s="114" t="e">
        <f>VLOOKUP(A711,BASE!A:B,2,FALSE)</f>
        <v>#N/A</v>
      </c>
      <c r="D711" s="112"/>
      <c r="E711" s="112">
        <f t="shared" si="144"/>
        <v>0.67013888888888928</v>
      </c>
      <c r="F711" s="112">
        <f t="shared" si="145"/>
        <v>0.69444444444444486</v>
      </c>
      <c r="G711" s="114"/>
      <c r="I711" s="64">
        <f t="shared" si="146"/>
        <v>0</v>
      </c>
      <c r="J711" s="64">
        <v>0</v>
      </c>
      <c r="M711" s="114"/>
      <c r="O711" s="114"/>
      <c r="Q711" s="114"/>
      <c r="T711" s="114"/>
    </row>
    <row r="712" spans="2:20" hidden="1" x14ac:dyDescent="0.3">
      <c r="B712" s="114" t="e">
        <f>VLOOKUP(A712,BASE!A:B,2,FALSE)</f>
        <v>#N/A</v>
      </c>
      <c r="D712" s="112"/>
      <c r="E712" s="112">
        <f t="shared" si="144"/>
        <v>0.69444444444444486</v>
      </c>
      <c r="F712" s="112">
        <f t="shared" si="145"/>
        <v>0.71875000000000044</v>
      </c>
      <c r="G712" s="114"/>
      <c r="I712" s="64">
        <f t="shared" si="146"/>
        <v>0</v>
      </c>
      <c r="J712" s="64">
        <v>0</v>
      </c>
      <c r="M712" s="114"/>
      <c r="O712" s="114"/>
      <c r="Q712" s="114"/>
      <c r="T712" s="114"/>
    </row>
    <row r="713" spans="2:20" hidden="1" x14ac:dyDescent="0.3">
      <c r="B713" s="114" t="e">
        <f>VLOOKUP(A713,BASE!A:B,2,FALSE)</f>
        <v>#N/A</v>
      </c>
      <c r="D713" s="112"/>
      <c r="E713" s="112">
        <f t="shared" si="144"/>
        <v>0.71875000000000044</v>
      </c>
      <c r="F713" s="112">
        <f t="shared" si="145"/>
        <v>0.74305555555555602</v>
      </c>
      <c r="G713" s="114"/>
      <c r="I713" s="64">
        <f t="shared" si="146"/>
        <v>0</v>
      </c>
      <c r="J713" s="64">
        <v>0</v>
      </c>
      <c r="M713" s="114"/>
      <c r="O713" s="114"/>
      <c r="Q713" s="114"/>
      <c r="T713" s="114"/>
    </row>
    <row r="714" spans="2:20" hidden="1" x14ac:dyDescent="0.3">
      <c r="B714" s="114" t="e">
        <f>VLOOKUP(A714,BASE!A:B,2,FALSE)</f>
        <v>#N/A</v>
      </c>
      <c r="D714" s="112"/>
      <c r="E714" s="112">
        <f t="shared" si="144"/>
        <v>0.74305555555555602</v>
      </c>
      <c r="F714" s="112">
        <f t="shared" si="145"/>
        <v>0.7673611111111116</v>
      </c>
      <c r="G714" s="114"/>
      <c r="I714" s="64">
        <f t="shared" si="146"/>
        <v>0</v>
      </c>
      <c r="J714" s="64">
        <v>0</v>
      </c>
      <c r="M714" s="114"/>
      <c r="O714" s="114"/>
      <c r="Q714" s="114"/>
      <c r="T714" s="114"/>
    </row>
    <row r="715" spans="2:20" hidden="1" x14ac:dyDescent="0.3">
      <c r="B715" s="114" t="e">
        <f>VLOOKUP(A715,BASE!A:B,2,FALSE)</f>
        <v>#N/A</v>
      </c>
      <c r="D715" s="112"/>
      <c r="E715" s="112">
        <f t="shared" si="144"/>
        <v>0.7673611111111116</v>
      </c>
      <c r="F715" s="112">
        <f t="shared" si="145"/>
        <v>0.79166666666666718</v>
      </c>
      <c r="G715" s="114"/>
      <c r="I715" s="64">
        <f t="shared" si="146"/>
        <v>0</v>
      </c>
      <c r="J715" s="64">
        <v>0</v>
      </c>
      <c r="M715" s="114"/>
      <c r="O715" s="114"/>
      <c r="Q715" s="114"/>
      <c r="T715" s="114"/>
    </row>
    <row r="716" spans="2:20" hidden="1" x14ac:dyDescent="0.3">
      <c r="B716" s="114" t="e">
        <f>VLOOKUP(A716,BASE!A:B,2,FALSE)</f>
        <v>#N/A</v>
      </c>
      <c r="D716" s="112"/>
      <c r="E716" s="112">
        <f t="shared" si="144"/>
        <v>0.79166666666666718</v>
      </c>
      <c r="F716" s="112">
        <f t="shared" si="145"/>
        <v>0.81597222222222276</v>
      </c>
      <c r="G716" s="114"/>
      <c r="I716" s="64">
        <f t="shared" si="146"/>
        <v>0</v>
      </c>
      <c r="J716" s="64">
        <v>0</v>
      </c>
      <c r="M716" s="114"/>
      <c r="O716" s="114"/>
      <c r="Q716" s="114"/>
      <c r="T716" s="114"/>
    </row>
    <row r="717" spans="2:20" hidden="1" x14ac:dyDescent="0.3">
      <c r="B717" s="114" t="e">
        <f>VLOOKUP(A717,BASE!A:B,2,FALSE)</f>
        <v>#N/A</v>
      </c>
      <c r="D717" s="112"/>
      <c r="E717" s="112">
        <f t="shared" si="144"/>
        <v>0.81597222222222276</v>
      </c>
      <c r="F717" s="112">
        <f t="shared" si="145"/>
        <v>0.84027777777777835</v>
      </c>
      <c r="G717" s="114"/>
      <c r="I717" s="64">
        <f t="shared" si="146"/>
        <v>0</v>
      </c>
      <c r="J717" s="64">
        <v>0</v>
      </c>
      <c r="M717" s="114"/>
      <c r="O717" s="114"/>
      <c r="Q717" s="114"/>
      <c r="T717" s="114"/>
    </row>
    <row r="718" spans="2:20" hidden="1" x14ac:dyDescent="0.3">
      <c r="B718" s="114" t="e">
        <f>VLOOKUP(A718,BASE!A:B,2,FALSE)</f>
        <v>#N/A</v>
      </c>
      <c r="D718" s="112"/>
      <c r="E718" s="112">
        <f t="shared" si="144"/>
        <v>0.84027777777777835</v>
      </c>
      <c r="F718" s="112">
        <f t="shared" si="145"/>
        <v>0.86458333333333393</v>
      </c>
      <c r="G718" s="114"/>
      <c r="I718" s="64">
        <f t="shared" si="146"/>
        <v>0</v>
      </c>
      <c r="J718" s="64">
        <v>0</v>
      </c>
      <c r="M718" s="114"/>
      <c r="O718" s="114"/>
      <c r="Q718" s="114"/>
      <c r="T718" s="114"/>
    </row>
    <row r="719" spans="2:20" hidden="1" x14ac:dyDescent="0.3">
      <c r="B719" s="114" t="e">
        <f>VLOOKUP(A719,BASE!A:B,2,FALSE)</f>
        <v>#N/A</v>
      </c>
      <c r="D719" s="112"/>
      <c r="E719" s="112">
        <f t="shared" si="144"/>
        <v>0.86458333333333393</v>
      </c>
      <c r="F719" s="112">
        <f t="shared" si="145"/>
        <v>0.88888888888888951</v>
      </c>
      <c r="G719" s="114"/>
      <c r="I719" s="64">
        <f t="shared" si="146"/>
        <v>0</v>
      </c>
      <c r="J719" s="64">
        <v>0</v>
      </c>
      <c r="M719" s="114"/>
      <c r="O719" s="114"/>
      <c r="Q719" s="114"/>
      <c r="T719" s="114"/>
    </row>
    <row r="720" spans="2:20" hidden="1" x14ac:dyDescent="0.3">
      <c r="B720" s="114" t="e">
        <f>VLOOKUP(A720,BASE!A:B,2,FALSE)</f>
        <v>#N/A</v>
      </c>
      <c r="D720" s="112"/>
      <c r="E720" s="112">
        <f t="shared" si="144"/>
        <v>0.88888888888888951</v>
      </c>
      <c r="F720" s="112">
        <f t="shared" si="145"/>
        <v>0.91319444444444509</v>
      </c>
      <c r="G720" s="114"/>
      <c r="I720" s="64">
        <f t="shared" si="146"/>
        <v>0</v>
      </c>
      <c r="J720" s="64">
        <v>0</v>
      </c>
      <c r="M720" s="114"/>
      <c r="O720" s="114"/>
      <c r="Q720" s="114"/>
      <c r="T720" s="114"/>
    </row>
    <row r="721" spans="2:20" hidden="1" x14ac:dyDescent="0.3">
      <c r="B721" s="114" t="e">
        <f>VLOOKUP(A721,BASE!A:B,2,FALSE)</f>
        <v>#N/A</v>
      </c>
      <c r="D721" s="112"/>
      <c r="E721" s="112">
        <f t="shared" si="144"/>
        <v>0.91319444444444509</v>
      </c>
      <c r="F721" s="112">
        <f t="shared" si="145"/>
        <v>0.93750000000000067</v>
      </c>
      <c r="G721" s="114"/>
      <c r="I721" s="64">
        <f t="shared" si="146"/>
        <v>0</v>
      </c>
      <c r="J721" s="64">
        <v>0</v>
      </c>
      <c r="M721" s="114"/>
      <c r="O721" s="114"/>
      <c r="Q721" s="114"/>
      <c r="T721" s="114"/>
    </row>
    <row r="722" spans="2:20" hidden="1" x14ac:dyDescent="0.3">
      <c r="B722" s="114" t="e">
        <f>VLOOKUP(A722,BASE!A:B,2,FALSE)</f>
        <v>#N/A</v>
      </c>
      <c r="D722" s="112"/>
      <c r="E722" s="112">
        <f t="shared" si="144"/>
        <v>0.93750000000000067</v>
      </c>
      <c r="F722" s="112">
        <f t="shared" si="145"/>
        <v>0.96180555555555625</v>
      </c>
      <c r="G722" s="114"/>
      <c r="I722" s="64">
        <f t="shared" si="146"/>
        <v>0</v>
      </c>
      <c r="J722" s="64">
        <v>0</v>
      </c>
      <c r="M722" s="114"/>
      <c r="O722" s="114"/>
      <c r="Q722" s="114"/>
      <c r="T722" s="114"/>
    </row>
    <row r="723" spans="2:20" hidden="1" x14ac:dyDescent="0.3">
      <c r="B723" s="114" t="e">
        <f>VLOOKUP(A723,BASE!A:B,2,FALSE)</f>
        <v>#N/A</v>
      </c>
      <c r="D723" s="112"/>
      <c r="E723" s="112">
        <f t="shared" si="144"/>
        <v>0.96180555555555625</v>
      </c>
      <c r="F723" s="112">
        <f t="shared" si="145"/>
        <v>0.98611111111111183</v>
      </c>
      <c r="G723" s="114"/>
      <c r="I723" s="64">
        <f t="shared" si="146"/>
        <v>0</v>
      </c>
      <c r="J723" s="64">
        <v>0</v>
      </c>
      <c r="M723" s="114"/>
      <c r="O723" s="114"/>
      <c r="Q723" s="114"/>
      <c r="T723" s="114"/>
    </row>
    <row r="724" spans="2:20" hidden="1" x14ac:dyDescent="0.3">
      <c r="B724" s="114" t="e">
        <f>VLOOKUP(A724,BASE!A:B,2,FALSE)</f>
        <v>#N/A</v>
      </c>
      <c r="D724" s="112"/>
      <c r="E724" s="112">
        <f t="shared" si="144"/>
        <v>0.98611111111111183</v>
      </c>
      <c r="F724" s="112">
        <f t="shared" si="145"/>
        <v>1.0104166666666674</v>
      </c>
      <c r="G724" s="114"/>
      <c r="I724" s="64">
        <f t="shared" si="146"/>
        <v>0</v>
      </c>
      <c r="J724" s="64">
        <v>0</v>
      </c>
      <c r="M724" s="114"/>
      <c r="O724" s="114"/>
      <c r="Q724" s="114"/>
      <c r="T724" s="114"/>
    </row>
    <row r="725" spans="2:20" hidden="1" x14ac:dyDescent="0.3">
      <c r="B725" s="114" t="e">
        <f>VLOOKUP(A725,BASE!A:B,2,FALSE)</f>
        <v>#N/A</v>
      </c>
      <c r="D725" s="112"/>
      <c r="E725" s="112">
        <f t="shared" si="144"/>
        <v>1.0104166666666674</v>
      </c>
      <c r="F725" s="112">
        <f t="shared" si="145"/>
        <v>1.034722222222223</v>
      </c>
      <c r="G725" s="114"/>
      <c r="I725" s="64">
        <f t="shared" si="146"/>
        <v>0</v>
      </c>
      <c r="J725" s="64">
        <v>0</v>
      </c>
      <c r="M725" s="114"/>
      <c r="O725" s="114"/>
      <c r="Q725" s="114"/>
      <c r="T725" s="114"/>
    </row>
    <row r="726" spans="2:20" hidden="1" x14ac:dyDescent="0.3">
      <c r="B726" s="114" t="e">
        <f>VLOOKUP(A726,BASE!A:B,2,FALSE)</f>
        <v>#N/A</v>
      </c>
      <c r="D726" s="112"/>
      <c r="E726" s="112">
        <f t="shared" si="144"/>
        <v>1.034722222222223</v>
      </c>
      <c r="F726" s="112">
        <f t="shared" si="145"/>
        <v>1.0590277777777786</v>
      </c>
      <c r="G726" s="114"/>
      <c r="I726" s="64">
        <f t="shared" si="146"/>
        <v>0</v>
      </c>
      <c r="J726" s="64">
        <v>0</v>
      </c>
      <c r="M726" s="114"/>
      <c r="O726" s="114"/>
      <c r="Q726" s="114"/>
      <c r="T726" s="114"/>
    </row>
    <row r="727" spans="2:20" hidden="1" x14ac:dyDescent="0.3">
      <c r="B727" s="114" t="e">
        <f>VLOOKUP(A727,BASE!A:B,2,FALSE)</f>
        <v>#N/A</v>
      </c>
      <c r="D727" s="112"/>
      <c r="E727" s="112">
        <f t="shared" si="144"/>
        <v>1.0590277777777786</v>
      </c>
      <c r="F727" s="112">
        <f t="shared" si="145"/>
        <v>1.0833333333333341</v>
      </c>
      <c r="G727" s="114"/>
      <c r="I727" s="64">
        <f t="shared" si="146"/>
        <v>0</v>
      </c>
      <c r="J727" s="64">
        <v>0</v>
      </c>
      <c r="M727" s="114"/>
      <c r="O727" s="114"/>
      <c r="Q727" s="114"/>
      <c r="T727" s="114"/>
    </row>
    <row r="728" spans="2:20" hidden="1" x14ac:dyDescent="0.3">
      <c r="B728" s="114" t="e">
        <f>VLOOKUP(A728,BASE!A:B,2,FALSE)</f>
        <v>#N/A</v>
      </c>
      <c r="D728" s="112"/>
      <c r="E728" s="112">
        <f t="shared" si="144"/>
        <v>1.0833333333333341</v>
      </c>
      <c r="F728" s="112">
        <f t="shared" si="145"/>
        <v>1.1076388888888897</v>
      </c>
      <c r="G728" s="114"/>
      <c r="I728" s="64">
        <f t="shared" si="146"/>
        <v>0</v>
      </c>
      <c r="J728" s="64">
        <v>0</v>
      </c>
      <c r="M728" s="114"/>
      <c r="O728" s="114"/>
      <c r="Q728" s="114"/>
      <c r="T728" s="114"/>
    </row>
    <row r="729" spans="2:20" hidden="1" x14ac:dyDescent="0.3">
      <c r="B729" s="114" t="e">
        <f>VLOOKUP(A729,BASE!A:B,2,FALSE)</f>
        <v>#N/A</v>
      </c>
      <c r="D729" s="112"/>
      <c r="E729" s="112">
        <f t="shared" ref="E729:E792" si="153">SUM(F728+D729)</f>
        <v>1.1076388888888897</v>
      </c>
      <c r="F729" s="112">
        <f t="shared" ref="F729:F792" si="154">SUM(E729+$G$1)</f>
        <v>1.1319444444444453</v>
      </c>
      <c r="G729" s="114"/>
      <c r="I729" s="64">
        <f t="shared" ref="I729:I792" si="155">SUM(H729*$F$1)</f>
        <v>0</v>
      </c>
      <c r="J729" s="64">
        <v>0</v>
      </c>
      <c r="M729" s="114"/>
      <c r="O729" s="114"/>
      <c r="Q729" s="114"/>
      <c r="T729" s="114"/>
    </row>
    <row r="730" spans="2:20" hidden="1" x14ac:dyDescent="0.3">
      <c r="B730" s="114" t="e">
        <f>VLOOKUP(A730,BASE!A:B,2,FALSE)</f>
        <v>#N/A</v>
      </c>
      <c r="D730" s="112"/>
      <c r="E730" s="112">
        <f t="shared" si="153"/>
        <v>1.1319444444444453</v>
      </c>
      <c r="F730" s="112">
        <f t="shared" si="154"/>
        <v>1.1562500000000009</v>
      </c>
      <c r="G730" s="114"/>
      <c r="I730" s="64">
        <f t="shared" si="155"/>
        <v>0</v>
      </c>
      <c r="J730" s="64">
        <v>0</v>
      </c>
      <c r="M730" s="114"/>
      <c r="O730" s="114"/>
      <c r="Q730" s="114"/>
      <c r="T730" s="114"/>
    </row>
    <row r="731" spans="2:20" hidden="1" x14ac:dyDescent="0.3">
      <c r="B731" s="114" t="e">
        <f>VLOOKUP(A731,BASE!A:B,2,FALSE)</f>
        <v>#N/A</v>
      </c>
      <c r="D731" s="112"/>
      <c r="E731" s="112">
        <f t="shared" si="153"/>
        <v>1.1562500000000009</v>
      </c>
      <c r="F731" s="112">
        <f t="shared" si="154"/>
        <v>1.1805555555555565</v>
      </c>
      <c r="G731" s="114"/>
      <c r="I731" s="64">
        <f t="shared" si="155"/>
        <v>0</v>
      </c>
      <c r="J731" s="64">
        <v>0</v>
      </c>
      <c r="M731" s="114"/>
      <c r="O731" s="114"/>
      <c r="Q731" s="114"/>
      <c r="T731" s="114"/>
    </row>
    <row r="732" spans="2:20" hidden="1" x14ac:dyDescent="0.3">
      <c r="B732" s="114" t="e">
        <f>VLOOKUP(A732,BASE!A:B,2,FALSE)</f>
        <v>#N/A</v>
      </c>
      <c r="D732" s="112"/>
      <c r="E732" s="112">
        <f t="shared" si="153"/>
        <v>1.1805555555555565</v>
      </c>
      <c r="F732" s="112">
        <f t="shared" si="154"/>
        <v>1.204861111111112</v>
      </c>
      <c r="G732" s="114"/>
      <c r="I732" s="64">
        <f t="shared" si="155"/>
        <v>0</v>
      </c>
      <c r="J732" s="64">
        <v>0</v>
      </c>
      <c r="M732" s="114"/>
      <c r="O732" s="114"/>
      <c r="Q732" s="114"/>
      <c r="T732" s="114"/>
    </row>
    <row r="733" spans="2:20" hidden="1" x14ac:dyDescent="0.3">
      <c r="B733" s="114" t="e">
        <f>VLOOKUP(A733,BASE!A:B,2,FALSE)</f>
        <v>#N/A</v>
      </c>
      <c r="D733" s="112"/>
      <c r="E733" s="112">
        <f t="shared" si="153"/>
        <v>1.204861111111112</v>
      </c>
      <c r="F733" s="112">
        <f t="shared" si="154"/>
        <v>1.2291666666666676</v>
      </c>
      <c r="G733" s="114"/>
      <c r="I733" s="64">
        <f t="shared" si="155"/>
        <v>0</v>
      </c>
      <c r="J733" s="64">
        <v>0</v>
      </c>
      <c r="M733" s="114"/>
      <c r="O733" s="114"/>
      <c r="Q733" s="114"/>
      <c r="T733" s="114"/>
    </row>
    <row r="734" spans="2:20" hidden="1" x14ac:dyDescent="0.3">
      <c r="B734" s="114" t="e">
        <f>VLOOKUP(A734,BASE!A:B,2,FALSE)</f>
        <v>#N/A</v>
      </c>
      <c r="D734" s="112"/>
      <c r="E734" s="112">
        <f t="shared" si="153"/>
        <v>1.2291666666666676</v>
      </c>
      <c r="F734" s="112">
        <f t="shared" si="154"/>
        <v>1.2534722222222232</v>
      </c>
      <c r="G734" s="114"/>
      <c r="I734" s="64">
        <f t="shared" si="155"/>
        <v>0</v>
      </c>
      <c r="J734" s="64">
        <v>0</v>
      </c>
      <c r="M734" s="114"/>
      <c r="O734" s="114"/>
      <c r="Q734" s="114"/>
      <c r="T734" s="114"/>
    </row>
    <row r="735" spans="2:20" hidden="1" x14ac:dyDescent="0.3">
      <c r="B735" s="114" t="e">
        <f>VLOOKUP(A735,BASE!A:B,2,FALSE)</f>
        <v>#N/A</v>
      </c>
      <c r="D735" s="112"/>
      <c r="E735" s="112">
        <f t="shared" si="153"/>
        <v>1.2534722222222232</v>
      </c>
      <c r="F735" s="112">
        <f t="shared" si="154"/>
        <v>1.2777777777777788</v>
      </c>
      <c r="G735" s="114"/>
      <c r="I735" s="64">
        <f t="shared" si="155"/>
        <v>0</v>
      </c>
      <c r="J735" s="64">
        <v>0</v>
      </c>
      <c r="M735" s="114"/>
      <c r="O735" s="114"/>
      <c r="Q735" s="114"/>
      <c r="T735" s="114"/>
    </row>
    <row r="736" spans="2:20" hidden="1" x14ac:dyDescent="0.3">
      <c r="B736" s="114" t="e">
        <f>VLOOKUP(A736,BASE!A:B,2,FALSE)</f>
        <v>#N/A</v>
      </c>
      <c r="D736" s="112"/>
      <c r="E736" s="112">
        <f t="shared" si="153"/>
        <v>1.2777777777777788</v>
      </c>
      <c r="F736" s="112">
        <f t="shared" si="154"/>
        <v>1.3020833333333344</v>
      </c>
      <c r="G736" s="114"/>
      <c r="I736" s="64">
        <f t="shared" si="155"/>
        <v>0</v>
      </c>
      <c r="J736" s="64">
        <v>0</v>
      </c>
      <c r="M736" s="114"/>
      <c r="O736" s="114"/>
      <c r="Q736" s="114"/>
      <c r="T736" s="114"/>
    </row>
    <row r="737" spans="2:20" hidden="1" x14ac:dyDescent="0.3">
      <c r="B737" s="114" t="e">
        <f>VLOOKUP(A737,BASE!A:B,2,FALSE)</f>
        <v>#N/A</v>
      </c>
      <c r="D737" s="112"/>
      <c r="E737" s="112">
        <f t="shared" si="153"/>
        <v>1.3020833333333344</v>
      </c>
      <c r="F737" s="112">
        <f t="shared" si="154"/>
        <v>1.3263888888888899</v>
      </c>
      <c r="G737" s="114"/>
      <c r="I737" s="64">
        <f t="shared" si="155"/>
        <v>0</v>
      </c>
      <c r="J737" s="64">
        <v>0</v>
      </c>
      <c r="M737" s="114"/>
      <c r="O737" s="114"/>
      <c r="Q737" s="114"/>
      <c r="T737" s="114"/>
    </row>
    <row r="738" spans="2:20" hidden="1" x14ac:dyDescent="0.3">
      <c r="B738" s="114" t="e">
        <f>VLOOKUP(A738,BASE!A:B,2,FALSE)</f>
        <v>#N/A</v>
      </c>
      <c r="D738" s="112"/>
      <c r="E738" s="112">
        <f t="shared" si="153"/>
        <v>1.3263888888888899</v>
      </c>
      <c r="F738" s="112">
        <f t="shared" si="154"/>
        <v>1.3506944444444455</v>
      </c>
      <c r="G738" s="114"/>
      <c r="I738" s="64">
        <f t="shared" si="155"/>
        <v>0</v>
      </c>
      <c r="J738" s="64">
        <v>0</v>
      </c>
      <c r="M738" s="114"/>
      <c r="O738" s="114"/>
      <c r="Q738" s="114"/>
      <c r="T738" s="114"/>
    </row>
    <row r="739" spans="2:20" hidden="1" x14ac:dyDescent="0.3">
      <c r="B739" s="114" t="e">
        <f>VLOOKUP(A739,BASE!A:B,2,FALSE)</f>
        <v>#N/A</v>
      </c>
      <c r="D739" s="112"/>
      <c r="E739" s="112">
        <f t="shared" si="153"/>
        <v>1.3506944444444455</v>
      </c>
      <c r="F739" s="112">
        <f t="shared" si="154"/>
        <v>1.3750000000000011</v>
      </c>
      <c r="G739" s="114"/>
      <c r="I739" s="64">
        <f t="shared" si="155"/>
        <v>0</v>
      </c>
      <c r="J739" s="64">
        <v>0</v>
      </c>
      <c r="M739" s="114"/>
      <c r="O739" s="114"/>
      <c r="Q739" s="114"/>
      <c r="T739" s="114"/>
    </row>
    <row r="740" spans="2:20" hidden="1" x14ac:dyDescent="0.3">
      <c r="B740" s="114" t="e">
        <f>VLOOKUP(A740,BASE!A:B,2,FALSE)</f>
        <v>#N/A</v>
      </c>
      <c r="D740" s="112"/>
      <c r="E740" s="112">
        <f t="shared" si="153"/>
        <v>1.3750000000000011</v>
      </c>
      <c r="F740" s="112">
        <f t="shared" si="154"/>
        <v>1.3993055555555567</v>
      </c>
      <c r="G740" s="114"/>
      <c r="I740" s="64">
        <f t="shared" si="155"/>
        <v>0</v>
      </c>
      <c r="J740" s="64">
        <v>0</v>
      </c>
      <c r="M740" s="114"/>
      <c r="O740" s="114"/>
      <c r="Q740" s="114"/>
      <c r="T740" s="114"/>
    </row>
    <row r="741" spans="2:20" hidden="1" x14ac:dyDescent="0.3">
      <c r="B741" s="114" t="e">
        <f>VLOOKUP(A741,BASE!A:B,2,FALSE)</f>
        <v>#N/A</v>
      </c>
      <c r="D741" s="112"/>
      <c r="E741" s="112">
        <f t="shared" si="153"/>
        <v>1.3993055555555567</v>
      </c>
      <c r="F741" s="112">
        <f t="shared" si="154"/>
        <v>1.4236111111111123</v>
      </c>
      <c r="G741" s="114"/>
      <c r="I741" s="64">
        <f t="shared" si="155"/>
        <v>0</v>
      </c>
      <c r="J741" s="64">
        <v>0</v>
      </c>
      <c r="M741" s="114"/>
      <c r="O741" s="114"/>
      <c r="Q741" s="114"/>
      <c r="T741" s="114"/>
    </row>
    <row r="742" spans="2:20" hidden="1" x14ac:dyDescent="0.3">
      <c r="B742" s="114" t="e">
        <f>VLOOKUP(A742,BASE!A:B,2,FALSE)</f>
        <v>#N/A</v>
      </c>
      <c r="D742" s="112"/>
      <c r="E742" s="112">
        <f t="shared" si="153"/>
        <v>1.4236111111111123</v>
      </c>
      <c r="F742" s="112">
        <f t="shared" si="154"/>
        <v>1.4479166666666679</v>
      </c>
      <c r="G742" s="114"/>
      <c r="I742" s="64">
        <f t="shared" si="155"/>
        <v>0</v>
      </c>
      <c r="J742" s="64">
        <v>0</v>
      </c>
      <c r="M742" s="114"/>
      <c r="O742" s="114"/>
      <c r="Q742" s="114"/>
      <c r="T742" s="114"/>
    </row>
    <row r="743" spans="2:20" hidden="1" x14ac:dyDescent="0.3">
      <c r="B743" s="114" t="e">
        <f>VLOOKUP(A743,BASE!A:B,2,FALSE)</f>
        <v>#N/A</v>
      </c>
      <c r="D743" s="112"/>
      <c r="E743" s="112">
        <f t="shared" si="153"/>
        <v>1.4479166666666679</v>
      </c>
      <c r="F743" s="112">
        <f t="shared" si="154"/>
        <v>1.4722222222222234</v>
      </c>
      <c r="G743" s="114"/>
      <c r="I743" s="64">
        <f t="shared" si="155"/>
        <v>0</v>
      </c>
      <c r="J743" s="64">
        <v>0</v>
      </c>
      <c r="M743" s="114"/>
      <c r="O743" s="114"/>
      <c r="Q743" s="114"/>
      <c r="T743" s="114"/>
    </row>
    <row r="744" spans="2:20" hidden="1" x14ac:dyDescent="0.3">
      <c r="B744" s="114" t="e">
        <f>VLOOKUP(A744,BASE!A:B,2,FALSE)</f>
        <v>#N/A</v>
      </c>
      <c r="D744" s="112"/>
      <c r="E744" s="112">
        <f t="shared" si="153"/>
        <v>1.4722222222222234</v>
      </c>
      <c r="F744" s="112">
        <f t="shared" si="154"/>
        <v>1.496527777777779</v>
      </c>
      <c r="G744" s="114"/>
      <c r="I744" s="64">
        <f t="shared" si="155"/>
        <v>0</v>
      </c>
      <c r="J744" s="64">
        <v>0</v>
      </c>
      <c r="M744" s="114"/>
      <c r="O744" s="114"/>
      <c r="Q744" s="114"/>
      <c r="T744" s="114"/>
    </row>
    <row r="745" spans="2:20" hidden="1" x14ac:dyDescent="0.3">
      <c r="B745" s="114" t="e">
        <f>VLOOKUP(A745,BASE!A:B,2,FALSE)</f>
        <v>#N/A</v>
      </c>
      <c r="D745" s="112"/>
      <c r="E745" s="112">
        <f t="shared" si="153"/>
        <v>1.496527777777779</v>
      </c>
      <c r="F745" s="112">
        <f t="shared" si="154"/>
        <v>1.5208333333333346</v>
      </c>
      <c r="G745" s="114"/>
      <c r="I745" s="64">
        <f t="shared" si="155"/>
        <v>0</v>
      </c>
      <c r="J745" s="64">
        <v>0</v>
      </c>
      <c r="M745" s="114"/>
      <c r="O745" s="114"/>
      <c r="Q745" s="114"/>
      <c r="T745" s="114"/>
    </row>
    <row r="746" spans="2:20" hidden="1" x14ac:dyDescent="0.3">
      <c r="B746" s="114" t="e">
        <f>VLOOKUP(A746,BASE!A:B,2,FALSE)</f>
        <v>#N/A</v>
      </c>
      <c r="D746" s="112"/>
      <c r="E746" s="112">
        <f t="shared" si="153"/>
        <v>1.5208333333333346</v>
      </c>
      <c r="F746" s="112">
        <f t="shared" si="154"/>
        <v>1.5451388888888902</v>
      </c>
      <c r="G746" s="114"/>
      <c r="I746" s="64">
        <f t="shared" si="155"/>
        <v>0</v>
      </c>
      <c r="J746" s="64">
        <v>0</v>
      </c>
      <c r="M746" s="114"/>
      <c r="O746" s="114"/>
      <c r="Q746" s="114"/>
      <c r="T746" s="114"/>
    </row>
    <row r="747" spans="2:20" hidden="1" x14ac:dyDescent="0.3">
      <c r="B747" s="114" t="e">
        <f>VLOOKUP(A747,BASE!A:B,2,FALSE)</f>
        <v>#N/A</v>
      </c>
      <c r="D747" s="112"/>
      <c r="E747" s="112">
        <f t="shared" si="153"/>
        <v>1.5451388888888902</v>
      </c>
      <c r="F747" s="112">
        <f t="shared" si="154"/>
        <v>1.5694444444444458</v>
      </c>
      <c r="G747" s="114"/>
      <c r="I747" s="64">
        <f t="shared" si="155"/>
        <v>0</v>
      </c>
      <c r="J747" s="64">
        <v>0</v>
      </c>
      <c r="M747" s="114"/>
      <c r="O747" s="114"/>
      <c r="Q747" s="114"/>
      <c r="T747" s="114"/>
    </row>
    <row r="748" spans="2:20" hidden="1" x14ac:dyDescent="0.3">
      <c r="B748" s="114" t="e">
        <f>VLOOKUP(A748,BASE!A:B,2,FALSE)</f>
        <v>#N/A</v>
      </c>
      <c r="D748" s="112"/>
      <c r="E748" s="112">
        <f t="shared" si="153"/>
        <v>1.5694444444444458</v>
      </c>
      <c r="F748" s="112">
        <f t="shared" si="154"/>
        <v>1.5937500000000013</v>
      </c>
      <c r="G748" s="114"/>
      <c r="I748" s="64">
        <f t="shared" si="155"/>
        <v>0</v>
      </c>
      <c r="J748" s="64">
        <v>0</v>
      </c>
      <c r="M748" s="114"/>
      <c r="O748" s="114"/>
      <c r="Q748" s="114"/>
      <c r="T748" s="114"/>
    </row>
    <row r="749" spans="2:20" hidden="1" x14ac:dyDescent="0.3">
      <c r="B749" s="114" t="e">
        <f>VLOOKUP(A749,BASE!A:B,2,FALSE)</f>
        <v>#N/A</v>
      </c>
      <c r="D749" s="112"/>
      <c r="E749" s="112">
        <f t="shared" si="153"/>
        <v>1.5937500000000013</v>
      </c>
      <c r="F749" s="112">
        <f t="shared" si="154"/>
        <v>1.6180555555555569</v>
      </c>
      <c r="G749" s="114"/>
      <c r="I749" s="64">
        <f t="shared" si="155"/>
        <v>0</v>
      </c>
      <c r="J749" s="64">
        <v>0</v>
      </c>
      <c r="M749" s="114"/>
      <c r="O749" s="114"/>
      <c r="Q749" s="114"/>
      <c r="T749" s="114"/>
    </row>
    <row r="750" spans="2:20" hidden="1" x14ac:dyDescent="0.3">
      <c r="B750" s="114" t="e">
        <f>VLOOKUP(A750,BASE!A:B,2,FALSE)</f>
        <v>#N/A</v>
      </c>
      <c r="D750" s="112"/>
      <c r="E750" s="112">
        <f t="shared" si="153"/>
        <v>1.6180555555555569</v>
      </c>
      <c r="F750" s="112">
        <f t="shared" si="154"/>
        <v>1.6423611111111125</v>
      </c>
      <c r="G750" s="114"/>
      <c r="I750" s="64">
        <f t="shared" si="155"/>
        <v>0</v>
      </c>
      <c r="J750" s="64">
        <v>0</v>
      </c>
      <c r="M750" s="114"/>
      <c r="O750" s="114"/>
      <c r="Q750" s="114"/>
      <c r="T750" s="114"/>
    </row>
    <row r="751" spans="2:20" hidden="1" x14ac:dyDescent="0.3">
      <c r="B751" s="114" t="e">
        <f>VLOOKUP(A751,BASE!A:B,2,FALSE)</f>
        <v>#N/A</v>
      </c>
      <c r="D751" s="112"/>
      <c r="E751" s="112">
        <f t="shared" si="153"/>
        <v>1.6423611111111125</v>
      </c>
      <c r="F751" s="112">
        <f t="shared" si="154"/>
        <v>1.6666666666666681</v>
      </c>
      <c r="G751" s="114"/>
      <c r="I751" s="64">
        <f t="shared" si="155"/>
        <v>0</v>
      </c>
      <c r="J751" s="64">
        <v>0</v>
      </c>
      <c r="M751" s="114"/>
      <c r="O751" s="114"/>
      <c r="Q751" s="114"/>
      <c r="T751" s="114"/>
    </row>
    <row r="752" spans="2:20" hidden="1" x14ac:dyDescent="0.3">
      <c r="B752" s="114" t="e">
        <f>VLOOKUP(A752,BASE!A:B,2,FALSE)</f>
        <v>#N/A</v>
      </c>
      <c r="D752" s="112"/>
      <c r="E752" s="112">
        <f t="shared" si="153"/>
        <v>1.6666666666666681</v>
      </c>
      <c r="F752" s="112">
        <f t="shared" si="154"/>
        <v>1.6909722222222237</v>
      </c>
      <c r="G752" s="114"/>
      <c r="I752" s="64">
        <f t="shared" si="155"/>
        <v>0</v>
      </c>
      <c r="J752" s="64">
        <v>0</v>
      </c>
      <c r="M752" s="114"/>
      <c r="O752" s="114"/>
      <c r="Q752" s="114"/>
      <c r="T752" s="114"/>
    </row>
    <row r="753" spans="2:20" hidden="1" x14ac:dyDescent="0.3">
      <c r="B753" s="114" t="e">
        <f>VLOOKUP(A753,BASE!A:B,2,FALSE)</f>
        <v>#N/A</v>
      </c>
      <c r="D753" s="112"/>
      <c r="E753" s="112">
        <f t="shared" si="153"/>
        <v>1.6909722222222237</v>
      </c>
      <c r="F753" s="112">
        <f t="shared" si="154"/>
        <v>1.7152777777777792</v>
      </c>
      <c r="G753" s="114"/>
      <c r="I753" s="64">
        <f t="shared" si="155"/>
        <v>0</v>
      </c>
      <c r="J753" s="64">
        <v>0</v>
      </c>
      <c r="M753" s="114"/>
      <c r="O753" s="114"/>
      <c r="Q753" s="114"/>
      <c r="T753" s="114"/>
    </row>
    <row r="754" spans="2:20" hidden="1" x14ac:dyDescent="0.3">
      <c r="B754" s="114" t="e">
        <f>VLOOKUP(A754,BASE!A:B,2,FALSE)</f>
        <v>#N/A</v>
      </c>
      <c r="D754" s="112"/>
      <c r="E754" s="112">
        <f t="shared" si="153"/>
        <v>1.7152777777777792</v>
      </c>
      <c r="F754" s="112">
        <f t="shared" si="154"/>
        <v>1.7395833333333348</v>
      </c>
      <c r="G754" s="114"/>
      <c r="I754" s="64">
        <f t="shared" si="155"/>
        <v>0</v>
      </c>
      <c r="J754" s="64">
        <v>0</v>
      </c>
      <c r="M754" s="114"/>
      <c r="O754" s="114"/>
      <c r="Q754" s="114"/>
      <c r="T754" s="114"/>
    </row>
    <row r="755" spans="2:20" hidden="1" x14ac:dyDescent="0.3">
      <c r="B755" s="114" t="e">
        <f>VLOOKUP(A755,BASE!A:B,2,FALSE)</f>
        <v>#N/A</v>
      </c>
      <c r="D755" s="112"/>
      <c r="E755" s="112">
        <f t="shared" si="153"/>
        <v>1.7395833333333348</v>
      </c>
      <c r="F755" s="112">
        <f t="shared" si="154"/>
        <v>1.7638888888888904</v>
      </c>
      <c r="G755" s="114"/>
      <c r="I755" s="64">
        <f t="shared" si="155"/>
        <v>0</v>
      </c>
      <c r="J755" s="64">
        <v>0</v>
      </c>
      <c r="M755" s="114"/>
      <c r="O755" s="114"/>
      <c r="Q755" s="114"/>
      <c r="T755" s="114"/>
    </row>
    <row r="756" spans="2:20" hidden="1" x14ac:dyDescent="0.3">
      <c r="B756" s="114" t="e">
        <f>VLOOKUP(A756,BASE!A:B,2,FALSE)</f>
        <v>#N/A</v>
      </c>
      <c r="D756" s="112"/>
      <c r="E756" s="112">
        <f t="shared" si="153"/>
        <v>1.7638888888888904</v>
      </c>
      <c r="F756" s="112">
        <f t="shared" si="154"/>
        <v>1.788194444444446</v>
      </c>
      <c r="G756" s="114"/>
      <c r="I756" s="64">
        <f t="shared" si="155"/>
        <v>0</v>
      </c>
      <c r="J756" s="64">
        <v>0</v>
      </c>
      <c r="M756" s="114"/>
      <c r="O756" s="114"/>
      <c r="Q756" s="114"/>
      <c r="T756" s="114"/>
    </row>
    <row r="757" spans="2:20" hidden="1" x14ac:dyDescent="0.3">
      <c r="B757" s="114" t="e">
        <f>VLOOKUP(A757,BASE!A:B,2,FALSE)</f>
        <v>#N/A</v>
      </c>
      <c r="D757" s="112"/>
      <c r="E757" s="112">
        <f t="shared" si="153"/>
        <v>1.788194444444446</v>
      </c>
      <c r="F757" s="112">
        <f t="shared" si="154"/>
        <v>1.8125000000000016</v>
      </c>
      <c r="G757" s="114"/>
      <c r="I757" s="64">
        <f t="shared" si="155"/>
        <v>0</v>
      </c>
      <c r="J757" s="64">
        <v>0</v>
      </c>
      <c r="M757" s="114"/>
      <c r="O757" s="114"/>
      <c r="Q757" s="114"/>
      <c r="T757" s="114"/>
    </row>
    <row r="758" spans="2:20" hidden="1" x14ac:dyDescent="0.3">
      <c r="B758" s="114" t="e">
        <f>VLOOKUP(A758,BASE!A:B,2,FALSE)</f>
        <v>#N/A</v>
      </c>
      <c r="D758" s="112"/>
      <c r="E758" s="112">
        <f t="shared" si="153"/>
        <v>1.8125000000000016</v>
      </c>
      <c r="F758" s="112">
        <f t="shared" si="154"/>
        <v>1.8368055555555571</v>
      </c>
      <c r="G758" s="114"/>
      <c r="I758" s="64">
        <f t="shared" si="155"/>
        <v>0</v>
      </c>
      <c r="J758" s="64">
        <v>0</v>
      </c>
      <c r="M758" s="114"/>
      <c r="O758" s="114"/>
      <c r="Q758" s="114"/>
      <c r="T758" s="114"/>
    </row>
    <row r="759" spans="2:20" hidden="1" x14ac:dyDescent="0.3">
      <c r="B759" s="114" t="e">
        <f>VLOOKUP(A759,BASE!A:B,2,FALSE)</f>
        <v>#N/A</v>
      </c>
      <c r="D759" s="112"/>
      <c r="E759" s="112">
        <f t="shared" si="153"/>
        <v>1.8368055555555571</v>
      </c>
      <c r="F759" s="112">
        <f t="shared" si="154"/>
        <v>1.8611111111111127</v>
      </c>
      <c r="G759" s="114"/>
      <c r="I759" s="64">
        <f t="shared" si="155"/>
        <v>0</v>
      </c>
      <c r="J759" s="64">
        <v>0</v>
      </c>
      <c r="M759" s="114"/>
      <c r="O759" s="114"/>
      <c r="Q759" s="114"/>
      <c r="T759" s="114"/>
    </row>
    <row r="760" spans="2:20" hidden="1" x14ac:dyDescent="0.3">
      <c r="B760" s="114" t="e">
        <f>VLOOKUP(A760,BASE!A:B,2,FALSE)</f>
        <v>#N/A</v>
      </c>
      <c r="D760" s="112"/>
      <c r="E760" s="112">
        <f t="shared" si="153"/>
        <v>1.8611111111111127</v>
      </c>
      <c r="F760" s="112">
        <f t="shared" si="154"/>
        <v>1.8854166666666683</v>
      </c>
      <c r="G760" s="114"/>
      <c r="I760" s="64">
        <f t="shared" si="155"/>
        <v>0</v>
      </c>
      <c r="J760" s="64">
        <v>0</v>
      </c>
      <c r="M760" s="114"/>
      <c r="O760" s="114"/>
      <c r="Q760" s="114"/>
      <c r="T760" s="114"/>
    </row>
    <row r="761" spans="2:20" hidden="1" x14ac:dyDescent="0.3">
      <c r="B761" s="114" t="e">
        <f>VLOOKUP(A761,BASE!A:B,2,FALSE)</f>
        <v>#N/A</v>
      </c>
      <c r="D761" s="112"/>
      <c r="E761" s="112">
        <f t="shared" si="153"/>
        <v>1.8854166666666683</v>
      </c>
      <c r="F761" s="112">
        <f t="shared" si="154"/>
        <v>1.9097222222222239</v>
      </c>
      <c r="G761" s="114"/>
      <c r="I761" s="64">
        <f t="shared" si="155"/>
        <v>0</v>
      </c>
      <c r="J761" s="64">
        <v>0</v>
      </c>
      <c r="M761" s="114"/>
      <c r="O761" s="114"/>
      <c r="Q761" s="114"/>
      <c r="T761" s="114"/>
    </row>
    <row r="762" spans="2:20" hidden="1" x14ac:dyDescent="0.3">
      <c r="B762" s="114" t="e">
        <f>VLOOKUP(A762,BASE!A:B,2,FALSE)</f>
        <v>#N/A</v>
      </c>
      <c r="D762" s="112"/>
      <c r="E762" s="112">
        <f t="shared" si="153"/>
        <v>1.9097222222222239</v>
      </c>
      <c r="F762" s="112">
        <f t="shared" si="154"/>
        <v>1.9340277777777795</v>
      </c>
      <c r="G762" s="114"/>
      <c r="I762" s="64">
        <f t="shared" si="155"/>
        <v>0</v>
      </c>
      <c r="J762" s="64">
        <v>0</v>
      </c>
      <c r="M762" s="114"/>
      <c r="O762" s="114"/>
      <c r="Q762" s="114"/>
      <c r="T762" s="114"/>
    </row>
    <row r="763" spans="2:20" hidden="1" x14ac:dyDescent="0.3">
      <c r="B763" s="114" t="e">
        <f>VLOOKUP(A763,BASE!A:B,2,FALSE)</f>
        <v>#N/A</v>
      </c>
      <c r="D763" s="112"/>
      <c r="E763" s="112">
        <f t="shared" si="153"/>
        <v>1.9340277777777795</v>
      </c>
      <c r="F763" s="112">
        <f t="shared" si="154"/>
        <v>1.958333333333335</v>
      </c>
      <c r="G763" s="114"/>
      <c r="I763" s="64">
        <f t="shared" si="155"/>
        <v>0</v>
      </c>
      <c r="J763" s="64">
        <v>0</v>
      </c>
      <c r="M763" s="114"/>
      <c r="O763" s="114"/>
      <c r="Q763" s="114"/>
      <c r="T763" s="114"/>
    </row>
    <row r="764" spans="2:20" hidden="1" x14ac:dyDescent="0.3">
      <c r="B764" s="114" t="e">
        <f>VLOOKUP(A764,BASE!A:B,2,FALSE)</f>
        <v>#N/A</v>
      </c>
      <c r="D764" s="112"/>
      <c r="E764" s="112">
        <f t="shared" si="153"/>
        <v>1.958333333333335</v>
      </c>
      <c r="F764" s="112">
        <f t="shared" si="154"/>
        <v>1.9826388888888906</v>
      </c>
      <c r="G764" s="114"/>
      <c r="I764" s="64">
        <f t="shared" si="155"/>
        <v>0</v>
      </c>
      <c r="J764" s="64">
        <v>0</v>
      </c>
      <c r="M764" s="114"/>
      <c r="O764" s="114"/>
      <c r="Q764" s="114"/>
      <c r="T764" s="114"/>
    </row>
    <row r="765" spans="2:20" hidden="1" x14ac:dyDescent="0.3">
      <c r="B765" s="114" t="e">
        <f>VLOOKUP(A765,BASE!A:B,2,FALSE)</f>
        <v>#N/A</v>
      </c>
      <c r="D765" s="112"/>
      <c r="E765" s="112">
        <f t="shared" si="153"/>
        <v>1.9826388888888906</v>
      </c>
      <c r="F765" s="112">
        <f t="shared" si="154"/>
        <v>2.006944444444446</v>
      </c>
      <c r="G765" s="114"/>
      <c r="I765" s="64">
        <f t="shared" si="155"/>
        <v>0</v>
      </c>
      <c r="J765" s="64">
        <v>0</v>
      </c>
      <c r="M765" s="114"/>
      <c r="O765" s="114"/>
      <c r="Q765" s="114"/>
      <c r="T765" s="114"/>
    </row>
    <row r="766" spans="2:20" hidden="1" x14ac:dyDescent="0.3">
      <c r="B766" s="114" t="e">
        <f>VLOOKUP(A766,BASE!A:B,2,FALSE)</f>
        <v>#N/A</v>
      </c>
      <c r="D766" s="112"/>
      <c r="E766" s="112">
        <f t="shared" si="153"/>
        <v>2.006944444444446</v>
      </c>
      <c r="F766" s="112">
        <f t="shared" si="154"/>
        <v>2.0312500000000013</v>
      </c>
      <c r="G766" s="114"/>
      <c r="I766" s="64">
        <f t="shared" si="155"/>
        <v>0</v>
      </c>
      <c r="J766" s="64">
        <v>0</v>
      </c>
      <c r="M766" s="114"/>
      <c r="O766" s="114"/>
      <c r="Q766" s="114"/>
      <c r="T766" s="114"/>
    </row>
    <row r="767" spans="2:20" hidden="1" x14ac:dyDescent="0.3">
      <c r="B767" s="114" t="e">
        <f>VLOOKUP(A767,BASE!A:B,2,FALSE)</f>
        <v>#N/A</v>
      </c>
      <c r="D767" s="112"/>
      <c r="E767" s="112">
        <f t="shared" si="153"/>
        <v>2.0312500000000013</v>
      </c>
      <c r="F767" s="112">
        <f t="shared" si="154"/>
        <v>2.0555555555555567</v>
      </c>
      <c r="G767" s="114"/>
      <c r="I767" s="64">
        <f t="shared" si="155"/>
        <v>0</v>
      </c>
      <c r="J767" s="64">
        <v>0</v>
      </c>
      <c r="M767" s="114"/>
      <c r="O767" s="114"/>
      <c r="Q767" s="114"/>
      <c r="T767" s="114"/>
    </row>
    <row r="768" spans="2:20" hidden="1" x14ac:dyDescent="0.3">
      <c r="B768" s="114" t="e">
        <f>VLOOKUP(A768,BASE!A:B,2,FALSE)</f>
        <v>#N/A</v>
      </c>
      <c r="D768" s="112"/>
      <c r="E768" s="112">
        <f t="shared" si="153"/>
        <v>2.0555555555555567</v>
      </c>
      <c r="F768" s="112">
        <f t="shared" si="154"/>
        <v>2.079861111111112</v>
      </c>
      <c r="G768" s="114"/>
      <c r="I768" s="64">
        <f t="shared" si="155"/>
        <v>0</v>
      </c>
      <c r="J768" s="64">
        <v>0</v>
      </c>
      <c r="M768" s="114"/>
      <c r="O768" s="114"/>
      <c r="Q768" s="114"/>
      <c r="T768" s="114"/>
    </row>
    <row r="769" spans="2:20" hidden="1" x14ac:dyDescent="0.3">
      <c r="B769" s="114" t="e">
        <f>VLOOKUP(A769,BASE!A:B,2,FALSE)</f>
        <v>#N/A</v>
      </c>
      <c r="D769" s="112"/>
      <c r="E769" s="112">
        <f t="shared" si="153"/>
        <v>2.079861111111112</v>
      </c>
      <c r="F769" s="112">
        <f t="shared" si="154"/>
        <v>2.1041666666666674</v>
      </c>
      <c r="G769" s="114"/>
      <c r="I769" s="64">
        <f t="shared" si="155"/>
        <v>0</v>
      </c>
      <c r="J769" s="64">
        <v>0</v>
      </c>
      <c r="M769" s="114"/>
      <c r="O769" s="114"/>
      <c r="Q769" s="114"/>
      <c r="T769" s="114"/>
    </row>
    <row r="770" spans="2:20" hidden="1" x14ac:dyDescent="0.3">
      <c r="B770" s="114" t="e">
        <f>VLOOKUP(A770,BASE!A:B,2,FALSE)</f>
        <v>#N/A</v>
      </c>
      <c r="D770" s="112"/>
      <c r="E770" s="112">
        <f t="shared" si="153"/>
        <v>2.1041666666666674</v>
      </c>
      <c r="F770" s="112">
        <f t="shared" si="154"/>
        <v>2.1284722222222228</v>
      </c>
      <c r="G770" s="114"/>
      <c r="I770" s="64">
        <f t="shared" si="155"/>
        <v>0</v>
      </c>
      <c r="J770" s="64">
        <v>0</v>
      </c>
      <c r="M770" s="114"/>
      <c r="O770" s="114"/>
      <c r="Q770" s="114"/>
      <c r="T770" s="114"/>
    </row>
    <row r="771" spans="2:20" hidden="1" x14ac:dyDescent="0.3">
      <c r="B771" s="114" t="e">
        <f>VLOOKUP(A771,BASE!A:B,2,FALSE)</f>
        <v>#N/A</v>
      </c>
      <c r="D771" s="112"/>
      <c r="E771" s="112">
        <f t="shared" si="153"/>
        <v>2.1284722222222228</v>
      </c>
      <c r="F771" s="112">
        <f t="shared" si="154"/>
        <v>2.1527777777777781</v>
      </c>
      <c r="G771" s="114"/>
      <c r="I771" s="64">
        <f t="shared" si="155"/>
        <v>0</v>
      </c>
      <c r="J771" s="64">
        <v>0</v>
      </c>
      <c r="M771" s="114"/>
      <c r="O771" s="114"/>
      <c r="Q771" s="114"/>
      <c r="T771" s="114"/>
    </row>
    <row r="772" spans="2:20" hidden="1" x14ac:dyDescent="0.3">
      <c r="B772" s="114" t="e">
        <f>VLOOKUP(A772,BASE!A:B,2,FALSE)</f>
        <v>#N/A</v>
      </c>
      <c r="D772" s="112"/>
      <c r="E772" s="112">
        <f t="shared" si="153"/>
        <v>2.1527777777777781</v>
      </c>
      <c r="F772" s="112">
        <f t="shared" si="154"/>
        <v>2.1770833333333335</v>
      </c>
      <c r="G772" s="114"/>
      <c r="I772" s="64">
        <f t="shared" si="155"/>
        <v>0</v>
      </c>
      <c r="J772" s="64">
        <v>0</v>
      </c>
      <c r="M772" s="114"/>
      <c r="O772" s="114"/>
      <c r="Q772" s="114"/>
      <c r="T772" s="114"/>
    </row>
    <row r="773" spans="2:20" hidden="1" x14ac:dyDescent="0.3">
      <c r="B773" s="114" t="e">
        <f>VLOOKUP(A773,BASE!A:B,2,FALSE)</f>
        <v>#N/A</v>
      </c>
      <c r="D773" s="112"/>
      <c r="E773" s="112">
        <f t="shared" si="153"/>
        <v>2.1770833333333335</v>
      </c>
      <c r="F773" s="112">
        <f t="shared" si="154"/>
        <v>2.2013888888888888</v>
      </c>
      <c r="G773" s="114"/>
      <c r="I773" s="64">
        <f t="shared" si="155"/>
        <v>0</v>
      </c>
      <c r="J773" s="64">
        <v>0</v>
      </c>
      <c r="M773" s="114"/>
      <c r="O773" s="114"/>
      <c r="Q773" s="114"/>
      <c r="T773" s="114"/>
    </row>
    <row r="774" spans="2:20" hidden="1" x14ac:dyDescent="0.3">
      <c r="B774" s="114" t="e">
        <f>VLOOKUP(A774,BASE!A:B,2,FALSE)</f>
        <v>#N/A</v>
      </c>
      <c r="D774" s="112"/>
      <c r="E774" s="112">
        <f t="shared" si="153"/>
        <v>2.2013888888888888</v>
      </c>
      <c r="F774" s="112">
        <f t="shared" si="154"/>
        <v>2.2256944444444442</v>
      </c>
      <c r="G774" s="114"/>
      <c r="I774" s="64">
        <f t="shared" si="155"/>
        <v>0</v>
      </c>
      <c r="J774" s="64">
        <v>0</v>
      </c>
      <c r="M774" s="114"/>
      <c r="O774" s="114"/>
      <c r="Q774" s="114"/>
      <c r="T774" s="114"/>
    </row>
    <row r="775" spans="2:20" hidden="1" x14ac:dyDescent="0.3">
      <c r="B775" s="114" t="e">
        <f>VLOOKUP(A775,BASE!A:B,2,FALSE)</f>
        <v>#N/A</v>
      </c>
      <c r="D775" s="112"/>
      <c r="E775" s="112">
        <f t="shared" si="153"/>
        <v>2.2256944444444442</v>
      </c>
      <c r="F775" s="112">
        <f t="shared" si="154"/>
        <v>2.2499999999999996</v>
      </c>
      <c r="G775" s="114"/>
      <c r="I775" s="64">
        <f t="shared" si="155"/>
        <v>0</v>
      </c>
      <c r="J775" s="64">
        <v>0</v>
      </c>
      <c r="M775" s="114"/>
      <c r="O775" s="114"/>
      <c r="Q775" s="114"/>
      <c r="T775" s="114"/>
    </row>
    <row r="776" spans="2:20" hidden="1" x14ac:dyDescent="0.3">
      <c r="B776" s="114" t="e">
        <f>VLOOKUP(A776,BASE!A:B,2,FALSE)</f>
        <v>#N/A</v>
      </c>
      <c r="D776" s="112"/>
      <c r="E776" s="112">
        <f t="shared" si="153"/>
        <v>2.2499999999999996</v>
      </c>
      <c r="F776" s="112">
        <f t="shared" si="154"/>
        <v>2.2743055555555549</v>
      </c>
      <c r="G776" s="114"/>
      <c r="I776" s="64">
        <f t="shared" si="155"/>
        <v>0</v>
      </c>
      <c r="J776" s="64">
        <v>0</v>
      </c>
      <c r="M776" s="114"/>
      <c r="O776" s="114"/>
      <c r="Q776" s="114"/>
      <c r="T776" s="114"/>
    </row>
    <row r="777" spans="2:20" hidden="1" x14ac:dyDescent="0.3">
      <c r="B777" s="114" t="e">
        <f>VLOOKUP(A777,BASE!A:B,2,FALSE)</f>
        <v>#N/A</v>
      </c>
      <c r="D777" s="112"/>
      <c r="E777" s="112">
        <f t="shared" si="153"/>
        <v>2.2743055555555549</v>
      </c>
      <c r="F777" s="112">
        <f t="shared" si="154"/>
        <v>2.2986111111111103</v>
      </c>
      <c r="G777" s="114"/>
      <c r="I777" s="64">
        <f t="shared" si="155"/>
        <v>0</v>
      </c>
      <c r="J777" s="64">
        <v>0</v>
      </c>
      <c r="M777" s="114"/>
      <c r="O777" s="114"/>
      <c r="Q777" s="114"/>
      <c r="T777" s="114"/>
    </row>
    <row r="778" spans="2:20" hidden="1" x14ac:dyDescent="0.3">
      <c r="B778" s="114" t="e">
        <f>VLOOKUP(A778,BASE!A:B,2,FALSE)</f>
        <v>#N/A</v>
      </c>
      <c r="D778" s="112"/>
      <c r="E778" s="112">
        <f t="shared" si="153"/>
        <v>2.2986111111111103</v>
      </c>
      <c r="F778" s="112">
        <f t="shared" si="154"/>
        <v>2.3229166666666656</v>
      </c>
      <c r="G778" s="114"/>
      <c r="I778" s="64">
        <f t="shared" si="155"/>
        <v>0</v>
      </c>
      <c r="J778" s="64">
        <v>0</v>
      </c>
      <c r="M778" s="114"/>
      <c r="O778" s="114"/>
      <c r="Q778" s="114"/>
      <c r="T778" s="114"/>
    </row>
    <row r="779" spans="2:20" hidden="1" x14ac:dyDescent="0.3">
      <c r="B779" s="114" t="e">
        <f>VLOOKUP(A779,BASE!A:B,2,FALSE)</f>
        <v>#N/A</v>
      </c>
      <c r="D779" s="112"/>
      <c r="E779" s="112">
        <f t="shared" si="153"/>
        <v>2.3229166666666656</v>
      </c>
      <c r="F779" s="112">
        <f t="shared" si="154"/>
        <v>2.347222222222221</v>
      </c>
      <c r="G779" s="114"/>
      <c r="I779" s="64">
        <f t="shared" si="155"/>
        <v>0</v>
      </c>
      <c r="J779" s="64">
        <v>0</v>
      </c>
      <c r="M779" s="114"/>
      <c r="O779" s="114"/>
      <c r="Q779" s="114"/>
      <c r="T779" s="114"/>
    </row>
    <row r="780" spans="2:20" hidden="1" x14ac:dyDescent="0.3">
      <c r="B780" s="114" t="e">
        <f>VLOOKUP(A780,BASE!A:B,2,FALSE)</f>
        <v>#N/A</v>
      </c>
      <c r="D780" s="112"/>
      <c r="E780" s="112">
        <f t="shared" si="153"/>
        <v>2.347222222222221</v>
      </c>
      <c r="F780" s="112">
        <f t="shared" si="154"/>
        <v>2.3715277777777763</v>
      </c>
      <c r="G780" s="114"/>
      <c r="I780" s="64">
        <f t="shared" si="155"/>
        <v>0</v>
      </c>
      <c r="J780" s="64">
        <v>0</v>
      </c>
      <c r="M780" s="114"/>
      <c r="O780" s="114"/>
      <c r="Q780" s="114"/>
      <c r="T780" s="114"/>
    </row>
    <row r="781" spans="2:20" hidden="1" x14ac:dyDescent="0.3">
      <c r="B781" s="114" t="e">
        <f>VLOOKUP(A781,BASE!A:B,2,FALSE)</f>
        <v>#N/A</v>
      </c>
      <c r="D781" s="112"/>
      <c r="E781" s="112">
        <f t="shared" si="153"/>
        <v>2.3715277777777763</v>
      </c>
      <c r="F781" s="112">
        <f t="shared" si="154"/>
        <v>2.3958333333333317</v>
      </c>
      <c r="G781" s="114"/>
      <c r="I781" s="64">
        <f t="shared" si="155"/>
        <v>0</v>
      </c>
      <c r="J781" s="64">
        <v>0</v>
      </c>
      <c r="M781" s="114"/>
      <c r="O781" s="114"/>
      <c r="Q781" s="114"/>
      <c r="T781" s="114"/>
    </row>
    <row r="782" spans="2:20" hidden="1" x14ac:dyDescent="0.3">
      <c r="B782" s="114" t="e">
        <f>VLOOKUP(A782,BASE!A:B,2,FALSE)</f>
        <v>#N/A</v>
      </c>
      <c r="D782" s="112"/>
      <c r="E782" s="112">
        <f t="shared" si="153"/>
        <v>2.3958333333333317</v>
      </c>
      <c r="F782" s="112">
        <f t="shared" si="154"/>
        <v>2.4201388888888871</v>
      </c>
      <c r="G782" s="114"/>
      <c r="I782" s="64">
        <f t="shared" si="155"/>
        <v>0</v>
      </c>
      <c r="J782" s="64">
        <v>0</v>
      </c>
      <c r="M782" s="114"/>
      <c r="O782" s="114"/>
      <c r="Q782" s="114"/>
      <c r="T782" s="114"/>
    </row>
    <row r="783" spans="2:20" hidden="1" x14ac:dyDescent="0.3">
      <c r="B783" s="114" t="e">
        <f>VLOOKUP(A783,BASE!A:B,2,FALSE)</f>
        <v>#N/A</v>
      </c>
      <c r="D783" s="112"/>
      <c r="E783" s="112">
        <f t="shared" si="153"/>
        <v>2.4201388888888871</v>
      </c>
      <c r="F783" s="112">
        <f t="shared" si="154"/>
        <v>2.4444444444444424</v>
      </c>
      <c r="G783" s="114"/>
      <c r="I783" s="64">
        <f t="shared" si="155"/>
        <v>0</v>
      </c>
      <c r="J783" s="64">
        <v>0</v>
      </c>
      <c r="M783" s="114"/>
      <c r="O783" s="114"/>
      <c r="Q783" s="114"/>
      <c r="T783" s="114"/>
    </row>
    <row r="784" spans="2:20" hidden="1" x14ac:dyDescent="0.3">
      <c r="B784" s="114" t="e">
        <f>VLOOKUP(A784,BASE!A:B,2,FALSE)</f>
        <v>#N/A</v>
      </c>
      <c r="D784" s="112"/>
      <c r="E784" s="112">
        <f t="shared" si="153"/>
        <v>2.4444444444444424</v>
      </c>
      <c r="F784" s="112">
        <f t="shared" si="154"/>
        <v>2.4687499999999978</v>
      </c>
      <c r="G784" s="114"/>
      <c r="I784" s="64">
        <f t="shared" si="155"/>
        <v>0</v>
      </c>
      <c r="J784" s="64">
        <v>0</v>
      </c>
      <c r="M784" s="114"/>
      <c r="O784" s="114"/>
      <c r="Q784" s="114"/>
      <c r="T784" s="114"/>
    </row>
    <row r="785" spans="2:20" hidden="1" x14ac:dyDescent="0.3">
      <c r="B785" s="114" t="e">
        <f>VLOOKUP(A785,BASE!A:B,2,FALSE)</f>
        <v>#N/A</v>
      </c>
      <c r="D785" s="112"/>
      <c r="E785" s="112">
        <f t="shared" si="153"/>
        <v>2.4687499999999978</v>
      </c>
      <c r="F785" s="112">
        <f t="shared" si="154"/>
        <v>2.4930555555555531</v>
      </c>
      <c r="G785" s="114"/>
      <c r="I785" s="64">
        <f t="shared" si="155"/>
        <v>0</v>
      </c>
      <c r="J785" s="64">
        <v>0</v>
      </c>
      <c r="M785" s="114"/>
      <c r="O785" s="114"/>
      <c r="Q785" s="114"/>
      <c r="T785" s="114"/>
    </row>
    <row r="786" spans="2:20" hidden="1" x14ac:dyDescent="0.3">
      <c r="B786" s="114" t="e">
        <f>VLOOKUP(A786,BASE!A:B,2,FALSE)</f>
        <v>#N/A</v>
      </c>
      <c r="D786" s="112"/>
      <c r="E786" s="112">
        <f t="shared" si="153"/>
        <v>2.4930555555555531</v>
      </c>
      <c r="F786" s="112">
        <f t="shared" si="154"/>
        <v>2.5173611111111085</v>
      </c>
      <c r="G786" s="114"/>
      <c r="I786" s="64">
        <f t="shared" si="155"/>
        <v>0</v>
      </c>
      <c r="J786" s="64">
        <v>0</v>
      </c>
      <c r="M786" s="114"/>
      <c r="O786" s="114"/>
      <c r="Q786" s="114"/>
      <c r="T786" s="114"/>
    </row>
    <row r="787" spans="2:20" hidden="1" x14ac:dyDescent="0.3">
      <c r="B787" s="114" t="e">
        <f>VLOOKUP(A787,BASE!A:B,2,FALSE)</f>
        <v>#N/A</v>
      </c>
      <c r="D787" s="112"/>
      <c r="E787" s="112">
        <f t="shared" si="153"/>
        <v>2.5173611111111085</v>
      </c>
      <c r="F787" s="112">
        <f t="shared" si="154"/>
        <v>2.5416666666666639</v>
      </c>
      <c r="G787" s="114"/>
      <c r="I787" s="64">
        <f t="shared" si="155"/>
        <v>0</v>
      </c>
      <c r="J787" s="64">
        <v>0</v>
      </c>
      <c r="M787" s="114"/>
      <c r="O787" s="114"/>
      <c r="Q787" s="114"/>
      <c r="T787" s="114"/>
    </row>
    <row r="788" spans="2:20" hidden="1" x14ac:dyDescent="0.3">
      <c r="B788" s="114" t="e">
        <f>VLOOKUP(A788,BASE!A:B,2,FALSE)</f>
        <v>#N/A</v>
      </c>
      <c r="D788" s="112"/>
      <c r="E788" s="112">
        <f t="shared" si="153"/>
        <v>2.5416666666666639</v>
      </c>
      <c r="F788" s="112">
        <f t="shared" si="154"/>
        <v>2.5659722222222192</v>
      </c>
      <c r="G788" s="114"/>
      <c r="I788" s="64">
        <f t="shared" si="155"/>
        <v>0</v>
      </c>
      <c r="J788" s="64">
        <v>0</v>
      </c>
      <c r="M788" s="114"/>
      <c r="O788" s="114"/>
      <c r="Q788" s="114"/>
      <c r="T788" s="114"/>
    </row>
    <row r="789" spans="2:20" hidden="1" x14ac:dyDescent="0.3">
      <c r="B789" s="114" t="e">
        <f>VLOOKUP(A789,BASE!A:B,2,FALSE)</f>
        <v>#N/A</v>
      </c>
      <c r="D789" s="112"/>
      <c r="E789" s="112">
        <f t="shared" si="153"/>
        <v>2.5659722222222192</v>
      </c>
      <c r="F789" s="112">
        <f t="shared" si="154"/>
        <v>2.5902777777777746</v>
      </c>
      <c r="G789" s="114"/>
      <c r="I789" s="64">
        <f t="shared" si="155"/>
        <v>0</v>
      </c>
      <c r="J789" s="64">
        <v>0</v>
      </c>
      <c r="M789" s="114"/>
      <c r="O789" s="114"/>
      <c r="Q789" s="114"/>
      <c r="T789" s="114"/>
    </row>
    <row r="790" spans="2:20" hidden="1" x14ac:dyDescent="0.3">
      <c r="B790" s="114" t="e">
        <f>VLOOKUP(A790,BASE!A:B,2,FALSE)</f>
        <v>#N/A</v>
      </c>
      <c r="D790" s="112"/>
      <c r="E790" s="112">
        <f t="shared" si="153"/>
        <v>2.5902777777777746</v>
      </c>
      <c r="F790" s="112">
        <f t="shared" si="154"/>
        <v>2.6145833333333299</v>
      </c>
      <c r="G790" s="114"/>
      <c r="I790" s="64">
        <f t="shared" si="155"/>
        <v>0</v>
      </c>
      <c r="J790" s="64">
        <v>0</v>
      </c>
      <c r="M790" s="114"/>
      <c r="O790" s="114"/>
      <c r="Q790" s="114"/>
      <c r="T790" s="114"/>
    </row>
    <row r="791" spans="2:20" hidden="1" x14ac:dyDescent="0.3">
      <c r="B791" s="114" t="e">
        <f>VLOOKUP(A791,BASE!A:B,2,FALSE)</f>
        <v>#N/A</v>
      </c>
      <c r="D791" s="112"/>
      <c r="E791" s="112">
        <f t="shared" si="153"/>
        <v>2.6145833333333299</v>
      </c>
      <c r="F791" s="112">
        <f t="shared" si="154"/>
        <v>2.6388888888888853</v>
      </c>
      <c r="G791" s="114"/>
      <c r="I791" s="64">
        <f t="shared" si="155"/>
        <v>0</v>
      </c>
      <c r="J791" s="64">
        <v>0</v>
      </c>
      <c r="M791" s="114"/>
      <c r="O791" s="114"/>
      <c r="Q791" s="114"/>
      <c r="T791" s="114"/>
    </row>
    <row r="792" spans="2:20" hidden="1" x14ac:dyDescent="0.3">
      <c r="B792" s="114" t="e">
        <f>VLOOKUP(A792,BASE!A:B,2,FALSE)</f>
        <v>#N/A</v>
      </c>
      <c r="D792" s="112"/>
      <c r="E792" s="112">
        <f t="shared" si="153"/>
        <v>2.6388888888888853</v>
      </c>
      <c r="F792" s="112">
        <f t="shared" si="154"/>
        <v>2.6631944444444406</v>
      </c>
      <c r="G792" s="114"/>
      <c r="I792" s="64">
        <f t="shared" si="155"/>
        <v>0</v>
      </c>
      <c r="J792" s="64">
        <v>0</v>
      </c>
      <c r="M792" s="114"/>
      <c r="O792" s="114"/>
      <c r="Q792" s="114"/>
      <c r="T792" s="114"/>
    </row>
    <row r="793" spans="2:20" hidden="1" x14ac:dyDescent="0.3">
      <c r="B793" s="114" t="e">
        <f>VLOOKUP(A793,BASE!A:B,2,FALSE)</f>
        <v>#N/A</v>
      </c>
      <c r="D793" s="112"/>
      <c r="E793" s="112">
        <f t="shared" ref="E793:E799" si="156">SUM(F792+D793)</f>
        <v>2.6631944444444406</v>
      </c>
      <c r="F793" s="112">
        <f t="shared" ref="F793:F799" si="157">SUM(E793+$G$1)</f>
        <v>2.687499999999996</v>
      </c>
      <c r="G793" s="114"/>
      <c r="I793" s="64">
        <f t="shared" ref="I793:I799" si="158">SUM(H793*$F$1)</f>
        <v>0</v>
      </c>
      <c r="J793" s="64">
        <v>0</v>
      </c>
      <c r="M793" s="114"/>
      <c r="O793" s="114"/>
      <c r="Q793" s="114"/>
      <c r="T793" s="114"/>
    </row>
    <row r="794" spans="2:20" hidden="1" x14ac:dyDescent="0.3">
      <c r="B794" s="114" t="e">
        <f>VLOOKUP(A794,BASE!A:B,2,FALSE)</f>
        <v>#N/A</v>
      </c>
      <c r="D794" s="112"/>
      <c r="E794" s="112">
        <f t="shared" si="156"/>
        <v>2.687499999999996</v>
      </c>
      <c r="F794" s="112">
        <f t="shared" si="157"/>
        <v>2.7118055555555514</v>
      </c>
      <c r="G794" s="114"/>
      <c r="I794" s="64">
        <f t="shared" si="158"/>
        <v>0</v>
      </c>
      <c r="J794" s="64">
        <v>0</v>
      </c>
      <c r="M794" s="114"/>
      <c r="O794" s="114"/>
      <c r="Q794" s="114"/>
      <c r="T794" s="114"/>
    </row>
    <row r="795" spans="2:20" hidden="1" x14ac:dyDescent="0.3">
      <c r="B795" s="114" t="e">
        <f>VLOOKUP(A795,BASE!A:B,2,FALSE)</f>
        <v>#N/A</v>
      </c>
      <c r="D795" s="112"/>
      <c r="E795" s="112">
        <f t="shared" si="156"/>
        <v>2.7118055555555514</v>
      </c>
      <c r="F795" s="112">
        <f t="shared" si="157"/>
        <v>2.7361111111111067</v>
      </c>
      <c r="G795" s="114"/>
      <c r="I795" s="64">
        <f t="shared" si="158"/>
        <v>0</v>
      </c>
      <c r="J795" s="64">
        <v>0</v>
      </c>
      <c r="M795" s="114"/>
      <c r="O795" s="114"/>
      <c r="Q795" s="114"/>
      <c r="T795" s="114"/>
    </row>
    <row r="796" spans="2:20" hidden="1" x14ac:dyDescent="0.3">
      <c r="B796" s="114" t="e">
        <f>VLOOKUP(A796,BASE!A:B,2,FALSE)</f>
        <v>#N/A</v>
      </c>
      <c r="D796" s="112"/>
      <c r="E796" s="112">
        <f t="shared" si="156"/>
        <v>2.7361111111111067</v>
      </c>
      <c r="F796" s="112">
        <f t="shared" si="157"/>
        <v>2.7604166666666621</v>
      </c>
      <c r="G796" s="114"/>
      <c r="I796" s="64">
        <f t="shared" si="158"/>
        <v>0</v>
      </c>
      <c r="J796" s="64">
        <v>0</v>
      </c>
      <c r="M796" s="114"/>
      <c r="O796" s="114"/>
      <c r="Q796" s="114"/>
      <c r="T796" s="114"/>
    </row>
    <row r="797" spans="2:20" hidden="1" x14ac:dyDescent="0.3">
      <c r="B797" s="114" t="e">
        <f>VLOOKUP(A797,BASE!A:B,2,FALSE)</f>
        <v>#N/A</v>
      </c>
      <c r="D797" s="112"/>
      <c r="E797" s="112">
        <f t="shared" si="156"/>
        <v>2.7604166666666621</v>
      </c>
      <c r="F797" s="112">
        <f t="shared" si="157"/>
        <v>2.7847222222222174</v>
      </c>
      <c r="G797" s="114"/>
      <c r="I797" s="64">
        <f t="shared" si="158"/>
        <v>0</v>
      </c>
      <c r="J797" s="64">
        <v>0</v>
      </c>
      <c r="M797" s="114"/>
      <c r="O797" s="114"/>
      <c r="Q797" s="114"/>
      <c r="T797" s="114"/>
    </row>
    <row r="798" spans="2:20" hidden="1" x14ac:dyDescent="0.3">
      <c r="B798" s="114" t="e">
        <f>VLOOKUP(A798,BASE!A:B,2,FALSE)</f>
        <v>#N/A</v>
      </c>
      <c r="D798" s="112"/>
      <c r="E798" s="112">
        <f t="shared" si="156"/>
        <v>2.7847222222222174</v>
      </c>
      <c r="F798" s="112">
        <f t="shared" si="157"/>
        <v>2.8090277777777728</v>
      </c>
      <c r="G798" s="114"/>
      <c r="I798" s="64">
        <f t="shared" si="158"/>
        <v>0</v>
      </c>
      <c r="J798" s="64">
        <v>0</v>
      </c>
      <c r="M798" s="114"/>
      <c r="O798" s="114"/>
      <c r="Q798" s="114"/>
      <c r="T798" s="114"/>
    </row>
    <row r="799" spans="2:20" hidden="1" x14ac:dyDescent="0.3">
      <c r="B799" s="114" t="e">
        <f>VLOOKUP(A799,BASE!A:B,2,FALSE)</f>
        <v>#N/A</v>
      </c>
      <c r="D799" s="112"/>
      <c r="E799" s="112">
        <f t="shared" si="156"/>
        <v>2.8090277777777728</v>
      </c>
      <c r="F799" s="112">
        <f t="shared" si="157"/>
        <v>2.8333333333333282</v>
      </c>
      <c r="G799" s="114"/>
      <c r="I799" s="64">
        <f t="shared" si="158"/>
        <v>0</v>
      </c>
      <c r="J799" s="64">
        <v>0</v>
      </c>
      <c r="M799" s="114"/>
      <c r="O799" s="114"/>
      <c r="Q799" s="114"/>
      <c r="T799" s="114"/>
    </row>
  </sheetData>
  <dataConsolidate/>
  <mergeCells count="225">
    <mergeCell ref="L621:L627"/>
    <mergeCell ref="L637:L643"/>
    <mergeCell ref="C646:C648"/>
    <mergeCell ref="C650:C652"/>
    <mergeCell ref="C654:C656"/>
    <mergeCell ref="L654:L656"/>
    <mergeCell ref="L669:L672"/>
    <mergeCell ref="L685:L688"/>
    <mergeCell ref="L540:L542"/>
    <mergeCell ref="L559:L562"/>
    <mergeCell ref="L565:L569"/>
    <mergeCell ref="L576:L580"/>
    <mergeCell ref="L588:L591"/>
    <mergeCell ref="C599:C604"/>
    <mergeCell ref="C606:C611"/>
    <mergeCell ref="C613:C618"/>
    <mergeCell ref="L599:L604"/>
    <mergeCell ref="L613:L618"/>
    <mergeCell ref="C549:C552"/>
    <mergeCell ref="C544:C546"/>
    <mergeCell ref="C540:C542"/>
    <mergeCell ref="A690:B690"/>
    <mergeCell ref="C669:C672"/>
    <mergeCell ref="C664:C667"/>
    <mergeCell ref="L496:L498"/>
    <mergeCell ref="C659:C662"/>
    <mergeCell ref="L513:L517"/>
    <mergeCell ref="C621:C627"/>
    <mergeCell ref="C629:C635"/>
    <mergeCell ref="C637:C643"/>
    <mergeCell ref="A645:B645"/>
    <mergeCell ref="A658:B658"/>
    <mergeCell ref="A674:B674"/>
    <mergeCell ref="C675:C678"/>
    <mergeCell ref="C680:C683"/>
    <mergeCell ref="C685:C688"/>
    <mergeCell ref="A582:B582"/>
    <mergeCell ref="A598:B598"/>
    <mergeCell ref="C593:C596"/>
    <mergeCell ref="C588:C591"/>
    <mergeCell ref="C583:C586"/>
    <mergeCell ref="A620:B620"/>
    <mergeCell ref="C565:C569"/>
    <mergeCell ref="C559:C562"/>
    <mergeCell ref="C554:C557"/>
    <mergeCell ref="C536:C538"/>
    <mergeCell ref="C571:C574"/>
    <mergeCell ref="C576:C580"/>
    <mergeCell ref="C507:C511"/>
    <mergeCell ref="C513:C517"/>
    <mergeCell ref="A519:B519"/>
    <mergeCell ref="C520:C523"/>
    <mergeCell ref="C525:C528"/>
    <mergeCell ref="C530:C533"/>
    <mergeCell ref="A535:B535"/>
    <mergeCell ref="A548:B548"/>
    <mergeCell ref="A564:B564"/>
    <mergeCell ref="C472:C475"/>
    <mergeCell ref="C477:C480"/>
    <mergeCell ref="C482:C485"/>
    <mergeCell ref="A487:B487"/>
    <mergeCell ref="A500:B500"/>
    <mergeCell ref="C488:C490"/>
    <mergeCell ref="C492:C494"/>
    <mergeCell ref="C496:C498"/>
    <mergeCell ref="C501:C505"/>
    <mergeCell ref="A442:B442"/>
    <mergeCell ref="L434:L440"/>
    <mergeCell ref="L418:L424"/>
    <mergeCell ref="C443:C445"/>
    <mergeCell ref="C447:C449"/>
    <mergeCell ref="C451:C453"/>
    <mergeCell ref="A455:B455"/>
    <mergeCell ref="A471:B471"/>
    <mergeCell ref="C456:C459"/>
    <mergeCell ref="C461:C464"/>
    <mergeCell ref="C466:C469"/>
    <mergeCell ref="A417:B417"/>
    <mergeCell ref="L393:L399"/>
    <mergeCell ref="C393:C399"/>
    <mergeCell ref="C401:C407"/>
    <mergeCell ref="C409:C415"/>
    <mergeCell ref="L409:L415"/>
    <mergeCell ref="C418:C424"/>
    <mergeCell ref="C426:C432"/>
    <mergeCell ref="C434:C440"/>
    <mergeCell ref="A376:B376"/>
    <mergeCell ref="A392:B392"/>
    <mergeCell ref="C364:C366"/>
    <mergeCell ref="C368:C370"/>
    <mergeCell ref="C372:C374"/>
    <mergeCell ref="L357:L361"/>
    <mergeCell ref="L372:L374"/>
    <mergeCell ref="C377:C380"/>
    <mergeCell ref="C382:C385"/>
    <mergeCell ref="C387:C390"/>
    <mergeCell ref="L387:L390"/>
    <mergeCell ref="A363:B363"/>
    <mergeCell ref="R38:S38"/>
    <mergeCell ref="A59:B59"/>
    <mergeCell ref="R58:S58"/>
    <mergeCell ref="R48:S48"/>
    <mergeCell ref="R11:S11"/>
    <mergeCell ref="C30:C37"/>
    <mergeCell ref="C39:C47"/>
    <mergeCell ref="C49:C57"/>
    <mergeCell ref="L49:L57"/>
    <mergeCell ref="A1:B1"/>
    <mergeCell ref="B2:B3"/>
    <mergeCell ref="A2:A3"/>
    <mergeCell ref="C20:C26"/>
    <mergeCell ref="A28:B28"/>
    <mergeCell ref="C1:D1"/>
    <mergeCell ref="Q2:S2"/>
    <mergeCell ref="T2:T3"/>
    <mergeCell ref="C2:C3"/>
    <mergeCell ref="D2:D3"/>
    <mergeCell ref="H2:J2"/>
    <mergeCell ref="E2:E3"/>
    <mergeCell ref="F2:F3"/>
    <mergeCell ref="L2:L3"/>
    <mergeCell ref="G2:G3"/>
    <mergeCell ref="M2:P2"/>
    <mergeCell ref="I1:K1"/>
    <mergeCell ref="U2:U3"/>
    <mergeCell ref="G4:G10"/>
    <mergeCell ref="R19:S19"/>
    <mergeCell ref="R27:S27"/>
    <mergeCell ref="C4:C10"/>
    <mergeCell ref="K2:K3"/>
    <mergeCell ref="A117:B117"/>
    <mergeCell ref="C105:C107"/>
    <mergeCell ref="C109:C111"/>
    <mergeCell ref="C113:C115"/>
    <mergeCell ref="L83:L86"/>
    <mergeCell ref="A104:B104"/>
    <mergeCell ref="C89:C92"/>
    <mergeCell ref="C94:C97"/>
    <mergeCell ref="C99:C102"/>
    <mergeCell ref="L99:L102"/>
    <mergeCell ref="A72:B72"/>
    <mergeCell ref="A88:B88"/>
    <mergeCell ref="C73:C76"/>
    <mergeCell ref="C78:C81"/>
    <mergeCell ref="C83:C86"/>
    <mergeCell ref="C60:C62"/>
    <mergeCell ref="C64:C66"/>
    <mergeCell ref="C68:C70"/>
    <mergeCell ref="L68:L70"/>
    <mergeCell ref="C12:C18"/>
    <mergeCell ref="L21:L22"/>
    <mergeCell ref="A149:B149"/>
    <mergeCell ref="L134:L137"/>
    <mergeCell ref="C134:C137"/>
    <mergeCell ref="C139:C142"/>
    <mergeCell ref="C144:C147"/>
    <mergeCell ref="L144:L147"/>
    <mergeCell ref="L113:L115"/>
    <mergeCell ref="A133:B133"/>
    <mergeCell ref="C118:C121"/>
    <mergeCell ref="C123:C126"/>
    <mergeCell ref="C128:C131"/>
    <mergeCell ref="L128:L131"/>
    <mergeCell ref="L183:L185"/>
    <mergeCell ref="A203:B203"/>
    <mergeCell ref="C188:C191"/>
    <mergeCell ref="C193:C196"/>
    <mergeCell ref="C198:C201"/>
    <mergeCell ref="L198:L201"/>
    <mergeCell ref="C150:C156"/>
    <mergeCell ref="C158:C164"/>
    <mergeCell ref="C166:C172"/>
    <mergeCell ref="A174:B174"/>
    <mergeCell ref="A187:B187"/>
    <mergeCell ref="C175:C177"/>
    <mergeCell ref="C179:C181"/>
    <mergeCell ref="C183:C185"/>
    <mergeCell ref="A235:B235"/>
    <mergeCell ref="C223:C225"/>
    <mergeCell ref="C227:C229"/>
    <mergeCell ref="C231:C233"/>
    <mergeCell ref="L231:L233"/>
    <mergeCell ref="A222:B222"/>
    <mergeCell ref="C204:C208"/>
    <mergeCell ref="C210:C214"/>
    <mergeCell ref="C216:C220"/>
    <mergeCell ref="L216:L220"/>
    <mergeCell ref="L210:L214"/>
    <mergeCell ref="A276:B276"/>
    <mergeCell ref="C258:C262"/>
    <mergeCell ref="C264:C268"/>
    <mergeCell ref="C270:C274"/>
    <mergeCell ref="L270:L274"/>
    <mergeCell ref="A257:B257"/>
    <mergeCell ref="C236:C241"/>
    <mergeCell ref="C243:C248"/>
    <mergeCell ref="C250:C255"/>
    <mergeCell ref="L237:L241"/>
    <mergeCell ref="L250:L255"/>
    <mergeCell ref="A328:B328"/>
    <mergeCell ref="C309:C313"/>
    <mergeCell ref="C315:C319"/>
    <mergeCell ref="L309:L313"/>
    <mergeCell ref="C321:C326"/>
    <mergeCell ref="L321:L326"/>
    <mergeCell ref="C277:C280"/>
    <mergeCell ref="C287:C290"/>
    <mergeCell ref="L287:L290"/>
    <mergeCell ref="A308:B308"/>
    <mergeCell ref="C293:C296"/>
    <mergeCell ref="C298:C301"/>
    <mergeCell ref="C303:C306"/>
    <mergeCell ref="L303:L306"/>
    <mergeCell ref="A292:B292"/>
    <mergeCell ref="C282:C285"/>
    <mergeCell ref="C345:C349"/>
    <mergeCell ref="C351:C355"/>
    <mergeCell ref="C357:C361"/>
    <mergeCell ref="A344:B344"/>
    <mergeCell ref="C329:C332"/>
    <mergeCell ref="C334:C337"/>
    <mergeCell ref="C339:C342"/>
    <mergeCell ref="L329:L332"/>
    <mergeCell ref="L334:L337"/>
    <mergeCell ref="L339:L342"/>
  </mergeCells>
  <conditionalFormatting sqref="E1:E156 E158:E164 E166:E172 E174:E177 E187:E191 E193:E196 E198:E201 E203:E208 E210:E214 E216:E220 E222:E225 E227:E229 E231:E233 E235:E241 E243:E248 E250:E255 E257:E262 E264:E268 E270:E274 E292:E296 E276:E280 E282:E285 E287:E290 E298:E301 E303:E306 E308:E313 E315:E319 E328:E332 E321:E326 E339:E342 E344:E349 E334:E337 E351:E355 E357:E361 E363:E366 E368:E370 E372:E374 E376:E380 E392:E399 E417:E424 E442:E445 E455:E459 E471:E475 E487:E490 E500:E505 E519:E523 E535:E538 E548:E552 E564:E569 E582:E586 E598:E604 E645:E648 E658:E662 E674:E678 E690:E1048576 E620:E621">
    <cfRule type="cellIs" dxfId="267" priority="278" operator="between">
      <formula>0.3125</formula>
      <formula>0.833333333333333</formula>
    </cfRule>
    <cfRule type="cellIs" dxfId="266" priority="279" operator="between">
      <formula>0.166666666666667</formula>
      <formula>0.311805555555556</formula>
    </cfRule>
  </conditionalFormatting>
  <conditionalFormatting sqref="E157">
    <cfRule type="cellIs" dxfId="265" priority="276" operator="between">
      <formula>0.3125</formula>
      <formula>0.833333333333333</formula>
    </cfRule>
    <cfRule type="cellIs" dxfId="264" priority="277" operator="between">
      <formula>0.166666666666667</formula>
      <formula>0.311805555555556</formula>
    </cfRule>
  </conditionalFormatting>
  <conditionalFormatting sqref="E165">
    <cfRule type="cellIs" dxfId="263" priority="274" operator="between">
      <formula>0.3125</formula>
      <formula>0.833333333333333</formula>
    </cfRule>
    <cfRule type="cellIs" dxfId="262" priority="275" operator="between">
      <formula>0.166666666666667</formula>
      <formula>0.311805555555556</formula>
    </cfRule>
  </conditionalFormatting>
  <conditionalFormatting sqref="E173">
    <cfRule type="cellIs" dxfId="261" priority="272" operator="between">
      <formula>0.3125</formula>
      <formula>0.833333333333333</formula>
    </cfRule>
    <cfRule type="cellIs" dxfId="260" priority="273" operator="between">
      <formula>0.166666666666667</formula>
      <formula>0.311805555555556</formula>
    </cfRule>
  </conditionalFormatting>
  <conditionalFormatting sqref="E178">
    <cfRule type="cellIs" dxfId="259" priority="270" operator="between">
      <formula>0.3125</formula>
      <formula>0.833333333333333</formula>
    </cfRule>
    <cfRule type="cellIs" dxfId="258" priority="271" operator="between">
      <formula>0.166666666666667</formula>
      <formula>0.311805555555556</formula>
    </cfRule>
  </conditionalFormatting>
  <conditionalFormatting sqref="E179:E181">
    <cfRule type="cellIs" dxfId="257" priority="268" operator="between">
      <formula>0.3125</formula>
      <formula>0.833333333333333</formula>
    </cfRule>
    <cfRule type="cellIs" dxfId="256" priority="269" operator="between">
      <formula>0.166666666666667</formula>
      <formula>0.311805555555556</formula>
    </cfRule>
  </conditionalFormatting>
  <conditionalFormatting sqref="E182">
    <cfRule type="cellIs" dxfId="255" priority="266" operator="between">
      <formula>0.3125</formula>
      <formula>0.833333333333333</formula>
    </cfRule>
    <cfRule type="cellIs" dxfId="254" priority="267" operator="between">
      <formula>0.166666666666667</formula>
      <formula>0.311805555555556</formula>
    </cfRule>
  </conditionalFormatting>
  <conditionalFormatting sqref="E183:E185">
    <cfRule type="cellIs" dxfId="253" priority="264" operator="between">
      <formula>0.3125</formula>
      <formula>0.833333333333333</formula>
    </cfRule>
    <cfRule type="cellIs" dxfId="252" priority="265" operator="between">
      <formula>0.166666666666667</formula>
      <formula>0.311805555555556</formula>
    </cfRule>
  </conditionalFormatting>
  <conditionalFormatting sqref="E186">
    <cfRule type="cellIs" dxfId="251" priority="262" operator="between">
      <formula>0.3125</formula>
      <formula>0.833333333333333</formula>
    </cfRule>
    <cfRule type="cellIs" dxfId="250" priority="263" operator="between">
      <formula>0.166666666666667</formula>
      <formula>0.311805555555556</formula>
    </cfRule>
  </conditionalFormatting>
  <conditionalFormatting sqref="E192">
    <cfRule type="cellIs" dxfId="249" priority="256" operator="between">
      <formula>0.3125</formula>
      <formula>0.833333333333333</formula>
    </cfRule>
    <cfRule type="cellIs" dxfId="248" priority="257" operator="between">
      <formula>0.166666666666667</formula>
      <formula>0.311805555555556</formula>
    </cfRule>
  </conditionalFormatting>
  <conditionalFormatting sqref="E197">
    <cfRule type="cellIs" dxfId="247" priority="254" operator="between">
      <formula>0.3125</formula>
      <formula>0.833333333333333</formula>
    </cfRule>
    <cfRule type="cellIs" dxfId="246" priority="255" operator="between">
      <formula>0.166666666666667</formula>
      <formula>0.311805555555556</formula>
    </cfRule>
  </conditionalFormatting>
  <conditionalFormatting sqref="E202">
    <cfRule type="cellIs" dxfId="245" priority="252" operator="between">
      <formula>0.3125</formula>
      <formula>0.833333333333333</formula>
    </cfRule>
    <cfRule type="cellIs" dxfId="244" priority="253" operator="between">
      <formula>0.166666666666667</formula>
      <formula>0.311805555555556</formula>
    </cfRule>
  </conditionalFormatting>
  <conditionalFormatting sqref="E209">
    <cfRule type="cellIs" dxfId="243" priority="250" operator="between">
      <formula>0.3125</formula>
      <formula>0.833333333333333</formula>
    </cfRule>
    <cfRule type="cellIs" dxfId="242" priority="251" operator="between">
      <formula>0.166666666666667</formula>
      <formula>0.311805555555556</formula>
    </cfRule>
  </conditionalFormatting>
  <conditionalFormatting sqref="E215">
    <cfRule type="cellIs" dxfId="241" priority="248" operator="between">
      <formula>0.3125</formula>
      <formula>0.833333333333333</formula>
    </cfRule>
    <cfRule type="cellIs" dxfId="240" priority="249" operator="between">
      <formula>0.166666666666667</formula>
      <formula>0.311805555555556</formula>
    </cfRule>
  </conditionalFormatting>
  <conditionalFormatting sqref="E221">
    <cfRule type="cellIs" dxfId="239" priority="246" operator="between">
      <formula>0.3125</formula>
      <formula>0.833333333333333</formula>
    </cfRule>
    <cfRule type="cellIs" dxfId="238" priority="247" operator="between">
      <formula>0.166666666666667</formula>
      <formula>0.311805555555556</formula>
    </cfRule>
  </conditionalFormatting>
  <conditionalFormatting sqref="E226">
    <cfRule type="cellIs" dxfId="237" priority="244" operator="between">
      <formula>0.3125</formula>
      <formula>0.833333333333333</formula>
    </cfRule>
    <cfRule type="cellIs" dxfId="236" priority="245" operator="between">
      <formula>0.166666666666667</formula>
      <formula>0.311805555555556</formula>
    </cfRule>
  </conditionalFormatting>
  <conditionalFormatting sqref="E230">
    <cfRule type="cellIs" dxfId="235" priority="242" operator="between">
      <formula>0.3125</formula>
      <formula>0.833333333333333</formula>
    </cfRule>
    <cfRule type="cellIs" dxfId="234" priority="243" operator="between">
      <formula>0.166666666666667</formula>
      <formula>0.311805555555556</formula>
    </cfRule>
  </conditionalFormatting>
  <conditionalFormatting sqref="E234">
    <cfRule type="cellIs" dxfId="233" priority="240" operator="between">
      <formula>0.3125</formula>
      <formula>0.833333333333333</formula>
    </cfRule>
    <cfRule type="cellIs" dxfId="232" priority="241" operator="between">
      <formula>0.166666666666667</formula>
      <formula>0.311805555555556</formula>
    </cfRule>
  </conditionalFormatting>
  <conditionalFormatting sqref="E242">
    <cfRule type="cellIs" dxfId="231" priority="238" operator="between">
      <formula>0.3125</formula>
      <formula>0.833333333333333</formula>
    </cfRule>
    <cfRule type="cellIs" dxfId="230" priority="239" operator="between">
      <formula>0.166666666666667</formula>
      <formula>0.311805555555556</formula>
    </cfRule>
  </conditionalFormatting>
  <conditionalFormatting sqref="E249">
    <cfRule type="cellIs" dxfId="229" priority="236" operator="between">
      <formula>0.3125</formula>
      <formula>0.833333333333333</formula>
    </cfRule>
    <cfRule type="cellIs" dxfId="228" priority="237" operator="between">
      <formula>0.166666666666667</formula>
      <formula>0.311805555555556</formula>
    </cfRule>
  </conditionalFormatting>
  <conditionalFormatting sqref="E256">
    <cfRule type="cellIs" dxfId="227" priority="234" operator="between">
      <formula>0.3125</formula>
      <formula>0.833333333333333</formula>
    </cfRule>
    <cfRule type="cellIs" dxfId="226" priority="235" operator="between">
      <formula>0.166666666666667</formula>
      <formula>0.311805555555556</formula>
    </cfRule>
  </conditionalFormatting>
  <conditionalFormatting sqref="E263">
    <cfRule type="cellIs" dxfId="225" priority="232" operator="between">
      <formula>0.3125</formula>
      <formula>0.833333333333333</formula>
    </cfRule>
    <cfRule type="cellIs" dxfId="224" priority="233" operator="between">
      <formula>0.166666666666667</formula>
      <formula>0.311805555555556</formula>
    </cfRule>
  </conditionalFormatting>
  <conditionalFormatting sqref="E269">
    <cfRule type="cellIs" dxfId="223" priority="230" operator="between">
      <formula>0.3125</formula>
      <formula>0.833333333333333</formula>
    </cfRule>
    <cfRule type="cellIs" dxfId="222" priority="231" operator="between">
      <formula>0.166666666666667</formula>
      <formula>0.311805555555556</formula>
    </cfRule>
  </conditionalFormatting>
  <conditionalFormatting sqref="E275">
    <cfRule type="cellIs" dxfId="221" priority="228" operator="between">
      <formula>0.3125</formula>
      <formula>0.833333333333333</formula>
    </cfRule>
    <cfRule type="cellIs" dxfId="220" priority="229" operator="between">
      <formula>0.166666666666667</formula>
      <formula>0.311805555555556</formula>
    </cfRule>
  </conditionalFormatting>
  <conditionalFormatting sqref="E281">
    <cfRule type="cellIs" dxfId="219" priority="226" operator="between">
      <formula>0.3125</formula>
      <formula>0.833333333333333</formula>
    </cfRule>
    <cfRule type="cellIs" dxfId="218" priority="227" operator="between">
      <formula>0.166666666666667</formula>
      <formula>0.311805555555556</formula>
    </cfRule>
  </conditionalFormatting>
  <conditionalFormatting sqref="E286">
    <cfRule type="cellIs" dxfId="217" priority="224" operator="between">
      <formula>0.3125</formula>
      <formula>0.833333333333333</formula>
    </cfRule>
    <cfRule type="cellIs" dxfId="216" priority="225" operator="between">
      <formula>0.166666666666667</formula>
      <formula>0.311805555555556</formula>
    </cfRule>
  </conditionalFormatting>
  <conditionalFormatting sqref="E291">
    <cfRule type="cellIs" dxfId="215" priority="222" operator="between">
      <formula>0.3125</formula>
      <formula>0.833333333333333</formula>
    </cfRule>
    <cfRule type="cellIs" dxfId="214" priority="223" operator="between">
      <formula>0.166666666666667</formula>
      <formula>0.311805555555556</formula>
    </cfRule>
  </conditionalFormatting>
  <conditionalFormatting sqref="E297">
    <cfRule type="cellIs" dxfId="213" priority="220" operator="between">
      <formula>0.3125</formula>
      <formula>0.833333333333333</formula>
    </cfRule>
    <cfRule type="cellIs" dxfId="212" priority="221" operator="between">
      <formula>0.166666666666667</formula>
      <formula>0.311805555555556</formula>
    </cfRule>
  </conditionalFormatting>
  <conditionalFormatting sqref="E302:F302">
    <cfRule type="cellIs" dxfId="211" priority="218" operator="between">
      <formula>0.3125</formula>
      <formula>0.833333333333333</formula>
    </cfRule>
    <cfRule type="cellIs" dxfId="210" priority="219" operator="between">
      <formula>0.166666666666667</formula>
      <formula>0.311805555555556</formula>
    </cfRule>
  </conditionalFormatting>
  <conditionalFormatting sqref="E307:F307">
    <cfRule type="cellIs" dxfId="209" priority="216" operator="between">
      <formula>0.3125</formula>
      <formula>0.833333333333333</formula>
    </cfRule>
    <cfRule type="cellIs" dxfId="208" priority="217" operator="between">
      <formula>0.166666666666667</formula>
      <formula>0.311805555555556</formula>
    </cfRule>
  </conditionalFormatting>
  <conditionalFormatting sqref="E314:F314">
    <cfRule type="cellIs" dxfId="207" priority="214" operator="between">
      <formula>0.3125</formula>
      <formula>0.833333333333333</formula>
    </cfRule>
    <cfRule type="cellIs" dxfId="206" priority="215" operator="between">
      <formula>0.166666666666667</formula>
      <formula>0.311805555555556</formula>
    </cfRule>
  </conditionalFormatting>
  <conditionalFormatting sqref="E320:F320">
    <cfRule type="cellIs" dxfId="205" priority="212" operator="between">
      <formula>0.3125</formula>
      <formula>0.833333333333333</formula>
    </cfRule>
    <cfRule type="cellIs" dxfId="204" priority="213" operator="between">
      <formula>0.166666666666667</formula>
      <formula>0.311805555555556</formula>
    </cfRule>
  </conditionalFormatting>
  <conditionalFormatting sqref="E327:F327">
    <cfRule type="cellIs" dxfId="203" priority="210" operator="between">
      <formula>0.3125</formula>
      <formula>0.833333333333333</formula>
    </cfRule>
    <cfRule type="cellIs" dxfId="202" priority="211" operator="between">
      <formula>0.166666666666667</formula>
      <formula>0.311805555555556</formula>
    </cfRule>
  </conditionalFormatting>
  <conditionalFormatting sqref="E333:F333">
    <cfRule type="cellIs" dxfId="201" priority="208" operator="between">
      <formula>0.3125</formula>
      <formula>0.833333333333333</formula>
    </cfRule>
    <cfRule type="cellIs" dxfId="200" priority="209" operator="between">
      <formula>0.166666666666667</formula>
      <formula>0.311805555555556</formula>
    </cfRule>
  </conditionalFormatting>
  <conditionalFormatting sqref="E338:F338">
    <cfRule type="cellIs" dxfId="199" priority="206" operator="between">
      <formula>0.3125</formula>
      <formula>0.833333333333333</formula>
    </cfRule>
    <cfRule type="cellIs" dxfId="198" priority="207" operator="between">
      <formula>0.166666666666667</formula>
      <formula>0.311805555555556</formula>
    </cfRule>
  </conditionalFormatting>
  <conditionalFormatting sqref="E343:F343">
    <cfRule type="cellIs" dxfId="197" priority="204" operator="between">
      <formula>0.3125</formula>
      <formula>0.833333333333333</formula>
    </cfRule>
    <cfRule type="cellIs" dxfId="196" priority="205" operator="between">
      <formula>0.166666666666667</formula>
      <formula>0.311805555555556</formula>
    </cfRule>
  </conditionalFormatting>
  <conditionalFormatting sqref="E350:F350">
    <cfRule type="cellIs" dxfId="195" priority="202" operator="between">
      <formula>0.3125</formula>
      <formula>0.833333333333333</formula>
    </cfRule>
    <cfRule type="cellIs" dxfId="194" priority="203" operator="between">
      <formula>0.166666666666667</formula>
      <formula>0.311805555555556</formula>
    </cfRule>
  </conditionalFormatting>
  <conditionalFormatting sqref="E356:F356">
    <cfRule type="cellIs" dxfId="193" priority="200" operator="between">
      <formula>0.3125</formula>
      <formula>0.833333333333333</formula>
    </cfRule>
    <cfRule type="cellIs" dxfId="192" priority="201" operator="between">
      <formula>0.166666666666667</formula>
      <formula>0.311805555555556</formula>
    </cfRule>
  </conditionalFormatting>
  <conditionalFormatting sqref="E362:F362">
    <cfRule type="cellIs" dxfId="191" priority="198" operator="between">
      <formula>0.3125</formula>
      <formula>0.833333333333333</formula>
    </cfRule>
    <cfRule type="cellIs" dxfId="190" priority="199" operator="between">
      <formula>0.166666666666667</formula>
      <formula>0.311805555555556</formula>
    </cfRule>
  </conditionalFormatting>
  <conditionalFormatting sqref="E367:F367">
    <cfRule type="cellIs" dxfId="189" priority="196" operator="between">
      <formula>0.3125</formula>
      <formula>0.833333333333333</formula>
    </cfRule>
    <cfRule type="cellIs" dxfId="188" priority="197" operator="between">
      <formula>0.166666666666667</formula>
      <formula>0.311805555555556</formula>
    </cfRule>
  </conditionalFormatting>
  <conditionalFormatting sqref="E371:F371">
    <cfRule type="cellIs" dxfId="187" priority="194" operator="between">
      <formula>0.3125</formula>
      <formula>0.833333333333333</formula>
    </cfRule>
    <cfRule type="cellIs" dxfId="186" priority="195" operator="between">
      <formula>0.166666666666667</formula>
      <formula>0.311805555555556</formula>
    </cfRule>
  </conditionalFormatting>
  <conditionalFormatting sqref="E375:F375">
    <cfRule type="cellIs" dxfId="185" priority="192" operator="between">
      <formula>0.3125</formula>
      <formula>0.833333333333333</formula>
    </cfRule>
    <cfRule type="cellIs" dxfId="184" priority="193" operator="between">
      <formula>0.166666666666667</formula>
      <formula>0.311805555555556</formula>
    </cfRule>
  </conditionalFormatting>
  <conditionalFormatting sqref="E381:F381">
    <cfRule type="cellIs" dxfId="183" priority="190" operator="between">
      <formula>0.3125</formula>
      <formula>0.833333333333333</formula>
    </cfRule>
    <cfRule type="cellIs" dxfId="182" priority="191" operator="between">
      <formula>0.166666666666667</formula>
      <formula>0.311805555555556</formula>
    </cfRule>
  </conditionalFormatting>
  <conditionalFormatting sqref="E382:E385">
    <cfRule type="cellIs" dxfId="181" priority="188" operator="between">
      <formula>0.3125</formula>
      <formula>0.833333333333333</formula>
    </cfRule>
    <cfRule type="cellIs" dxfId="180" priority="189" operator="between">
      <formula>0.166666666666667</formula>
      <formula>0.311805555555556</formula>
    </cfRule>
  </conditionalFormatting>
  <conditionalFormatting sqref="E386:F386">
    <cfRule type="cellIs" dxfId="179" priority="186" operator="between">
      <formula>0.3125</formula>
      <formula>0.833333333333333</formula>
    </cfRule>
    <cfRule type="cellIs" dxfId="178" priority="187" operator="between">
      <formula>0.166666666666667</formula>
      <formula>0.311805555555556</formula>
    </cfRule>
  </conditionalFormatting>
  <conditionalFormatting sqref="E387:E390">
    <cfRule type="cellIs" dxfId="177" priority="180" operator="between">
      <formula>0.3125</formula>
      <formula>0.833333333333333</formula>
    </cfRule>
    <cfRule type="cellIs" dxfId="176" priority="181" operator="between">
      <formula>0.166666666666667</formula>
      <formula>0.311805555555556</formula>
    </cfRule>
  </conditionalFormatting>
  <conditionalFormatting sqref="E391:F391">
    <cfRule type="cellIs" dxfId="175" priority="178" operator="between">
      <formula>0.3125</formula>
      <formula>0.833333333333333</formula>
    </cfRule>
    <cfRule type="cellIs" dxfId="174" priority="179" operator="between">
      <formula>0.166666666666667</formula>
      <formula>0.311805555555556</formula>
    </cfRule>
  </conditionalFormatting>
  <conditionalFormatting sqref="E400:F400">
    <cfRule type="cellIs" dxfId="173" priority="174" operator="between">
      <formula>0.3125</formula>
      <formula>0.833333333333333</formula>
    </cfRule>
    <cfRule type="cellIs" dxfId="172" priority="175" operator="between">
      <formula>0.166666666666667</formula>
      <formula>0.311805555555556</formula>
    </cfRule>
  </conditionalFormatting>
  <conditionalFormatting sqref="E401:E407">
    <cfRule type="cellIs" dxfId="171" priority="172" operator="between">
      <formula>0.3125</formula>
      <formula>0.833333333333333</formula>
    </cfRule>
    <cfRule type="cellIs" dxfId="170" priority="173" operator="between">
      <formula>0.166666666666667</formula>
      <formula>0.311805555555556</formula>
    </cfRule>
  </conditionalFormatting>
  <conditionalFormatting sqref="E408:F408">
    <cfRule type="cellIs" dxfId="169" priority="170" operator="between">
      <formula>0.3125</formula>
      <formula>0.833333333333333</formula>
    </cfRule>
    <cfRule type="cellIs" dxfId="168" priority="171" operator="between">
      <formula>0.166666666666667</formula>
      <formula>0.311805555555556</formula>
    </cfRule>
  </conditionalFormatting>
  <conditionalFormatting sqref="E409:E415">
    <cfRule type="cellIs" dxfId="167" priority="168" operator="between">
      <formula>0.3125</formula>
      <formula>0.833333333333333</formula>
    </cfRule>
    <cfRule type="cellIs" dxfId="166" priority="169" operator="between">
      <formula>0.166666666666667</formula>
      <formula>0.311805555555556</formula>
    </cfRule>
  </conditionalFormatting>
  <conditionalFormatting sqref="E416:F416">
    <cfRule type="cellIs" dxfId="165" priority="166" operator="between">
      <formula>0.3125</formula>
      <formula>0.833333333333333</formula>
    </cfRule>
    <cfRule type="cellIs" dxfId="164" priority="167" operator="between">
      <formula>0.166666666666667</formula>
      <formula>0.311805555555556</formula>
    </cfRule>
  </conditionalFormatting>
  <conditionalFormatting sqref="E425:F425">
    <cfRule type="cellIs" dxfId="163" priority="164" operator="between">
      <formula>0.3125</formula>
      <formula>0.833333333333333</formula>
    </cfRule>
    <cfRule type="cellIs" dxfId="162" priority="165" operator="between">
      <formula>0.166666666666667</formula>
      <formula>0.311805555555556</formula>
    </cfRule>
  </conditionalFormatting>
  <conditionalFormatting sqref="E426:E432">
    <cfRule type="cellIs" dxfId="161" priority="162" operator="between">
      <formula>0.3125</formula>
      <formula>0.833333333333333</formula>
    </cfRule>
    <cfRule type="cellIs" dxfId="160" priority="163" operator="between">
      <formula>0.166666666666667</formula>
      <formula>0.311805555555556</formula>
    </cfRule>
  </conditionalFormatting>
  <conditionalFormatting sqref="E433:F433">
    <cfRule type="cellIs" dxfId="159" priority="160" operator="between">
      <formula>0.3125</formula>
      <formula>0.833333333333333</formula>
    </cfRule>
    <cfRule type="cellIs" dxfId="158" priority="161" operator="between">
      <formula>0.166666666666667</formula>
      <formula>0.311805555555556</formula>
    </cfRule>
  </conditionalFormatting>
  <conditionalFormatting sqref="E434:E440">
    <cfRule type="cellIs" dxfId="157" priority="158" operator="between">
      <formula>0.3125</formula>
      <formula>0.833333333333333</formula>
    </cfRule>
    <cfRule type="cellIs" dxfId="156" priority="159" operator="between">
      <formula>0.166666666666667</formula>
      <formula>0.311805555555556</formula>
    </cfRule>
  </conditionalFormatting>
  <conditionalFormatting sqref="E441:F441">
    <cfRule type="cellIs" dxfId="155" priority="156" operator="between">
      <formula>0.3125</formula>
      <formula>0.833333333333333</formula>
    </cfRule>
    <cfRule type="cellIs" dxfId="154" priority="157" operator="between">
      <formula>0.166666666666667</formula>
      <formula>0.311805555555556</formula>
    </cfRule>
  </conditionalFormatting>
  <conditionalFormatting sqref="E446:F446">
    <cfRule type="cellIs" dxfId="153" priority="154" operator="between">
      <formula>0.3125</formula>
      <formula>0.833333333333333</formula>
    </cfRule>
    <cfRule type="cellIs" dxfId="152" priority="155" operator="between">
      <formula>0.166666666666667</formula>
      <formula>0.311805555555556</formula>
    </cfRule>
  </conditionalFormatting>
  <conditionalFormatting sqref="E447:E449">
    <cfRule type="cellIs" dxfId="151" priority="152" operator="between">
      <formula>0.3125</formula>
      <formula>0.833333333333333</formula>
    </cfRule>
    <cfRule type="cellIs" dxfId="150" priority="153" operator="between">
      <formula>0.166666666666667</formula>
      <formula>0.311805555555556</formula>
    </cfRule>
  </conditionalFormatting>
  <conditionalFormatting sqref="E450:F450">
    <cfRule type="cellIs" dxfId="149" priority="150" operator="between">
      <formula>0.3125</formula>
      <formula>0.833333333333333</formula>
    </cfRule>
    <cfRule type="cellIs" dxfId="148" priority="151" operator="between">
      <formula>0.166666666666667</formula>
      <formula>0.311805555555556</formula>
    </cfRule>
  </conditionalFormatting>
  <conditionalFormatting sqref="E451:E453">
    <cfRule type="cellIs" dxfId="147" priority="148" operator="between">
      <formula>0.3125</formula>
      <formula>0.833333333333333</formula>
    </cfRule>
    <cfRule type="cellIs" dxfId="146" priority="149" operator="between">
      <formula>0.166666666666667</formula>
      <formula>0.311805555555556</formula>
    </cfRule>
  </conditionalFormatting>
  <conditionalFormatting sqref="E454:F454">
    <cfRule type="cellIs" dxfId="145" priority="146" operator="between">
      <formula>0.3125</formula>
      <formula>0.833333333333333</formula>
    </cfRule>
    <cfRule type="cellIs" dxfId="144" priority="147" operator="between">
      <formula>0.166666666666667</formula>
      <formula>0.311805555555556</formula>
    </cfRule>
  </conditionalFormatting>
  <conditionalFormatting sqref="E460:F460">
    <cfRule type="cellIs" dxfId="143" priority="144" operator="between">
      <formula>0.3125</formula>
      <formula>0.833333333333333</formula>
    </cfRule>
    <cfRule type="cellIs" dxfId="142" priority="145" operator="between">
      <formula>0.166666666666667</formula>
      <formula>0.311805555555556</formula>
    </cfRule>
  </conditionalFormatting>
  <conditionalFormatting sqref="E461:E464">
    <cfRule type="cellIs" dxfId="141" priority="142" operator="between">
      <formula>0.3125</formula>
      <formula>0.833333333333333</formula>
    </cfRule>
    <cfRule type="cellIs" dxfId="140" priority="143" operator="between">
      <formula>0.166666666666667</formula>
      <formula>0.311805555555556</formula>
    </cfRule>
  </conditionalFormatting>
  <conditionalFormatting sqref="E465:F465">
    <cfRule type="cellIs" dxfId="139" priority="140" operator="between">
      <formula>0.3125</formula>
      <formula>0.833333333333333</formula>
    </cfRule>
    <cfRule type="cellIs" dxfId="138" priority="141" operator="between">
      <formula>0.166666666666667</formula>
      <formula>0.311805555555556</formula>
    </cfRule>
  </conditionalFormatting>
  <conditionalFormatting sqref="E466:E469">
    <cfRule type="cellIs" dxfId="137" priority="138" operator="between">
      <formula>0.3125</formula>
      <formula>0.833333333333333</formula>
    </cfRule>
    <cfRule type="cellIs" dxfId="136" priority="139" operator="between">
      <formula>0.166666666666667</formula>
      <formula>0.311805555555556</formula>
    </cfRule>
  </conditionalFormatting>
  <conditionalFormatting sqref="E470:F470">
    <cfRule type="cellIs" dxfId="135" priority="136" operator="between">
      <formula>0.3125</formula>
      <formula>0.833333333333333</formula>
    </cfRule>
    <cfRule type="cellIs" dxfId="134" priority="137" operator="between">
      <formula>0.166666666666667</formula>
      <formula>0.311805555555556</formula>
    </cfRule>
  </conditionalFormatting>
  <conditionalFormatting sqref="E476:F476">
    <cfRule type="cellIs" dxfId="133" priority="134" operator="between">
      <formula>0.3125</formula>
      <formula>0.833333333333333</formula>
    </cfRule>
    <cfRule type="cellIs" dxfId="132" priority="135" operator="between">
      <formula>0.166666666666667</formula>
      <formula>0.311805555555556</formula>
    </cfRule>
  </conditionalFormatting>
  <conditionalFormatting sqref="E477:E480">
    <cfRule type="cellIs" dxfId="131" priority="132" operator="between">
      <formula>0.3125</formula>
      <formula>0.833333333333333</formula>
    </cfRule>
    <cfRule type="cellIs" dxfId="130" priority="133" operator="between">
      <formula>0.166666666666667</formula>
      <formula>0.311805555555556</formula>
    </cfRule>
  </conditionalFormatting>
  <conditionalFormatting sqref="E481:F481">
    <cfRule type="cellIs" dxfId="129" priority="130" operator="between">
      <formula>0.3125</formula>
      <formula>0.833333333333333</formula>
    </cfRule>
    <cfRule type="cellIs" dxfId="128" priority="131" operator="between">
      <formula>0.166666666666667</formula>
      <formula>0.311805555555556</formula>
    </cfRule>
  </conditionalFormatting>
  <conditionalFormatting sqref="E482:E485">
    <cfRule type="cellIs" dxfId="127" priority="128" operator="between">
      <formula>0.3125</formula>
      <formula>0.833333333333333</formula>
    </cfRule>
    <cfRule type="cellIs" dxfId="126" priority="129" operator="between">
      <formula>0.166666666666667</formula>
      <formula>0.311805555555556</formula>
    </cfRule>
  </conditionalFormatting>
  <conditionalFormatting sqref="E486:F486">
    <cfRule type="cellIs" dxfId="125" priority="126" operator="between">
      <formula>0.3125</formula>
      <formula>0.833333333333333</formula>
    </cfRule>
    <cfRule type="cellIs" dxfId="124" priority="127" operator="between">
      <formula>0.166666666666667</formula>
      <formula>0.311805555555556</formula>
    </cfRule>
  </conditionalFormatting>
  <conditionalFormatting sqref="E491:F491">
    <cfRule type="cellIs" dxfId="123" priority="124" operator="between">
      <formula>0.3125</formula>
      <formula>0.833333333333333</formula>
    </cfRule>
    <cfRule type="cellIs" dxfId="122" priority="125" operator="between">
      <formula>0.166666666666667</formula>
      <formula>0.311805555555556</formula>
    </cfRule>
  </conditionalFormatting>
  <conditionalFormatting sqref="E492:E494">
    <cfRule type="cellIs" dxfId="121" priority="122" operator="between">
      <formula>0.3125</formula>
      <formula>0.833333333333333</formula>
    </cfRule>
    <cfRule type="cellIs" dxfId="120" priority="123" operator="between">
      <formula>0.166666666666667</formula>
      <formula>0.311805555555556</formula>
    </cfRule>
  </conditionalFormatting>
  <conditionalFormatting sqref="E495:F495">
    <cfRule type="cellIs" dxfId="119" priority="120" operator="between">
      <formula>0.3125</formula>
      <formula>0.833333333333333</formula>
    </cfRule>
    <cfRule type="cellIs" dxfId="118" priority="121" operator="between">
      <formula>0.166666666666667</formula>
      <formula>0.311805555555556</formula>
    </cfRule>
  </conditionalFormatting>
  <conditionalFormatting sqref="E496:E498">
    <cfRule type="cellIs" dxfId="117" priority="118" operator="between">
      <formula>0.3125</formula>
      <formula>0.833333333333333</formula>
    </cfRule>
    <cfRule type="cellIs" dxfId="116" priority="119" operator="between">
      <formula>0.166666666666667</formula>
      <formula>0.311805555555556</formula>
    </cfRule>
  </conditionalFormatting>
  <conditionalFormatting sqref="E499:F499">
    <cfRule type="cellIs" dxfId="115" priority="116" operator="between">
      <formula>0.3125</formula>
      <formula>0.833333333333333</formula>
    </cfRule>
    <cfRule type="cellIs" dxfId="114" priority="117" operator="between">
      <formula>0.166666666666667</formula>
      <formula>0.311805555555556</formula>
    </cfRule>
  </conditionalFormatting>
  <conditionalFormatting sqref="E506:F506">
    <cfRule type="cellIs" dxfId="113" priority="114" operator="between">
      <formula>0.3125</formula>
      <formula>0.833333333333333</formula>
    </cfRule>
    <cfRule type="cellIs" dxfId="112" priority="115" operator="between">
      <formula>0.166666666666667</formula>
      <formula>0.311805555555556</formula>
    </cfRule>
  </conditionalFormatting>
  <conditionalFormatting sqref="E507:E511">
    <cfRule type="cellIs" dxfId="111" priority="112" operator="between">
      <formula>0.3125</formula>
      <formula>0.833333333333333</formula>
    </cfRule>
    <cfRule type="cellIs" dxfId="110" priority="113" operator="between">
      <formula>0.166666666666667</formula>
      <formula>0.311805555555556</formula>
    </cfRule>
  </conditionalFormatting>
  <conditionalFormatting sqref="E512:F512">
    <cfRule type="cellIs" dxfId="109" priority="110" operator="between">
      <formula>0.3125</formula>
      <formula>0.833333333333333</formula>
    </cfRule>
    <cfRule type="cellIs" dxfId="108" priority="111" operator="between">
      <formula>0.166666666666667</formula>
      <formula>0.311805555555556</formula>
    </cfRule>
  </conditionalFormatting>
  <conditionalFormatting sqref="E513:E517">
    <cfRule type="cellIs" dxfId="107" priority="108" operator="between">
      <formula>0.3125</formula>
      <formula>0.833333333333333</formula>
    </cfRule>
    <cfRule type="cellIs" dxfId="106" priority="109" operator="between">
      <formula>0.166666666666667</formula>
      <formula>0.311805555555556</formula>
    </cfRule>
  </conditionalFormatting>
  <conditionalFormatting sqref="E518:F518">
    <cfRule type="cellIs" dxfId="105" priority="106" operator="between">
      <formula>0.3125</formula>
      <formula>0.833333333333333</formula>
    </cfRule>
    <cfRule type="cellIs" dxfId="104" priority="107" operator="between">
      <formula>0.166666666666667</formula>
      <formula>0.311805555555556</formula>
    </cfRule>
  </conditionalFormatting>
  <conditionalFormatting sqref="E524:F524">
    <cfRule type="cellIs" dxfId="103" priority="104" operator="between">
      <formula>0.3125</formula>
      <formula>0.833333333333333</formula>
    </cfRule>
    <cfRule type="cellIs" dxfId="102" priority="105" operator="between">
      <formula>0.166666666666667</formula>
      <formula>0.311805555555556</formula>
    </cfRule>
  </conditionalFormatting>
  <conditionalFormatting sqref="E525:E528">
    <cfRule type="cellIs" dxfId="101" priority="102" operator="between">
      <formula>0.3125</formula>
      <formula>0.833333333333333</formula>
    </cfRule>
    <cfRule type="cellIs" dxfId="100" priority="103" operator="between">
      <formula>0.166666666666667</formula>
      <formula>0.311805555555556</formula>
    </cfRule>
  </conditionalFormatting>
  <conditionalFormatting sqref="E529:F529">
    <cfRule type="cellIs" dxfId="99" priority="100" operator="between">
      <formula>0.3125</formula>
      <formula>0.833333333333333</formula>
    </cfRule>
    <cfRule type="cellIs" dxfId="98" priority="101" operator="between">
      <formula>0.166666666666667</formula>
      <formula>0.311805555555556</formula>
    </cfRule>
  </conditionalFormatting>
  <conditionalFormatting sqref="E530:E533">
    <cfRule type="cellIs" dxfId="97" priority="98" operator="between">
      <formula>0.3125</formula>
      <formula>0.833333333333333</formula>
    </cfRule>
    <cfRule type="cellIs" dxfId="96" priority="99" operator="between">
      <formula>0.166666666666667</formula>
      <formula>0.311805555555556</formula>
    </cfRule>
  </conditionalFormatting>
  <conditionalFormatting sqref="E534:F534">
    <cfRule type="cellIs" dxfId="95" priority="96" operator="between">
      <formula>0.3125</formula>
      <formula>0.833333333333333</formula>
    </cfRule>
    <cfRule type="cellIs" dxfId="94" priority="97" operator="between">
      <formula>0.166666666666667</formula>
      <formula>0.311805555555556</formula>
    </cfRule>
  </conditionalFormatting>
  <conditionalFormatting sqref="E539:F539">
    <cfRule type="cellIs" dxfId="93" priority="94" operator="between">
      <formula>0.3125</formula>
      <formula>0.833333333333333</formula>
    </cfRule>
    <cfRule type="cellIs" dxfId="92" priority="95" operator="between">
      <formula>0.166666666666667</formula>
      <formula>0.311805555555556</formula>
    </cfRule>
  </conditionalFormatting>
  <conditionalFormatting sqref="E540:E542">
    <cfRule type="cellIs" dxfId="91" priority="92" operator="between">
      <formula>0.3125</formula>
      <formula>0.833333333333333</formula>
    </cfRule>
    <cfRule type="cellIs" dxfId="90" priority="93" operator="between">
      <formula>0.166666666666667</formula>
      <formula>0.311805555555556</formula>
    </cfRule>
  </conditionalFormatting>
  <conditionalFormatting sqref="E543:F543">
    <cfRule type="cellIs" dxfId="89" priority="90" operator="between">
      <formula>0.3125</formula>
      <formula>0.833333333333333</formula>
    </cfRule>
    <cfRule type="cellIs" dxfId="88" priority="91" operator="between">
      <formula>0.166666666666667</formula>
      <formula>0.311805555555556</formula>
    </cfRule>
  </conditionalFormatting>
  <conditionalFormatting sqref="E544:E546">
    <cfRule type="cellIs" dxfId="87" priority="88" operator="between">
      <formula>0.3125</formula>
      <formula>0.833333333333333</formula>
    </cfRule>
    <cfRule type="cellIs" dxfId="86" priority="89" operator="between">
      <formula>0.166666666666667</formula>
      <formula>0.311805555555556</formula>
    </cfRule>
  </conditionalFormatting>
  <conditionalFormatting sqref="E547:F547">
    <cfRule type="cellIs" dxfId="85" priority="86" operator="between">
      <formula>0.3125</formula>
      <formula>0.833333333333333</formula>
    </cfRule>
    <cfRule type="cellIs" dxfId="84" priority="87" operator="between">
      <formula>0.166666666666667</formula>
      <formula>0.311805555555556</formula>
    </cfRule>
  </conditionalFormatting>
  <conditionalFormatting sqref="E553:F553">
    <cfRule type="cellIs" dxfId="83" priority="84" operator="between">
      <formula>0.3125</formula>
      <formula>0.833333333333333</formula>
    </cfRule>
    <cfRule type="cellIs" dxfId="82" priority="85" operator="between">
      <formula>0.166666666666667</formula>
      <formula>0.311805555555556</formula>
    </cfRule>
  </conditionalFormatting>
  <conditionalFormatting sqref="E554:E557">
    <cfRule type="cellIs" dxfId="81" priority="82" operator="between">
      <formula>0.3125</formula>
      <formula>0.833333333333333</formula>
    </cfRule>
    <cfRule type="cellIs" dxfId="80" priority="83" operator="between">
      <formula>0.166666666666667</formula>
      <formula>0.311805555555556</formula>
    </cfRule>
  </conditionalFormatting>
  <conditionalFormatting sqref="E558:F558">
    <cfRule type="cellIs" dxfId="79" priority="80" operator="between">
      <formula>0.3125</formula>
      <formula>0.833333333333333</formula>
    </cfRule>
    <cfRule type="cellIs" dxfId="78" priority="81" operator="between">
      <formula>0.166666666666667</formula>
      <formula>0.311805555555556</formula>
    </cfRule>
  </conditionalFormatting>
  <conditionalFormatting sqref="E559:E562">
    <cfRule type="cellIs" dxfId="77" priority="78" operator="between">
      <formula>0.3125</formula>
      <formula>0.833333333333333</formula>
    </cfRule>
    <cfRule type="cellIs" dxfId="76" priority="79" operator="between">
      <formula>0.166666666666667</formula>
      <formula>0.311805555555556</formula>
    </cfRule>
  </conditionalFormatting>
  <conditionalFormatting sqref="E563:F563">
    <cfRule type="cellIs" dxfId="75" priority="76" operator="between">
      <formula>0.3125</formula>
      <formula>0.833333333333333</formula>
    </cfRule>
    <cfRule type="cellIs" dxfId="74" priority="77" operator="between">
      <formula>0.166666666666667</formula>
      <formula>0.311805555555556</formula>
    </cfRule>
  </conditionalFormatting>
  <conditionalFormatting sqref="E570:F570">
    <cfRule type="cellIs" dxfId="73" priority="74" operator="between">
      <formula>0.3125</formula>
      <formula>0.833333333333333</formula>
    </cfRule>
    <cfRule type="cellIs" dxfId="72" priority="75" operator="between">
      <formula>0.166666666666667</formula>
      <formula>0.311805555555556</formula>
    </cfRule>
  </conditionalFormatting>
  <conditionalFormatting sqref="E571:E574">
    <cfRule type="cellIs" dxfId="71" priority="72" operator="between">
      <formula>0.3125</formula>
      <formula>0.833333333333333</formula>
    </cfRule>
    <cfRule type="cellIs" dxfId="70" priority="73" operator="between">
      <formula>0.166666666666667</formula>
      <formula>0.311805555555556</formula>
    </cfRule>
  </conditionalFormatting>
  <conditionalFormatting sqref="E575:F575">
    <cfRule type="cellIs" dxfId="69" priority="70" operator="between">
      <formula>0.3125</formula>
      <formula>0.833333333333333</formula>
    </cfRule>
    <cfRule type="cellIs" dxfId="68" priority="71" operator="between">
      <formula>0.166666666666667</formula>
      <formula>0.311805555555556</formula>
    </cfRule>
  </conditionalFormatting>
  <conditionalFormatting sqref="E576:E580">
    <cfRule type="cellIs" dxfId="67" priority="68" operator="between">
      <formula>0.3125</formula>
      <formula>0.833333333333333</formula>
    </cfRule>
    <cfRule type="cellIs" dxfId="66" priority="69" operator="between">
      <formula>0.166666666666667</formula>
      <formula>0.311805555555556</formula>
    </cfRule>
  </conditionalFormatting>
  <conditionalFormatting sqref="E581:F581">
    <cfRule type="cellIs" dxfId="65" priority="66" operator="between">
      <formula>0.3125</formula>
      <formula>0.833333333333333</formula>
    </cfRule>
    <cfRule type="cellIs" dxfId="64" priority="67" operator="between">
      <formula>0.166666666666667</formula>
      <formula>0.311805555555556</formula>
    </cfRule>
  </conditionalFormatting>
  <conditionalFormatting sqref="E587:F587">
    <cfRule type="cellIs" dxfId="63" priority="64" operator="between">
      <formula>0.3125</formula>
      <formula>0.833333333333333</formula>
    </cfRule>
    <cfRule type="cellIs" dxfId="62" priority="65" operator="between">
      <formula>0.166666666666667</formula>
      <formula>0.311805555555556</formula>
    </cfRule>
  </conditionalFormatting>
  <conditionalFormatting sqref="E588:E591">
    <cfRule type="cellIs" dxfId="61" priority="62" operator="between">
      <formula>0.3125</formula>
      <formula>0.833333333333333</formula>
    </cfRule>
    <cfRule type="cellIs" dxfId="60" priority="63" operator="between">
      <formula>0.166666666666667</formula>
      <formula>0.311805555555556</formula>
    </cfRule>
  </conditionalFormatting>
  <conditionalFormatting sqref="E592:F592">
    <cfRule type="cellIs" dxfId="59" priority="60" operator="between">
      <formula>0.3125</formula>
      <formula>0.833333333333333</formula>
    </cfRule>
    <cfRule type="cellIs" dxfId="58" priority="61" operator="between">
      <formula>0.166666666666667</formula>
      <formula>0.311805555555556</formula>
    </cfRule>
  </conditionalFormatting>
  <conditionalFormatting sqref="E593:E596">
    <cfRule type="cellIs" dxfId="57" priority="58" operator="between">
      <formula>0.3125</formula>
      <formula>0.833333333333333</formula>
    </cfRule>
    <cfRule type="cellIs" dxfId="56" priority="59" operator="between">
      <formula>0.166666666666667</formula>
      <formula>0.311805555555556</formula>
    </cfRule>
  </conditionalFormatting>
  <conditionalFormatting sqref="E597:F597">
    <cfRule type="cellIs" dxfId="55" priority="56" operator="between">
      <formula>0.3125</formula>
      <formula>0.833333333333333</formula>
    </cfRule>
    <cfRule type="cellIs" dxfId="54" priority="57" operator="between">
      <formula>0.166666666666667</formula>
      <formula>0.311805555555556</formula>
    </cfRule>
  </conditionalFormatting>
  <conditionalFormatting sqref="E605:F605">
    <cfRule type="cellIs" dxfId="53" priority="54" operator="between">
      <formula>0.3125</formula>
      <formula>0.833333333333333</formula>
    </cfRule>
    <cfRule type="cellIs" dxfId="52" priority="55" operator="between">
      <formula>0.166666666666667</formula>
      <formula>0.311805555555556</formula>
    </cfRule>
  </conditionalFormatting>
  <conditionalFormatting sqref="E606:E611">
    <cfRule type="cellIs" dxfId="51" priority="52" operator="between">
      <formula>0.3125</formula>
      <formula>0.833333333333333</formula>
    </cfRule>
    <cfRule type="cellIs" dxfId="50" priority="53" operator="between">
      <formula>0.166666666666667</formula>
      <formula>0.311805555555556</formula>
    </cfRule>
  </conditionalFormatting>
  <conditionalFormatting sqref="E612:F612">
    <cfRule type="cellIs" dxfId="49" priority="50" operator="between">
      <formula>0.3125</formula>
      <formula>0.833333333333333</formula>
    </cfRule>
    <cfRule type="cellIs" dxfId="48" priority="51" operator="between">
      <formula>0.166666666666667</formula>
      <formula>0.311805555555556</formula>
    </cfRule>
  </conditionalFormatting>
  <conditionalFormatting sqref="E613:E618">
    <cfRule type="cellIs" dxfId="47" priority="48" operator="between">
      <formula>0.3125</formula>
      <formula>0.833333333333333</formula>
    </cfRule>
    <cfRule type="cellIs" dxfId="46" priority="49" operator="between">
      <formula>0.166666666666667</formula>
      <formula>0.311805555555556</formula>
    </cfRule>
  </conditionalFormatting>
  <conditionalFormatting sqref="E619:F619">
    <cfRule type="cellIs" dxfId="45" priority="46" operator="between">
      <formula>0.3125</formula>
      <formula>0.833333333333333</formula>
    </cfRule>
    <cfRule type="cellIs" dxfId="44" priority="47" operator="between">
      <formula>0.166666666666667</formula>
      <formula>0.311805555555556</formula>
    </cfRule>
  </conditionalFormatting>
  <conditionalFormatting sqref="E628:F628">
    <cfRule type="cellIs" dxfId="43" priority="44" operator="between">
      <formula>0.3125</formula>
      <formula>0.833333333333333</formula>
    </cfRule>
    <cfRule type="cellIs" dxfId="42" priority="45" operator="between">
      <formula>0.166666666666667</formula>
      <formula>0.311805555555556</formula>
    </cfRule>
  </conditionalFormatting>
  <conditionalFormatting sqref="E629:E635">
    <cfRule type="cellIs" dxfId="41" priority="42" operator="between">
      <formula>0.3125</formula>
      <formula>0.833333333333333</formula>
    </cfRule>
    <cfRule type="cellIs" dxfId="40" priority="43" operator="between">
      <formula>0.166666666666667</formula>
      <formula>0.311805555555556</formula>
    </cfRule>
  </conditionalFormatting>
  <conditionalFormatting sqref="E636:F636">
    <cfRule type="cellIs" dxfId="39" priority="40" operator="between">
      <formula>0.3125</formula>
      <formula>0.833333333333333</formula>
    </cfRule>
    <cfRule type="cellIs" dxfId="38" priority="41" operator="between">
      <formula>0.166666666666667</formula>
      <formula>0.311805555555556</formula>
    </cfRule>
  </conditionalFormatting>
  <conditionalFormatting sqref="E637:E643">
    <cfRule type="cellIs" dxfId="37" priority="38" operator="between">
      <formula>0.3125</formula>
      <formula>0.833333333333333</formula>
    </cfRule>
    <cfRule type="cellIs" dxfId="36" priority="39" operator="between">
      <formula>0.166666666666667</formula>
      <formula>0.311805555555556</formula>
    </cfRule>
  </conditionalFormatting>
  <conditionalFormatting sqref="E644:F644">
    <cfRule type="cellIs" dxfId="35" priority="36" operator="between">
      <formula>0.3125</formula>
      <formula>0.833333333333333</formula>
    </cfRule>
    <cfRule type="cellIs" dxfId="34" priority="37" operator="between">
      <formula>0.166666666666667</formula>
      <formula>0.311805555555556</formula>
    </cfRule>
  </conditionalFormatting>
  <conditionalFormatting sqref="E649:F649">
    <cfRule type="cellIs" dxfId="33" priority="34" operator="between">
      <formula>0.3125</formula>
      <formula>0.833333333333333</formula>
    </cfRule>
    <cfRule type="cellIs" dxfId="32" priority="35" operator="between">
      <formula>0.166666666666667</formula>
      <formula>0.311805555555556</formula>
    </cfRule>
  </conditionalFormatting>
  <conditionalFormatting sqref="E650:E652">
    <cfRule type="cellIs" dxfId="31" priority="32" operator="between">
      <formula>0.3125</formula>
      <formula>0.833333333333333</formula>
    </cfRule>
    <cfRule type="cellIs" dxfId="30" priority="33" operator="between">
      <formula>0.166666666666667</formula>
      <formula>0.311805555555556</formula>
    </cfRule>
  </conditionalFormatting>
  <conditionalFormatting sqref="E653:F653">
    <cfRule type="cellIs" dxfId="29" priority="30" operator="between">
      <formula>0.3125</formula>
      <formula>0.833333333333333</formula>
    </cfRule>
    <cfRule type="cellIs" dxfId="28" priority="31" operator="between">
      <formula>0.166666666666667</formula>
      <formula>0.311805555555556</formula>
    </cfRule>
  </conditionalFormatting>
  <conditionalFormatting sqref="E654:E656">
    <cfRule type="cellIs" dxfId="27" priority="28" operator="between">
      <formula>0.3125</formula>
      <formula>0.833333333333333</formula>
    </cfRule>
    <cfRule type="cellIs" dxfId="26" priority="29" operator="between">
      <formula>0.166666666666667</formula>
      <formula>0.311805555555556</formula>
    </cfRule>
  </conditionalFormatting>
  <conditionalFormatting sqref="E657:F657">
    <cfRule type="cellIs" dxfId="25" priority="26" operator="between">
      <formula>0.3125</formula>
      <formula>0.833333333333333</formula>
    </cfRule>
    <cfRule type="cellIs" dxfId="24" priority="27" operator="between">
      <formula>0.166666666666667</formula>
      <formula>0.311805555555556</formula>
    </cfRule>
  </conditionalFormatting>
  <conditionalFormatting sqref="E663:F663">
    <cfRule type="cellIs" dxfId="23" priority="24" operator="between">
      <formula>0.3125</formula>
      <formula>0.833333333333333</formula>
    </cfRule>
    <cfRule type="cellIs" dxfId="22" priority="25" operator="between">
      <formula>0.166666666666667</formula>
      <formula>0.311805555555556</formula>
    </cfRule>
  </conditionalFormatting>
  <conditionalFormatting sqref="E664:E667">
    <cfRule type="cellIs" dxfId="21" priority="22" operator="between">
      <formula>0.3125</formula>
      <formula>0.833333333333333</formula>
    </cfRule>
    <cfRule type="cellIs" dxfId="20" priority="23" operator="between">
      <formula>0.166666666666667</formula>
      <formula>0.311805555555556</formula>
    </cfRule>
  </conditionalFormatting>
  <conditionalFormatting sqref="E668:F668">
    <cfRule type="cellIs" dxfId="19" priority="20" operator="between">
      <formula>0.3125</formula>
      <formula>0.833333333333333</formula>
    </cfRule>
    <cfRule type="cellIs" dxfId="18" priority="21" operator="between">
      <formula>0.166666666666667</formula>
      <formula>0.311805555555556</formula>
    </cfRule>
  </conditionalFormatting>
  <conditionalFormatting sqref="E669:E672">
    <cfRule type="cellIs" dxfId="17" priority="18" operator="between">
      <formula>0.3125</formula>
      <formula>0.833333333333333</formula>
    </cfRule>
    <cfRule type="cellIs" dxfId="16" priority="19" operator="between">
      <formula>0.166666666666667</formula>
      <formula>0.311805555555556</formula>
    </cfRule>
  </conditionalFormatting>
  <conditionalFormatting sqref="E673:F673">
    <cfRule type="cellIs" dxfId="15" priority="16" operator="between">
      <formula>0.3125</formula>
      <formula>0.833333333333333</formula>
    </cfRule>
    <cfRule type="cellIs" dxfId="14" priority="17" operator="between">
      <formula>0.166666666666667</formula>
      <formula>0.311805555555556</formula>
    </cfRule>
  </conditionalFormatting>
  <conditionalFormatting sqref="E679:F679">
    <cfRule type="cellIs" dxfId="13" priority="14" operator="between">
      <formula>0.3125</formula>
      <formula>0.833333333333333</formula>
    </cfRule>
    <cfRule type="cellIs" dxfId="12" priority="15" operator="between">
      <formula>0.166666666666667</formula>
      <formula>0.311805555555556</formula>
    </cfRule>
  </conditionalFormatting>
  <conditionalFormatting sqref="E680:E683">
    <cfRule type="cellIs" dxfId="11" priority="12" operator="between">
      <formula>0.3125</formula>
      <formula>0.833333333333333</formula>
    </cfRule>
    <cfRule type="cellIs" dxfId="10" priority="13" operator="between">
      <formula>0.166666666666667</formula>
      <formula>0.311805555555556</formula>
    </cfRule>
  </conditionalFormatting>
  <conditionalFormatting sqref="E684:F684">
    <cfRule type="cellIs" dxfId="9" priority="10" operator="between">
      <formula>0.3125</formula>
      <formula>0.833333333333333</formula>
    </cfRule>
    <cfRule type="cellIs" dxfId="8" priority="11" operator="between">
      <formula>0.166666666666667</formula>
      <formula>0.311805555555556</formula>
    </cfRule>
  </conditionalFormatting>
  <conditionalFormatting sqref="E685:E688">
    <cfRule type="cellIs" dxfId="7" priority="8" operator="between">
      <formula>0.3125</formula>
      <formula>0.833333333333333</formula>
    </cfRule>
    <cfRule type="cellIs" dxfId="6" priority="9" operator="between">
      <formula>0.166666666666667</formula>
      <formula>0.311805555555556</formula>
    </cfRule>
  </conditionalFormatting>
  <conditionalFormatting sqref="E689:F689">
    <cfRule type="cellIs" dxfId="5" priority="6" operator="between">
      <formula>0.3125</formula>
      <formula>0.833333333333333</formula>
    </cfRule>
    <cfRule type="cellIs" dxfId="4" priority="7" operator="between">
      <formula>0.166666666666667</formula>
      <formula>0.311805555555556</formula>
    </cfRule>
  </conditionalFormatting>
  <conditionalFormatting sqref="E622:E627">
    <cfRule type="cellIs" dxfId="3" priority="4" operator="between">
      <formula>0.3125</formula>
      <formula>0.833333333333333</formula>
    </cfRule>
    <cfRule type="cellIs" dxfId="2" priority="5" operator="between">
      <formula>0.166666666666667</formula>
      <formula>0.311805555555556</formula>
    </cfRule>
  </conditionalFormatting>
  <conditionalFormatting sqref="U2:U1048576">
    <cfRule type="cellIs" dxfId="1" priority="2" operator="between">
      <formula>0.000694444444444444</formula>
      <formula>0.375</formula>
    </cfRule>
    <cfRule type="cellIs" dxfId="0" priority="1" operator="between">
      <formula>0.375694444444444</formula>
      <formula>0.625694444444444</formula>
    </cfRule>
  </conditionalFormatting>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D43BF7-BF8B-4B4D-A640-71B9C0479440}">
  <dimension ref="A2:C24"/>
  <sheetViews>
    <sheetView workbookViewId="0">
      <selection activeCell="C4" sqref="C4"/>
    </sheetView>
  </sheetViews>
  <sheetFormatPr baseColWidth="10" defaultRowHeight="14.4" x14ac:dyDescent="0.3"/>
  <cols>
    <col min="1" max="1" width="3.109375" style="2" customWidth="1"/>
    <col min="3" max="3" width="147.109375" customWidth="1"/>
  </cols>
  <sheetData>
    <row r="2" spans="1:3" x14ac:dyDescent="0.3">
      <c r="A2" s="2">
        <v>6</v>
      </c>
      <c r="B2" t="str">
        <f>VLOOKUP(A2,BASE!A:B,2,FALSE)</f>
        <v>PTF AUTO</v>
      </c>
      <c r="C2" t="s">
        <v>304</v>
      </c>
    </row>
    <row r="3" spans="1:3" x14ac:dyDescent="0.3">
      <c r="A3" s="2">
        <v>6</v>
      </c>
      <c r="B3" t="str">
        <f>VLOOKUP(A3,BASE!A:B,2,FALSE)</f>
        <v>PTF AUTO</v>
      </c>
      <c r="C3" t="s">
        <v>306</v>
      </c>
    </row>
    <row r="4" spans="1:3" x14ac:dyDescent="0.3">
      <c r="B4" t="e">
        <f>VLOOKUP(A4,BASE!A:B,2,FALSE)</f>
        <v>#N/A</v>
      </c>
      <c r="C4" t="s">
        <v>330</v>
      </c>
    </row>
    <row r="5" spans="1:3" x14ac:dyDescent="0.3">
      <c r="B5" t="e">
        <f>VLOOKUP(A5,BASE!A:B,2,FALSE)</f>
        <v>#N/A</v>
      </c>
    </row>
    <row r="6" spans="1:3" x14ac:dyDescent="0.3">
      <c r="B6" t="e">
        <f>VLOOKUP(A6,BASE!A:B,2,FALSE)</f>
        <v>#N/A</v>
      </c>
    </row>
    <row r="7" spans="1:3" x14ac:dyDescent="0.3">
      <c r="B7" t="e">
        <f>VLOOKUP(A7,BASE!A:B,2,FALSE)</f>
        <v>#N/A</v>
      </c>
    </row>
    <row r="8" spans="1:3" x14ac:dyDescent="0.3">
      <c r="B8" t="e">
        <f>VLOOKUP(A8,BASE!A:B,2,FALSE)</f>
        <v>#N/A</v>
      </c>
    </row>
    <row r="9" spans="1:3" x14ac:dyDescent="0.3">
      <c r="B9" t="e">
        <f>VLOOKUP(A9,BASE!A:B,2,FALSE)</f>
        <v>#N/A</v>
      </c>
    </row>
    <row r="10" spans="1:3" x14ac:dyDescent="0.3">
      <c r="B10" t="e">
        <f>VLOOKUP(A10,BASE!A:B,2,FALSE)</f>
        <v>#N/A</v>
      </c>
    </row>
    <row r="11" spans="1:3" x14ac:dyDescent="0.3">
      <c r="B11" t="e">
        <f>VLOOKUP(A11,BASE!A:B,2,FALSE)</f>
        <v>#N/A</v>
      </c>
    </row>
    <row r="12" spans="1:3" x14ac:dyDescent="0.3">
      <c r="B12" t="e">
        <f>VLOOKUP(A12,BASE!A:B,2,FALSE)</f>
        <v>#N/A</v>
      </c>
    </row>
    <row r="13" spans="1:3" x14ac:dyDescent="0.3">
      <c r="B13" t="e">
        <f>VLOOKUP(A13,BASE!A:B,2,FALSE)</f>
        <v>#N/A</v>
      </c>
    </row>
    <row r="14" spans="1:3" x14ac:dyDescent="0.3">
      <c r="B14" t="e">
        <f>VLOOKUP(A14,BASE!A:B,2,FALSE)</f>
        <v>#N/A</v>
      </c>
    </row>
    <row r="15" spans="1:3" x14ac:dyDescent="0.3">
      <c r="B15" t="e">
        <f>VLOOKUP(A15,BASE!A:B,2,FALSE)</f>
        <v>#N/A</v>
      </c>
    </row>
    <row r="16" spans="1:3" x14ac:dyDescent="0.3">
      <c r="B16" t="e">
        <f>VLOOKUP(A16,BASE!A:B,2,FALSE)</f>
        <v>#N/A</v>
      </c>
    </row>
    <row r="17" spans="2:2" x14ac:dyDescent="0.3">
      <c r="B17" t="e">
        <f>VLOOKUP(A17,BASE!A:B,2,FALSE)</f>
        <v>#N/A</v>
      </c>
    </row>
    <row r="18" spans="2:2" x14ac:dyDescent="0.3">
      <c r="B18" t="e">
        <f>VLOOKUP(A18,BASE!A:B,2,FALSE)</f>
        <v>#N/A</v>
      </c>
    </row>
    <row r="19" spans="2:2" x14ac:dyDescent="0.3">
      <c r="B19" t="e">
        <f>VLOOKUP(A19,BASE!A:B,2,FALSE)</f>
        <v>#N/A</v>
      </c>
    </row>
    <row r="20" spans="2:2" x14ac:dyDescent="0.3">
      <c r="B20" t="e">
        <f>VLOOKUP(A20,BASE!A:B,2,FALSE)</f>
        <v>#N/A</v>
      </c>
    </row>
    <row r="21" spans="2:2" x14ac:dyDescent="0.3">
      <c r="B21" t="e">
        <f>VLOOKUP(A21,BASE!A:B,2,FALSE)</f>
        <v>#N/A</v>
      </c>
    </row>
    <row r="22" spans="2:2" x14ac:dyDescent="0.3">
      <c r="B22" t="e">
        <f>VLOOKUP(A22,BASE!A:B,2,FALSE)</f>
        <v>#N/A</v>
      </c>
    </row>
    <row r="23" spans="2:2" x14ac:dyDescent="0.3">
      <c r="B23" t="e">
        <f>VLOOKUP(A23,BASE!A:B,2,FALSE)</f>
        <v>#N/A</v>
      </c>
    </row>
    <row r="24" spans="2:2" x14ac:dyDescent="0.3">
      <c r="B24" t="e">
        <f>VLOOKUP(A24,BASE!A:B,2,FALSE)</f>
        <v>#N/A</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72B6CC281FF6D740B255C3D82F828E1F" ma:contentTypeVersion="7" ma:contentTypeDescription="Crée un document." ma:contentTypeScope="" ma:versionID="7cc8bbf64b69fabbd73d17a5d20d309a">
  <xsd:schema xmlns:xsd="http://www.w3.org/2001/XMLSchema" xmlns:xs="http://www.w3.org/2001/XMLSchema" xmlns:p="http://schemas.microsoft.com/office/2006/metadata/properties" xmlns:ns3="2a29db32-205c-41c9-a2d3-c5492701f132" targetNamespace="http://schemas.microsoft.com/office/2006/metadata/properties" ma:root="true" ma:fieldsID="c9b08dc2b392b3bdf8f97794d92a5640" ns3:_="">
    <xsd:import namespace="2a29db32-205c-41c9-a2d3-c5492701f132"/>
    <xsd:element name="properties">
      <xsd:complexType>
        <xsd:sequence>
          <xsd:element name="documentManagement">
            <xsd:complexType>
              <xsd:all>
                <xsd:element ref="ns3:MediaServiceMetadata" minOccurs="0"/>
                <xsd:element ref="ns3:MediaServiceFastMetadata" minOccurs="0"/>
                <xsd:element ref="ns3:MediaServiceObjectDetectorVersions" minOccurs="0"/>
                <xsd:element ref="ns3:MediaServiceAutoTags" minOccurs="0"/>
                <xsd:element ref="ns3:MediaServiceOCR" minOccurs="0"/>
                <xsd:element ref="ns3:MediaServiceGenerationTime" minOccurs="0"/>
                <xsd:element ref="ns3:MediaServiceEventHashCod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a29db32-205c-41c9-a2d3-c5492701f132"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bjectDetectorVersions" ma:index="10" nillable="true" ma:displayName="MediaServiceObjectDetectorVersions" ma:hidden="true" ma:indexed="true" ma:internalName="MediaServiceObjectDetectorVersions" ma:readOnly="true">
      <xsd:simpleType>
        <xsd:restriction base="dms:Text"/>
      </xsd:simpleType>
    </xsd:element>
    <xsd:element name="MediaServiceAutoTags" ma:index="11" nillable="true" ma:displayName="Tags" ma:internalName="MediaServiceAutoTags" ma:readOnly="true">
      <xsd:simpleType>
        <xsd:restriction base="dms:Text"/>
      </xsd:simpleType>
    </xsd:element>
    <xsd:element name="MediaServiceOCR" ma:index="12" nillable="true" ma:displayName="Extracted Text" ma:internalName="MediaServiceOCR" ma:readOnly="true">
      <xsd:simpleType>
        <xsd:restriction base="dms:Note">
          <xsd:maxLength value="255"/>
        </xsd:restriction>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EventHashCode" ma:index="14" nillable="true" ma:displayName="MediaServiceEventHashCode" ma:hidden="true" ma:internalName="MediaServiceEventHashCode"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ED732FBA-D729-4F77-BEEC-6B3D39FE99CE}">
  <ds:schemaRefs>
    <ds:schemaRef ds:uri="http://schemas.microsoft.com/office/2006/documentManagement/types"/>
    <ds:schemaRef ds:uri="http://schemas.microsoft.com/office/2006/metadata/properties"/>
    <ds:schemaRef ds:uri="http://schemas.microsoft.com/office/infopath/2007/PartnerControls"/>
    <ds:schemaRef ds:uri="http://purl.org/dc/dcmitype/"/>
    <ds:schemaRef ds:uri="http://purl.org/dc/elements/1.1/"/>
    <ds:schemaRef ds:uri="http://schemas.openxmlformats.org/package/2006/metadata/core-properties"/>
    <ds:schemaRef ds:uri="2a29db32-205c-41c9-a2d3-c5492701f132"/>
    <ds:schemaRef ds:uri="http://www.w3.org/XML/1998/namespace"/>
    <ds:schemaRef ds:uri="http://purl.org/dc/terms/"/>
  </ds:schemaRefs>
</ds:datastoreItem>
</file>

<file path=customXml/itemProps2.xml><?xml version="1.0" encoding="utf-8"?>
<ds:datastoreItem xmlns:ds="http://schemas.openxmlformats.org/officeDocument/2006/customXml" ds:itemID="{D1885EF2-F43A-4B67-AF20-8075F5F795D0}">
  <ds:schemaRefs>
    <ds:schemaRef ds:uri="http://schemas.microsoft.com/sharepoint/v3/contenttype/forms"/>
  </ds:schemaRefs>
</ds:datastoreItem>
</file>

<file path=customXml/itemProps3.xml><?xml version="1.0" encoding="utf-8"?>
<ds:datastoreItem xmlns:ds="http://schemas.openxmlformats.org/officeDocument/2006/customXml" ds:itemID="{43ECA381-017D-4F4D-B349-7713882943A7}">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a29db32-205c-41c9-a2d3-c5492701f13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BASE</vt:lpstr>
      <vt:lpstr>Etude V1</vt:lpstr>
      <vt:lpstr>Etude V2</vt:lpstr>
      <vt:lpstr>Commentaires </vt:lpstr>
    </vt:vector>
  </TitlesOfParts>
  <Company>Chausson Materiaux</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Simon Prunotto</dc:creator>
  <cp:lastModifiedBy>Simon Prunotto</cp:lastModifiedBy>
  <dcterms:created xsi:type="dcterms:W3CDTF">2023-07-25T08:06:56Z</dcterms:created>
  <dcterms:modified xsi:type="dcterms:W3CDTF">2023-08-07T11:51:30Z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0x01010072B6CC281FF6D740B255C3D82F828E1F</vt:lpwstr>
  </property>
</Properties>
</file>