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gp\Desktop\"/>
    </mc:Choice>
  </mc:AlternateContent>
  <xr:revisionPtr revIDLastSave="0" documentId="8_{99C39697-0B47-4367-9513-07EF69AFCB60}" xr6:coauthVersionLast="36" xr6:coauthVersionMax="36" xr10:uidLastSave="{00000000-0000-0000-0000-000000000000}"/>
  <bookViews>
    <workbookView xWindow="0" yWindow="0" windowWidth="28800" windowHeight="13305" firstSheet="1" activeTab="2" xr2:uid="{5FF866B6-9074-48B7-8008-BB0BD19F119C}"/>
  </bookViews>
  <sheets>
    <sheet name="__FDSCACHE__" sheetId="2" state="veryHidden" r:id="rId1"/>
    <sheet name="240723" sheetId="1" r:id="rId2"/>
    <sheet name="250723" sheetId="3" r:id="rId3"/>
  </sheets>
  <externalReferences>
    <externalReference r:id="rId4"/>
  </externalReferences>
  <definedNames>
    <definedName name="VLC" localSheetId="1">'240723'!$H$42</definedName>
    <definedName name="VLC" localSheetId="2">'250723'!$H$42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22" i="1"/>
  <c r="E19" i="1"/>
  <c r="E17" i="1"/>
  <c r="E16" i="1"/>
  <c r="E12" i="1"/>
  <c r="E8" i="1"/>
  <c r="E7" i="1"/>
  <c r="D26" i="3"/>
  <c r="D25" i="3"/>
  <c r="D22" i="3"/>
  <c r="D20" i="3"/>
  <c r="D19" i="3"/>
  <c r="D15" i="3"/>
  <c r="D11" i="3"/>
  <c r="E21" i="1" a="1"/>
  <c r="D24" i="3" a="1"/>
  <c r="E21" i="1" l="1"/>
  <c r="D24" i="3"/>
  <c r="D10" i="3" l="1"/>
  <c r="D9" i="3" l="1"/>
  <c r="D12" i="3" s="1"/>
  <c r="D16" i="3" l="1"/>
  <c r="D17" i="3" s="1"/>
  <c r="E6" i="1" l="1"/>
  <c r="E9" i="1" s="1"/>
  <c r="E13" i="1" l="1"/>
  <c r="E1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 GP</author>
  </authors>
  <commentList>
    <comment ref="A1" authorId="0" shapeId="0" xr:uid="{45F1B7B9-C3AF-4D5C-811E-CBB2C5D420CF}">
      <text>
        <r>
          <rPr>
            <b/>
            <sz val="9"/>
            <color indexed="81"/>
            <rFont val="Tahoma"/>
            <family val="2"/>
          </rPr>
          <t>&lt;?xml version="1.0" encoding="utf-8"?&gt;&lt;Schema xmlns:xsd="http://www.w3.org/2001/XMLSchema" xmlns:xsi="http://www.w3.org/2001/XMLSchema-instance" Version="2" Timestamp="1690472142"&gt;&lt;FQL&gt;&lt;Q&gt;EURUSD^FG_PRICE(,)&lt;/Q&gt;&lt;R&gt;1&lt;/R&gt;&lt;C&gt;1&lt;/C&gt;&lt;D xsi:type="xsd:double"&gt;1.0991501&lt;/D&gt;&lt;/FQL&gt;&lt;/Schema&gt;</t>
        </r>
      </text>
    </comment>
  </commentList>
</comments>
</file>

<file path=xl/sharedStrings.xml><?xml version="1.0" encoding="utf-8"?>
<sst xmlns="http://schemas.openxmlformats.org/spreadsheetml/2006/main" count="37" uniqueCount="22">
  <si>
    <t>Investi</t>
  </si>
  <si>
    <t>Liquidités</t>
  </si>
  <si>
    <t>Souscriptions</t>
  </si>
  <si>
    <t xml:space="preserve">Total </t>
  </si>
  <si>
    <t>Agios cash</t>
  </si>
  <si>
    <t>F Courtage</t>
  </si>
  <si>
    <t>F Gestion</t>
  </si>
  <si>
    <t>Total yc FG</t>
  </si>
  <si>
    <t>Date VL</t>
  </si>
  <si>
    <t>Nb de parts</t>
  </si>
  <si>
    <t>VL</t>
  </si>
  <si>
    <t>var</t>
  </si>
  <si>
    <t>Cours EURUSD</t>
  </si>
  <si>
    <t>Collecte jour</t>
  </si>
  <si>
    <t>Frais induits</t>
  </si>
  <si>
    <t xml:space="preserve">Je voudrais rajouter </t>
  </si>
  <si>
    <t>Parfois les dates de la veille dans les formules pour la souscriptions, les frais de gestion ne prenne pas celle de la veille mais reste bloqué sur l'avant veille</t>
  </si>
  <si>
    <t xml:space="preserve">on ouvre un onglet avec la date du jour ouvré </t>
  </si>
  <si>
    <t>pour ce qui est du code vba. J'ai l'impression que le code n'accepte pas mon -191,387 du 240723 donc je l'ai rajouté à la main.</t>
  </si>
  <si>
    <t xml:space="preserve">le problème c'est que j'ai besoin de voir les somme lorsque je clique sur le calcul des nombres de parts </t>
  </si>
  <si>
    <t xml:space="preserve">j'ai déjà essayé de faire tout ce qui est possible en IIF ou IF ca n'a pas fonctionné </t>
  </si>
  <si>
    <t>This sheet contains FactSet XML data for use with this workbook's =FDS codes.  Modifying the worksheet's contents may damage the workbook's =FDS functionality.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</si>
</sst>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#,##0.00\ &quot;€&quot;"/>
    <numFmt numFmtId="166" formatCode="&quot;€&quot;#,##0.000"/>
    <numFmt numFmtId="167" formatCode="#,##0.0\ &quot;€&quot;"/>
    <numFmt numFmtId="168" formatCode="_-* #,##0.000\ _€_-;\-* #,##0.000\ _€_-;_-* &quot;-&quot;??\ _€_-;_-@_-"/>
    <numFmt numFmtId="169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11"/>
      <color theme="1"/>
      <name val="Trebuchet MS"/>
      <family val="2"/>
    </font>
    <font>
      <b/>
      <sz val="10"/>
      <color theme="1"/>
      <name val="Trebuchet MS"/>
      <family val="2"/>
    </font>
    <font>
      <b/>
      <i/>
      <sz val="11"/>
      <color theme="1"/>
      <name val="Trebuchet MS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C66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</cellStyleXfs>
  <cellXfs count="25">
    <xf numFmtId="0" fontId="0" fillId="0" borderId="0" xfId="0"/>
    <xf numFmtId="164" fontId="2" fillId="0" borderId="1" xfId="3" applyFont="1" applyFill="1" applyBorder="1" applyAlignment="1">
      <alignment horizontal="center" vertical="center"/>
    </xf>
    <xf numFmtId="165" fontId="3" fillId="0" borderId="1" xfId="1" applyNumberFormat="1" applyFont="1" applyFill="1" applyBorder="1" applyAlignment="1">
      <alignment horizontal="right" vertical="center"/>
    </xf>
    <xf numFmtId="164" fontId="2" fillId="0" borderId="2" xfId="3" applyFont="1" applyFill="1" applyBorder="1" applyAlignment="1">
      <alignment horizontal="center" vertical="center"/>
    </xf>
    <xf numFmtId="165" fontId="3" fillId="2" borderId="2" xfId="1" applyNumberFormat="1" applyFont="1" applyFill="1" applyBorder="1" applyAlignment="1">
      <alignment horizontal="right" vertical="center"/>
    </xf>
    <xf numFmtId="164" fontId="2" fillId="0" borderId="2" xfId="3" applyFont="1" applyBorder="1" applyAlignment="1">
      <alignment horizontal="center" vertical="center"/>
    </xf>
    <xf numFmtId="43" fontId="2" fillId="0" borderId="2" xfId="1" applyFont="1" applyBorder="1" applyAlignment="1">
      <alignment horizontal="right" vertical="center"/>
    </xf>
    <xf numFmtId="165" fontId="3" fillId="0" borderId="2" xfId="3" applyNumberFormat="1" applyFont="1" applyFill="1" applyBorder="1" applyAlignment="1">
      <alignment horizontal="right" vertical="center"/>
    </xf>
    <xf numFmtId="165" fontId="3" fillId="2" borderId="2" xfId="3" applyNumberFormat="1" applyFont="1" applyFill="1" applyBorder="1" applyAlignment="1">
      <alignment horizontal="right" vertical="center"/>
    </xf>
    <xf numFmtId="166" fontId="3" fillId="2" borderId="2" xfId="1" applyNumberFormat="1" applyFont="1" applyFill="1" applyBorder="1" applyAlignment="1">
      <alignment horizontal="right" vertical="center"/>
    </xf>
    <xf numFmtId="164" fontId="4" fillId="0" borderId="2" xfId="3" applyFont="1" applyFill="1" applyBorder="1" applyAlignment="1">
      <alignment horizontal="center" vertical="center"/>
    </xf>
    <xf numFmtId="167" fontId="5" fillId="0" borderId="2" xfId="1" applyNumberFormat="1" applyFont="1" applyFill="1" applyBorder="1" applyAlignment="1">
      <alignment horizontal="right" vertical="center"/>
    </xf>
    <xf numFmtId="43" fontId="2" fillId="0" borderId="2" xfId="1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14" fontId="2" fillId="0" borderId="2" xfId="4" applyNumberFormat="1" applyBorder="1" applyAlignment="1">
      <alignment horizontal="center" vertical="center"/>
    </xf>
    <xf numFmtId="168" fontId="3" fillId="2" borderId="2" xfId="1" applyNumberFormat="1" applyFont="1" applyFill="1" applyBorder="1" applyAlignment="1">
      <alignment horizontal="left" vertical="center"/>
    </xf>
    <xf numFmtId="165" fontId="2" fillId="0" borderId="2" xfId="1" applyNumberFormat="1" applyFont="1" applyFill="1" applyBorder="1" applyAlignment="1">
      <alignment horizontal="center" vertical="center"/>
    </xf>
    <xf numFmtId="164" fontId="6" fillId="0" borderId="2" xfId="3" applyFont="1" applyFill="1" applyBorder="1" applyAlignment="1">
      <alignment horizontal="center" vertical="center"/>
    </xf>
    <xf numFmtId="10" fontId="6" fillId="2" borderId="2" xfId="2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vertical="center"/>
    </xf>
    <xf numFmtId="169" fontId="3" fillId="3" borderId="3" xfId="4" applyNumberFormat="1" applyFont="1" applyFill="1" applyBorder="1" applyAlignment="1">
      <alignment horizontal="center" vertical="center"/>
    </xf>
    <xf numFmtId="168" fontId="3" fillId="2" borderId="2" xfId="1" applyNumberFormat="1" applyFont="1" applyFill="1" applyBorder="1" applyAlignment="1">
      <alignment horizontal="center" vertical="center"/>
    </xf>
    <xf numFmtId="2" fontId="3" fillId="0" borderId="2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5">
    <cellStyle name="Milliers" xfId="1" builtinId="3"/>
    <cellStyle name="Milliers 3" xfId="3" xr:uid="{5A8F3BCA-AA7F-46FC-B498-DAC0A615C31E}"/>
    <cellStyle name="Normal" xfId="0" builtinId="0"/>
    <cellStyle name="Normal 2" xfId="4" xr:uid="{651AFBF2-374B-4EB1-96C9-3DA4098327C6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Privee\Stagiaire\Thibault\TEST\T%20PATRIMOINE%202707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270223"/>
      <sheetName val="280223"/>
      <sheetName val="010323"/>
      <sheetName val="020323"/>
      <sheetName val="030323"/>
      <sheetName val="060323"/>
      <sheetName val="070323"/>
      <sheetName val="080323"/>
      <sheetName val="090323"/>
      <sheetName val="100323"/>
      <sheetName val="130323"/>
      <sheetName val="140323"/>
      <sheetName val="150323"/>
      <sheetName val="160323"/>
      <sheetName val="170323"/>
      <sheetName val="200323"/>
      <sheetName val="210323"/>
      <sheetName val="220323"/>
      <sheetName val="230323"/>
      <sheetName val="240323"/>
      <sheetName val="270323"/>
      <sheetName val="280323"/>
      <sheetName val="290323"/>
      <sheetName val="300323"/>
      <sheetName val="310323"/>
      <sheetName val="030423"/>
      <sheetName val="040423"/>
      <sheetName val="050423"/>
      <sheetName val="060423"/>
      <sheetName val="110423"/>
      <sheetName val="120423"/>
      <sheetName val="130423"/>
      <sheetName val="140423"/>
      <sheetName val="170423"/>
      <sheetName val="180423"/>
      <sheetName val="190423"/>
      <sheetName val="200423"/>
      <sheetName val="210423"/>
      <sheetName val="240423"/>
      <sheetName val="250423"/>
      <sheetName val="260423"/>
      <sheetName val="270423"/>
      <sheetName val="280423"/>
      <sheetName val="020523"/>
      <sheetName val="030523"/>
      <sheetName val="040523"/>
      <sheetName val="050523"/>
      <sheetName val="090523"/>
      <sheetName val="100523"/>
      <sheetName val="110523"/>
      <sheetName val="120523"/>
      <sheetName val="150523"/>
      <sheetName val="160523"/>
      <sheetName val="170523"/>
      <sheetName val="190523"/>
      <sheetName val="220523"/>
      <sheetName val="230523"/>
      <sheetName val="240523"/>
      <sheetName val="250523"/>
      <sheetName val="260523"/>
      <sheetName val="300523"/>
      <sheetName val="300523bis"/>
      <sheetName val="310523"/>
      <sheetName val="010623"/>
      <sheetName val="020623"/>
      <sheetName val="050623"/>
      <sheetName val="060623"/>
      <sheetName val="070623"/>
      <sheetName val="080623"/>
      <sheetName val="090623"/>
      <sheetName val="120623"/>
      <sheetName val="130623"/>
      <sheetName val="140623"/>
      <sheetName val="150623"/>
      <sheetName val="160623"/>
      <sheetName val="190623"/>
      <sheetName val="200623"/>
      <sheetName val="210623"/>
      <sheetName val="220623"/>
      <sheetName val="230623"/>
      <sheetName val="260623"/>
      <sheetName val="270623"/>
      <sheetName val="280623"/>
      <sheetName val="290623"/>
      <sheetName val="300623"/>
      <sheetName val="030723"/>
      <sheetName val="040723"/>
      <sheetName val="050723"/>
      <sheetName val="060723"/>
      <sheetName val="070723"/>
      <sheetName val="100723"/>
      <sheetName val="110723"/>
      <sheetName val="120723"/>
      <sheetName val="130723"/>
      <sheetName val="170723"/>
      <sheetName val="180723"/>
      <sheetName val="190723"/>
      <sheetName val="200723"/>
      <sheetName val="210723"/>
      <sheetName val="240723"/>
      <sheetName val="250723"/>
      <sheetName val="260723"/>
    </sheetNames>
    <definedNames>
      <definedName name="VLC" refersTo="='210723'!$H$42" sheetId="99"/>
      <definedName name="VLC" refersTo="='240723'!$H$42" sheetId="100"/>
      <definedName name="VLC" refersTo="='250723'!$H$42" sheetId="10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>
        <row r="42">
          <cell r="H42">
            <v>1.9249278152069227E-3</v>
          </cell>
        </row>
      </sheetData>
      <sheetData sheetId="93">
        <row r="42">
          <cell r="H42">
            <v>2.8818443804032867E-3</v>
          </cell>
        </row>
      </sheetData>
      <sheetData sheetId="94">
        <row r="42">
          <cell r="H42">
            <v>10.46</v>
          </cell>
        </row>
      </sheetData>
      <sheetData sheetId="95">
        <row r="42">
          <cell r="H42">
            <v>10.43</v>
          </cell>
        </row>
      </sheetData>
      <sheetData sheetId="96">
        <row r="42">
          <cell r="H42">
            <v>10.45</v>
          </cell>
        </row>
      </sheetData>
      <sheetData sheetId="97">
        <row r="42">
          <cell r="H42">
            <v>10.47</v>
          </cell>
        </row>
      </sheetData>
      <sheetData sheetId="98">
        <row r="42">
          <cell r="H42">
            <v>10.46</v>
          </cell>
        </row>
      </sheetData>
      <sheetData sheetId="99">
        <row r="7">
          <cell r="E7">
            <v>2050</v>
          </cell>
        </row>
        <row r="8">
          <cell r="E8">
            <v>1625</v>
          </cell>
        </row>
        <row r="13">
          <cell r="E13">
            <v>1200000</v>
          </cell>
        </row>
        <row r="42">
          <cell r="H42">
            <v>10.47</v>
          </cell>
        </row>
      </sheetData>
      <sheetData sheetId="100">
        <row r="4">
          <cell r="Q4" t="str">
            <v/>
          </cell>
        </row>
        <row r="42">
          <cell r="H42">
            <v>10.48</v>
          </cell>
        </row>
      </sheetData>
      <sheetData sheetId="101">
        <row r="7">
          <cell r="P7">
            <v>0</v>
          </cell>
        </row>
        <row r="42">
          <cell r="H42">
            <v>10.49</v>
          </cell>
        </row>
      </sheetData>
      <sheetData sheetId="102">
        <row r="42">
          <cell r="H42">
            <v>10.48721848874114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CB88A-3D77-46ED-9C30-51FF7D5AA027}">
  <dimension ref="A1:B1"/>
  <sheetViews>
    <sheetView workbookViewId="0"/>
  </sheetViews>
  <sheetFormatPr baseColWidth="10" defaultRowHeight="15" x14ac:dyDescent="0.25"/>
  <sheetData>
    <row r="1" spans="1:2" x14ac:dyDescent="0.25">
      <c r="B1" t="s">
        <v>21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12258-2EE8-423E-82CE-079D3AE21EF3}">
  <dimension ref="D6:F23"/>
  <sheetViews>
    <sheetView workbookViewId="0">
      <selection activeCell="E16" sqref="E16"/>
    </sheetView>
  </sheetViews>
  <sheetFormatPr baseColWidth="10" defaultRowHeight="15" x14ac:dyDescent="0.25"/>
  <cols>
    <col min="5" max="5" width="15.85546875" bestFit="1" customWidth="1"/>
  </cols>
  <sheetData>
    <row r="6" spans="4:5" ht="16.5" x14ac:dyDescent="0.25">
      <c r="D6" s="1" t="s">
        <v>0</v>
      </c>
      <c r="E6" s="2">
        <f ca="1">SUM([1]!Tableau240723[Valorisation
en euros])</f>
        <v>66249170.129530005</v>
      </c>
    </row>
    <row r="7" spans="4:5" ht="16.5" x14ac:dyDescent="0.25">
      <c r="D7" s="3" t="s">
        <v>1</v>
      </c>
      <c r="E7" s="4" t="e">
        <f>'[1]210723'!E7+'[1]210723'!E8-'[1]240723'!Q4</f>
        <v>#VALUE!</v>
      </c>
    </row>
    <row r="8" spans="4:5" ht="16.5" x14ac:dyDescent="0.25">
      <c r="D8" s="3" t="s">
        <v>2</v>
      </c>
      <c r="E8" s="4">
        <f>-191.387*'[1]240723'!VLC</f>
        <v>-2005.73576</v>
      </c>
    </row>
    <row r="9" spans="4:5" ht="16.5" x14ac:dyDescent="0.25">
      <c r="D9" s="1" t="s">
        <v>3</v>
      </c>
      <c r="E9" s="2" t="e">
        <f ca="1">SUM(E6:E7)</f>
        <v>#VALUE!</v>
      </c>
    </row>
    <row r="10" spans="4:5" ht="16.5" x14ac:dyDescent="0.25">
      <c r="D10" s="5"/>
      <c r="E10" s="6"/>
    </row>
    <row r="11" spans="4:5" ht="16.5" x14ac:dyDescent="0.25">
      <c r="D11" s="3" t="s">
        <v>4</v>
      </c>
      <c r="E11" s="7">
        <v>0</v>
      </c>
    </row>
    <row r="12" spans="4:5" ht="16.5" x14ac:dyDescent="0.25">
      <c r="D12" s="3" t="s">
        <v>5</v>
      </c>
      <c r="E12" s="8">
        <f>N4</f>
        <v>0</v>
      </c>
    </row>
    <row r="13" spans="4:5" ht="16.5" x14ac:dyDescent="0.25">
      <c r="D13" s="3" t="s">
        <v>6</v>
      </c>
      <c r="E13" s="9" t="e">
        <f ca="1">'[1]210723'!E13+E9*0.006/365*3</f>
        <v>#VALUE!</v>
      </c>
    </row>
    <row r="14" spans="4:5" ht="16.5" x14ac:dyDescent="0.25">
      <c r="D14" s="10" t="s">
        <v>7</v>
      </c>
      <c r="E14" s="11" t="e">
        <f ca="1">E9-SUM(E11:E13)</f>
        <v>#VALUE!</v>
      </c>
    </row>
    <row r="15" spans="4:5" ht="16.5" x14ac:dyDescent="0.25">
      <c r="D15" s="12"/>
      <c r="E15" s="12"/>
    </row>
    <row r="16" spans="4:5" ht="16.5" x14ac:dyDescent="0.25">
      <c r="D16" s="13" t="s">
        <v>8</v>
      </c>
      <c r="E16" s="14" t="e">
        <f ca="1">DATE("20"&amp;RIGHT(RIGHT(CELL("nomfichier",#REF!),LEN(CELL("nomfichier",#REF!))-FIND("]",CELL("nomfichier",#REF!))),2),MID(RIGHT(CELL("nomfichier",#REF!),LEN(CELL("nomfichier",#REF!))-FIND("]",CELL("nomfichier",#REF!))),3,2),LEFT(RIGHT(CELL("nomfichier",#REF!),LEN(CELL("nomfichier",#REF!))-FIND("]",CELL("nomfichier",#REF!))),2))</f>
        <v>#REF!</v>
      </c>
    </row>
    <row r="17" spans="4:6" ht="16.5" x14ac:dyDescent="0.25">
      <c r="D17" s="3" t="s">
        <v>9</v>
      </c>
      <c r="E17" s="15">
        <f>323350+0+0+51000+0+38892+17422.2+0+0+0+22323+0+0+2500+2950+47340+0+-1000+2125.398+-4000+0+0+0+0+0+2772.629+3550+4000+6700+1050+3460+1000+2000+4550+2300+28000+0+7134.372+13135.321+7245.302+860+0+10350+-118.253+19800+7100+500+632.328+6885+0+0+0+0+6765+200+0+17345.504+9880+6983.297+0+700+2079.002+9240+24884+15405+0+16389.887+7130+5695+550+0+10469.826+24335.004+3560+0+11003.009+24963.586+19808.942+10639.851+11966.19+0+15705.005+15800.85+8700+0+40+10914.457+35750+11295.817+-13250+5500+17449.59+4147.368+14907.141+3000+0+6800+12452.771+1000+20337.3+7300+12487.935+3200+7741.687+136723.284+1872.386+0+12229.702+2975.247+0+30372.989+21977+3700+0-23.598+5000+3766.928+3800+600+10060.194+8270.364+12799+3294.995+600+0+4950+19611+0+0+19374.479+11388.72+33269.359+7804.368+31171.179+44950+15543.688+8000+10782.812+3082+0+5296.425+10672.443+25890.668+2245.807+15940.19+1710.84+1250+5901.573+13512.676+4921.26+-391.967+2400+32344.896+1579.964+35215.097+1998.097+14634.783+14499.902+6418.694+974.658+2217.314+1000+3034.757+12531.4+24177.949+6192.68+2000+-3500+5842.259+34015+12009.412+12820.347+17711.428+800+-1500+16725.855+1300+72248.42+0+4236.928+0+101460.982+928.64+4000+-1200+28080.689+3650+35396.101+6327.9+52685.178+2000+33201.902+16398.405+4161.904+9029.258+11736.836-7150.499+33498.425+3603.653+14673.669+12829.924+-1956.481+-3002.838+5554.293+22544.191+37077.614+2268.182+-763.706+-386.793+6.02+939.849+37000+2976.058+4759.58+-1029.281+0+-200+1685.393+28181.928+3837.887+3000+-1000+2581.766+2000+5581.395+1185.222+1768.04+28765.775+11307.525+16934.49+150+-5886.691+8659.648+10601.222+15338.831+6035.283+1550+5806.56+10978.774+2115.642+5318.704+27675.276+26561.647+14498.071+4659.181+29346.637+1475.495+6900+11873.609+2709.918+1000+9153.201+2000+1450+23292.612+14865.479+-465.441+3167.557+0+1735+1000+4068.266+15824.597+-2447.956+3729.962+20634.831+63719.779+3000+77.485+11961.682+8771.255+1747.868+3441.979+6729.953+23800.738+9170.509+924.214+26751.528+6194.93+-138.121+26546.826+4032.828+20983.515+-3561.304+818.277+13837.295+17174.189+6273.717+7144.313+33841.458+2543.647+0+186900.278+4000+19144.919+16771.404+41599.134+15248.247+26734.731+2098.539+7083.27+25491.773+5671.196+5814.82+5122.76+64083.332+0+2546.743+8781.25+1600+8473.92+64811.926+170.569+-407.539+3737.064+38114.443+10471.355+2504.857+4035.123+56794.159+91384.617+10610.3+9153.742-7494.187+13648.771+1818.18+0+39774.489+-4752.308+44372.05+19395.462+-22.686+1362.397+0+105182.441+2457.825+708.827+10418.562+--13651.226-27302.452+0+3117.884+41228.428+4351.916+543.064+445.789+58386.23+6979.076+16047.098+2717.392+2495.462+10000+1800.406+42988.636+8500+4333.189+94.89+20356.034+78953.731+77592.885+11752.219+-653.388+3361.6+-1383.757+2961.214+492.849+0+45.372+-6329.29+0+0+-3519.774+-58.664+-1410.081+0+0+-180.668+-99.547+81.9+72269.8+903.342+-2963.95+13718.855+12647.658+18552.064+-47170.091+-4328.29+26004.567+2185.04+0+-371.04+-4518.034+-86.641+25981.046+36743.687+12703.068+-2030+23334.837+41820.719+29808.664+85+136434.512+0+5380.63+1724.55+2709.762+104768.882+39475.054+8932.317+40372.017+7058.688+-671.631+6744.871+4714.464+452.898+-470.989+6930.526+7909.121+34328.211+-839.91+-5441.94+29337.928+4449.906+783.078+ 4141.495+23924.288+45651.391+-469.784+632.366+13667.296+35666.909+2408.236+1715.992+28948.761+6806.764+-26779.661+8042.895+2459.894+58208.673+13721.798+29649.021+2690.114+4000+2138.111+9683.337+50041.457+3156.54+37994.758+67231.165+0+3073.884+-11637.484+13609.384+352207.101+53083.232+4047.674+8276.142+31344.794+62.355+30696.625+41318.384+22903.179+66360.27+14465.973+20352.947+120271.786+2365.964+7452.551+-652.951+-1276.219+9214.088+12698.837+31128.324+1778.374+28812.47+2338.556+72995.335+9950.065+98574.839+591.959+2126.905+15592.128+5329.72+57851.551+4927.537+-26992.753+-95.715+-22469.154+2293.577+-7252.436+18315.017+1489.945+347.654+-392.842+270.022+-2624.115+4530.344+8191.649+15110.461+4193.492+-887+5464.936+93738.695+40466.33+28381.522+-2794.377+24417.512+-2091.676+13043.52+-4587+2921.151+-1158.906+962+26782+0+5032.74+5668.763+-81.535+0+4832.186+0+1094+7015.962+540.651+9890+-85.58+-15457.843+727.643+0+0+18276.04+23284.535+9633+46695.623+-538.844+-146+-1567.464+2105.99+14098.387+-3220.408+23718.772+4400.339+8246.008+8320.734+-2399.612+-4939.661+466.597+2000+4947.271+-13675.688+10659.314+-350+4000+0+13527.68+-957.349+18066.058+17963.443+-1006.957+4310.767+-113024.83+-9373.458+2263.504+13625.037+-4431.22+19655.73+-3870.831+591.623+27537.262+5329.737+-2997.534+-1666+9184.805+34464.09+-4718.806+2000+26348.744+2000+-350.423+10624.967+0+-3601.91+-80209+0+-1439.342+-3839.994+158+-15000+2621.917+-16001.387+-172.744+28775.556+-29937.198+-600+-1753.428+7237.088+-4619.56+-14774.269+-3000+-2221.264+-7747.679+-373.184+-1266.292+-1160.852+23193.253+5087.125+1047.279+10911+15126.348+12936.139+-15011.721+-8733.54+3464.652+4826+-17003.674+-13710.014+30938.21+2296+-2038.35+-1300+0+-7621.374+-7249.164+-300+2392+-229.719+1945.808+0+-85824.809+692.382+-52162.857+17500+-9032.504+-807.886+0+5000+-564.333+-1000+2147.462+2181.328+350.774+-5781.78+-6814.578+-279.284+0+-4673.112+17678.64+-31471.461+-500+-533.058+1786.201+-17499.045+1000+-217.495+0+-992.336+-10696+0+5381.416+2832.551+-21029.39+-12458.426+-14520.701+-5863.979+-34069.068+1168.805+-26436.678+-10294.319+545+10000+-26112+6670.031+0+1178.691+0+-6253.329+53.802+-26618.595+-10437.875+0+-30000+-10789.116+980+2000+3396.397+-6259.474+-7063.385+-713.674+10175+12167.899+0+-3200+3400+3514.092+-16893.203+-10894.584+-4539.766+-5080+-11156.442+2000+6374.609+-344+1000+1461.764+-88955.374+989.836+-34475.727+-27159.592+0+2000+9366.034+9365+-16151.313+38701.657+6978.213+1852.856+-13462.649+-27947.56+-2.443+0+-20625.61+-421.58+1000+4996.088+454+-2431.906+-4815.449+74018.018+-7506.729+-1995.539+-29594+1471.617+-17150.625+-788.184+18613.207+-4500+11425.752+0+-5600+-191.938+9900.239+-95.877+10668.426+2804.192+-287.081+-5418+-500+11372.598+0+-3090.114+-3000+-1285.421+-8949.389+7929.435+-9315.769+-67723.97+2810.697+-3842.614+5558.519+10001.578+-3166+-3024.426+-323.809+-20660.598+9522.5+5186.393+16460.347+3145.945+-6556.599+8851.6+-132.448+12530.752+0+29483.324+0+-8088.943+-2137.119+-5228.029+1511.719+-7947.659+-9345.329+-13030+-9077.853+-1108+-800+-8009.631+9023+-12260.177+15193.03+8056.886+460.628+5565.076+-23489.835+-627.412+-2059.41+-659+-7323.683+224.9+-90620.001+11833.719+1062.188+-253.081+0+-913.106+0+-7186.045+-514.506+0+3000.116+-6094.837+-1181.024+-96.805+-1241.779+-22416.465+0+0+0+-3547.539+3716.839+-3306.138+11221.772+0+443.64+21755.9+8168.292-1843.42-8840.524+-625.755+4759.689+25086.57+9616.123+8407+0-2000-1500-1382.898-295.55+2384.69-1852.911+332.602+175.866+3112.575+1199.616+3282.618+0-12451.789+480+96.056-31+200+2958.092+0+2537.599+144.3-6812.883+675.91+2417.12+20876+1597</f>
        <v>6444048.9979999932</v>
      </c>
      <c r="F17" t="s">
        <v>15</v>
      </c>
    </row>
    <row r="18" spans="4:6" ht="16.5" x14ac:dyDescent="0.25">
      <c r="D18" s="3" t="s">
        <v>10</v>
      </c>
      <c r="E18" s="16">
        <v>10.48</v>
      </c>
    </row>
    <row r="19" spans="4:6" ht="16.5" x14ac:dyDescent="0.25">
      <c r="D19" s="17" t="s">
        <v>11</v>
      </c>
      <c r="E19" s="18">
        <f>VLC/'[1]210723'!VLC-1</f>
        <v>-1</v>
      </c>
    </row>
    <row r="20" spans="4:6" ht="16.5" x14ac:dyDescent="0.25">
      <c r="D20" s="19"/>
      <c r="E20" s="19"/>
    </row>
    <row r="21" spans="4:6" x14ac:dyDescent="0.25">
      <c r="D21" s="20" t="s">
        <v>12</v>
      </c>
      <c r="E21" s="21">
        <f t="array" ref="E21">_xll.FDS("EURUSD","FG_PRICE("&amp;$H$40&amp;","&amp;$H$40&amp;")")</f>
        <v>1.0991500999999999</v>
      </c>
    </row>
    <row r="22" spans="4:6" ht="16.5" x14ac:dyDescent="0.25">
      <c r="D22" s="3" t="s">
        <v>13</v>
      </c>
      <c r="E22" s="22">
        <f>-191.387</f>
        <v>-191.387</v>
      </c>
    </row>
    <row r="23" spans="4:6" ht="16.5" x14ac:dyDescent="0.25">
      <c r="D23" s="3" t="s">
        <v>14</v>
      </c>
      <c r="E23" s="23">
        <f>BC4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251BFE-3177-42B0-BA81-4EA3433974D0}">
  <dimension ref="C9:Q26"/>
  <sheetViews>
    <sheetView tabSelected="1" workbookViewId="0">
      <selection activeCell="F23" sqref="F23"/>
    </sheetView>
  </sheetViews>
  <sheetFormatPr baseColWidth="10" defaultRowHeight="15" x14ac:dyDescent="0.25"/>
  <cols>
    <col min="4" max="4" width="15.85546875" bestFit="1" customWidth="1"/>
  </cols>
  <sheetData>
    <row r="9" spans="3:17" ht="16.5" x14ac:dyDescent="0.25">
      <c r="C9" s="1" t="s">
        <v>0</v>
      </c>
      <c r="D9" s="2">
        <f ca="1">SUM([1]!Tableau24072383[Valorisation
en euros])</f>
        <v>66309861.40017999</v>
      </c>
      <c r="F9" s="24" t="s">
        <v>16</v>
      </c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</row>
    <row r="10" spans="3:17" ht="16.5" x14ac:dyDescent="0.25">
      <c r="C10" s="3" t="s">
        <v>1</v>
      </c>
      <c r="D10" s="4">
        <f ca="1">'[1]240723'!D10+'[1]240723'!D11-'[1]250723'!P7</f>
        <v>0</v>
      </c>
      <c r="F10" s="24" t="s">
        <v>17</v>
      </c>
      <c r="G10" s="24"/>
      <c r="H10" s="24"/>
      <c r="I10" s="24"/>
    </row>
    <row r="11" spans="3:17" ht="16.5" x14ac:dyDescent="0.25">
      <c r="C11" s="3" t="s">
        <v>2</v>
      </c>
      <c r="D11" s="4">
        <f>-96247.378*'[1]250723'!VLC</f>
        <v>-1009634.99522</v>
      </c>
    </row>
    <row r="12" spans="3:17" ht="16.5" x14ac:dyDescent="0.25">
      <c r="C12" s="1" t="s">
        <v>3</v>
      </c>
      <c r="D12" s="2">
        <f ca="1">SUM(D9:D10)</f>
        <v>66309861.40017999</v>
      </c>
    </row>
    <row r="13" spans="3:17" ht="16.5" x14ac:dyDescent="0.25">
      <c r="C13" s="5"/>
      <c r="D13" s="6"/>
    </row>
    <row r="14" spans="3:17" ht="16.5" x14ac:dyDescent="0.25">
      <c r="C14" s="3" t="s">
        <v>4</v>
      </c>
      <c r="D14" s="7">
        <v>0</v>
      </c>
      <c r="F14" s="24" t="s">
        <v>18</v>
      </c>
      <c r="G14" s="24"/>
      <c r="H14" s="24"/>
      <c r="I14" s="24"/>
      <c r="J14" s="24"/>
      <c r="K14" s="24"/>
      <c r="L14" s="24"/>
      <c r="M14" s="24"/>
      <c r="N14" s="24"/>
      <c r="O14" s="24"/>
    </row>
    <row r="15" spans="3:17" ht="16.5" x14ac:dyDescent="0.25">
      <c r="C15" s="3" t="s">
        <v>5</v>
      </c>
      <c r="D15" s="8">
        <f>M7</f>
        <v>0</v>
      </c>
      <c r="F15" s="24" t="s">
        <v>19</v>
      </c>
      <c r="G15" s="24"/>
      <c r="H15" s="24"/>
      <c r="I15" s="24"/>
      <c r="J15" s="24"/>
      <c r="K15" s="24"/>
      <c r="L15" s="24"/>
      <c r="M15" s="24"/>
    </row>
    <row r="16" spans="3:17" ht="16.5" x14ac:dyDescent="0.25">
      <c r="C16" s="3" t="s">
        <v>6</v>
      </c>
      <c r="D16" s="9">
        <f ca="1">'[1]240723'!D16+D12*0.006/365</f>
        <v>1090.0251189070684</v>
      </c>
      <c r="F16" t="s">
        <v>20</v>
      </c>
    </row>
    <row r="17" spans="3:4" ht="16.5" x14ac:dyDescent="0.25">
      <c r="C17" s="10" t="s">
        <v>7</v>
      </c>
      <c r="D17" s="11">
        <f ca="1">D12-SUM(D14:D16)</f>
        <v>66308771.37506108</v>
      </c>
    </row>
    <row r="18" spans="3:4" ht="16.5" x14ac:dyDescent="0.25">
      <c r="C18" s="12"/>
      <c r="D18" s="12"/>
    </row>
    <row r="19" spans="3:4" ht="16.5" x14ac:dyDescent="0.25">
      <c r="C19" s="13" t="s">
        <v>8</v>
      </c>
      <c r="D19" s="14" t="e">
        <f ca="1">DATE("20"&amp;RIGHT(RIGHT(CELL("nomfichier",#REF!),LEN(CELL("nomfichier",#REF!))-FIND("]",CELL("nomfichier",#REF!))),2),MID(RIGHT(CELL("nomfichier",#REF!),LEN(CELL("nomfichier",#REF!))-FIND("]",CELL("nomfichier",#REF!))),3,2),LEFT(RIGHT(CELL("nomfichier",#REF!),LEN(CELL("nomfichier",#REF!))-FIND("]",CELL("nomfichier",#REF!))),2))</f>
        <v>#REF!</v>
      </c>
    </row>
    <row r="20" spans="3:4" ht="16.5" x14ac:dyDescent="0.25">
      <c r="C20" s="3" t="s">
        <v>9</v>
      </c>
      <c r="D20" s="15">
        <f>323350+0+0+51000+0+38892+17422.2+0+0+0+22323+0+0+2500+2950+47340+0+-1000+2125.398+-4000+0+0+0+0+0+2772.629+3550+4000+6700+1050+3460+1000+2000+4550+2300+28000+0+7134.372+13135.321+7245.302+860+0+10350+-118.253+19800+7100+500+632.328+6885+0+0+0+0+6765+200+0+17345.504+9880+6983.297+0+700+2079.002+9240+24884+15405+0+16389.887+7130+5695+550+0+10469.826+24335.004+3560+0+11003.009+24963.586+19808.942+10639.851+11966.19+0+15705.005+15800.85+8700+0+40+10914.457+35750+11295.817+-13250+5500+17449.59+4147.368+14907.141+3000+0+6800+12452.771+1000+20337.3+7300+12487.935+3200+7741.687+136723.284+1872.386+0+12229.702+2975.247+0+30372.989+21977+3700+0-23.598+5000+3766.928+3800+600+10060.194+8270.364+12799+3294.995+600+0+4950+19611+0+0+19374.479+11388.72+33269.359+7804.368+31171.179+44950+15543.688+8000+10782.812+3082+0+5296.425+10672.443+25890.668+2245.807+15940.19+1710.84+1250+5901.573+13512.676+4921.26+-391.967+2400+32344.896+1579.964+35215.097+1998.097+14634.783+14499.902+6418.694+974.658+2217.314+1000+3034.757+12531.4+24177.949+6192.68+2000+-3500+5842.259+34015+12009.412+12820.347+17711.428+800+-1500+16725.855+1300+72248.42+0+4236.928+0+101460.982+928.64+4000+-1200+28080.689+3650+35396.101+6327.9+52685.178+2000+33201.902+16398.405+4161.904+9029.258+11736.836-7150.499+33498.425+3603.653+14673.669+12829.924+-1956.481+-3002.838+5554.293+22544.191+37077.614+2268.182+-763.706+-386.793+6.02+939.849+37000+2976.058+4759.58+-1029.281+0+-200+1685.393+28181.928+3837.887+3000+-1000+2581.766+2000+5581.395+1185.222+1768.04+28765.775+11307.525+16934.49+150+-5886.691+8659.648+10601.222+15338.831+6035.283+1550+5806.56+10978.774+2115.642+5318.704+27675.276+26561.647+14498.071+4659.181+29346.637+1475.495+6900+11873.609+2709.918+1000+9153.201+2000+1450+23292.612+14865.479+-465.441+3167.557+0+1735+1000+4068.266+15824.597+-2447.956+3729.962+20634.831+63719.779+3000+77.485+11961.682+8771.255+1747.868+3441.979+6729.953+23800.738+9170.509+924.214+26751.528+6194.93+-138.121+26546.826+4032.828+20983.515+-3561.304+818.277+13837.295+17174.189+6273.717+7144.313+33841.458+2543.647+0+186900.278+4000+19144.919+16771.404+41599.134+15248.247+26734.731+2098.539+7083.27+25491.773+5671.196+5814.82+5122.76+64083.332+0+2546.743+8781.25+1600+8473.92+64811.926+170.569+-407.539+3737.064+38114.443+10471.355+2504.857+4035.123+56794.159+91384.617+10610.3+9153.742-7494.187+13648.771+1818.18+0+39774.489+-4752.308+44372.05+19395.462+-22.686+1362.397+0+105182.441+2457.825+708.827+10418.562+--13651.226-27302.452+0+3117.884+41228.428+4351.916+543.064+445.789+58386.23+6979.076+16047.098+2717.392+2495.462+10000+1800.406+42988.636+8500+4333.189+94.89+20356.034+78953.731+77592.885+11752.219+-653.388+3361.6+-1383.757+2961.214+492.849+0+45.372+-6329.29+0+0+-3519.774+-58.664+-1410.081+0+0+-180.668+-99.547+81.9+72269.8+903.342+-2963.95+13718.855+12647.658+18552.064+-47170.091+-4328.29+26004.567+2185.04+0+-371.04+-4518.034+-86.641+25981.046+36743.687+12703.068+-2030+23334.837+41820.719+29808.664+85+136434.512+0+5380.63+1724.55+2709.762+104768.882+39475.054+8932.317+40372.017+7058.688+-671.631+6744.871+4714.464+452.898+-470.989+6930.526+7909.121+34328.211+-839.91+-5441.94+29337.928+4449.906+783.078+ 4141.495+23924.288+45651.391+-469.784+632.366+13667.296+35666.909+2408.236+1715.992+28948.761+6806.764+-26779.661+8042.895+2459.894+58208.673+13721.798+29649.021+2690.114+4000+2138.111+9683.337+50041.457+3156.54+37994.758+67231.165+0+3073.884+-11637.484+13609.384+352207.101+53083.232+4047.674+8276.142+31344.794+62.355+30696.625+41318.384+22903.179+66360.27+14465.973+20352.947+120271.786+2365.964+7452.551+-652.951+-1276.219+9214.088+12698.837+31128.324+1778.374+28812.47+2338.556+72995.335+9950.065+98574.839+591.959+2126.905+15592.128+5329.72+57851.551+4927.537+-26992.753+-95.715+-22469.154+2293.577+-7252.436+18315.017+1489.945+347.654+-392.842+270.022+-2624.115+4530.344+8191.649+15110.461+4193.492+-887+5464.936+93738.695+40466.33+28381.522+-2794.377+24417.512+-2091.676+13043.52+-4587+2921.151+-1158.906+962+26782+0+5032.74+5668.763+-81.535+0+4832.186+0+1094+7015.962+540.651+9890+-85.58+-15457.843+727.643+0+0+18276.04+23284.535+9633+46695.623+-538.844+-146+-1567.464+2105.99+14098.387+-3220.408+23718.772+4400.339+8246.008+8320.734+-2399.612+-4939.661+466.597+2000+4947.271+-13675.688+10659.314+-350+4000+0+13527.68+-957.349+18066.058+17963.443+-1006.957+4310.767+-113024.83+-9373.458+2263.504+13625.037+-4431.22+19655.73+-3870.831+591.623+27537.262+5329.737+-2997.534+-1666+9184.805+34464.09+-4718.806+2000+26348.744+2000+-350.423+10624.967+0+-3601.91+-80209+0+-1439.342+-3839.994+158+-15000+2621.917+-16001.387+-172.744+28775.556+-29937.198+-600+-1753.428+7237.088+-4619.56+-14774.269+-3000+-2221.264+-7747.679+-373.184+-1266.292+-1160.852+23193.253+5087.125+1047.279+10911+15126.348+12936.139+-15011.721+-8733.54+3464.652+4826+-17003.674+-13710.014+30938.21+2296+-2038.35+-1300+0+-7621.374+-7249.164+-300+2392+-229.719+1945.808+0+-85824.809+692.382+-52162.857+17500+-9032.504+-807.886+0+5000+-564.333+-1000+2147.462+2181.328+350.774+-5781.78+-6814.578+-279.284+0+-4673.112+17678.64+-31471.461+-500+-533.058+1786.201+-17499.045+1000+-217.495+0+-992.336+-10696+0+5381.416+2832.551+-21029.39+-12458.426+-14520.701+-5863.979+-34069.068+1168.805+-26436.678+-10294.319+545+10000+-26112+6670.031+0+1178.691+0+-6253.329+53.802+-26618.595+-10437.875+0+-30000+-10789.116+980+2000+3396.397+-6259.474+-7063.385+-713.674+10175+12167.899+0+-3200+3400+3514.092+-16893.203+-10894.584+-4539.766+-5080+-11156.442+2000+6374.609+-344+1000+1461.764+-88955.374+989.836+-34475.727+-27159.592+0+2000+9366.034+9365+-16151.313+38701.657+6978.213+1852.856+-13462.649+-27947.56+-2.443+0+-20625.61+-421.58+1000+4996.088+454+-2431.906+-4815.449+74018.018+-7506.729+-1995.539+-29594+1471.617+-17150.625+-788.184+18613.207+-4500+11425.752+0+-5600+-191.938+9900.239+-95.877+10668.426+2804.192+-287.081+-5418+-500+11372.598+0+-3090.114+-3000+-1285.421+-8949.389+7929.435+-9315.769+-67723.97+2810.697+-3842.614+5558.519+10001.578+-3166+-3024.426+-323.809+-20660.598+9522.5+5186.393+16460.347+3145.945+-6556.599+8851.6+-132.448+12530.752+0+29483.324+0+-8088.943+-2137.119+-5228.029+1511.719+-7947.659+-9345.329+-13030+-9077.853+-1108+-800+-8009.631+9023+-12260.177+15193.03+8056.886+460.628+5565.076+-23489.835+-627.412+-2059.41+-659+-7323.683+224.9+-90620.001+11833.719+1062.188+-253.081+0+-913.106+0+-7186.045+-514.506+0+3000.116+-6094.837+-1181.024+-96.805+-1241.779+-22416.465+0+0+0+-3547.539+3716.839+-3306.138+11221.772+0+443.64+21755.9+8168.292-1843.42-8840.524+-625.755+4759.689+25086.57+9616.123+8407+0-2000-1500-1382.898-295.55+2384.69-1852.911+332.602+175.866+3112.575+1199.616+3282.618+0-12451.789+480+96.056-31+200+2958.092+0+2537.599+144.3-6812.883+675.91+2417.12+20876+1597-191.387</f>
        <v>6443857.610999993</v>
      </c>
    </row>
    <row r="21" spans="3:4" ht="16.5" x14ac:dyDescent="0.25">
      <c r="C21" s="3" t="s">
        <v>10</v>
      </c>
      <c r="D21" s="16">
        <v>10.49</v>
      </c>
    </row>
    <row r="22" spans="3:4" ht="16.5" x14ac:dyDescent="0.25">
      <c r="C22" s="17" t="s">
        <v>11</v>
      </c>
      <c r="D22" s="18">
        <f>VLC/'[1]240723'!VLC-1</f>
        <v>-1</v>
      </c>
    </row>
    <row r="23" spans="3:4" ht="16.5" x14ac:dyDescent="0.25">
      <c r="C23" s="19"/>
      <c r="D23" s="19"/>
    </row>
    <row r="24" spans="3:4" x14ac:dyDescent="0.25">
      <c r="C24" s="20" t="s">
        <v>12</v>
      </c>
      <c r="D24" s="21">
        <f t="array" ref="D24">_xll.FDS("EURUSD","FG_PRICE("&amp;$H$40&amp;","&amp;$H$40&amp;")")</f>
        <v>1.0991500999999999</v>
      </c>
    </row>
    <row r="25" spans="3:4" ht="16.5" x14ac:dyDescent="0.25">
      <c r="C25" s="3" t="s">
        <v>13</v>
      </c>
      <c r="D25" s="22">
        <f>-96247.378</f>
        <v>-96247.377999999997</v>
      </c>
    </row>
    <row r="26" spans="3:4" ht="16.5" x14ac:dyDescent="0.25">
      <c r="C26" s="3" t="s">
        <v>14</v>
      </c>
      <c r="D26" s="23">
        <f>BB7</f>
        <v>0</v>
      </c>
    </row>
  </sheetData>
  <mergeCells count="4">
    <mergeCell ref="F9:Q9"/>
    <mergeCell ref="F10:I10"/>
    <mergeCell ref="F14:O14"/>
    <mergeCell ref="F15:M1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FdsFormulaCache xmlns="urn:fdsformulacache" version="2" timestamp="1690472142"><![CDATA[{"EURUSD^FG_PRICE(,)":1.0991501}]]></FdsFormulaCache>
</file>

<file path=customXml/itemProps1.xml><?xml version="1.0" encoding="utf-8"?>
<ds:datastoreItem xmlns:ds="http://schemas.openxmlformats.org/officeDocument/2006/customXml" ds:itemID="{A4FFA4BD-3EF9-4AF5-B64D-32DB83559C33}">
  <ds:schemaRefs>
    <ds:schemaRef ds:uri="urn:fdsformulacach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240723</vt:lpstr>
      <vt:lpstr>250723</vt:lpstr>
      <vt:lpstr>'240723'!VLC</vt:lpstr>
      <vt:lpstr>'250723'!VLC</vt:lpstr>
    </vt:vector>
  </TitlesOfParts>
  <Company>La Financiere Tiepolo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GP</dc:creator>
  <cp:lastModifiedBy>Stagiaire GP</cp:lastModifiedBy>
  <dcterms:created xsi:type="dcterms:W3CDTF">2023-07-27T15:26:06Z</dcterms:created>
  <dcterms:modified xsi:type="dcterms:W3CDTF">2023-07-27T15:36:00Z</dcterms:modified>
</cp:coreProperties>
</file>