
<file path=[Content_Types].xml><?xml version="1.0" encoding="utf-8"?>
<Types xmlns="http://schemas.openxmlformats.org/package/2006/content-type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stephanefranck/Desktop/Ji Jing/"/>
    </mc:Choice>
  </mc:AlternateContent>
  <xr:revisionPtr revIDLastSave="0" documentId="13_ncr:1_{0A5A9CD6-3CD5-A24B-800C-3AA690C6C0CB}" xr6:coauthVersionLast="47" xr6:coauthVersionMax="47" xr10:uidLastSave="{00000000-0000-0000-0000-000000000000}"/>
  <bookViews>
    <workbookView xWindow="0" yWindow="500" windowWidth="28800" windowHeight="16360" activeTab="1" xr2:uid="{FD886C18-1031-8F40-A8FE-586116B40E5F}"/>
  </bookViews>
  <sheets>
    <sheet name="Tirage Hexagramme" sheetId="1" r:id="rId1"/>
    <sheet name="HexDef" sheetId="2" r:id="rId2"/>
    <sheet name="Oppose" sheetId="6" r:id="rId3"/>
    <sheet name="Nucleaire" sheetId="13" r:id="rId4"/>
    <sheet name="DeuxRoues" sheetId="3" r:id="rId5"/>
    <sheet name="FleurBach" sheetId="11" r:id="rId6"/>
    <sheet name="TEST" sheetId="12" r:id="rId7"/>
    <sheet name="liste" sheetId="14" r:id="rId8"/>
  </sheets>
  <definedNames>
    <definedName name="blanc">"Image 6"</definedName>
    <definedName name="bleu">"Image 4"</definedName>
    <definedName name="imgFlag">INDEX(liste!$B$4:$B$7,MATCH(liste!$D$4,liste!$A$4:$A$7,0))</definedName>
    <definedName name="noir">"Image 7"</definedName>
    <definedName name="Rouge">"Image 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7" i="1" l="1"/>
  <c r="N1" i="1"/>
  <c r="X1" i="1" s="1"/>
  <c r="AB3" i="1"/>
  <c r="AD1" i="1"/>
  <c r="AA1" i="1"/>
  <c r="R3" i="1"/>
  <c r="U1" i="1"/>
  <c r="Q1" i="1"/>
  <c r="G6" i="12" a="1"/>
  <c r="G6" i="12" s="1"/>
  <c r="F1" i="12"/>
  <c r="F6" i="12" a="1"/>
  <c r="F6" i="12" s="1"/>
  <c r="G5" i="12" a="1"/>
  <c r="G5" i="12" s="1"/>
  <c r="G4" i="12" a="1"/>
  <c r="G4" i="12" s="1"/>
  <c r="G3" i="12" a="1"/>
  <c r="G3" i="12" s="1"/>
  <c r="G2" i="12" a="1"/>
  <c r="G2" i="12" s="1"/>
  <c r="G1" i="12" a="1"/>
  <c r="G1" i="12" s="1"/>
  <c r="H12" i="12"/>
  <c r="AG1" i="1" l="1"/>
  <c r="F5" i="12"/>
  <c r="F4" i="12"/>
  <c r="F3" i="12"/>
  <c r="F2" i="12"/>
  <c r="E6" i="12"/>
  <c r="E1" i="12"/>
  <c r="E5" i="12"/>
  <c r="E22" i="12"/>
  <c r="E20" i="12"/>
  <c r="F20" i="12" s="1"/>
  <c r="G20" i="12" s="1"/>
  <c r="H20" i="12" s="1"/>
  <c r="E19" i="12"/>
  <c r="F19" i="12" s="1"/>
  <c r="G19" i="12" s="1"/>
  <c r="H19" i="12" s="1"/>
  <c r="C6" i="12"/>
  <c r="D6" i="12" s="1"/>
  <c r="D17" i="12"/>
  <c r="E17" i="12"/>
  <c r="F17" i="12" s="1"/>
  <c r="E16" i="12"/>
  <c r="E14" i="12"/>
  <c r="G14" i="12"/>
  <c r="E2" i="12"/>
  <c r="E3" i="12"/>
  <c r="E4" i="12"/>
  <c r="G13" i="12"/>
  <c r="G12" i="12"/>
  <c r="B6" i="12"/>
  <c r="B2" i="12"/>
  <c r="B1" i="12"/>
  <c r="C1" i="12"/>
  <c r="D1" i="12" s="1"/>
  <c r="C2" i="12"/>
  <c r="D2" i="12" s="1"/>
  <c r="C3" i="12"/>
  <c r="D3" i="12" s="1"/>
  <c r="C4" i="12"/>
  <c r="D4" i="12" s="1"/>
  <c r="C5" i="12"/>
  <c r="D5" i="12" s="1"/>
  <c r="B5" i="12"/>
  <c r="B4" i="12"/>
  <c r="B3" i="12"/>
  <c r="A8" i="12"/>
  <c r="A10" i="12"/>
  <c r="E12" i="12" s="1"/>
  <c r="F18" i="1"/>
  <c r="F16" i="1"/>
  <c r="F14" i="1"/>
  <c r="F12" i="1"/>
  <c r="F10" i="1"/>
  <c r="F8" i="1"/>
  <c r="D52" i="1" l="1"/>
  <c r="W35" i="1"/>
  <c r="W21" i="1"/>
  <c r="R21" i="1"/>
  <c r="S22" i="1" s="1"/>
  <c r="I36" i="1"/>
  <c r="N36" i="1"/>
  <c r="F30" i="1" a="1"/>
  <c r="F30" i="1" s="1"/>
  <c r="B30" i="1" a="1"/>
  <c r="B30" i="1" s="1"/>
  <c r="F32" i="1" a="1"/>
  <c r="F32" i="1" s="1"/>
  <c r="B32" i="1" a="1"/>
  <c r="B32" i="1" s="1"/>
  <c r="B28" i="1" a="1"/>
  <c r="B28" i="1" s="1"/>
  <c r="D26" i="1"/>
  <c r="F26" i="1" a="1"/>
  <c r="F26" i="1" s="1"/>
  <c r="B26" i="1" a="1"/>
  <c r="B26" i="1" s="1"/>
  <c r="D28" i="1"/>
  <c r="F28" i="1" a="1"/>
  <c r="F28" i="1" s="1"/>
  <c r="D30" i="1"/>
  <c r="F24" i="1" a="1"/>
  <c r="F24" i="1" s="1"/>
  <c r="B24" i="1" a="1"/>
  <c r="B24" i="1" s="1"/>
  <c r="F34" i="1" a="1"/>
  <c r="F34" i="1" s="1"/>
  <c r="B34" i="1" a="1"/>
  <c r="B34" i="1" s="1"/>
  <c r="D34" i="1"/>
  <c r="D24" i="1"/>
  <c r="I16" i="1"/>
  <c r="G17" i="12"/>
  <c r="N20" i="1"/>
  <c r="D36" i="1"/>
  <c r="D32" i="1"/>
  <c r="I18" i="1"/>
  <c r="I14" i="1"/>
  <c r="I12" i="1"/>
  <c r="I8" i="1"/>
  <c r="I10" i="1"/>
  <c r="I20" i="1"/>
  <c r="C24" i="1"/>
  <c r="B3" i="6" a="1"/>
  <c r="B3" i="6" s="1"/>
  <c r="B4" i="6" a="1"/>
  <c r="B4" i="6" s="1"/>
  <c r="B5" i="6" a="1"/>
  <c r="B5" i="6" s="1"/>
  <c r="B6" i="6" a="1"/>
  <c r="B6" i="6" s="1"/>
  <c r="B7" i="6" a="1"/>
  <c r="B7" i="6" s="1"/>
  <c r="B8" i="6" a="1"/>
  <c r="B8" i="6" s="1"/>
  <c r="B9" i="6" a="1"/>
  <c r="B9" i="6" s="1"/>
  <c r="B10" i="6" a="1"/>
  <c r="B10" i="6" s="1"/>
  <c r="B11" i="6" a="1"/>
  <c r="B11" i="6" s="1"/>
  <c r="B12" i="6" a="1"/>
  <c r="B12" i="6" s="1"/>
  <c r="B13" i="6" a="1"/>
  <c r="B13" i="6" s="1"/>
  <c r="B14" i="6" a="1"/>
  <c r="B14" i="6" s="1"/>
  <c r="B15" i="6" a="1"/>
  <c r="B15" i="6" s="1"/>
  <c r="B16" i="6" a="1"/>
  <c r="B16" i="6" s="1"/>
  <c r="B17" i="6" a="1"/>
  <c r="B17" i="6" s="1"/>
  <c r="B18" i="6" a="1"/>
  <c r="B18" i="6" s="1"/>
  <c r="B19" i="6" a="1"/>
  <c r="B19" i="6" s="1"/>
  <c r="B20" i="6" a="1"/>
  <c r="B20" i="6" s="1"/>
  <c r="B21" i="6" a="1"/>
  <c r="B21" i="6" s="1"/>
  <c r="B22" i="6" a="1"/>
  <c r="B22" i="6" s="1"/>
  <c r="B23" i="6" a="1"/>
  <c r="B23" i="6" s="1"/>
  <c r="B24" i="6" a="1"/>
  <c r="B24" i="6" s="1"/>
  <c r="B25" i="6" a="1"/>
  <c r="B25" i="6" s="1"/>
  <c r="B26" i="6" a="1"/>
  <c r="B26" i="6" s="1"/>
  <c r="B27" i="6" a="1"/>
  <c r="B27" i="6" s="1"/>
  <c r="B28" i="6" a="1"/>
  <c r="B28" i="6" s="1"/>
  <c r="B29" i="6" a="1"/>
  <c r="B29" i="6" s="1"/>
  <c r="B30" i="6" a="1"/>
  <c r="B30" i="6" s="1"/>
  <c r="B31" i="6" a="1"/>
  <c r="B31" i="6" s="1"/>
  <c r="B32" i="6" a="1"/>
  <c r="B32" i="6" s="1"/>
  <c r="B33" i="6" a="1"/>
  <c r="B33" i="6" s="1"/>
  <c r="B34" i="6" a="1"/>
  <c r="B34" i="6" s="1"/>
  <c r="B35" i="6" a="1"/>
  <c r="B35" i="6" s="1"/>
  <c r="B36" i="6" a="1"/>
  <c r="B36" i="6" s="1"/>
  <c r="B37" i="6" a="1"/>
  <c r="B37" i="6" s="1"/>
  <c r="B38" i="6" a="1"/>
  <c r="B38" i="6" s="1"/>
  <c r="B39" i="6" a="1"/>
  <c r="B39" i="6" s="1"/>
  <c r="B40" i="6" a="1"/>
  <c r="B40" i="6" s="1"/>
  <c r="B41" i="6" a="1"/>
  <c r="B41" i="6" s="1"/>
  <c r="B42" i="6" a="1"/>
  <c r="B42" i="6" s="1"/>
  <c r="B43" i="6" a="1"/>
  <c r="B43" i="6" s="1"/>
  <c r="B44" i="6" a="1"/>
  <c r="B44" i="6" s="1"/>
  <c r="B45" i="6" a="1"/>
  <c r="B45" i="6" s="1"/>
  <c r="B46" i="6" a="1"/>
  <c r="B46" i="6" s="1"/>
  <c r="B47" i="6" a="1"/>
  <c r="B47" i="6" s="1"/>
  <c r="B48" i="6" a="1"/>
  <c r="B48" i="6" s="1"/>
  <c r="B49" i="6" a="1"/>
  <c r="B49" i="6" s="1"/>
  <c r="B50" i="6" a="1"/>
  <c r="B50" i="6" s="1"/>
  <c r="B51" i="6" a="1"/>
  <c r="B51" i="6" s="1"/>
  <c r="B52" i="6" a="1"/>
  <c r="B52" i="6" s="1"/>
  <c r="B53" i="6" a="1"/>
  <c r="B53" i="6" s="1"/>
  <c r="B54" i="6" a="1"/>
  <c r="B54" i="6" s="1"/>
  <c r="B55" i="6" a="1"/>
  <c r="B55" i="6" s="1"/>
  <c r="B56" i="6" a="1"/>
  <c r="B56" i="6" s="1"/>
  <c r="B57" i="6" a="1"/>
  <c r="B57" i="6" s="1"/>
  <c r="B58" i="6" a="1"/>
  <c r="B58" i="6" s="1"/>
  <c r="B59" i="6" a="1"/>
  <c r="B59" i="6" s="1"/>
  <c r="B60" i="6" a="1"/>
  <c r="B60" i="6" s="1"/>
  <c r="B61" i="6" a="1"/>
  <c r="B61" i="6" s="1"/>
  <c r="B62" i="6" a="1"/>
  <c r="B62" i="6" s="1"/>
  <c r="B63" i="6" a="1"/>
  <c r="B63" i="6" s="1"/>
  <c r="B64" i="6" a="1"/>
  <c r="B64" i="6" s="1"/>
  <c r="B65" i="6" a="1"/>
  <c r="B65" i="6" s="1"/>
  <c r="B2" i="6" a="1"/>
  <c r="B2" i="6" s="1"/>
  <c r="C8" i="6" a="1"/>
  <c r="C8" i="6" s="1"/>
  <c r="C9" i="6" a="1"/>
  <c r="C9" i="6" s="1"/>
  <c r="C10" i="6" a="1"/>
  <c r="C10" i="6" s="1"/>
  <c r="C11" i="6" a="1"/>
  <c r="C11" i="6" s="1"/>
  <c r="C12" i="6" a="1"/>
  <c r="C12" i="6" s="1"/>
  <c r="C13" i="6" a="1"/>
  <c r="C13" i="6" s="1"/>
  <c r="C14" i="6" a="1"/>
  <c r="C14" i="6" s="1"/>
  <c r="C15" i="6" a="1"/>
  <c r="C15" i="6" s="1"/>
  <c r="C16" i="6" a="1"/>
  <c r="C16" i="6" s="1"/>
  <c r="C17" i="6" a="1"/>
  <c r="C17" i="6" s="1"/>
  <c r="C18" i="6" a="1"/>
  <c r="C18" i="6" s="1"/>
  <c r="C19" i="6" a="1"/>
  <c r="C19" i="6" s="1"/>
  <c r="C20" i="6" a="1"/>
  <c r="C20" i="6" s="1"/>
  <c r="C21" i="6" a="1"/>
  <c r="C21" i="6" s="1"/>
  <c r="C22" i="6" a="1"/>
  <c r="C22" i="6" s="1"/>
  <c r="C23" i="6" a="1"/>
  <c r="C23" i="6" s="1"/>
  <c r="C24" i="6" a="1"/>
  <c r="C24" i="6" s="1"/>
  <c r="C25" i="6" a="1"/>
  <c r="C25" i="6" s="1"/>
  <c r="C26" i="6" a="1"/>
  <c r="C26" i="6" s="1"/>
  <c r="C27" i="6" a="1"/>
  <c r="C27" i="6" s="1"/>
  <c r="C28" i="6" a="1"/>
  <c r="C28" i="6" s="1"/>
  <c r="C29" i="6" a="1"/>
  <c r="C29" i="6" s="1"/>
  <c r="C30" i="6" a="1"/>
  <c r="C30" i="6" s="1"/>
  <c r="C31" i="6" a="1"/>
  <c r="C31" i="6" s="1"/>
  <c r="C32" i="6" a="1"/>
  <c r="C32" i="6" s="1"/>
  <c r="C33" i="6" a="1"/>
  <c r="C33" i="6" s="1"/>
  <c r="C34" i="6" a="1"/>
  <c r="C34" i="6" s="1"/>
  <c r="C35" i="6" a="1"/>
  <c r="C35" i="6" s="1"/>
  <c r="C36" i="6" a="1"/>
  <c r="C36" i="6" s="1"/>
  <c r="C37" i="6" a="1"/>
  <c r="C37" i="6" s="1"/>
  <c r="C38" i="6" a="1"/>
  <c r="C38" i="6" s="1"/>
  <c r="C39" i="6" a="1"/>
  <c r="C39" i="6" s="1"/>
  <c r="C40" i="6" a="1"/>
  <c r="C40" i="6" s="1"/>
  <c r="C41" i="6" a="1"/>
  <c r="C41" i="6" s="1"/>
  <c r="C42" i="6" a="1"/>
  <c r="C42" i="6" s="1"/>
  <c r="C43" i="6" a="1"/>
  <c r="C43" i="6" s="1"/>
  <c r="C44" i="6" a="1"/>
  <c r="C44" i="6" s="1"/>
  <c r="C45" i="6" a="1"/>
  <c r="C45" i="6" s="1"/>
  <c r="C46" i="6" a="1"/>
  <c r="C46" i="6" s="1"/>
  <c r="C47" i="6" a="1"/>
  <c r="C47" i="6" s="1"/>
  <c r="C48" i="6" a="1"/>
  <c r="C48" i="6" s="1"/>
  <c r="C49" i="6" a="1"/>
  <c r="C49" i="6" s="1"/>
  <c r="C50" i="6" a="1"/>
  <c r="C50" i="6" s="1"/>
  <c r="C51" i="6" a="1"/>
  <c r="C51" i="6" s="1"/>
  <c r="C52" i="6" a="1"/>
  <c r="C52" i="6" s="1"/>
  <c r="C53" i="6" a="1"/>
  <c r="C53" i="6" s="1"/>
  <c r="C54" i="6" a="1"/>
  <c r="C54" i="6" s="1"/>
  <c r="C55" i="6" a="1"/>
  <c r="C55" i="6" s="1"/>
  <c r="C56" i="6" a="1"/>
  <c r="C56" i="6" s="1"/>
  <c r="C57" i="6" a="1"/>
  <c r="C57" i="6" s="1"/>
  <c r="C58" i="6" a="1"/>
  <c r="C58" i="6" s="1"/>
  <c r="C59" i="6" a="1"/>
  <c r="C59" i="6" s="1"/>
  <c r="C60" i="6" a="1"/>
  <c r="C60" i="6" s="1"/>
  <c r="C61" i="6" a="1"/>
  <c r="C61" i="6" s="1"/>
  <c r="C62" i="6" a="1"/>
  <c r="C62" i="6" s="1"/>
  <c r="C63" i="6" a="1"/>
  <c r="C63" i="6" s="1"/>
  <c r="C64" i="6" a="1"/>
  <c r="C64" i="6" s="1"/>
  <c r="C65" i="6" a="1"/>
  <c r="C65" i="6" s="1"/>
  <c r="C7" i="6" a="1"/>
  <c r="C7" i="6" s="1"/>
  <c r="C6" i="6" a="1"/>
  <c r="C6" i="6" s="1"/>
  <c r="C32" i="1"/>
  <c r="C30" i="1"/>
  <c r="E28" i="1"/>
  <c r="C26" i="1" l="1"/>
  <c r="W7" i="1"/>
  <c r="S7" i="1"/>
  <c r="S8" i="1"/>
  <c r="Q12" i="1"/>
  <c r="Q14" i="1"/>
  <c r="M34" i="1"/>
  <c r="E26" i="1"/>
  <c r="C34" i="1"/>
  <c r="E34" i="1"/>
  <c r="E32" i="1"/>
  <c r="E30" i="1"/>
  <c r="C28" i="1"/>
  <c r="E24" i="1"/>
  <c r="X7" i="1" l="1"/>
  <c r="V12" i="1"/>
  <c r="V14" i="1"/>
  <c r="Q28" i="1"/>
  <c r="Q26" i="1"/>
  <c r="S21" i="1"/>
  <c r="X8" i="1"/>
  <c r="V41" i="1"/>
  <c r="X37" i="1"/>
  <c r="V40" i="1"/>
  <c r="X35" i="1"/>
  <c r="V28" i="1"/>
  <c r="V26" i="1"/>
  <c r="X22" i="1"/>
  <c r="X21" i="1"/>
  <c r="K46" i="1"/>
  <c r="J44" i="1"/>
  <c r="I42" i="1"/>
  <c r="Q37" i="1" s="1"/>
  <c r="R37" i="1" s="1"/>
  <c r="I46" i="1" l="1"/>
  <c r="I44" i="1"/>
  <c r="K42" i="1"/>
  <c r="K44" i="1"/>
  <c r="J42" i="1"/>
  <c r="J46" i="1"/>
  <c r="Q46" i="1" l="1"/>
  <c r="R46" i="1" s="1"/>
  <c r="AA47" i="1"/>
  <c r="Q44" i="1"/>
  <c r="R44" i="1" s="1"/>
  <c r="AA39" i="1"/>
  <c r="Q40" i="1"/>
  <c r="R40" i="1" s="1"/>
  <c r="AA23" i="1"/>
  <c r="Q42" i="1"/>
  <c r="R42" i="1" s="1"/>
  <c r="AA31" i="1"/>
  <c r="Q38" i="1"/>
  <c r="R38" i="1" s="1"/>
  <c r="AA8" i="1"/>
  <c r="Q39" i="1"/>
  <c r="R39" i="1" s="1"/>
  <c r="AA15" i="1"/>
  <c r="AA33" i="1" l="1"/>
  <c r="AC31" i="1"/>
  <c r="AB31" i="1"/>
  <c r="AA24" i="1"/>
  <c r="AC23" i="1"/>
  <c r="AB23" i="1"/>
  <c r="AA17" i="1"/>
  <c r="AC15" i="1"/>
  <c r="AB15" i="1"/>
  <c r="AA40" i="1"/>
  <c r="AC39" i="1"/>
  <c r="AB39" i="1"/>
  <c r="AA9" i="1"/>
  <c r="AC8" i="1"/>
  <c r="AB8" i="1"/>
  <c r="AC47" i="1"/>
  <c r="AA49" i="1"/>
  <c r="AB47"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<sst xmlns="http://schemas.openxmlformats.org/spreadsheetml/2006/main" count="446" uniqueCount="363">
  <si>
    <t>N° Tirage</t>
  </si>
  <si>
    <t>Ligne de l'hexagramme</t>
  </si>
  <si>
    <t>Pile(2)/Face(3)</t>
  </si>
  <si>
    <t>Total</t>
  </si>
  <si>
    <t>Hexagramme Tiré</t>
  </si>
  <si>
    <t>Perspective</t>
  </si>
  <si>
    <t>H :</t>
  </si>
  <si>
    <t>Hex Tiré</t>
  </si>
  <si>
    <t>Opposé</t>
  </si>
  <si>
    <t>Retourné</t>
  </si>
  <si>
    <t>YANG</t>
  </si>
  <si>
    <t>YING</t>
  </si>
  <si>
    <t>Hex Nucléaire</t>
  </si>
  <si>
    <t>3 Plans</t>
  </si>
  <si>
    <t>Pensées</t>
  </si>
  <si>
    <t>Emotions</t>
  </si>
  <si>
    <t>Volonté</t>
  </si>
  <si>
    <t>3ème Incarné</t>
  </si>
  <si>
    <t>1er     Instant</t>
  </si>
  <si>
    <t>2ème    Intégré</t>
  </si>
  <si>
    <t>HEX</t>
  </si>
  <si>
    <t>Titre</t>
  </si>
  <si>
    <t>Nom Hex</t>
  </si>
  <si>
    <t>QIAN</t>
  </si>
  <si>
    <t>KUN</t>
  </si>
  <si>
    <t xml:space="preserve">Créateur </t>
  </si>
  <si>
    <t xml:space="preserve">Receptif  </t>
  </si>
  <si>
    <t>Image</t>
  </si>
  <si>
    <t>Définition</t>
  </si>
  <si>
    <t>ZHUN</t>
  </si>
  <si>
    <t>Difficulté initiale</t>
  </si>
  <si>
    <t>la grande force devant la confusion</t>
  </si>
  <si>
    <t>MENG</t>
  </si>
  <si>
    <t>Le jeune fou</t>
  </si>
  <si>
    <t>Le petit torrent court au pied de la montagne</t>
  </si>
  <si>
    <t>XU</t>
  </si>
  <si>
    <t>SONG</t>
  </si>
  <si>
    <t>SHI</t>
  </si>
  <si>
    <t>BI</t>
  </si>
  <si>
    <t>XIAO XU</t>
  </si>
  <si>
    <t>LU</t>
  </si>
  <si>
    <t>TAI</t>
  </si>
  <si>
    <t>PI</t>
  </si>
  <si>
    <t>TONG REN</t>
  </si>
  <si>
    <t>DA YOU</t>
  </si>
  <si>
    <t>YU</t>
  </si>
  <si>
    <t>SUI</t>
  </si>
  <si>
    <t>GU</t>
  </si>
  <si>
    <t>LIN</t>
  </si>
  <si>
    <t>GUAN</t>
  </si>
  <si>
    <t>SHI HE</t>
  </si>
  <si>
    <t>BO</t>
  </si>
  <si>
    <t>FU</t>
  </si>
  <si>
    <t>WU WANG</t>
  </si>
  <si>
    <t>DA XU</t>
  </si>
  <si>
    <t>YI</t>
  </si>
  <si>
    <t>DA GUO</t>
  </si>
  <si>
    <t>(XI) KAN</t>
  </si>
  <si>
    <t>LI(LUO)</t>
  </si>
  <si>
    <t>XIAN</t>
  </si>
  <si>
    <t>HENG</t>
  </si>
  <si>
    <t>DUN</t>
  </si>
  <si>
    <t>DA ZHUANG</t>
  </si>
  <si>
    <t>JIN</t>
  </si>
  <si>
    <t>MING YI</t>
  </si>
  <si>
    <t>JIA REN</t>
  </si>
  <si>
    <t>KUI</t>
  </si>
  <si>
    <t>JIAN</t>
  </si>
  <si>
    <t>JIE</t>
  </si>
  <si>
    <t>SUN</t>
  </si>
  <si>
    <t>GUAI</t>
  </si>
  <si>
    <t>GOU</t>
  </si>
  <si>
    <t>CUI</t>
  </si>
  <si>
    <t>SHENG</t>
  </si>
  <si>
    <t>JING</t>
  </si>
  <si>
    <t>GE</t>
  </si>
  <si>
    <t>DING</t>
  </si>
  <si>
    <t>ZHEN</t>
  </si>
  <si>
    <t>GEN</t>
  </si>
  <si>
    <t>GUI MEI</t>
  </si>
  <si>
    <t>FENG</t>
  </si>
  <si>
    <t>XUN</t>
  </si>
  <si>
    <t>DUI</t>
  </si>
  <si>
    <t>HUAN</t>
  </si>
  <si>
    <t>ZHONG FU</t>
  </si>
  <si>
    <t>XIAO GUO</t>
  </si>
  <si>
    <t>JI JI</t>
  </si>
  <si>
    <t>WEI JI</t>
  </si>
  <si>
    <t>L'attente</t>
  </si>
  <si>
    <t>Le conflit</t>
  </si>
  <si>
    <t>l'armée</t>
  </si>
  <si>
    <t>L'union</t>
  </si>
  <si>
    <t>Le petit Apprivoise</t>
  </si>
  <si>
    <t>La marche</t>
  </si>
  <si>
    <t>Prosperite</t>
  </si>
  <si>
    <t>Adversite</t>
  </si>
  <si>
    <t>s'entendre avec tous</t>
  </si>
  <si>
    <t>Grand realise</t>
  </si>
  <si>
    <t>se tenir</t>
  </si>
  <si>
    <t>s'enthousiasmer</t>
  </si>
  <si>
    <t>Suivre</t>
  </si>
  <si>
    <t>Travail sur le corrompu</t>
  </si>
  <si>
    <t>L'approche</t>
  </si>
  <si>
    <t>Le regard</t>
  </si>
  <si>
    <t>Mordre au travers</t>
  </si>
  <si>
    <t>La Grace</t>
  </si>
  <si>
    <t>La séparation</t>
  </si>
  <si>
    <t>Le retour</t>
  </si>
  <si>
    <t>L'inattendu</t>
  </si>
  <si>
    <t>Le grand apprivoise</t>
  </si>
  <si>
    <t>La faim</t>
  </si>
  <si>
    <t>L'exces</t>
  </si>
  <si>
    <t>L'insondable</t>
  </si>
  <si>
    <t>La Lumière</t>
  </si>
  <si>
    <t>L'influence</t>
  </si>
  <si>
    <t>Durée</t>
  </si>
  <si>
    <t>La retraite</t>
  </si>
  <si>
    <t>Grande force</t>
  </si>
  <si>
    <t>Le progrès</t>
  </si>
  <si>
    <t>Lumière cachée</t>
  </si>
  <si>
    <t>Le clan</t>
  </si>
  <si>
    <t>L'opposition</t>
  </si>
  <si>
    <t>L'obstruction</t>
  </si>
  <si>
    <t>La delivrance</t>
  </si>
  <si>
    <t>La diminution</t>
  </si>
  <si>
    <t>Augmentation</t>
  </si>
  <si>
    <t>La percée</t>
  </si>
  <si>
    <t>La rencontre</t>
  </si>
  <si>
    <t>Le rassemblement</t>
  </si>
  <si>
    <t>La poussée vers le haut</t>
  </si>
  <si>
    <t>L'épuisement</t>
  </si>
  <si>
    <t>Le puit</t>
  </si>
  <si>
    <t>La révolution</t>
  </si>
  <si>
    <t>Le chaudron</t>
  </si>
  <si>
    <t>L'ébranleur</t>
  </si>
  <si>
    <t>La montagne</t>
  </si>
  <si>
    <t>Le progrès graduel</t>
  </si>
  <si>
    <t>L'épouse</t>
  </si>
  <si>
    <t>L'abondance</t>
  </si>
  <si>
    <t>Le voyageur</t>
  </si>
  <si>
    <t>Penetrant</t>
  </si>
  <si>
    <t>Le joyeux</t>
  </si>
  <si>
    <t>La dissolution</t>
  </si>
  <si>
    <t>La limitation</t>
  </si>
  <si>
    <t>La vérité intérieur</t>
  </si>
  <si>
    <t>Le petit exces</t>
  </si>
  <si>
    <t>Après l'accomplissement</t>
  </si>
  <si>
    <t>Avant l'accomplissement</t>
  </si>
  <si>
    <t>1er Plan</t>
  </si>
  <si>
    <t>Haut</t>
  </si>
  <si>
    <t>Milieu</t>
  </si>
  <si>
    <t>Bas</t>
  </si>
  <si>
    <t>CONFRONTER LA SITUATION</t>
  </si>
  <si>
    <t>2eme Plan</t>
  </si>
  <si>
    <t>INTEGRER LA SITUATION</t>
  </si>
  <si>
    <t>3eme Plan</t>
  </si>
  <si>
    <t>Hex Opposé</t>
  </si>
  <si>
    <t>Retoune</t>
  </si>
  <si>
    <t>HexRetourne</t>
  </si>
  <si>
    <t>Nucléaire</t>
  </si>
  <si>
    <t>Ciel sur ciel</t>
  </si>
  <si>
    <t>Terre sur Terre</t>
  </si>
  <si>
    <t>L'eau retenue dans le ciel</t>
  </si>
  <si>
    <t>Ténèbres contre lumière</t>
  </si>
  <si>
    <t>Le générale contrôle ses troupes</t>
  </si>
  <si>
    <t>Le souverain uni ses sujets</t>
  </si>
  <si>
    <t>Le ministre contrôle toutes les lignes YANG</t>
  </si>
  <si>
    <t>La jeune fille approche le père</t>
  </si>
  <si>
    <t>Fluidité entre le YANG qui monte et le YIN qui descend</t>
  </si>
  <si>
    <t>Le YANG monte, le YIN descend et chacun tient l'autre captif</t>
  </si>
  <si>
    <t>La lumière irradit la l'univers</t>
  </si>
  <si>
    <t>Le souverain tient tout</t>
  </si>
  <si>
    <t>La montagne sous la terre</t>
  </si>
  <si>
    <t>Le ministre doit se montrer énergique</t>
  </si>
  <si>
    <t>La grande force suit la jeune fille</t>
  </si>
  <si>
    <t>Image d'un bol avec des vers</t>
  </si>
  <si>
    <t>La jeune filles approche sa mère</t>
  </si>
  <si>
    <t>D'en haut</t>
  </si>
  <si>
    <t>L'obstacle entre les mâchoires</t>
  </si>
  <si>
    <t>La lumière éclaire la montagne</t>
  </si>
  <si>
    <t>La grande force prête à ré-émerger</t>
  </si>
  <si>
    <t>Deux puissances se rencontrent</t>
  </si>
  <si>
    <t>La montagne émerge du ciel</t>
  </si>
  <si>
    <t>Vide à remplir</t>
  </si>
  <si>
    <t>Trop de YANG à l'intérieur</t>
  </si>
  <si>
    <t>L'eau sur l'eau</t>
  </si>
  <si>
    <t>Deux foix la lumière</t>
  </si>
  <si>
    <t>Le rapoort entre la plus jeune fille et le plus jeune fils</t>
  </si>
  <si>
    <t>Dispersion de la grande force dans le temps</t>
  </si>
  <si>
    <t>Le ciel recule devant la montagne qui avance</t>
  </si>
  <si>
    <t>Le tonnerre agit avec le ciel</t>
  </si>
  <si>
    <t>La lumière sous la terre</t>
  </si>
  <si>
    <t>La lumière sur la terre</t>
  </si>
  <si>
    <t>Les hommes autour du feu</t>
  </si>
  <si>
    <t>Le rêve de la jeune fille confronté à la réalité</t>
  </si>
  <si>
    <t>L'eau bloquée sur la montagne</t>
  </si>
  <si>
    <t>La pluie précipitée par l'orage</t>
  </si>
  <si>
    <t>La jeune fille arrêtée par la montagne</t>
  </si>
  <si>
    <t>Le vent augmente la force du tonnerre</t>
  </si>
  <si>
    <t>La dernière ligne YANG chassé par le YIN</t>
  </si>
  <si>
    <t>La dernière ligne YIN sur le point de disparaître</t>
  </si>
  <si>
    <t>Retour du YIN</t>
  </si>
  <si>
    <t>Le ministre uni avec son souverain</t>
  </si>
  <si>
    <t>L'arbre qui pousse dans la terre</t>
  </si>
  <si>
    <t>L'eau du lac se vide</t>
  </si>
  <si>
    <t>L'eau diffusée partout dans la terre</t>
  </si>
  <si>
    <t>Le feu dans le lac</t>
  </si>
  <si>
    <t>Image d'un chaudron</t>
  </si>
  <si>
    <t>Grande froce répété - choc</t>
  </si>
  <si>
    <t>Montagne après montagne</t>
  </si>
  <si>
    <t>L'arbre sur la montagne</t>
  </si>
  <si>
    <t>La jeune fille entrapinée par la grande force</t>
  </si>
  <si>
    <t>La lumière combinée avec la grande force</t>
  </si>
  <si>
    <t>Le feu sur la montagne qui guide le voyageur</t>
  </si>
  <si>
    <t>Vent sur vent</t>
  </si>
  <si>
    <t>La joie redoublée</t>
  </si>
  <si>
    <t>Le vent étale l'eau</t>
  </si>
  <si>
    <t>La marche de la jeune fille freinée par un cours d'eau</t>
  </si>
  <si>
    <t>Espace intérieur</t>
  </si>
  <si>
    <t>Image de l'oiseau</t>
  </si>
  <si>
    <t>Tout est à sa place</t>
  </si>
  <si>
    <t>Rien n'est à sa place</t>
  </si>
  <si>
    <t>Mordre et unir : C'est intervenir sans faiblesse pour rétablir l'harmonie.</t>
  </si>
  <si>
    <r>
      <rPr>
        <b/>
        <sz val="12"/>
        <color theme="1"/>
        <rFont val="Calibri"/>
        <family val="2"/>
        <scheme val="minor"/>
      </rPr>
      <t>Embellir</t>
    </r>
    <r>
      <rPr>
        <sz val="12"/>
        <color theme="1"/>
        <rFont val="Calibri"/>
        <family val="2"/>
        <scheme val="minor"/>
      </rPr>
      <t xml:space="preserve"> : C'est non seulement tenir compte de l'apparence, mais harmoniser ce qui se voit avec ce qu'il ne se voit pas</t>
    </r>
  </si>
  <si>
    <r>
      <rPr>
        <b/>
        <sz val="12"/>
        <color theme="1"/>
        <rFont val="Calibri"/>
        <family val="2"/>
        <scheme val="minor"/>
      </rPr>
      <t>Usure</t>
    </r>
    <r>
      <rPr>
        <sz val="12"/>
        <color theme="1"/>
        <rFont val="Calibri"/>
        <family val="2"/>
        <scheme val="minor"/>
      </rPr>
      <t>: est un temps de fatigue à consacrer au repos et à la restauration de ses forces</t>
    </r>
  </si>
  <si>
    <r>
      <rPr>
        <b/>
        <sz val="12"/>
        <color theme="1"/>
        <rFont val="Calibri"/>
        <family val="2"/>
        <scheme val="minor"/>
      </rPr>
      <t>Retour</t>
    </r>
    <r>
      <rPr>
        <sz val="12"/>
        <color theme="1"/>
        <rFont val="Calibri"/>
        <family val="2"/>
        <scheme val="minor"/>
      </rPr>
      <t>: C'est revenir à la source pour recommencer</t>
    </r>
  </si>
  <si>
    <r>
      <rPr>
        <b/>
        <sz val="12"/>
        <color theme="1"/>
        <rFont val="Calibri"/>
        <family val="2"/>
        <scheme val="minor"/>
      </rPr>
      <t>Spontané</t>
    </r>
    <r>
      <rPr>
        <sz val="12"/>
        <color theme="1"/>
        <rFont val="Calibri"/>
        <family val="2"/>
        <scheme val="minor"/>
      </rPr>
      <t>: c'est faire face avec le plus de vigilance possible à ce qui survient et s'impose à nous sans que nous puissions le contrôler</t>
    </r>
  </si>
  <si>
    <r>
      <rPr>
        <b/>
        <sz val="12"/>
        <color theme="1"/>
        <rFont val="Calibri"/>
        <family val="2"/>
        <scheme val="minor"/>
      </rPr>
      <t>Grand apprivoisé</t>
    </r>
    <r>
      <rPr>
        <sz val="12"/>
        <color theme="1"/>
        <rFont val="Calibri"/>
        <family val="2"/>
        <scheme val="minor"/>
      </rPr>
      <t>: c'est retenir fermement sa force pour l'éduquer</t>
    </r>
  </si>
  <si>
    <r>
      <rPr>
        <b/>
        <sz val="12"/>
        <color theme="1"/>
        <rFont val="Calibri"/>
        <family val="2"/>
        <scheme val="minor"/>
      </rPr>
      <t>Nourriture</t>
    </r>
    <r>
      <rPr>
        <sz val="12"/>
        <color theme="1"/>
        <rFont val="Calibri"/>
        <family val="2"/>
        <scheme val="minor"/>
      </rPr>
      <t>: c'est prendre conscience de ses besoins et voir comment y répondre de manière juste et consistante</t>
    </r>
  </si>
  <si>
    <r>
      <rPr>
        <b/>
        <sz val="12"/>
        <color theme="1"/>
        <rFont val="Calibri"/>
        <family val="2"/>
        <scheme val="minor"/>
      </rPr>
      <t>Grand excès:</t>
    </r>
    <r>
      <rPr>
        <sz val="12"/>
        <color theme="1"/>
        <rFont val="Calibri"/>
        <family val="2"/>
        <scheme val="minor"/>
      </rPr>
      <t xml:space="preserve"> est un moment où on doit soutenir un poids exceptionnel</t>
    </r>
  </si>
  <si>
    <r>
      <rPr>
        <b/>
        <sz val="12"/>
        <color theme="1"/>
        <rFont val="Calibri"/>
        <family val="2"/>
        <scheme val="minor"/>
      </rPr>
      <t xml:space="preserve">S'entrainer au passage des ravins: </t>
    </r>
    <r>
      <rPr>
        <sz val="12"/>
        <color theme="1"/>
        <rFont val="Calibri"/>
        <family val="2"/>
        <scheme val="minor"/>
      </rPr>
      <t>c'est apprendre à ne pas se laisser entrainer par le vide et la peur</t>
    </r>
  </si>
  <si>
    <r>
      <rPr>
        <b/>
        <sz val="12"/>
        <color theme="1"/>
        <rFont val="Calibri"/>
        <family val="2"/>
        <scheme val="minor"/>
      </rPr>
      <t>Filet d'oiseleur:</t>
    </r>
    <r>
      <rPr>
        <sz val="12"/>
        <color theme="1"/>
        <rFont val="Calibri"/>
        <family val="2"/>
        <scheme val="minor"/>
      </rPr>
      <t xml:space="preserve"> est LUMIERE,en même temps nécessité d'y voir clair et danger d'éblouissement</t>
    </r>
  </si>
  <si>
    <r>
      <rPr>
        <b/>
        <sz val="12"/>
        <color theme="1"/>
        <rFont val="Calibri"/>
        <family val="2"/>
        <scheme val="minor"/>
      </rPr>
      <t>Inciter:</t>
    </r>
    <r>
      <rPr>
        <sz val="12"/>
        <color theme="1"/>
        <rFont val="Calibri"/>
        <family val="2"/>
        <scheme val="minor"/>
      </rPr>
      <t xml:space="preserve"> c'est le déclic invisible: attirances instinctives, émotions instantanées, contacts affectifsou désirs qui s'éveillent soudainement. Apprendre à ne pas se laisser déstabiliser par la réaction immédiate aux stimulations.</t>
    </r>
  </si>
  <si>
    <r>
      <rPr>
        <b/>
        <sz val="12"/>
        <color theme="1"/>
        <rFont val="Calibri"/>
        <family val="2"/>
        <scheme val="minor"/>
      </rPr>
      <t>Endurer</t>
    </r>
    <r>
      <rPr>
        <sz val="12"/>
        <color theme="1"/>
        <rFont val="Calibri"/>
        <family val="2"/>
        <scheme val="minor"/>
      </rPr>
      <t>: CONSTANCE, c'est renouveler sa disposition intérieure, renforcer son courage et sa longanimité pour maintenir ses orientations.</t>
    </r>
  </si>
  <si>
    <r>
      <rPr>
        <b/>
        <sz val="12"/>
        <color theme="1"/>
        <rFont val="Calibri"/>
        <family val="2"/>
        <scheme val="minor"/>
      </rPr>
      <t xml:space="preserve">Faire retraite: </t>
    </r>
    <r>
      <rPr>
        <sz val="12"/>
        <color theme="1"/>
        <rFont val="Calibri"/>
        <family val="2"/>
        <scheme val="minor"/>
      </rPr>
      <t>c'est céder, de manière à inverser un rapport de force momentanément défavorable. Ni débâcle, ni reculade, c'est un recul décidé, un mouvement stratégique souple qui permet à long terme de se renforcer.</t>
    </r>
  </si>
  <si>
    <r>
      <rPr>
        <b/>
        <sz val="12"/>
        <color theme="1"/>
        <rFont val="Calibri"/>
        <family val="2"/>
        <scheme val="minor"/>
      </rPr>
      <t>Grande force</t>
    </r>
    <r>
      <rPr>
        <sz val="12"/>
        <color theme="1"/>
        <rFont val="Calibri"/>
        <family val="2"/>
        <scheme val="minor"/>
      </rPr>
      <t>: c'est maitriser le Yang. Une ample réserve de puissance a besoin de s'exprimer tout en étant canalisée afin de ne pas s'égarer ou risquer de devenir blessante.</t>
    </r>
  </si>
  <si>
    <r>
      <rPr>
        <b/>
        <sz val="12"/>
        <color theme="1"/>
        <rFont val="Calibri"/>
        <family val="2"/>
        <scheme val="minor"/>
      </rPr>
      <t>Avancer au grand jour:</t>
    </r>
    <r>
      <rPr>
        <sz val="12"/>
        <color theme="1"/>
        <rFont val="Calibri"/>
        <family val="2"/>
        <scheme val="minor"/>
      </rPr>
      <t xml:space="preserve"> c'est se montrer et montrer ce dont on est capable</t>
    </r>
  </si>
  <si>
    <r>
      <rPr>
        <b/>
        <sz val="12"/>
        <color theme="1"/>
        <rFont val="Calibri"/>
        <family val="2"/>
        <scheme val="minor"/>
      </rPr>
      <t>Lumière obscurcie:</t>
    </r>
    <r>
      <rPr>
        <sz val="12"/>
        <color theme="1"/>
        <rFont val="Calibri"/>
        <family val="2"/>
        <scheme val="minor"/>
      </rPr>
      <t xml:space="preserve"> OISEAU BLESSE, est une situation d'étouffement, en oppression pénible dont il faut se protéger de manière intelligente et endurante, afin que talents et capacités propres ne soient pas définitivement annihilés.</t>
    </r>
  </si>
  <si>
    <r>
      <rPr>
        <b/>
        <sz val="12"/>
        <color theme="1"/>
        <rFont val="Calibri"/>
        <family val="2"/>
        <scheme val="minor"/>
      </rPr>
      <t>Divergence:</t>
    </r>
    <r>
      <rPr>
        <sz val="12"/>
        <color theme="1"/>
        <rFont val="Calibri"/>
        <family val="2"/>
        <scheme val="minor"/>
      </rPr>
      <t xml:space="preserve"> traite des antagonismes et de leur résolution. Montrant les tensions qui surviennent lorsque les êtres réalisent leur différence, il concerne les contrariétés, contestation et désaccord qui s'élèvent, lorsque chaque tendance cherche à s'extérioriser et à s'affirmer.</t>
    </r>
  </si>
  <si>
    <r>
      <rPr>
        <b/>
        <sz val="12"/>
        <color theme="1"/>
        <rFont val="Calibri"/>
        <family val="2"/>
        <scheme val="minor"/>
      </rPr>
      <t xml:space="preserve">Obstruction: </t>
    </r>
    <r>
      <rPr>
        <sz val="12"/>
        <color theme="1"/>
        <rFont val="Calibri"/>
        <family val="2"/>
        <scheme val="minor"/>
      </rPr>
      <t>décrit les moments où on bute sur un obstacle. Prendre du recul permet d'appréhender plus sagement la difficulté.</t>
    </r>
  </si>
  <si>
    <r>
      <rPr>
        <b/>
        <sz val="12"/>
        <color theme="1"/>
        <rFont val="Calibri"/>
        <family val="2"/>
        <scheme val="minor"/>
      </rPr>
      <t>Délivrance</t>
    </r>
    <r>
      <rPr>
        <sz val="12"/>
        <color theme="1"/>
        <rFont val="Calibri"/>
        <family val="2"/>
        <scheme val="minor"/>
      </rPr>
      <t>: évoque le soulagement qui se produit lorsqu'on se détache de ce qui enserre, lorsqu'un lâcher-prise permet de se défaire de ce qui tient au passé et d'envisager un nouveau départ.</t>
    </r>
  </si>
  <si>
    <r>
      <rPr>
        <b/>
        <sz val="12"/>
        <color theme="1"/>
        <rFont val="Calibri"/>
        <family val="2"/>
        <scheme val="minor"/>
      </rPr>
      <t>Diminuer</t>
    </r>
    <r>
      <rPr>
        <sz val="12"/>
        <color theme="1"/>
        <rFont val="Calibri"/>
        <family val="2"/>
        <scheme val="minor"/>
      </rPr>
      <t>: c'est une perte qui permet un rééquilibrage, un processus de concentration qui entraine un accroissement de la qualité</t>
    </r>
  </si>
  <si>
    <r>
      <rPr>
        <b/>
        <sz val="12"/>
        <color theme="1"/>
        <rFont val="Calibri"/>
        <family val="2"/>
        <scheme val="minor"/>
      </rPr>
      <t>Augmenter</t>
    </r>
    <r>
      <rPr>
        <sz val="12"/>
        <color theme="1"/>
        <rFont val="Calibri"/>
        <family val="2"/>
        <scheme val="minor"/>
      </rPr>
      <t>: est un accroissement qui appelle une réorganisation. Pour être profitable, l'affluence de possibilités nouvelles exige une réforme profonde, un changement du lieu central de l'activité, un redéploiement des priorités selon une hiérarchisation nouvelle.</t>
    </r>
  </si>
  <si>
    <r>
      <rPr>
        <b/>
        <sz val="12"/>
        <color theme="1"/>
        <rFont val="Calibri"/>
        <family val="2"/>
        <scheme val="minor"/>
      </rPr>
      <t>Se montrer résolu:</t>
    </r>
    <r>
      <rPr>
        <sz val="12"/>
        <color theme="1"/>
        <rFont val="Calibri"/>
        <family val="2"/>
        <scheme val="minor"/>
      </rPr>
      <t xml:space="preserve"> est un moment où l'on se manifeste de manière déterminée tout en prévenant les débordements agressifs.</t>
    </r>
  </si>
  <si>
    <r>
      <rPr>
        <b/>
        <sz val="12"/>
        <color theme="1"/>
        <rFont val="Calibri"/>
        <family val="2"/>
        <scheme val="minor"/>
      </rPr>
      <t>Rencontre</t>
    </r>
    <r>
      <rPr>
        <sz val="12"/>
        <color theme="1"/>
        <rFont val="Calibri"/>
        <family val="2"/>
        <scheme val="minor"/>
      </rPr>
      <t>: est un temps de freinage, une retenue susceptible de permettre une gestation.</t>
    </r>
  </si>
  <si>
    <r>
      <rPr>
        <b/>
        <sz val="12"/>
        <color theme="1"/>
        <rFont val="Calibri"/>
        <family val="2"/>
        <scheme val="minor"/>
      </rPr>
      <t>Réunion</t>
    </r>
    <r>
      <rPr>
        <sz val="12"/>
        <color theme="1"/>
        <rFont val="Calibri"/>
        <family val="2"/>
        <scheme val="minor"/>
      </rPr>
      <t>: c'est rassembler des forces éparses autour de ce qui motive leur association, idée, projet ou rituel.</t>
    </r>
  </si>
  <si>
    <r>
      <rPr>
        <b/>
        <sz val="12"/>
        <color theme="1"/>
        <rFont val="Calibri"/>
        <family val="2"/>
        <scheme val="minor"/>
      </rPr>
      <t>Croissance</t>
    </r>
    <r>
      <rPr>
        <sz val="12"/>
        <color theme="1"/>
        <rFont val="Calibri"/>
        <family val="2"/>
        <scheme val="minor"/>
      </rPr>
      <t>: c'est s'élever, s'ériger, grandir, s'enraciner avec obstination de façon à pousser et percer vers le dehors.</t>
    </r>
  </si>
  <si>
    <r>
      <rPr>
        <b/>
        <sz val="12"/>
        <color theme="1"/>
        <rFont val="Calibri"/>
        <family val="2"/>
        <scheme val="minor"/>
      </rPr>
      <t>Epuisement</t>
    </r>
    <r>
      <rPr>
        <sz val="12"/>
        <color theme="1"/>
        <rFont val="Calibri"/>
        <family val="2"/>
        <scheme val="minor"/>
      </rPr>
      <t>: est un moment où un difficile face-à-face avec autrui contraint au face-au-face avec soi-même.</t>
    </r>
  </si>
  <si>
    <r>
      <rPr>
        <b/>
        <sz val="12"/>
        <color theme="1"/>
        <rFont val="Calibri"/>
        <family val="2"/>
        <scheme val="minor"/>
      </rPr>
      <t>Puits</t>
    </r>
    <r>
      <rPr>
        <sz val="12"/>
        <color theme="1"/>
        <rFont val="Calibri"/>
        <family val="2"/>
        <scheme val="minor"/>
      </rPr>
      <t>: c'est l'intangible, la source invisible, disponible pour chacun en permanence, le centre immobile autour duquel s'organisent les échanges.</t>
    </r>
  </si>
  <si>
    <r>
      <rPr>
        <b/>
        <sz val="12"/>
        <color theme="1"/>
        <rFont val="Calibri"/>
        <family val="2"/>
        <scheme val="minor"/>
      </rPr>
      <t xml:space="preserve">Gens du clan: </t>
    </r>
    <r>
      <rPr>
        <sz val="12"/>
        <color theme="1"/>
        <rFont val="Calibri"/>
        <family val="2"/>
        <scheme val="minor"/>
      </rPr>
      <t>Ensemble vivant qui survit aux individus, le clan est le modèle de tout dispositif qui transforme l'éphémère en durable par référence par un foyer commun, toute communauté ou école de pensée rassemblée autour d'un point de convergence et soudéé par des rites.</t>
    </r>
  </si>
  <si>
    <r>
      <rPr>
        <b/>
        <sz val="12"/>
        <color theme="1"/>
        <rFont val="Calibri"/>
        <family val="2"/>
        <scheme val="minor"/>
      </rPr>
      <t>Renouveler:</t>
    </r>
    <r>
      <rPr>
        <sz val="12"/>
        <color theme="1"/>
        <rFont val="Calibri"/>
        <family val="2"/>
        <scheme val="minor"/>
      </rPr>
      <t xml:space="preserve"> c'est le moment où le pot usé et abandonné au profit d'une œuvre. On doit mettre en œuvre sa capacité à assurer les renouvellements opportuns et les réajustements adequat.</t>
    </r>
  </si>
  <si>
    <r>
      <rPr>
        <b/>
        <sz val="12"/>
        <color theme="1"/>
        <rFont val="Calibri"/>
        <family val="2"/>
        <scheme val="minor"/>
      </rPr>
      <t>Chaudron:</t>
    </r>
    <r>
      <rPr>
        <sz val="12"/>
        <color theme="1"/>
        <rFont val="Calibri"/>
        <family val="2"/>
        <scheme val="minor"/>
      </rPr>
      <t xml:space="preserve"> est le symbole d'une transmutation, d'un passage à un niveau supérieur qui s'opère en fondant de nouveau à partir de l'ancien</t>
    </r>
  </si>
  <si>
    <r>
      <rPr>
        <b/>
        <sz val="12"/>
        <color theme="1"/>
        <rFont val="Calibri"/>
        <family val="2"/>
        <scheme val="minor"/>
      </rPr>
      <t>Ebranler:</t>
    </r>
    <r>
      <rPr>
        <sz val="12"/>
        <color theme="1"/>
        <rFont val="Calibri"/>
        <family val="2"/>
        <scheme val="minor"/>
      </rPr>
      <t xml:space="preserve"> est une secousse violente qui surprend et réveille. Il faut savoir ne pas se laisser désorienter par cette mise en mouvement, mais en intégrer les effets et mettre son intensité à profit.</t>
    </r>
  </si>
  <si>
    <r>
      <rPr>
        <b/>
        <sz val="12"/>
        <color theme="1"/>
        <rFont val="Calibri"/>
        <family val="2"/>
        <scheme val="minor"/>
      </rPr>
      <t>Stabiliser:</t>
    </r>
    <r>
      <rPr>
        <sz val="12"/>
        <color theme="1"/>
        <rFont val="Calibri"/>
        <family val="2"/>
        <scheme val="minor"/>
      </rPr>
      <t xml:space="preserve"> c'est calmer le corps et le cœur: assurer sa posture et apaiser les pensées. Non pas s'immobiliser de manière rigide, mais s'affermir intérieurement sans crispation, afin de pouvoir agir extérieurement sans dispersion.</t>
    </r>
  </si>
  <si>
    <r>
      <rPr>
        <b/>
        <sz val="12"/>
        <color theme="1"/>
        <rFont val="Calibri"/>
        <family val="2"/>
        <scheme val="minor"/>
      </rPr>
      <t>Progresser pas à pas:</t>
    </r>
    <r>
      <rPr>
        <sz val="12"/>
        <color theme="1"/>
        <rFont val="Calibri"/>
        <family val="2"/>
        <scheme val="minor"/>
      </rPr>
      <t xml:space="preserve"> est un processus lent et régulier qu'un effort tenace permet de mener à terme. Il décrit un enracinement longamine qui doit en passer par des pas en arrière avant de pouvoir produire.</t>
    </r>
  </si>
  <si>
    <r>
      <rPr>
        <b/>
        <sz val="12"/>
        <color theme="1"/>
        <rFont val="Calibri"/>
        <family val="2"/>
        <scheme val="minor"/>
      </rPr>
      <t>Mariage de la cadette:</t>
    </r>
    <r>
      <rPr>
        <sz val="12"/>
        <color theme="1"/>
        <rFont val="Calibri"/>
        <family val="2"/>
        <scheme val="minor"/>
      </rPr>
      <t xml:space="preserve"> c'est l'union forcée. Un partenariat est établi dans lequel chacun utilise l'autre sans que les motivations profondes en soient clairement perçues. L'alliance s'établissant sur des bases que l'on croit commune, il s'ensuit des illusions, une sensation de crainte ou de duperie, l'impression d'être pris en otage par une part obscure de soi-même ou d'autrui.</t>
    </r>
  </si>
  <si>
    <r>
      <rPr>
        <b/>
        <sz val="12"/>
        <color theme="1"/>
        <rFont val="Calibri"/>
        <family val="2"/>
        <scheme val="minor"/>
      </rPr>
      <t>Abondance:</t>
    </r>
    <r>
      <rPr>
        <sz val="12"/>
        <color theme="1"/>
        <rFont val="Calibri"/>
        <family val="2"/>
        <scheme val="minor"/>
      </rPr>
      <t xml:space="preserve"> est profusion, foisonnement, pléthore, prolifération.C'est un moment où la plénitude de la vie se manifeste avec tant de vitalité qu'elle doit être canalisée pour ne pas aboutir à l'obscurcissement et à la sclérose.</t>
    </r>
  </si>
  <si>
    <r>
      <rPr>
        <b/>
        <sz val="12"/>
        <color theme="1"/>
        <rFont val="Calibri"/>
        <family val="2"/>
        <scheme val="minor"/>
      </rPr>
      <t>Voyageur:</t>
    </r>
    <r>
      <rPr>
        <sz val="12"/>
        <color theme="1"/>
        <rFont val="Calibri"/>
        <family val="2"/>
        <scheme val="minor"/>
      </rPr>
      <t xml:space="preserve"> est une errance ou une quête qui place hors de son réseau usuel</t>
    </r>
  </si>
  <si>
    <r>
      <rPr>
        <b/>
        <sz val="12"/>
        <color theme="1"/>
        <rFont val="Calibri"/>
        <family val="2"/>
        <scheme val="minor"/>
      </rPr>
      <t>Se modeler:</t>
    </r>
    <r>
      <rPr>
        <sz val="12"/>
        <color theme="1"/>
        <rFont val="Calibri"/>
        <family val="2"/>
        <scheme val="minor"/>
      </rPr>
      <t xml:space="preserve"> c'est plier. C'est un mouvement de contrainte qui courbe les êtres et pénètre à l'intérieur des situations cachées pour en remettre la forme à jour.</t>
    </r>
  </si>
  <si>
    <r>
      <rPr>
        <b/>
        <sz val="12"/>
        <color theme="1"/>
        <rFont val="Calibri"/>
        <family val="2"/>
        <scheme val="minor"/>
      </rPr>
      <t>Echanger:</t>
    </r>
    <r>
      <rPr>
        <sz val="12"/>
        <color theme="1"/>
        <rFont val="Calibri"/>
        <family val="2"/>
        <scheme val="minor"/>
      </rPr>
      <t xml:space="preserve"> c'est communiquer joyeusement avec autrui, dans un rapport amical et détendu. On doit seulement veiller à ce que la légèreté se tourne pas à l'inconséquence.</t>
    </r>
  </si>
  <si>
    <r>
      <rPr>
        <b/>
        <sz val="12"/>
        <color theme="1"/>
        <rFont val="Calibri"/>
        <family val="2"/>
        <scheme val="minor"/>
      </rPr>
      <t>Dénouer:</t>
    </r>
    <r>
      <rPr>
        <sz val="12"/>
        <color theme="1"/>
        <rFont val="Calibri"/>
        <family val="2"/>
        <scheme val="minor"/>
      </rPr>
      <t xml:space="preserve"> est un moment de dérégulation: les repères connus disparaissent, les structures se dissolvent. Mais cela permet également à ce qui était figé de retrouver sa fluidité.</t>
    </r>
  </si>
  <si>
    <r>
      <rPr>
        <b/>
        <sz val="12"/>
        <color theme="1"/>
        <rFont val="Calibri"/>
        <family val="2"/>
        <scheme val="minor"/>
      </rPr>
      <t xml:space="preserve">Mesure: </t>
    </r>
    <r>
      <rPr>
        <sz val="12"/>
        <color theme="1"/>
        <rFont val="Calibri"/>
        <family val="2"/>
        <scheme val="minor"/>
      </rPr>
      <t>est un moment de mise en ryhtme où l'activité doit être modulée selon les régles souples.</t>
    </r>
  </si>
  <si>
    <r>
      <rPr>
        <b/>
        <sz val="12"/>
        <color theme="1"/>
        <rFont val="Calibri"/>
        <family val="2"/>
        <scheme val="minor"/>
      </rPr>
      <t>Juste confiance:</t>
    </r>
    <r>
      <rPr>
        <sz val="12"/>
        <color theme="1"/>
        <rFont val="Calibri"/>
        <family val="2"/>
        <scheme val="minor"/>
      </rPr>
      <t xml:space="preserve"> décrit le parcours qui, à travers l'expérience de la rencontre d'autrui, peut conduire à la confiance.</t>
    </r>
  </si>
  <si>
    <r>
      <rPr>
        <b/>
        <sz val="12"/>
        <color theme="1"/>
        <rFont val="Calibri"/>
        <family val="2"/>
        <scheme val="minor"/>
      </rPr>
      <t>Petit excès:</t>
    </r>
    <r>
      <rPr>
        <sz val="12"/>
        <color theme="1"/>
        <rFont val="Calibri"/>
        <family val="2"/>
        <scheme val="minor"/>
      </rPr>
      <t xml:space="preserve"> est un moment d'incertitude et de défiance, une période d'hésitation agitée, où il faut concrétiser ce qui est possible plutôt que viser des objectifs idéalistes.</t>
    </r>
  </si>
  <si>
    <r>
      <rPr>
        <b/>
        <sz val="12"/>
        <color theme="1"/>
        <rFont val="Calibri"/>
        <family val="2"/>
        <scheme val="minor"/>
      </rPr>
      <t>Déjà traversée:</t>
    </r>
    <r>
      <rPr>
        <sz val="12"/>
        <color theme="1"/>
        <rFont val="Calibri"/>
        <family val="2"/>
        <scheme val="minor"/>
      </rPr>
      <t xml:space="preserve"> est une situation d'ordre et d'équilibre, une période transitoire, d'accalmie qui s'installe lorsqu'on parvient à un achèvement et que tous les élèments se trouvent à leur place.</t>
    </r>
  </si>
  <si>
    <r>
      <rPr>
        <b/>
        <sz val="12"/>
        <color theme="1"/>
        <rFont val="Calibri"/>
        <family val="2"/>
        <scheme val="minor"/>
      </rPr>
      <t>Pas encore traversée:</t>
    </r>
    <r>
      <rPr>
        <sz val="12"/>
        <color theme="1"/>
        <rFont val="Calibri"/>
        <family val="2"/>
        <scheme val="minor"/>
      </rPr>
      <t xml:space="preserve"> est un moment où tout est désordre et indétermination, une période de transition entre un temps qui s'achève et un autre en gestation</t>
    </r>
  </si>
  <si>
    <t>Fleurs de BACH</t>
  </si>
  <si>
    <t>Hexagramme les deux roues</t>
  </si>
  <si>
    <t>Deux Roues</t>
  </si>
  <si>
    <r>
      <rPr>
        <b/>
        <sz val="12"/>
        <rFont val="Arial"/>
        <family val="2"/>
      </rPr>
      <t>YI JING – FLEURS DE BACH CORRESPONDENCE</t>
    </r>
  </si>
  <si>
    <r>
      <rPr>
        <b/>
        <sz val="12"/>
        <rFont val="Arial"/>
        <family val="2"/>
      </rPr>
      <t>Hexagramme (HXX)</t>
    </r>
  </si>
  <si>
    <r>
      <rPr>
        <b/>
        <sz val="12"/>
        <rFont val="Arial"/>
        <family val="2"/>
      </rPr>
      <t>Fleurs de Bach</t>
    </r>
  </si>
  <si>
    <r>
      <rPr>
        <sz val="12"/>
        <rFont val="Arial"/>
        <family val="2"/>
      </rPr>
      <t xml:space="preserve">NOTE :
</t>
    </r>
    <r>
      <rPr>
        <sz val="12"/>
        <rFont val="Arial"/>
        <family val="2"/>
      </rPr>
      <t xml:space="preserve">Les deux fleurs de Bach, Wild Oat et Sweet Chestnut, aussi le complexe remede d’urgence, n’ont pas des correspondences avec les hexagrammes, comme ils
</t>
    </r>
    <r>
      <rPr>
        <sz val="12"/>
        <rFont val="Arial"/>
        <family val="2"/>
      </rPr>
      <t>forment les enveloppes des differentes parties de soi.</t>
    </r>
  </si>
  <si>
    <t>Oak</t>
  </si>
  <si>
    <t>Rock Water</t>
  </si>
  <si>
    <t>Cerato</t>
  </si>
  <si>
    <t>Agrimony</t>
  </si>
  <si>
    <t>Chicory</t>
  </si>
  <si>
    <t>Mimulus</t>
  </si>
  <si>
    <t>Clematis</t>
  </si>
  <si>
    <t>Rock Rose</t>
  </si>
  <si>
    <t>Vervain</t>
  </si>
  <si>
    <t>Centaury</t>
  </si>
  <si>
    <t>Scleranthus</t>
  </si>
  <si>
    <t>Gentian</t>
  </si>
  <si>
    <t>Water Violet</t>
  </si>
  <si>
    <t>Impatiens</t>
  </si>
  <si>
    <t>Olive</t>
  </si>
  <si>
    <t>Heather</t>
  </si>
  <si>
    <t>Gorse</t>
  </si>
  <si>
    <t>Vine</t>
  </si>
  <si>
    <t>White Chesnut</t>
  </si>
  <si>
    <t>Hornbeam</t>
  </si>
  <si>
    <t>Cherry Plum</t>
  </si>
  <si>
    <t>Red Chesnut</t>
  </si>
  <si>
    <t>Star of Bethlehem</t>
  </si>
  <si>
    <t>Beech</t>
  </si>
  <si>
    <t>Holly</t>
  </si>
  <si>
    <t>Pine</t>
  </si>
  <si>
    <t>Mustard</t>
  </si>
  <si>
    <t>Walnut</t>
  </si>
  <si>
    <t>Aspen</t>
  </si>
  <si>
    <t>Honeysuckle</t>
  </si>
  <si>
    <t>Willow</t>
  </si>
  <si>
    <t>Wild Rose</t>
  </si>
  <si>
    <t>Elm</t>
  </si>
  <si>
    <t>Larch</t>
  </si>
  <si>
    <t>Chstnut Bud</t>
  </si>
  <si>
    <t>Crab Apple</t>
  </si>
  <si>
    <t>HXX</t>
  </si>
  <si>
    <t>HXX/X</t>
  </si>
  <si>
    <t>Question :</t>
  </si>
  <si>
    <t>Prénom :</t>
  </si>
  <si>
    <t>NOM :</t>
  </si>
  <si>
    <t>Date :</t>
  </si>
  <si>
    <t>O</t>
  </si>
  <si>
    <r>
      <t xml:space="preserve">9 = </t>
    </r>
    <r>
      <rPr>
        <sz val="10"/>
        <color theme="1"/>
        <rFont val="Calibri (Corps)"/>
      </rPr>
      <t xml:space="preserve">Yang mutant </t>
    </r>
  </si>
  <si>
    <r>
      <t xml:space="preserve">6 = </t>
    </r>
    <r>
      <rPr>
        <sz val="10"/>
        <color theme="1"/>
        <rFont val="Calibri (Corps)"/>
      </rPr>
      <t>Yin mutante</t>
    </r>
  </si>
  <si>
    <t>X</t>
  </si>
  <si>
    <t>Descriptions Hexagrammes fleurs de Bach</t>
  </si>
  <si>
    <t>1er Instant Emotions</t>
  </si>
  <si>
    <t>1er Instant Volonté</t>
  </si>
  <si>
    <t>2ème Intégré Pensées</t>
  </si>
  <si>
    <t>2ème Intégré Volonté</t>
  </si>
  <si>
    <t>3ème Incarné Pensées</t>
  </si>
  <si>
    <t>3ème Incarné Emotions</t>
  </si>
  <si>
    <t>Clemantis</t>
  </si>
  <si>
    <t>Rock rose</t>
  </si>
  <si>
    <t>Water violet</t>
  </si>
  <si>
    <t>White chesnut</t>
  </si>
  <si>
    <t xml:space="preserve">NOTE :
Les deux fleurs de Bach, Wild Oat et Sweet Chestnut, aussi le complexe remede d’urgence, n’ont pas des correspondences avec les hexagrammes, comme ils forment les enveloppes des differentes parties de soi. </t>
  </si>
  <si>
    <t>Attention : Lors de la confection de vos flacons ne pas doser une seconde fois les Fleurs de Bach.</t>
  </si>
  <si>
    <t>Franck</t>
  </si>
  <si>
    <t>stéphane</t>
  </si>
  <si>
    <r>
      <rPr>
        <b/>
        <sz val="12"/>
        <color theme="1"/>
        <rFont val="Calibri"/>
        <family val="2"/>
        <scheme val="minor"/>
      </rPr>
      <t>Regarder</t>
    </r>
    <r>
      <rPr>
        <sz val="12"/>
        <color theme="1"/>
        <rFont val="Calibri"/>
        <family val="2"/>
        <scheme val="minor"/>
      </rPr>
      <t xml:space="preserve"> : C'est élever son point de vue. Se défaire d'un regard ordinaire et, en élagant ses certitudes, remettre en jeu sa manière habituelle de percevoir.</t>
    </r>
  </si>
  <si>
    <r>
      <rPr>
        <b/>
        <sz val="12"/>
        <color theme="1"/>
        <rFont val="Calibri"/>
        <family val="2"/>
        <scheme val="minor"/>
      </rPr>
      <t>Approcher</t>
    </r>
    <r>
      <rPr>
        <sz val="12"/>
        <color theme="1"/>
        <rFont val="Calibri"/>
        <family val="2"/>
        <scheme val="minor"/>
      </rPr>
      <t xml:space="preserve"> : C'est se pencher avec bienveillance sur ce qui s'éveille pour l'aider à grandir.</t>
    </r>
  </si>
  <si>
    <r>
      <rPr>
        <b/>
        <sz val="12"/>
        <color theme="1"/>
        <rFont val="Calibri"/>
        <family val="2"/>
        <scheme val="minor"/>
      </rPr>
      <t>Remedier au corrompu</t>
    </r>
    <r>
      <rPr>
        <sz val="12"/>
        <color theme="1"/>
        <rFont val="Calibri"/>
        <family val="2"/>
        <scheme val="minor"/>
      </rPr>
      <t xml:space="preserve"> : C'est porter remède de manière à ce qui s'est dégradé avec le temps.</t>
    </r>
  </si>
  <si>
    <r>
      <rPr>
        <b/>
        <sz val="12"/>
        <color theme="1"/>
        <rFont val="Calibri"/>
        <family val="2"/>
        <scheme val="minor"/>
      </rPr>
      <t>Suivre</t>
    </r>
    <r>
      <rPr>
        <sz val="12"/>
        <color theme="1"/>
        <rFont val="Calibri"/>
        <family val="2"/>
        <scheme val="minor"/>
      </rPr>
      <t xml:space="preserve"> : C'est faire le pas nécessaire pour s'insérer avec aisence dans un courant porteur.</t>
    </r>
  </si>
  <si>
    <r>
      <rPr>
        <b/>
        <sz val="12"/>
        <color theme="1"/>
        <rFont val="Calibri"/>
        <family val="2"/>
        <scheme val="minor"/>
      </rPr>
      <t>S'enthousiasmer</t>
    </r>
    <r>
      <rPr>
        <sz val="12"/>
        <color theme="1"/>
        <rFont val="Calibri"/>
        <family val="2"/>
        <scheme val="minor"/>
      </rPr>
      <t xml:space="preserve"> : C'est être emporté par un élan où de mêlent émotivité et exaltation. La maîtrise est possible par l'organisation et la discipline.</t>
    </r>
  </si>
  <si>
    <r>
      <rPr>
        <b/>
        <sz val="12"/>
        <color theme="1"/>
        <rFont val="Calibri"/>
        <family val="2"/>
        <scheme val="minor"/>
      </rPr>
      <t>Se tenir</t>
    </r>
    <r>
      <rPr>
        <sz val="12"/>
        <color theme="1"/>
        <rFont val="Calibri"/>
        <family val="2"/>
        <scheme val="minor"/>
      </rPr>
      <t xml:space="preserve"> : C'est concentrer sa force intérieur afin de pouvoir l'investir avec fermeté dans sa relation avec le dehors.</t>
    </r>
  </si>
  <si>
    <r>
      <rPr>
        <b/>
        <sz val="12"/>
        <color theme="1"/>
        <rFont val="Calibri"/>
        <family val="2"/>
        <scheme val="minor"/>
      </rPr>
      <t>Grand réalise</t>
    </r>
    <r>
      <rPr>
        <sz val="12"/>
        <color theme="1"/>
        <rFont val="Calibri"/>
        <family val="2"/>
        <scheme val="minor"/>
      </rPr>
      <t xml:space="preserve"> : C'est rendre réel. C'est un grand souffle créateur qui permet de passer du projet à la réalisation, du talent au patent, du virtuel au manifesté.</t>
    </r>
  </si>
  <si>
    <r>
      <rPr>
        <b/>
        <sz val="12"/>
        <color theme="1"/>
        <rFont val="Calibri"/>
        <family val="2"/>
        <scheme val="minor"/>
      </rPr>
      <t>S'entendre avec tous</t>
    </r>
    <r>
      <rPr>
        <sz val="12"/>
        <color theme="1"/>
        <rFont val="Calibri"/>
        <family val="2"/>
        <scheme val="minor"/>
      </rPr>
      <t xml:space="preserve"> :  C'est aller vesr l'autre. C'est faire entendre à autrui sa différence tout en accueillant la sienne afin que chaque partie inscrive sa spécificité dans une organisation harmonieuse.</t>
    </r>
  </si>
  <si>
    <r>
      <rPr>
        <b/>
        <sz val="12"/>
        <color theme="1"/>
        <rFont val="Calibri"/>
        <family val="2"/>
        <scheme val="minor"/>
      </rPr>
      <t>Blocage automnal</t>
    </r>
    <r>
      <rPr>
        <sz val="12"/>
        <color theme="1"/>
        <rFont val="Calibri"/>
        <family val="2"/>
        <scheme val="minor"/>
      </rPr>
      <t xml:space="preserve"> : Ciel et terre ne communiquent pas, YIN et YANG ne se rencontrent plus et stte absence de relation se manifeste par le déclin de la nature.</t>
    </r>
  </si>
  <si>
    <r>
      <rPr>
        <b/>
        <sz val="12"/>
        <color theme="1"/>
        <rFont val="Calibri"/>
        <family val="2"/>
        <scheme val="minor"/>
      </rPr>
      <t>Fluidité printanière</t>
    </r>
    <r>
      <rPr>
        <sz val="12"/>
        <color theme="1"/>
        <rFont val="Calibri"/>
        <family val="2"/>
        <scheme val="minor"/>
      </rPr>
      <t xml:space="preserve"> : Ciel et terre communiquent, YIN et YANG se compénètrent, favorisant le floraison de tout ce qui pousse.</t>
    </r>
  </si>
  <si>
    <r>
      <rPr>
        <b/>
        <sz val="12"/>
        <color theme="1"/>
        <rFont val="Calibri"/>
        <family val="2"/>
        <scheme val="minor"/>
      </rPr>
      <t>Demarche</t>
    </r>
    <r>
      <rPr>
        <sz val="12"/>
        <color theme="1"/>
        <rFont val="Calibri"/>
        <family val="2"/>
        <scheme val="minor"/>
      </rPr>
      <t xml:space="preserve"> : Expose comment se comporter au contact d'une force puissante et potentiellement dangereuse, symbolisée par le tigre.</t>
    </r>
  </si>
  <si>
    <r>
      <rPr>
        <b/>
        <sz val="12"/>
        <color theme="1"/>
        <rFont val="Calibri"/>
        <family val="2"/>
        <scheme val="minor"/>
      </rPr>
      <t>Petit Apprivoise</t>
    </r>
    <r>
      <rPr>
        <sz val="12"/>
        <color theme="1"/>
        <rFont val="Calibri"/>
        <family val="2"/>
        <scheme val="minor"/>
      </rPr>
      <t xml:space="preserve"> : c'est faire la vassalité une force. Dompter les tensions, retenir patiement les énergies pour les affiner.</t>
    </r>
  </si>
  <si>
    <r>
      <rPr>
        <b/>
        <sz val="12"/>
        <color theme="1"/>
        <rFont val="Calibri"/>
        <family val="2"/>
        <scheme val="minor"/>
      </rPr>
      <t>Alliance</t>
    </r>
    <r>
      <rPr>
        <sz val="12"/>
        <color theme="1"/>
        <rFont val="Calibri"/>
        <family val="2"/>
        <scheme val="minor"/>
      </rPr>
      <t xml:space="preserve"> : C'est l'élection d'un centre autour duquel des forces disparats viennent se constituer en un ensemble hiérarchisé.</t>
    </r>
  </si>
  <si>
    <r>
      <rPr>
        <b/>
        <sz val="12"/>
        <color theme="1"/>
        <rFont val="Calibri"/>
        <family val="2"/>
        <scheme val="minor"/>
      </rPr>
      <t>Armée</t>
    </r>
    <r>
      <rPr>
        <sz val="12"/>
        <color theme="1"/>
        <rFont val="Calibri"/>
        <family val="2"/>
        <scheme val="minor"/>
      </rPr>
      <t xml:space="preserve"> : C'est l'état de guerre, la mobilisation de toutes les forces contre un péril qui menace d'envahir le territoire.</t>
    </r>
  </si>
  <si>
    <r>
      <rPr>
        <b/>
        <sz val="12"/>
        <color theme="1"/>
        <rFont val="Calibri"/>
        <family val="2"/>
        <scheme val="minor"/>
      </rPr>
      <t>Plaider sa cause</t>
    </r>
    <r>
      <rPr>
        <sz val="12"/>
        <color theme="1"/>
        <rFont val="Calibri"/>
        <family val="2"/>
        <scheme val="minor"/>
      </rPr>
      <t xml:space="preserve"> : utiliser la parole à bon escient pour tenter de sortir d'une controverse</t>
    </r>
  </si>
  <si>
    <r>
      <rPr>
        <b/>
        <sz val="12"/>
        <color theme="1"/>
        <rFont val="Calibri"/>
        <family val="2"/>
        <scheme val="minor"/>
      </rPr>
      <t>Attendre</t>
    </r>
    <r>
      <rPr>
        <sz val="12"/>
        <color theme="1"/>
        <rFont val="Calibri"/>
        <family val="2"/>
        <scheme val="minor"/>
      </rPr>
      <t xml:space="preserve"> : Apprendre à différer</t>
    </r>
  </si>
  <si>
    <r>
      <rPr>
        <b/>
        <sz val="12"/>
        <color theme="1"/>
        <rFont val="Calibri"/>
        <family val="2"/>
        <scheme val="minor"/>
      </rPr>
      <t>Jeune Fou</t>
    </r>
    <r>
      <rPr>
        <sz val="12"/>
        <color theme="1"/>
        <rFont val="Calibri"/>
        <family val="2"/>
        <scheme val="minor"/>
      </rPr>
      <t xml:space="preserve"> : C'est à la fois l'intrépide de la jeunesse at l'apprentissage qui permet de remédier à l'inexpérience</t>
    </r>
  </si>
  <si>
    <r>
      <rPr>
        <b/>
        <sz val="12"/>
        <color theme="1"/>
        <rFont val="Calibri"/>
        <family val="2"/>
        <scheme val="minor"/>
      </rPr>
      <t>Difficultes initiales</t>
    </r>
    <r>
      <rPr>
        <sz val="12"/>
        <color theme="1"/>
        <rFont val="Calibri"/>
        <family val="2"/>
        <scheme val="minor"/>
      </rPr>
      <t xml:space="preserve"> : c'est la confusion des commencements</t>
    </r>
  </si>
  <si>
    <r>
      <rPr>
        <b/>
        <sz val="12"/>
        <color theme="1"/>
        <rFont val="Calibri"/>
        <family val="2"/>
        <scheme val="minor"/>
      </rPr>
      <t>Elan receptif</t>
    </r>
    <r>
      <rPr>
        <sz val="12"/>
        <color theme="1"/>
        <rFont val="Calibri"/>
        <family val="2"/>
        <scheme val="minor"/>
      </rPr>
      <t xml:space="preserve"> : Disponibilité, Souplesse, consentement, adaptabilté aux circonstances</t>
    </r>
  </si>
  <si>
    <r>
      <rPr>
        <b/>
        <sz val="12"/>
        <color theme="1"/>
        <rFont val="Calibri"/>
        <family val="2"/>
        <scheme val="minor"/>
      </rPr>
      <t xml:space="preserve">Elan créatif </t>
    </r>
    <r>
      <rPr>
        <sz val="12"/>
        <color theme="1"/>
        <rFont val="Calibri"/>
        <family val="2"/>
        <scheme val="minor"/>
      </rPr>
      <t>: Activation, vigueur, dynamisme, Capacité à imaginer le nouveau</t>
    </r>
  </si>
  <si>
    <t>Hex Schéma</t>
  </si>
  <si>
    <t>Pays</t>
  </si>
  <si>
    <t>Drapeaux</t>
  </si>
  <si>
    <t>France</t>
  </si>
  <si>
    <t>japon</t>
  </si>
  <si>
    <t>angleterre</t>
  </si>
  <si>
    <t>danemark</t>
  </si>
  <si>
    <t>pays</t>
  </si>
  <si>
    <t>Drapeau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</si>
</sst>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Calibri"/>
      <family val="2"/>
      <scheme val="minor"/>
    </font>
    <font>
      <b/>
      <sz val="12"/>
      <color theme="1"/>
      <name val="Calibri"/>
      <family val="2"/>
      <scheme val="minor"/>
    </font>
    <font>
      <b/>
      <sz val="14"/>
      <color theme="1"/>
      <name val="Calibri (Corps)"/>
    </font>
    <font>
      <b/>
      <sz val="16"/>
      <color theme="1"/>
      <name val="Calibri"/>
      <family val="2"/>
      <scheme val="minor"/>
    </font>
    <font>
      <sz val="14"/>
      <color theme="1"/>
      <name val="Calibri"/>
      <family val="2"/>
      <scheme val="minor"/>
    </font>
    <font>
      <sz val="12"/>
      <color rgb="FF4F595F"/>
      <name val="Calibri"/>
      <family val="2"/>
      <scheme val="minor"/>
    </font>
    <font>
      <sz val="12"/>
      <name val="Calibri"/>
      <family val="2"/>
      <scheme val="minor"/>
    </font>
    <font>
      <sz val="16"/>
      <color theme="1"/>
      <name val="Calibri"/>
      <family val="2"/>
      <scheme val="minor"/>
    </font>
    <font>
      <b/>
      <sz val="18"/>
      <color theme="1"/>
      <name val="Calibri"/>
      <family val="2"/>
      <scheme val="minor"/>
    </font>
    <font>
      <b/>
      <sz val="14"/>
      <color theme="1"/>
      <name val="Calibri"/>
      <family val="2"/>
      <scheme val="minor"/>
    </font>
    <font>
      <b/>
      <sz val="12"/>
      <name val="Arial"/>
      <family val="2"/>
    </font>
    <font>
      <sz val="12"/>
      <name val="Arial"/>
      <family val="2"/>
    </font>
    <font>
      <sz val="8"/>
      <name val="Calibri"/>
      <family val="2"/>
      <scheme val="minor"/>
    </font>
    <font>
      <b/>
      <sz val="20"/>
      <color theme="1"/>
      <name val="Calibri"/>
      <family val="2"/>
      <scheme val="minor"/>
    </font>
    <font>
      <sz val="9"/>
      <color theme="1"/>
      <name val="Calibri"/>
      <family val="2"/>
      <scheme val="minor"/>
    </font>
    <font>
      <sz val="9"/>
      <name val="Arial"/>
      <family val="2"/>
    </font>
    <font>
      <sz val="11"/>
      <color theme="1"/>
      <name val="Calibri"/>
      <family val="2"/>
      <scheme val="minor"/>
    </font>
    <font>
      <sz val="10"/>
      <color theme="1"/>
      <name val="Calibri"/>
      <family val="2"/>
      <scheme val="minor"/>
    </font>
    <font>
      <b/>
      <sz val="11"/>
      <color theme="1"/>
      <name val="Calibri"/>
      <family val="2"/>
      <scheme val="minor"/>
    </font>
    <font>
      <sz val="16"/>
      <color rgb="FF1E1E1E"/>
      <name val="Helvetica Neue"/>
      <family val="2"/>
    </font>
    <font>
      <sz val="15"/>
      <color rgb="FF141414"/>
      <name val="Helvetica Neue"/>
      <family val="2"/>
    </font>
    <font>
      <sz val="10"/>
      <color theme="1"/>
      <name val="Calibri (Corps)"/>
    </font>
    <font>
      <sz val="9"/>
      <color rgb="FFFF0000"/>
      <name val="Arial"/>
      <family val="2"/>
    </font>
    <font>
      <b/>
      <sz val="17"/>
      <color rgb="FF222222"/>
      <name val="Helvetica"/>
      <family val="2"/>
    </font>
  </fonts>
  <fills count="6">
    <fill>
      <patternFill patternType="none"/>
    </fill>
    <fill>
      <patternFill patternType="gray125"/>
    </fill>
    <fill>
      <patternFill patternType="solid">
        <fgColor theme="0" tint="-0.499984740745262"/>
        <bgColor indexed="64"/>
      </patternFill>
    </fill>
    <fill>
      <patternFill patternType="solid">
        <fgColor rgb="FFFF0000"/>
        <bgColor indexed="64"/>
      </patternFill>
    </fill>
    <fill>
      <patternFill patternType="solid">
        <fgColor rgb="FF00B0F0"/>
        <bgColor indexed="64"/>
      </patternFill>
    </fill>
    <fill>
      <patternFill patternType="solid">
        <fgColor rgb="FFD9D9D9"/>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top/>
      <bottom style="thin">
        <color indexed="64"/>
      </bottom>
      <diagonal/>
    </border>
  </borders>
  <cellStyleXfs count="1">
    <xf numFmtId="0" fontId="0" fillId="0" borderId="0"/>
  </cellStyleXfs>
  <cellXfs count="229">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0" fillId="0" borderId="0" xfId="0" applyAlignment="1">
      <alignment horizontal="left" vertical="top" wrapText="1"/>
    </xf>
    <xf numFmtId="0" fontId="0" fillId="2" borderId="1" xfId="0" applyFill="1" applyBorder="1" applyAlignment="1">
      <alignment horizontal="center"/>
    </xf>
    <xf numFmtId="49" fontId="1" fillId="0" borderId="1" xfId="0" applyNumberFormat="1" applyFont="1" applyBorder="1" applyAlignment="1">
      <alignment horizontal="center"/>
    </xf>
    <xf numFmtId="49" fontId="1" fillId="2" borderId="1" xfId="0" applyNumberFormat="1" applyFont="1" applyFill="1" applyBorder="1" applyAlignment="1">
      <alignment horizontal="center"/>
    </xf>
    <xf numFmtId="0" fontId="1" fillId="0" borderId="1" xfId="0" applyFont="1" applyBorder="1" applyAlignment="1">
      <alignment horizontal="center"/>
    </xf>
    <xf numFmtId="0" fontId="5" fillId="0" borderId="0" xfId="0" applyFont="1"/>
    <xf numFmtId="0" fontId="6" fillId="0" borderId="0" xfId="0" applyFont="1" applyAlignment="1">
      <alignment horizontal="right"/>
    </xf>
    <xf numFmtId="0" fontId="0" fillId="0" borderId="0" xfId="0" applyAlignment="1">
      <alignment horizontal="right"/>
    </xf>
    <xf numFmtId="0" fontId="0" fillId="0" borderId="0" xfId="0" applyAlignment="1">
      <alignment vertical="top" wrapText="1"/>
    </xf>
    <xf numFmtId="0" fontId="0" fillId="0" borderId="10" xfId="0" applyBorder="1"/>
    <xf numFmtId="0" fontId="0" fillId="0" borderId="11" xfId="0" applyBorder="1"/>
    <xf numFmtId="0" fontId="10" fillId="5" borderId="17" xfId="0" applyFont="1" applyFill="1" applyBorder="1" applyAlignment="1">
      <alignment horizontal="left" vertical="top" wrapText="1"/>
    </xf>
    <xf numFmtId="0" fontId="10" fillId="5" borderId="15" xfId="0" applyFont="1" applyFill="1" applyBorder="1" applyAlignment="1">
      <alignment vertical="top" wrapText="1"/>
    </xf>
    <xf numFmtId="0" fontId="10" fillId="5" borderId="16" xfId="0" applyFont="1" applyFill="1" applyBorder="1" applyAlignment="1">
      <alignment vertical="top" wrapText="1"/>
    </xf>
    <xf numFmtId="0" fontId="0" fillId="0" borderId="0" xfId="0" applyAlignment="1">
      <alignment horizontal="left" vertical="top"/>
    </xf>
    <xf numFmtId="0" fontId="0" fillId="0" borderId="18" xfId="0" applyBorder="1" applyAlignment="1">
      <alignment horizontal="center"/>
    </xf>
    <xf numFmtId="0" fontId="0" fillId="0" borderId="21" xfId="0" applyBorder="1"/>
    <xf numFmtId="0" fontId="0" fillId="0" borderId="22" xfId="0" applyBorder="1"/>
    <xf numFmtId="0" fontId="1" fillId="0" borderId="12" xfId="0" applyFont="1" applyBorder="1" applyAlignment="1">
      <alignment horizontal="right"/>
    </xf>
    <xf numFmtId="0" fontId="0" fillId="0" borderId="13" xfId="0" applyBorder="1" applyAlignment="1">
      <alignment horizontal="center"/>
    </xf>
    <xf numFmtId="0" fontId="0" fillId="0" borderId="14" xfId="0" applyBorder="1"/>
    <xf numFmtId="0" fontId="0" fillId="0" borderId="12" xfId="0" applyBorder="1"/>
    <xf numFmtId="0" fontId="1" fillId="0" borderId="13" xfId="0" applyFont="1" applyBorder="1" applyAlignment="1">
      <alignment horizontal="right"/>
    </xf>
    <xf numFmtId="0" fontId="0" fillId="0" borderId="13" xfId="0" applyBorder="1"/>
    <xf numFmtId="0" fontId="0" fillId="0" borderId="21" xfId="0" applyBorder="1" applyAlignment="1">
      <alignment horizontal="center" vertical="center"/>
    </xf>
    <xf numFmtId="0" fontId="0" fillId="0" borderId="23" xfId="0" applyBorder="1" applyAlignment="1">
      <alignment horizontal="center" vertical="center"/>
    </xf>
    <xf numFmtId="0" fontId="13" fillId="0" borderId="1" xfId="0" applyFont="1" applyBorder="1" applyAlignment="1">
      <alignment horizontal="center" vertical="center"/>
    </xf>
    <xf numFmtId="0" fontId="0" fillId="0" borderId="0" xfId="0" applyAlignment="1">
      <alignment vertical="center" wrapText="1"/>
    </xf>
    <xf numFmtId="0" fontId="4" fillId="0" borderId="0" xfId="0" applyFont="1" applyAlignment="1">
      <alignment vertical="center" wrapText="1"/>
    </xf>
    <xf numFmtId="0" fontId="16" fillId="0" borderId="0" xfId="0" applyFont="1" applyAlignment="1">
      <alignment vertical="top" wrapText="1"/>
    </xf>
    <xf numFmtId="0" fontId="0" fillId="2" borderId="21" xfId="0" applyFill="1" applyBorder="1"/>
    <xf numFmtId="0" fontId="0" fillId="2" borderId="1" xfId="0" applyFill="1" applyBorder="1" applyAlignment="1">
      <alignment horizontal="center" vertical="center"/>
    </xf>
    <xf numFmtId="0" fontId="0" fillId="2" borderId="22" xfId="0" applyFill="1" applyBorder="1" applyAlignment="1">
      <alignment horizontal="center" vertical="center"/>
    </xf>
    <xf numFmtId="0" fontId="8" fillId="0" borderId="0" xfId="0" applyFont="1" applyAlignment="1">
      <alignment horizontal="center" vertical="center"/>
    </xf>
    <xf numFmtId="0" fontId="19" fillId="0" borderId="0" xfId="0" quotePrefix="1" applyFont="1"/>
    <xf numFmtId="0" fontId="20" fillId="0" borderId="0" xfId="0" quotePrefix="1" applyFont="1"/>
    <xf numFmtId="0" fontId="0" fillId="3" borderId="0" xfId="0" applyFill="1" applyAlignment="1">
      <alignment horizontal="center"/>
    </xf>
    <xf numFmtId="0" fontId="17" fillId="0" borderId="0" xfId="0" applyFont="1"/>
    <xf numFmtId="0" fontId="0" fillId="4" borderId="0" xfId="0" applyFill="1" applyAlignment="1">
      <alignment horizontal="center" vertical="center"/>
    </xf>
    <xf numFmtId="0" fontId="0" fillId="0" borderId="0" xfId="0" applyProtection="1">
      <protection hidden="1"/>
    </xf>
    <xf numFmtId="0" fontId="0" fillId="0" borderId="0" xfId="0" applyProtection="1">
      <protection locked="0"/>
    </xf>
    <xf numFmtId="0" fontId="0" fillId="0" borderId="0" xfId="0" quotePrefix="1" applyProtection="1">
      <protection hidden="1"/>
    </xf>
    <xf numFmtId="0" fontId="0" fillId="0" borderId="1" xfId="0" applyBorder="1" applyProtection="1">
      <protection hidden="1"/>
    </xf>
    <xf numFmtId="0" fontId="0" fillId="0" borderId="1" xfId="0" quotePrefix="1" applyBorder="1" applyProtection="1">
      <protection hidden="1"/>
    </xf>
    <xf numFmtId="0" fontId="0" fillId="0" borderId="1" xfId="0" applyBorder="1" applyAlignment="1" applyProtection="1">
      <alignment horizontal="center"/>
      <protection locked="0"/>
    </xf>
    <xf numFmtId="0" fontId="18" fillId="0" borderId="0" xfId="0" applyFont="1"/>
    <xf numFmtId="0" fontId="9" fillId="0" borderId="0" xfId="0" applyFont="1" applyAlignment="1">
      <alignment vertical="center"/>
    </xf>
    <xf numFmtId="0" fontId="17" fillId="0" borderId="0" xfId="0" applyFont="1" applyAlignment="1">
      <alignment vertical="center"/>
    </xf>
    <xf numFmtId="0" fontId="17" fillId="0" borderId="0" xfId="0" applyFont="1" applyAlignment="1">
      <alignment vertical="top" wrapText="1"/>
    </xf>
    <xf numFmtId="0" fontId="7" fillId="0" borderId="21" xfId="0" applyFont="1" applyBorder="1" applyAlignment="1">
      <alignment horizontal="center" vertical="center" wrapText="1"/>
    </xf>
    <xf numFmtId="0" fontId="7" fillId="0" borderId="21" xfId="0" applyFont="1" applyBorder="1" applyAlignment="1">
      <alignment horizontal="center" vertical="center"/>
    </xf>
    <xf numFmtId="0" fontId="0" fillId="0" borderId="0" xfId="0" applyAlignment="1">
      <alignment vertical="top"/>
    </xf>
    <xf numFmtId="1" fontId="0" fillId="0" borderId="0" xfId="0" applyNumberFormat="1" applyAlignment="1">
      <alignment vertical="top" wrapText="1"/>
    </xf>
    <xf numFmtId="0" fontId="0" fillId="0" borderId="5" xfId="0" applyBorder="1"/>
    <xf numFmtId="0" fontId="0" fillId="0" borderId="6" xfId="0" applyBorder="1"/>
    <xf numFmtId="0" fontId="0" fillId="0" borderId="5" xfId="0" applyBorder="1" applyAlignment="1">
      <alignment horizontal="center"/>
    </xf>
    <xf numFmtId="0" fontId="22" fillId="0" borderId="30"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9" fillId="0" borderId="1" xfId="0" applyFont="1" applyBorder="1" applyAlignment="1">
      <alignment horizontal="center" vertical="center"/>
    </xf>
    <xf numFmtId="0" fontId="9" fillId="0" borderId="22" xfId="0" applyFont="1" applyBorder="1" applyAlignment="1">
      <alignment horizontal="center" vertical="center"/>
    </xf>
    <xf numFmtId="0" fontId="0" fillId="0" borderId="10" xfId="0" applyBorder="1" applyAlignment="1">
      <alignment horizontal="center" vertical="center" wrapText="1"/>
    </xf>
    <xf numFmtId="0" fontId="0" fillId="0" borderId="0" xfId="0"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0" fillId="0" borderId="38" xfId="0" applyBorder="1" applyAlignment="1">
      <alignment horizontal="center" vertical="center"/>
    </xf>
    <xf numFmtId="0" fontId="0" fillId="0" borderId="31" xfId="0" applyBorder="1" applyAlignment="1">
      <alignment horizontal="center" vertical="center"/>
    </xf>
    <xf numFmtId="0" fontId="0" fillId="0" borderId="39" xfId="0" applyBorder="1" applyAlignment="1">
      <alignment horizontal="center" vertical="center"/>
    </xf>
    <xf numFmtId="0" fontId="16" fillId="0" borderId="38" xfId="0" applyFont="1" applyBorder="1" applyAlignment="1">
      <alignment horizontal="center" vertical="center"/>
    </xf>
    <xf numFmtId="0" fontId="16" fillId="0" borderId="31" xfId="0" applyFont="1" applyBorder="1" applyAlignment="1">
      <alignment horizontal="center" vertical="center"/>
    </xf>
    <xf numFmtId="0" fontId="16" fillId="0" borderId="39" xfId="0" applyFont="1" applyBorder="1" applyAlignment="1">
      <alignment horizontal="center" vertical="center"/>
    </xf>
    <xf numFmtId="0" fontId="0" fillId="0" borderId="5" xfId="0" applyBorder="1" applyAlignment="1">
      <alignment horizontal="center" vertical="center"/>
    </xf>
    <xf numFmtId="0" fontId="0" fillId="0" borderId="36" xfId="0" applyBorder="1" applyAlignment="1">
      <alignment horizontal="center" vertical="center"/>
    </xf>
    <xf numFmtId="0" fontId="0" fillId="0" borderId="40" xfId="0" applyBorder="1" applyAlignment="1">
      <alignment horizontal="center" vertical="center"/>
    </xf>
    <xf numFmtId="0" fontId="0" fillId="0" borderId="38" xfId="0" applyBorder="1" applyAlignment="1">
      <alignment horizontal="center" vertical="center" wrapText="1"/>
    </xf>
    <xf numFmtId="0" fontId="0" fillId="0" borderId="31" xfId="0" applyBorder="1" applyAlignment="1">
      <alignment horizontal="center" vertical="center" wrapText="1"/>
    </xf>
    <xf numFmtId="0" fontId="0" fillId="0" borderId="39" xfId="0"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30" xfId="0"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0" fillId="0" borderId="34" xfId="0" applyBorder="1" applyAlignment="1" applyProtection="1">
      <alignment horizontal="center" vertical="center"/>
      <protection locked="0"/>
    </xf>
    <xf numFmtId="0" fontId="0" fillId="0" borderId="35" xfId="0" applyBorder="1" applyAlignment="1" applyProtection="1">
      <alignment horizontal="center" vertical="center"/>
      <protection locked="0"/>
    </xf>
    <xf numFmtId="14" fontId="0" fillId="0" borderId="5" xfId="0" applyNumberFormat="1" applyBorder="1" applyAlignment="1" applyProtection="1">
      <alignment horizontal="center" vertical="center"/>
      <protection locked="0"/>
    </xf>
    <xf numFmtId="14" fontId="0" fillId="0" borderId="36" xfId="0" applyNumberFormat="1" applyBorder="1" applyAlignment="1" applyProtection="1">
      <alignment horizontal="center" vertical="center"/>
      <protection locked="0"/>
    </xf>
    <xf numFmtId="14" fontId="0" fillId="0" borderId="6" xfId="0" applyNumberFormat="1"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36"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49" fontId="0" fillId="0" borderId="30" xfId="0" applyNumberFormat="1" applyBorder="1" applyAlignment="1" applyProtection="1">
      <alignment horizontal="center" vertical="center"/>
      <protection locked="0"/>
    </xf>
    <xf numFmtId="49" fontId="0" fillId="0" borderId="31" xfId="0" applyNumberFormat="1" applyBorder="1" applyAlignment="1" applyProtection="1">
      <alignment horizontal="center" vertical="center"/>
      <protection locked="0"/>
    </xf>
    <xf numFmtId="49" fontId="0" fillId="0" borderId="32" xfId="0" applyNumberFormat="1" applyBorder="1" applyAlignment="1" applyProtection="1">
      <alignment horizontal="center" vertical="center"/>
      <protection locked="0"/>
    </xf>
    <xf numFmtId="49" fontId="0" fillId="0" borderId="33" xfId="0" applyNumberFormat="1" applyBorder="1" applyAlignment="1" applyProtection="1">
      <alignment horizontal="center" vertical="center"/>
      <protection locked="0"/>
    </xf>
    <xf numFmtId="49" fontId="0" fillId="0" borderId="34" xfId="0" applyNumberFormat="1" applyBorder="1" applyAlignment="1" applyProtection="1">
      <alignment horizontal="center" vertical="center"/>
      <protection locked="0"/>
    </xf>
    <xf numFmtId="49" fontId="0" fillId="0" borderId="35" xfId="0" applyNumberFormat="1" applyBorder="1" applyAlignment="1" applyProtection="1">
      <alignment horizontal="center" vertical="center"/>
      <protection locked="0"/>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48" xfId="0"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0" fillId="0" borderId="3" xfId="0" applyBorder="1" applyAlignment="1">
      <alignment horizontal="center"/>
    </xf>
    <xf numFmtId="0" fontId="0" fillId="0" borderId="37" xfId="0" applyBorder="1" applyAlignment="1">
      <alignment horizontal="center" vertical="center"/>
    </xf>
    <xf numFmtId="0" fontId="0" fillId="0" borderId="41" xfId="0" applyBorder="1" applyAlignment="1">
      <alignment horizontal="center" vertical="center"/>
    </xf>
    <xf numFmtId="0" fontId="0" fillId="0" borderId="30"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42" xfId="0" applyBorder="1" applyAlignment="1">
      <alignment horizontal="center" vertical="center"/>
    </xf>
    <xf numFmtId="0" fontId="0" fillId="0" borderId="2" xfId="0" applyBorder="1" applyAlignment="1">
      <alignment horizontal="center" vertical="center" textRotation="90"/>
    </xf>
    <xf numFmtId="0" fontId="0" fillId="0" borderId="3" xfId="0" applyBorder="1" applyAlignment="1">
      <alignment horizontal="center" vertical="center" textRotation="90"/>
    </xf>
    <xf numFmtId="0" fontId="0" fillId="0" borderId="4" xfId="0" applyBorder="1" applyAlignment="1">
      <alignment horizontal="center" vertical="center" textRotation="90"/>
    </xf>
    <xf numFmtId="0" fontId="14" fillId="0" borderId="21" xfId="0" applyFont="1" applyBorder="1" applyAlignment="1">
      <alignment horizontal="center" vertical="center"/>
    </xf>
    <xf numFmtId="0" fontId="14" fillId="0" borderId="23" xfId="0" applyFont="1" applyBorder="1" applyAlignment="1">
      <alignment horizontal="center" vertical="center"/>
    </xf>
    <xf numFmtId="0" fontId="0" fillId="0" borderId="1" xfId="0" applyBorder="1" applyAlignment="1">
      <alignment horizontal="center" vertical="center"/>
    </xf>
    <xf numFmtId="0" fontId="0" fillId="0" borderId="24" xfId="0" applyBorder="1" applyAlignment="1">
      <alignment horizontal="center" vertical="center"/>
    </xf>
    <xf numFmtId="0" fontId="0" fillId="0" borderId="21" xfId="0" applyBorder="1" applyAlignment="1">
      <alignment horizontal="center" vertical="center"/>
    </xf>
    <xf numFmtId="0" fontId="14" fillId="0" borderId="1" xfId="0" applyFont="1" applyBorder="1" applyAlignment="1">
      <alignment horizontal="center" vertic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7" fillId="0" borderId="37" xfId="0" applyFont="1" applyBorder="1" applyAlignment="1">
      <alignment horizontal="center" vertical="center"/>
    </xf>
    <xf numFmtId="0" fontId="7" fillId="0" borderId="41"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5" xfId="0" applyBorder="1" applyAlignment="1">
      <alignment horizontal="center" vertical="center"/>
    </xf>
    <xf numFmtId="0" fontId="14" fillId="0" borderId="22" xfId="0" applyFont="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7" fillId="0" borderId="21" xfId="0" applyFont="1" applyBorder="1" applyAlignment="1">
      <alignment horizontal="center" vertical="center" wrapText="1"/>
    </xf>
    <xf numFmtId="0" fontId="0" fillId="0" borderId="29"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15" fillId="0" borderId="30" xfId="0" applyFont="1" applyBorder="1" applyAlignment="1">
      <alignment horizontal="center" vertical="top" wrapText="1"/>
    </xf>
    <xf numFmtId="0" fontId="15" fillId="0" borderId="31" xfId="0" applyFont="1" applyBorder="1" applyAlignment="1">
      <alignment horizontal="center" vertical="top" wrapText="1"/>
    </xf>
    <xf numFmtId="0" fontId="15" fillId="0" borderId="32" xfId="0" applyFont="1" applyBorder="1" applyAlignment="1">
      <alignment horizontal="center" vertical="top" wrapText="1"/>
    </xf>
    <xf numFmtId="0" fontId="15" fillId="0" borderId="43" xfId="0" applyFont="1" applyBorder="1" applyAlignment="1">
      <alignment horizontal="center" vertical="top" wrapText="1"/>
    </xf>
    <xf numFmtId="0" fontId="15" fillId="0" borderId="0" xfId="0" applyFont="1" applyAlignment="1">
      <alignment horizontal="center" vertical="top" wrapText="1"/>
    </xf>
    <xf numFmtId="0" fontId="15" fillId="0" borderId="44" xfId="0" applyFont="1" applyBorder="1" applyAlignment="1">
      <alignment horizontal="center" vertical="top" wrapText="1"/>
    </xf>
    <xf numFmtId="0" fontId="15" fillId="0" borderId="33" xfId="0" applyFont="1" applyBorder="1" applyAlignment="1">
      <alignment horizontal="center" vertical="top" wrapText="1"/>
    </xf>
    <xf numFmtId="0" fontId="15" fillId="0" borderId="34" xfId="0" applyFont="1" applyBorder="1" applyAlignment="1">
      <alignment horizontal="center" vertical="top" wrapText="1"/>
    </xf>
    <xf numFmtId="0" fontId="15" fillId="0" borderId="35" xfId="0" applyFont="1" applyBorder="1" applyAlignment="1">
      <alignment horizontal="center" vertical="top" wrapText="1"/>
    </xf>
    <xf numFmtId="0" fontId="0" fillId="0" borderId="6" xfId="0" applyBorder="1" applyAlignment="1">
      <alignment horizontal="center" vertical="center"/>
    </xf>
    <xf numFmtId="0" fontId="0" fillId="0" borderId="4" xfId="0" applyBorder="1" applyAlignment="1">
      <alignment horizontal="center"/>
    </xf>
    <xf numFmtId="0" fontId="0" fillId="0" borderId="26" xfId="0" applyBorder="1" applyAlignment="1">
      <alignment horizontal="center"/>
    </xf>
    <xf numFmtId="0" fontId="0" fillId="0" borderId="45" xfId="0" applyBorder="1" applyAlignment="1">
      <alignment horizontal="center"/>
    </xf>
    <xf numFmtId="0" fontId="3" fillId="0" borderId="26" xfId="0" applyFont="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1" fillId="0" borderId="1" xfId="0" applyFont="1" applyBorder="1" applyAlignment="1">
      <alignment horizontal="center"/>
    </xf>
    <xf numFmtId="0" fontId="0" fillId="0" borderId="0" xfId="0" applyAlignment="1">
      <alignment horizontal="left" vertical="top" wrapText="1"/>
    </xf>
    <xf numFmtId="0" fontId="17" fillId="0" borderId="0"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34" xfId="0" applyFont="1" applyBorder="1" applyAlignment="1">
      <alignment horizontal="center" vertical="center" wrapText="1"/>
    </xf>
    <xf numFmtId="0" fontId="16" fillId="0" borderId="48" xfId="0" applyFont="1" applyBorder="1" applyAlignment="1">
      <alignment horizontal="center" vertical="center"/>
    </xf>
    <xf numFmtId="0" fontId="16" fillId="0" borderId="36" xfId="0" applyFont="1" applyBorder="1" applyAlignment="1">
      <alignment horizontal="center" vertical="center"/>
    </xf>
    <xf numFmtId="0" fontId="16" fillId="0" borderId="40" xfId="0" applyFont="1" applyBorder="1" applyAlignment="1">
      <alignment horizontal="center" vertical="center"/>
    </xf>
    <xf numFmtId="0" fontId="9" fillId="0" borderId="49" xfId="0" applyFont="1" applyBorder="1" applyAlignment="1">
      <alignment horizontal="center" vertical="center"/>
    </xf>
    <xf numFmtId="0" fontId="18" fillId="0" borderId="30"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43" xfId="0" applyFont="1" applyBorder="1" applyAlignment="1">
      <alignment horizontal="center" vertical="center" wrapText="1"/>
    </xf>
    <xf numFmtId="0" fontId="0" fillId="0" borderId="34" xfId="0" applyBorder="1" applyAlignment="1">
      <alignment horizontal="center" vertical="center" wrapText="1"/>
    </xf>
    <xf numFmtId="0" fontId="16" fillId="0" borderId="34" xfId="0" applyFont="1" applyBorder="1" applyAlignment="1">
      <alignment horizontal="center" vertical="center"/>
    </xf>
    <xf numFmtId="0" fontId="8" fillId="0" borderId="4" xfId="0" applyFont="1" applyBorder="1" applyAlignment="1">
      <alignment horizontal="center" vertical="center"/>
    </xf>
    <xf numFmtId="0" fontId="0" fillId="0" borderId="42"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pplyProtection="1">
      <alignment horizontal="center" vertical="center"/>
      <protection locked="0"/>
    </xf>
    <xf numFmtId="0" fontId="23" fillId="0" borderId="0" xfId="0" applyFont="1"/>
    <xf numFmtId="0" fontId="8" fillId="0" borderId="2" xfId="0" applyFont="1" applyBorder="1" applyAlignment="1">
      <alignment horizontal="center" vertical="center"/>
    </xf>
    <xf numFmtId="0" fontId="9" fillId="0" borderId="30" xfId="0" applyFont="1" applyBorder="1" applyAlignment="1">
      <alignment horizontal="center" vertical="center"/>
    </xf>
    <xf numFmtId="0" fontId="9" fillId="0" borderId="39" xfId="0" applyFont="1" applyBorder="1" applyAlignment="1">
      <alignment horizontal="center" vertical="center"/>
    </xf>
    <xf numFmtId="0" fontId="9" fillId="0" borderId="33" xfId="0" applyFont="1" applyBorder="1" applyAlignment="1">
      <alignment horizontal="center" vertical="center"/>
    </xf>
    <xf numFmtId="0" fontId="9" fillId="0" borderId="42" xfId="0" applyFont="1" applyBorder="1" applyAlignment="1">
      <alignment horizontal="center" vertical="center"/>
    </xf>
    <xf numFmtId="0" fontId="17" fillId="0" borderId="38"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9" xfId="0" applyFont="1" applyBorder="1" applyAlignment="1">
      <alignment horizontal="center" vertical="center" wrapText="1"/>
    </xf>
    <xf numFmtId="0" fontId="9" fillId="0" borderId="5" xfId="0" applyFont="1" applyBorder="1" applyAlignment="1">
      <alignment horizontal="center" vertical="center"/>
    </xf>
    <xf numFmtId="0" fontId="9" fillId="0" borderId="36" xfId="0" applyFont="1" applyBorder="1" applyAlignment="1">
      <alignment horizontal="center" vertical="center"/>
    </xf>
    <xf numFmtId="0" fontId="0" fillId="0" borderId="0" xfId="0" applyAlignment="1">
      <alignment horizontal="center"/>
    </xf>
    <xf numFmtId="0" fontId="8" fillId="0" borderId="3" xfId="0" applyFont="1" applyBorder="1" applyAlignment="1">
      <alignment horizontal="center" vertical="center"/>
    </xf>
    <xf numFmtId="0" fontId="9" fillId="0" borderId="35" xfId="0" applyFont="1" applyBorder="1" applyAlignment="1">
      <alignment horizontal="center" vertical="center"/>
    </xf>
    <xf numFmtId="0" fontId="0" fillId="0" borderId="50" xfId="0" applyBorder="1" applyAlignment="1">
      <alignment horizontal="center" vertical="center"/>
    </xf>
    <xf numFmtId="0" fontId="18" fillId="0" borderId="42" xfId="0" applyFont="1" applyBorder="1" applyAlignment="1">
      <alignment horizontal="center" vertical="center" wrapText="1"/>
    </xf>
    <xf numFmtId="0" fontId="0" fillId="0" borderId="51" xfId="0" applyBorder="1" applyAlignment="1">
      <alignment horizontal="center" vertical="center" wrapText="1"/>
    </xf>
    <xf numFmtId="0" fontId="0" fillId="0" borderId="37" xfId="0" applyBorder="1" applyAlignment="1">
      <alignment horizontal="center"/>
    </xf>
    <xf numFmtId="0" fontId="0" fillId="0" borderId="50" xfId="0" applyBorder="1" applyAlignment="1">
      <alignment horizontal="center"/>
    </xf>
    <xf numFmtId="0" fontId="0" fillId="0" borderId="41" xfId="0" applyBorder="1" applyAlignment="1">
      <alignment horizontal="center"/>
    </xf>
    <xf numFmtId="0" fontId="9" fillId="0" borderId="40" xfId="0" applyFont="1" applyBorder="1" applyAlignment="1">
      <alignment horizontal="center" vertical="center"/>
    </xf>
    <xf numFmtId="0" fontId="0" fillId="0" borderId="51" xfId="0"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16" fillId="0" borderId="51" xfId="0" applyFont="1" applyBorder="1" applyAlignment="1">
      <alignment horizontal="center" vertical="center"/>
    </xf>
    <xf numFmtId="0" fontId="16" fillId="0" borderId="42" xfId="0" applyFont="1" applyBorder="1" applyAlignment="1">
      <alignment horizontal="center" vertical="center"/>
    </xf>
  </cellXfs>
  <cellStyles count="1">
    <cellStyle name="Normal" xfId="0" builtinId="0"/>
  </cellStyles>
  <dxfs count="360">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42.jpeg"/><Relationship Id="rId2" Type="http://schemas.openxmlformats.org/officeDocument/2006/relationships/image" Target="../media/image41.jpeg"/><Relationship Id="rId1" Type="http://schemas.openxmlformats.org/officeDocument/2006/relationships/image" Target="../media/image40.jpeg"/><Relationship Id="rId5" Type="http://schemas.openxmlformats.org/officeDocument/2006/relationships/image" Target="../media/image44.emf"/><Relationship Id="rId4" Type="http://schemas.openxmlformats.org/officeDocument/2006/relationships/image" Target="../media/image4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xdr:from>
      <xdr:col>6</xdr:col>
      <xdr:colOff>419100</xdr:colOff>
      <xdr:row>1</xdr:row>
      <xdr:rowOff>63501</xdr:rowOff>
    </xdr:from>
    <xdr:to>
      <xdr:col>6</xdr:col>
      <xdr:colOff>1363487</xdr:colOff>
      <xdr:row>1</xdr:row>
      <xdr:rowOff>1096772</xdr:rowOff>
    </xdr:to>
    <xdr:pic>
      <xdr:nvPicPr>
        <xdr:cNvPr id="11" name="Image 10">
          <a:extLst>
            <a:ext uri="{FF2B5EF4-FFF2-40B4-BE49-F238E27FC236}">
              <a16:creationId xmlns:a16="http://schemas.microsoft.com/office/drawing/2014/main" id="{650454CB-0AB2-67CC-0466-F8E759DA7C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92300" y="279401"/>
          <a:ext cx="944387" cy="1033271"/>
        </a:xfrm>
        <a:prstGeom prst="rect">
          <a:avLst/>
        </a:prstGeom>
      </xdr:spPr>
    </xdr:pic>
    <xdr:clientData/>
  </xdr:twoCellAnchor>
  <xdr:twoCellAnchor editAs="oneCell">
    <xdr:from>
      <xdr:col>6</xdr:col>
      <xdr:colOff>406400</xdr:colOff>
      <xdr:row>2</xdr:row>
      <xdr:rowOff>38100</xdr:rowOff>
    </xdr:from>
    <xdr:to>
      <xdr:col>6</xdr:col>
      <xdr:colOff>1346610</xdr:colOff>
      <xdr:row>2</xdr:row>
      <xdr:rowOff>1066800</xdr:rowOff>
    </xdr:to>
    <xdr:pic>
      <xdr:nvPicPr>
        <xdr:cNvPr id="15" name="Image 14">
          <a:extLst>
            <a:ext uri="{FF2B5EF4-FFF2-40B4-BE49-F238E27FC236}">
              <a16:creationId xmlns:a16="http://schemas.microsoft.com/office/drawing/2014/main" id="{D6A7D83E-07AB-4B93-4E77-F7E1FE7E0A2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79600" y="1358900"/>
          <a:ext cx="940210" cy="1028700"/>
        </a:xfrm>
        <a:prstGeom prst="rect">
          <a:avLst/>
        </a:prstGeom>
      </xdr:spPr>
    </xdr:pic>
    <xdr:clientData/>
  </xdr:twoCellAnchor>
  <xdr:twoCellAnchor>
    <xdr:from>
      <xdr:col>6</xdr:col>
      <xdr:colOff>419100</xdr:colOff>
      <xdr:row>3</xdr:row>
      <xdr:rowOff>38100</xdr:rowOff>
    </xdr:from>
    <xdr:to>
      <xdr:col>6</xdr:col>
      <xdr:colOff>1363487</xdr:colOff>
      <xdr:row>3</xdr:row>
      <xdr:rowOff>1071371</xdr:rowOff>
    </xdr:to>
    <xdr:pic>
      <xdr:nvPicPr>
        <xdr:cNvPr id="17" name="Image 16">
          <a:extLst>
            <a:ext uri="{FF2B5EF4-FFF2-40B4-BE49-F238E27FC236}">
              <a16:creationId xmlns:a16="http://schemas.microsoft.com/office/drawing/2014/main" id="{180BC775-F6E6-58AB-C27F-B7FD01BE472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592300" y="2463800"/>
          <a:ext cx="944387" cy="1033271"/>
        </a:xfrm>
        <a:prstGeom prst="rect">
          <a:avLst/>
        </a:prstGeom>
      </xdr:spPr>
    </xdr:pic>
    <xdr:clientData/>
  </xdr:twoCellAnchor>
  <xdr:twoCellAnchor>
    <xdr:from>
      <xdr:col>6</xdr:col>
      <xdr:colOff>419101</xdr:colOff>
      <xdr:row>4</xdr:row>
      <xdr:rowOff>38101</xdr:rowOff>
    </xdr:from>
    <xdr:to>
      <xdr:col>6</xdr:col>
      <xdr:colOff>1363488</xdr:colOff>
      <xdr:row>4</xdr:row>
      <xdr:rowOff>1071372</xdr:rowOff>
    </xdr:to>
    <xdr:pic>
      <xdr:nvPicPr>
        <xdr:cNvPr id="19" name="Image 18">
          <a:extLst>
            <a:ext uri="{FF2B5EF4-FFF2-40B4-BE49-F238E27FC236}">
              <a16:creationId xmlns:a16="http://schemas.microsoft.com/office/drawing/2014/main" id="{E1DBD0D4-65FE-E7DB-95EC-19236AF034A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592301" y="3568701"/>
          <a:ext cx="944387" cy="1033271"/>
        </a:xfrm>
        <a:prstGeom prst="rect">
          <a:avLst/>
        </a:prstGeom>
      </xdr:spPr>
    </xdr:pic>
    <xdr:clientData/>
  </xdr:twoCellAnchor>
  <xdr:twoCellAnchor>
    <xdr:from>
      <xdr:col>6</xdr:col>
      <xdr:colOff>419101</xdr:colOff>
      <xdr:row>5</xdr:row>
      <xdr:rowOff>38101</xdr:rowOff>
    </xdr:from>
    <xdr:to>
      <xdr:col>6</xdr:col>
      <xdr:colOff>1363488</xdr:colOff>
      <xdr:row>5</xdr:row>
      <xdr:rowOff>1071372</xdr:rowOff>
    </xdr:to>
    <xdr:pic>
      <xdr:nvPicPr>
        <xdr:cNvPr id="21" name="Image 20">
          <a:extLst>
            <a:ext uri="{FF2B5EF4-FFF2-40B4-BE49-F238E27FC236}">
              <a16:creationId xmlns:a16="http://schemas.microsoft.com/office/drawing/2014/main" id="{B559263F-447D-865A-8F7B-88A339D409C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592301" y="4673601"/>
          <a:ext cx="944387" cy="1033271"/>
        </a:xfrm>
        <a:prstGeom prst="rect">
          <a:avLst/>
        </a:prstGeom>
      </xdr:spPr>
    </xdr:pic>
    <xdr:clientData/>
  </xdr:twoCellAnchor>
  <xdr:twoCellAnchor>
    <xdr:from>
      <xdr:col>6</xdr:col>
      <xdr:colOff>419101</xdr:colOff>
      <xdr:row>6</xdr:row>
      <xdr:rowOff>38101</xdr:rowOff>
    </xdr:from>
    <xdr:to>
      <xdr:col>6</xdr:col>
      <xdr:colOff>1363488</xdr:colOff>
      <xdr:row>6</xdr:row>
      <xdr:rowOff>1071372</xdr:rowOff>
    </xdr:to>
    <xdr:pic>
      <xdr:nvPicPr>
        <xdr:cNvPr id="23" name="Image 22">
          <a:extLst>
            <a:ext uri="{FF2B5EF4-FFF2-40B4-BE49-F238E27FC236}">
              <a16:creationId xmlns:a16="http://schemas.microsoft.com/office/drawing/2014/main" id="{CC59BF00-4FE8-ECB8-3A7D-36541E4E800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592301" y="5778501"/>
          <a:ext cx="944387" cy="1033271"/>
        </a:xfrm>
        <a:prstGeom prst="rect">
          <a:avLst/>
        </a:prstGeom>
      </xdr:spPr>
    </xdr:pic>
    <xdr:clientData/>
  </xdr:twoCellAnchor>
  <xdr:twoCellAnchor>
    <xdr:from>
      <xdr:col>6</xdr:col>
      <xdr:colOff>419101</xdr:colOff>
      <xdr:row>7</xdr:row>
      <xdr:rowOff>38101</xdr:rowOff>
    </xdr:from>
    <xdr:to>
      <xdr:col>6</xdr:col>
      <xdr:colOff>1363488</xdr:colOff>
      <xdr:row>7</xdr:row>
      <xdr:rowOff>1071372</xdr:rowOff>
    </xdr:to>
    <xdr:pic>
      <xdr:nvPicPr>
        <xdr:cNvPr id="25" name="Image 24">
          <a:extLst>
            <a:ext uri="{FF2B5EF4-FFF2-40B4-BE49-F238E27FC236}">
              <a16:creationId xmlns:a16="http://schemas.microsoft.com/office/drawing/2014/main" id="{1E644941-0ED1-1697-08E3-30FD77F4598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4592301" y="6883401"/>
          <a:ext cx="944387" cy="1033271"/>
        </a:xfrm>
        <a:prstGeom prst="rect">
          <a:avLst/>
        </a:prstGeom>
      </xdr:spPr>
    </xdr:pic>
    <xdr:clientData/>
  </xdr:twoCellAnchor>
  <xdr:twoCellAnchor>
    <xdr:from>
      <xdr:col>6</xdr:col>
      <xdr:colOff>419101</xdr:colOff>
      <xdr:row>8</xdr:row>
      <xdr:rowOff>50801</xdr:rowOff>
    </xdr:from>
    <xdr:to>
      <xdr:col>6</xdr:col>
      <xdr:colOff>1363488</xdr:colOff>
      <xdr:row>8</xdr:row>
      <xdr:rowOff>1084072</xdr:rowOff>
    </xdr:to>
    <xdr:pic>
      <xdr:nvPicPr>
        <xdr:cNvPr id="27" name="Image 26">
          <a:extLst>
            <a:ext uri="{FF2B5EF4-FFF2-40B4-BE49-F238E27FC236}">
              <a16:creationId xmlns:a16="http://schemas.microsoft.com/office/drawing/2014/main" id="{F2C2CA43-A13F-978A-27BC-5E037A9FA88B}"/>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4592301" y="8001001"/>
          <a:ext cx="944387" cy="1033271"/>
        </a:xfrm>
        <a:prstGeom prst="rect">
          <a:avLst/>
        </a:prstGeom>
      </xdr:spPr>
    </xdr:pic>
    <xdr:clientData/>
  </xdr:twoCellAnchor>
  <xdr:twoCellAnchor>
    <xdr:from>
      <xdr:col>6</xdr:col>
      <xdr:colOff>419101</xdr:colOff>
      <xdr:row>9</xdr:row>
      <xdr:rowOff>38101</xdr:rowOff>
    </xdr:from>
    <xdr:to>
      <xdr:col>6</xdr:col>
      <xdr:colOff>1363488</xdr:colOff>
      <xdr:row>9</xdr:row>
      <xdr:rowOff>1071372</xdr:rowOff>
    </xdr:to>
    <xdr:pic>
      <xdr:nvPicPr>
        <xdr:cNvPr id="29" name="Image 28">
          <a:extLst>
            <a:ext uri="{FF2B5EF4-FFF2-40B4-BE49-F238E27FC236}">
              <a16:creationId xmlns:a16="http://schemas.microsoft.com/office/drawing/2014/main" id="{88612185-E2F1-3B89-E76E-95F83C8EB955}"/>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4592301" y="9093201"/>
          <a:ext cx="944387" cy="1033271"/>
        </a:xfrm>
        <a:prstGeom prst="rect">
          <a:avLst/>
        </a:prstGeom>
      </xdr:spPr>
    </xdr:pic>
    <xdr:clientData/>
  </xdr:twoCellAnchor>
  <xdr:twoCellAnchor>
    <xdr:from>
      <xdr:col>6</xdr:col>
      <xdr:colOff>419101</xdr:colOff>
      <xdr:row>10</xdr:row>
      <xdr:rowOff>38101</xdr:rowOff>
    </xdr:from>
    <xdr:to>
      <xdr:col>6</xdr:col>
      <xdr:colOff>1363488</xdr:colOff>
      <xdr:row>10</xdr:row>
      <xdr:rowOff>1071372</xdr:rowOff>
    </xdr:to>
    <xdr:pic>
      <xdr:nvPicPr>
        <xdr:cNvPr id="31" name="Image 30">
          <a:extLst>
            <a:ext uri="{FF2B5EF4-FFF2-40B4-BE49-F238E27FC236}">
              <a16:creationId xmlns:a16="http://schemas.microsoft.com/office/drawing/2014/main" id="{F258CB8E-7846-4AF9-CC2D-D92245A1CAE3}"/>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4592301" y="10198101"/>
          <a:ext cx="944387" cy="1033271"/>
        </a:xfrm>
        <a:prstGeom prst="rect">
          <a:avLst/>
        </a:prstGeom>
      </xdr:spPr>
    </xdr:pic>
    <xdr:clientData/>
  </xdr:twoCellAnchor>
  <xdr:twoCellAnchor>
    <xdr:from>
      <xdr:col>6</xdr:col>
      <xdr:colOff>419101</xdr:colOff>
      <xdr:row>11</xdr:row>
      <xdr:rowOff>38101</xdr:rowOff>
    </xdr:from>
    <xdr:to>
      <xdr:col>6</xdr:col>
      <xdr:colOff>1363488</xdr:colOff>
      <xdr:row>11</xdr:row>
      <xdr:rowOff>1071372</xdr:rowOff>
    </xdr:to>
    <xdr:pic>
      <xdr:nvPicPr>
        <xdr:cNvPr id="33" name="Image 32">
          <a:extLst>
            <a:ext uri="{FF2B5EF4-FFF2-40B4-BE49-F238E27FC236}">
              <a16:creationId xmlns:a16="http://schemas.microsoft.com/office/drawing/2014/main" id="{6A35B61A-B7BE-6470-F9BC-4D6BD2304FC9}"/>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4592301" y="11303001"/>
          <a:ext cx="944387" cy="1033271"/>
        </a:xfrm>
        <a:prstGeom prst="rect">
          <a:avLst/>
        </a:prstGeom>
      </xdr:spPr>
    </xdr:pic>
    <xdr:clientData/>
  </xdr:twoCellAnchor>
  <xdr:twoCellAnchor>
    <xdr:from>
      <xdr:col>6</xdr:col>
      <xdr:colOff>419101</xdr:colOff>
      <xdr:row>12</xdr:row>
      <xdr:rowOff>38101</xdr:rowOff>
    </xdr:from>
    <xdr:to>
      <xdr:col>6</xdr:col>
      <xdr:colOff>1363488</xdr:colOff>
      <xdr:row>12</xdr:row>
      <xdr:rowOff>1071372</xdr:rowOff>
    </xdr:to>
    <xdr:pic>
      <xdr:nvPicPr>
        <xdr:cNvPr id="35" name="Image 34">
          <a:extLst>
            <a:ext uri="{FF2B5EF4-FFF2-40B4-BE49-F238E27FC236}">
              <a16:creationId xmlns:a16="http://schemas.microsoft.com/office/drawing/2014/main" id="{86B9EFD1-CDD7-90A6-C810-B21BC5A52DC4}"/>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4592301" y="12407901"/>
          <a:ext cx="944387" cy="1033271"/>
        </a:xfrm>
        <a:prstGeom prst="rect">
          <a:avLst/>
        </a:prstGeom>
      </xdr:spPr>
    </xdr:pic>
    <xdr:clientData/>
  </xdr:twoCellAnchor>
  <xdr:twoCellAnchor>
    <xdr:from>
      <xdr:col>6</xdr:col>
      <xdr:colOff>419101</xdr:colOff>
      <xdr:row>13</xdr:row>
      <xdr:rowOff>38101</xdr:rowOff>
    </xdr:from>
    <xdr:to>
      <xdr:col>6</xdr:col>
      <xdr:colOff>1363488</xdr:colOff>
      <xdr:row>13</xdr:row>
      <xdr:rowOff>1071372</xdr:rowOff>
    </xdr:to>
    <xdr:pic>
      <xdr:nvPicPr>
        <xdr:cNvPr id="37" name="Image 36">
          <a:extLst>
            <a:ext uri="{FF2B5EF4-FFF2-40B4-BE49-F238E27FC236}">
              <a16:creationId xmlns:a16="http://schemas.microsoft.com/office/drawing/2014/main" id="{CE5D4C24-C74F-9D69-B2A4-1D5304839944}"/>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4592301" y="13512801"/>
          <a:ext cx="944387" cy="1033271"/>
        </a:xfrm>
        <a:prstGeom prst="rect">
          <a:avLst/>
        </a:prstGeom>
      </xdr:spPr>
    </xdr:pic>
    <xdr:clientData/>
  </xdr:twoCellAnchor>
  <xdr:twoCellAnchor>
    <xdr:from>
      <xdr:col>6</xdr:col>
      <xdr:colOff>419101</xdr:colOff>
      <xdr:row>14</xdr:row>
      <xdr:rowOff>25401</xdr:rowOff>
    </xdr:from>
    <xdr:to>
      <xdr:col>6</xdr:col>
      <xdr:colOff>1371846</xdr:colOff>
      <xdr:row>14</xdr:row>
      <xdr:rowOff>1067816</xdr:rowOff>
    </xdr:to>
    <xdr:pic>
      <xdr:nvPicPr>
        <xdr:cNvPr id="39" name="Image 38">
          <a:extLst>
            <a:ext uri="{FF2B5EF4-FFF2-40B4-BE49-F238E27FC236}">
              <a16:creationId xmlns:a16="http://schemas.microsoft.com/office/drawing/2014/main" id="{295DAF54-FC6F-3089-6F74-4E502CB2EF4D}"/>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4592301" y="14605001"/>
          <a:ext cx="952745" cy="1042415"/>
        </a:xfrm>
        <a:prstGeom prst="rect">
          <a:avLst/>
        </a:prstGeom>
      </xdr:spPr>
    </xdr:pic>
    <xdr:clientData/>
  </xdr:twoCellAnchor>
  <xdr:twoCellAnchor>
    <xdr:from>
      <xdr:col>6</xdr:col>
      <xdr:colOff>419101</xdr:colOff>
      <xdr:row>15</xdr:row>
      <xdr:rowOff>38101</xdr:rowOff>
    </xdr:from>
    <xdr:to>
      <xdr:col>6</xdr:col>
      <xdr:colOff>1363488</xdr:colOff>
      <xdr:row>15</xdr:row>
      <xdr:rowOff>1071372</xdr:rowOff>
    </xdr:to>
    <xdr:pic>
      <xdr:nvPicPr>
        <xdr:cNvPr id="41" name="Image 40">
          <a:extLst>
            <a:ext uri="{FF2B5EF4-FFF2-40B4-BE49-F238E27FC236}">
              <a16:creationId xmlns:a16="http://schemas.microsoft.com/office/drawing/2014/main" id="{467A4819-8183-9EE2-236F-48868E918FEA}"/>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4592301" y="15722601"/>
          <a:ext cx="944387" cy="1033271"/>
        </a:xfrm>
        <a:prstGeom prst="rect">
          <a:avLst/>
        </a:prstGeom>
      </xdr:spPr>
    </xdr:pic>
    <xdr:clientData/>
  </xdr:twoCellAnchor>
  <xdr:twoCellAnchor>
    <xdr:from>
      <xdr:col>6</xdr:col>
      <xdr:colOff>419101</xdr:colOff>
      <xdr:row>16</xdr:row>
      <xdr:rowOff>38101</xdr:rowOff>
    </xdr:from>
    <xdr:to>
      <xdr:col>6</xdr:col>
      <xdr:colOff>1363488</xdr:colOff>
      <xdr:row>16</xdr:row>
      <xdr:rowOff>1071372</xdr:rowOff>
    </xdr:to>
    <xdr:pic>
      <xdr:nvPicPr>
        <xdr:cNvPr id="43" name="Image 42">
          <a:extLst>
            <a:ext uri="{FF2B5EF4-FFF2-40B4-BE49-F238E27FC236}">
              <a16:creationId xmlns:a16="http://schemas.microsoft.com/office/drawing/2014/main" id="{6F1FD909-EE83-33BF-4F50-F1E77FFE1A82}"/>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4592301" y="16827501"/>
          <a:ext cx="944387" cy="1033271"/>
        </a:xfrm>
        <a:prstGeom prst="rect">
          <a:avLst/>
        </a:prstGeom>
      </xdr:spPr>
    </xdr:pic>
    <xdr:clientData/>
  </xdr:twoCellAnchor>
  <xdr:twoCellAnchor>
    <xdr:from>
      <xdr:col>6</xdr:col>
      <xdr:colOff>419101</xdr:colOff>
      <xdr:row>17</xdr:row>
      <xdr:rowOff>38101</xdr:rowOff>
    </xdr:from>
    <xdr:to>
      <xdr:col>6</xdr:col>
      <xdr:colOff>1363488</xdr:colOff>
      <xdr:row>17</xdr:row>
      <xdr:rowOff>1071372</xdr:rowOff>
    </xdr:to>
    <xdr:pic>
      <xdr:nvPicPr>
        <xdr:cNvPr id="45" name="Image 44">
          <a:extLst>
            <a:ext uri="{FF2B5EF4-FFF2-40B4-BE49-F238E27FC236}">
              <a16:creationId xmlns:a16="http://schemas.microsoft.com/office/drawing/2014/main" id="{59A5DAC2-49EA-A663-7375-E937EC8A7BB6}"/>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4592301" y="17932401"/>
          <a:ext cx="944387" cy="1033271"/>
        </a:xfrm>
        <a:prstGeom prst="rect">
          <a:avLst/>
        </a:prstGeom>
      </xdr:spPr>
    </xdr:pic>
    <xdr:clientData/>
  </xdr:twoCellAnchor>
  <xdr:twoCellAnchor>
    <xdr:from>
      <xdr:col>6</xdr:col>
      <xdr:colOff>419101</xdr:colOff>
      <xdr:row>18</xdr:row>
      <xdr:rowOff>38101</xdr:rowOff>
    </xdr:from>
    <xdr:to>
      <xdr:col>6</xdr:col>
      <xdr:colOff>1363488</xdr:colOff>
      <xdr:row>18</xdr:row>
      <xdr:rowOff>1071372</xdr:rowOff>
    </xdr:to>
    <xdr:pic>
      <xdr:nvPicPr>
        <xdr:cNvPr id="47" name="Image 46">
          <a:extLst>
            <a:ext uri="{FF2B5EF4-FFF2-40B4-BE49-F238E27FC236}">
              <a16:creationId xmlns:a16="http://schemas.microsoft.com/office/drawing/2014/main" id="{6E24D19C-FB0C-86D2-5CCF-4F329257CA4E}"/>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4592301" y="19037301"/>
          <a:ext cx="944387" cy="1033271"/>
        </a:xfrm>
        <a:prstGeom prst="rect">
          <a:avLst/>
        </a:prstGeom>
      </xdr:spPr>
    </xdr:pic>
    <xdr:clientData/>
  </xdr:twoCellAnchor>
  <xdr:twoCellAnchor>
    <xdr:from>
      <xdr:col>6</xdr:col>
      <xdr:colOff>419101</xdr:colOff>
      <xdr:row>19</xdr:row>
      <xdr:rowOff>38101</xdr:rowOff>
    </xdr:from>
    <xdr:to>
      <xdr:col>6</xdr:col>
      <xdr:colOff>1363488</xdr:colOff>
      <xdr:row>19</xdr:row>
      <xdr:rowOff>1071372</xdr:rowOff>
    </xdr:to>
    <xdr:pic>
      <xdr:nvPicPr>
        <xdr:cNvPr id="49" name="Image 48">
          <a:extLst>
            <a:ext uri="{FF2B5EF4-FFF2-40B4-BE49-F238E27FC236}">
              <a16:creationId xmlns:a16="http://schemas.microsoft.com/office/drawing/2014/main" id="{09A3CE44-AAFA-F474-3DC0-EA2B9077CEE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4592301" y="20142201"/>
          <a:ext cx="944387" cy="1033271"/>
        </a:xfrm>
        <a:prstGeom prst="rect">
          <a:avLst/>
        </a:prstGeom>
      </xdr:spPr>
    </xdr:pic>
    <xdr:clientData/>
  </xdr:twoCellAnchor>
  <xdr:twoCellAnchor>
    <xdr:from>
      <xdr:col>6</xdr:col>
      <xdr:colOff>406401</xdr:colOff>
      <xdr:row>20</xdr:row>
      <xdr:rowOff>38101</xdr:rowOff>
    </xdr:from>
    <xdr:to>
      <xdr:col>6</xdr:col>
      <xdr:colOff>1350788</xdr:colOff>
      <xdr:row>20</xdr:row>
      <xdr:rowOff>1071372</xdr:rowOff>
    </xdr:to>
    <xdr:pic>
      <xdr:nvPicPr>
        <xdr:cNvPr id="51" name="Image 50">
          <a:extLst>
            <a:ext uri="{FF2B5EF4-FFF2-40B4-BE49-F238E27FC236}">
              <a16:creationId xmlns:a16="http://schemas.microsoft.com/office/drawing/2014/main" id="{95E151B8-7576-3602-8911-A4AC5D440A02}"/>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4579601" y="21247101"/>
          <a:ext cx="944387" cy="1033271"/>
        </a:xfrm>
        <a:prstGeom prst="rect">
          <a:avLst/>
        </a:prstGeom>
      </xdr:spPr>
    </xdr:pic>
    <xdr:clientData/>
  </xdr:twoCellAnchor>
  <xdr:twoCellAnchor>
    <xdr:from>
      <xdr:col>6</xdr:col>
      <xdr:colOff>406401</xdr:colOff>
      <xdr:row>21</xdr:row>
      <xdr:rowOff>38101</xdr:rowOff>
    </xdr:from>
    <xdr:to>
      <xdr:col>6</xdr:col>
      <xdr:colOff>1350788</xdr:colOff>
      <xdr:row>21</xdr:row>
      <xdr:rowOff>1071372</xdr:rowOff>
    </xdr:to>
    <xdr:pic>
      <xdr:nvPicPr>
        <xdr:cNvPr id="53" name="Image 52">
          <a:extLst>
            <a:ext uri="{FF2B5EF4-FFF2-40B4-BE49-F238E27FC236}">
              <a16:creationId xmlns:a16="http://schemas.microsoft.com/office/drawing/2014/main" id="{51262D89-12FB-3135-1C9F-DB32E01E0B38}"/>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4579601" y="22352001"/>
          <a:ext cx="944387" cy="1033271"/>
        </a:xfrm>
        <a:prstGeom prst="rect">
          <a:avLst/>
        </a:prstGeom>
      </xdr:spPr>
    </xdr:pic>
    <xdr:clientData/>
  </xdr:twoCellAnchor>
  <xdr:twoCellAnchor>
    <xdr:from>
      <xdr:col>6</xdr:col>
      <xdr:colOff>406401</xdr:colOff>
      <xdr:row>22</xdr:row>
      <xdr:rowOff>38101</xdr:rowOff>
    </xdr:from>
    <xdr:to>
      <xdr:col>6</xdr:col>
      <xdr:colOff>1350788</xdr:colOff>
      <xdr:row>22</xdr:row>
      <xdr:rowOff>1071372</xdr:rowOff>
    </xdr:to>
    <xdr:pic>
      <xdr:nvPicPr>
        <xdr:cNvPr id="55" name="Image 54">
          <a:extLst>
            <a:ext uri="{FF2B5EF4-FFF2-40B4-BE49-F238E27FC236}">
              <a16:creationId xmlns:a16="http://schemas.microsoft.com/office/drawing/2014/main" id="{DE973269-B294-C7F1-A1AA-148E8FED5DE6}"/>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4579601" y="23456901"/>
          <a:ext cx="944387" cy="1033271"/>
        </a:xfrm>
        <a:prstGeom prst="rect">
          <a:avLst/>
        </a:prstGeom>
      </xdr:spPr>
    </xdr:pic>
    <xdr:clientData/>
  </xdr:twoCellAnchor>
  <xdr:twoCellAnchor>
    <xdr:from>
      <xdr:col>6</xdr:col>
      <xdr:colOff>406401</xdr:colOff>
      <xdr:row>23</xdr:row>
      <xdr:rowOff>38101</xdr:rowOff>
    </xdr:from>
    <xdr:to>
      <xdr:col>6</xdr:col>
      <xdr:colOff>1350788</xdr:colOff>
      <xdr:row>23</xdr:row>
      <xdr:rowOff>1071372</xdr:rowOff>
    </xdr:to>
    <xdr:pic>
      <xdr:nvPicPr>
        <xdr:cNvPr id="57" name="Image 56">
          <a:extLst>
            <a:ext uri="{FF2B5EF4-FFF2-40B4-BE49-F238E27FC236}">
              <a16:creationId xmlns:a16="http://schemas.microsoft.com/office/drawing/2014/main" id="{ED887E4E-69A0-C819-962A-FAE59F73E21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4579601" y="24561801"/>
          <a:ext cx="944387" cy="1033271"/>
        </a:xfrm>
        <a:prstGeom prst="rect">
          <a:avLst/>
        </a:prstGeom>
      </xdr:spPr>
    </xdr:pic>
    <xdr:clientData/>
  </xdr:twoCellAnchor>
  <xdr:twoCellAnchor>
    <xdr:from>
      <xdr:col>6</xdr:col>
      <xdr:colOff>406401</xdr:colOff>
      <xdr:row>24</xdr:row>
      <xdr:rowOff>38101</xdr:rowOff>
    </xdr:from>
    <xdr:to>
      <xdr:col>6</xdr:col>
      <xdr:colOff>1350788</xdr:colOff>
      <xdr:row>24</xdr:row>
      <xdr:rowOff>1071372</xdr:rowOff>
    </xdr:to>
    <xdr:pic>
      <xdr:nvPicPr>
        <xdr:cNvPr id="59" name="Image 58">
          <a:extLst>
            <a:ext uri="{FF2B5EF4-FFF2-40B4-BE49-F238E27FC236}">
              <a16:creationId xmlns:a16="http://schemas.microsoft.com/office/drawing/2014/main" id="{F6ED94DC-7E89-E274-EC33-3912167FAD12}"/>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579601" y="25666701"/>
          <a:ext cx="944387" cy="1033271"/>
        </a:xfrm>
        <a:prstGeom prst="rect">
          <a:avLst/>
        </a:prstGeom>
      </xdr:spPr>
    </xdr:pic>
    <xdr:clientData/>
  </xdr:twoCellAnchor>
  <xdr:twoCellAnchor>
    <xdr:from>
      <xdr:col>6</xdr:col>
      <xdr:colOff>406401</xdr:colOff>
      <xdr:row>25</xdr:row>
      <xdr:rowOff>38101</xdr:rowOff>
    </xdr:from>
    <xdr:to>
      <xdr:col>6</xdr:col>
      <xdr:colOff>1350788</xdr:colOff>
      <xdr:row>25</xdr:row>
      <xdr:rowOff>1071372</xdr:rowOff>
    </xdr:to>
    <xdr:pic>
      <xdr:nvPicPr>
        <xdr:cNvPr id="61" name="Image 60">
          <a:extLst>
            <a:ext uri="{FF2B5EF4-FFF2-40B4-BE49-F238E27FC236}">
              <a16:creationId xmlns:a16="http://schemas.microsoft.com/office/drawing/2014/main" id="{02E637EB-C988-276F-C7E6-DC3F226B8842}"/>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4579601" y="26771601"/>
          <a:ext cx="944387" cy="1033271"/>
        </a:xfrm>
        <a:prstGeom prst="rect">
          <a:avLst/>
        </a:prstGeom>
      </xdr:spPr>
    </xdr:pic>
    <xdr:clientData/>
  </xdr:twoCellAnchor>
  <xdr:twoCellAnchor>
    <xdr:from>
      <xdr:col>6</xdr:col>
      <xdr:colOff>393701</xdr:colOff>
      <xdr:row>26</xdr:row>
      <xdr:rowOff>25401</xdr:rowOff>
    </xdr:from>
    <xdr:to>
      <xdr:col>6</xdr:col>
      <xdr:colOff>1338088</xdr:colOff>
      <xdr:row>26</xdr:row>
      <xdr:rowOff>1058672</xdr:rowOff>
    </xdr:to>
    <xdr:pic>
      <xdr:nvPicPr>
        <xdr:cNvPr id="63" name="Image 62">
          <a:extLst>
            <a:ext uri="{FF2B5EF4-FFF2-40B4-BE49-F238E27FC236}">
              <a16:creationId xmlns:a16="http://schemas.microsoft.com/office/drawing/2014/main" id="{0A6D94E7-06B3-5AD1-A493-FBAB18FFA806}"/>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4566901" y="27863801"/>
          <a:ext cx="944387" cy="1033271"/>
        </a:xfrm>
        <a:prstGeom prst="rect">
          <a:avLst/>
        </a:prstGeom>
      </xdr:spPr>
    </xdr:pic>
    <xdr:clientData/>
  </xdr:twoCellAnchor>
  <xdr:twoCellAnchor>
    <xdr:from>
      <xdr:col>6</xdr:col>
      <xdr:colOff>393701</xdr:colOff>
      <xdr:row>27</xdr:row>
      <xdr:rowOff>38101</xdr:rowOff>
    </xdr:from>
    <xdr:to>
      <xdr:col>6</xdr:col>
      <xdr:colOff>1338088</xdr:colOff>
      <xdr:row>27</xdr:row>
      <xdr:rowOff>1071372</xdr:rowOff>
    </xdr:to>
    <xdr:pic>
      <xdr:nvPicPr>
        <xdr:cNvPr id="65" name="Image 64">
          <a:extLst>
            <a:ext uri="{FF2B5EF4-FFF2-40B4-BE49-F238E27FC236}">
              <a16:creationId xmlns:a16="http://schemas.microsoft.com/office/drawing/2014/main" id="{4564A91A-D1A3-5192-C36A-6C01CA72E71D}"/>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4566901" y="28981401"/>
          <a:ext cx="944387" cy="1033271"/>
        </a:xfrm>
        <a:prstGeom prst="rect">
          <a:avLst/>
        </a:prstGeom>
      </xdr:spPr>
    </xdr:pic>
    <xdr:clientData/>
  </xdr:twoCellAnchor>
  <xdr:twoCellAnchor>
    <xdr:from>
      <xdr:col>6</xdr:col>
      <xdr:colOff>393701</xdr:colOff>
      <xdr:row>28</xdr:row>
      <xdr:rowOff>38101</xdr:rowOff>
    </xdr:from>
    <xdr:to>
      <xdr:col>6</xdr:col>
      <xdr:colOff>1338088</xdr:colOff>
      <xdr:row>28</xdr:row>
      <xdr:rowOff>1071372</xdr:rowOff>
    </xdr:to>
    <xdr:pic>
      <xdr:nvPicPr>
        <xdr:cNvPr id="67" name="Image 66">
          <a:extLst>
            <a:ext uri="{FF2B5EF4-FFF2-40B4-BE49-F238E27FC236}">
              <a16:creationId xmlns:a16="http://schemas.microsoft.com/office/drawing/2014/main" id="{6E64243E-3168-0656-3608-F5A3653233A9}"/>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4566901" y="30086301"/>
          <a:ext cx="944387" cy="1033271"/>
        </a:xfrm>
        <a:prstGeom prst="rect">
          <a:avLst/>
        </a:prstGeom>
      </xdr:spPr>
    </xdr:pic>
    <xdr:clientData/>
  </xdr:twoCellAnchor>
  <xdr:twoCellAnchor>
    <xdr:from>
      <xdr:col>6</xdr:col>
      <xdr:colOff>393701</xdr:colOff>
      <xdr:row>29</xdr:row>
      <xdr:rowOff>38101</xdr:rowOff>
    </xdr:from>
    <xdr:to>
      <xdr:col>6</xdr:col>
      <xdr:colOff>1338088</xdr:colOff>
      <xdr:row>29</xdr:row>
      <xdr:rowOff>1071372</xdr:rowOff>
    </xdr:to>
    <xdr:pic>
      <xdr:nvPicPr>
        <xdr:cNvPr id="69" name="Image 68">
          <a:extLst>
            <a:ext uri="{FF2B5EF4-FFF2-40B4-BE49-F238E27FC236}">
              <a16:creationId xmlns:a16="http://schemas.microsoft.com/office/drawing/2014/main" id="{9A55B4E7-E751-A239-A8A3-46C327D0E5E5}"/>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14566901" y="31191201"/>
          <a:ext cx="944387" cy="1033271"/>
        </a:xfrm>
        <a:prstGeom prst="rect">
          <a:avLst/>
        </a:prstGeom>
      </xdr:spPr>
    </xdr:pic>
    <xdr:clientData/>
  </xdr:twoCellAnchor>
  <xdr:twoCellAnchor>
    <xdr:from>
      <xdr:col>6</xdr:col>
      <xdr:colOff>393701</xdr:colOff>
      <xdr:row>30</xdr:row>
      <xdr:rowOff>25401</xdr:rowOff>
    </xdr:from>
    <xdr:to>
      <xdr:col>6</xdr:col>
      <xdr:colOff>1338088</xdr:colOff>
      <xdr:row>30</xdr:row>
      <xdr:rowOff>1058672</xdr:rowOff>
    </xdr:to>
    <xdr:pic>
      <xdr:nvPicPr>
        <xdr:cNvPr id="71" name="Image 70">
          <a:extLst>
            <a:ext uri="{FF2B5EF4-FFF2-40B4-BE49-F238E27FC236}">
              <a16:creationId xmlns:a16="http://schemas.microsoft.com/office/drawing/2014/main" id="{2B1E5D0D-9EA6-8F3B-95E6-36616C48EE29}"/>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14566901" y="32283401"/>
          <a:ext cx="944387" cy="1033271"/>
        </a:xfrm>
        <a:prstGeom prst="rect">
          <a:avLst/>
        </a:prstGeom>
      </xdr:spPr>
    </xdr:pic>
    <xdr:clientData/>
  </xdr:twoCellAnchor>
  <xdr:twoCellAnchor>
    <xdr:from>
      <xdr:col>6</xdr:col>
      <xdr:colOff>393701</xdr:colOff>
      <xdr:row>31</xdr:row>
      <xdr:rowOff>38101</xdr:rowOff>
    </xdr:from>
    <xdr:to>
      <xdr:col>6</xdr:col>
      <xdr:colOff>1338088</xdr:colOff>
      <xdr:row>31</xdr:row>
      <xdr:rowOff>1071372</xdr:rowOff>
    </xdr:to>
    <xdr:pic>
      <xdr:nvPicPr>
        <xdr:cNvPr id="73" name="Image 72">
          <a:extLst>
            <a:ext uri="{FF2B5EF4-FFF2-40B4-BE49-F238E27FC236}">
              <a16:creationId xmlns:a16="http://schemas.microsoft.com/office/drawing/2014/main" id="{BBC59655-D6B5-31F5-8BCA-641E9CBD0347}"/>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14566901" y="33401001"/>
          <a:ext cx="944387" cy="1033271"/>
        </a:xfrm>
        <a:prstGeom prst="rect">
          <a:avLst/>
        </a:prstGeom>
      </xdr:spPr>
    </xdr:pic>
    <xdr:clientData/>
  </xdr:twoCellAnchor>
  <xdr:twoCellAnchor>
    <xdr:from>
      <xdr:col>6</xdr:col>
      <xdr:colOff>393701</xdr:colOff>
      <xdr:row>32</xdr:row>
      <xdr:rowOff>38101</xdr:rowOff>
    </xdr:from>
    <xdr:to>
      <xdr:col>6</xdr:col>
      <xdr:colOff>1338088</xdr:colOff>
      <xdr:row>32</xdr:row>
      <xdr:rowOff>1071372</xdr:rowOff>
    </xdr:to>
    <xdr:pic>
      <xdr:nvPicPr>
        <xdr:cNvPr id="75" name="Image 74">
          <a:extLst>
            <a:ext uri="{FF2B5EF4-FFF2-40B4-BE49-F238E27FC236}">
              <a16:creationId xmlns:a16="http://schemas.microsoft.com/office/drawing/2014/main" id="{612A00DF-86DF-A509-8D46-2CCD71F936DB}"/>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14566901" y="34505901"/>
          <a:ext cx="944387" cy="1033271"/>
        </a:xfrm>
        <a:prstGeom prst="rect">
          <a:avLst/>
        </a:prstGeom>
      </xdr:spPr>
    </xdr:pic>
    <xdr:clientData/>
  </xdr:twoCellAnchor>
  <xdr:twoCellAnchor>
    <xdr:from>
      <xdr:col>6</xdr:col>
      <xdr:colOff>381001</xdr:colOff>
      <xdr:row>33</xdr:row>
      <xdr:rowOff>38101</xdr:rowOff>
    </xdr:from>
    <xdr:to>
      <xdr:col>6</xdr:col>
      <xdr:colOff>1325388</xdr:colOff>
      <xdr:row>33</xdr:row>
      <xdr:rowOff>1071372</xdr:rowOff>
    </xdr:to>
    <xdr:pic>
      <xdr:nvPicPr>
        <xdr:cNvPr id="77" name="Image 76">
          <a:extLst>
            <a:ext uri="{FF2B5EF4-FFF2-40B4-BE49-F238E27FC236}">
              <a16:creationId xmlns:a16="http://schemas.microsoft.com/office/drawing/2014/main" id="{B74D0425-1BB3-CCEB-BC48-9DDF68DAD679}"/>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14554201" y="35610801"/>
          <a:ext cx="944387" cy="1033271"/>
        </a:xfrm>
        <a:prstGeom prst="rect">
          <a:avLst/>
        </a:prstGeom>
      </xdr:spPr>
    </xdr:pic>
    <xdr:clientData/>
  </xdr:twoCellAnchor>
  <xdr:twoCellAnchor>
    <xdr:from>
      <xdr:col>6</xdr:col>
      <xdr:colOff>381001</xdr:colOff>
      <xdr:row>34</xdr:row>
      <xdr:rowOff>38101</xdr:rowOff>
    </xdr:from>
    <xdr:to>
      <xdr:col>6</xdr:col>
      <xdr:colOff>1325388</xdr:colOff>
      <xdr:row>34</xdr:row>
      <xdr:rowOff>1071372</xdr:rowOff>
    </xdr:to>
    <xdr:pic>
      <xdr:nvPicPr>
        <xdr:cNvPr id="79" name="Image 78">
          <a:extLst>
            <a:ext uri="{FF2B5EF4-FFF2-40B4-BE49-F238E27FC236}">
              <a16:creationId xmlns:a16="http://schemas.microsoft.com/office/drawing/2014/main" id="{01BBD1EB-74C9-EF24-AEE9-ACF3D60996F1}"/>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14554201" y="36715701"/>
          <a:ext cx="944387" cy="1033271"/>
        </a:xfrm>
        <a:prstGeom prst="rect">
          <a:avLst/>
        </a:prstGeom>
      </xdr:spPr>
    </xdr:pic>
    <xdr:clientData/>
  </xdr:twoCellAnchor>
  <xdr:twoCellAnchor>
    <xdr:from>
      <xdr:col>6</xdr:col>
      <xdr:colOff>381001</xdr:colOff>
      <xdr:row>35</xdr:row>
      <xdr:rowOff>38101</xdr:rowOff>
    </xdr:from>
    <xdr:to>
      <xdr:col>6</xdr:col>
      <xdr:colOff>1325388</xdr:colOff>
      <xdr:row>35</xdr:row>
      <xdr:rowOff>1071372</xdr:rowOff>
    </xdr:to>
    <xdr:pic>
      <xdr:nvPicPr>
        <xdr:cNvPr id="81" name="Image 80">
          <a:extLst>
            <a:ext uri="{FF2B5EF4-FFF2-40B4-BE49-F238E27FC236}">
              <a16:creationId xmlns:a16="http://schemas.microsoft.com/office/drawing/2014/main" id="{55681822-0205-EA45-EF1B-10C13F41A5FB}"/>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14554201" y="37820601"/>
          <a:ext cx="944387" cy="1033271"/>
        </a:xfrm>
        <a:prstGeom prst="rect">
          <a:avLst/>
        </a:prstGeom>
      </xdr:spPr>
    </xdr:pic>
    <xdr:clientData/>
  </xdr:twoCellAnchor>
  <xdr:twoCellAnchor>
    <xdr:from>
      <xdr:col>6</xdr:col>
      <xdr:colOff>381001</xdr:colOff>
      <xdr:row>36</xdr:row>
      <xdr:rowOff>38101</xdr:rowOff>
    </xdr:from>
    <xdr:to>
      <xdr:col>6</xdr:col>
      <xdr:colOff>1325388</xdr:colOff>
      <xdr:row>36</xdr:row>
      <xdr:rowOff>1071372</xdr:rowOff>
    </xdr:to>
    <xdr:pic>
      <xdr:nvPicPr>
        <xdr:cNvPr id="83" name="Image 82">
          <a:extLst>
            <a:ext uri="{FF2B5EF4-FFF2-40B4-BE49-F238E27FC236}">
              <a16:creationId xmlns:a16="http://schemas.microsoft.com/office/drawing/2014/main" id="{A954D76D-39BF-CDCC-8223-B91B34CCED1A}"/>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14554201" y="38925501"/>
          <a:ext cx="944387" cy="1033271"/>
        </a:xfrm>
        <a:prstGeom prst="rect">
          <a:avLst/>
        </a:prstGeom>
      </xdr:spPr>
    </xdr:pic>
    <xdr:clientData/>
  </xdr:twoCellAnchor>
  <xdr:twoCellAnchor>
    <xdr:from>
      <xdr:col>6</xdr:col>
      <xdr:colOff>368301</xdr:colOff>
      <xdr:row>37</xdr:row>
      <xdr:rowOff>25401</xdr:rowOff>
    </xdr:from>
    <xdr:to>
      <xdr:col>6</xdr:col>
      <xdr:colOff>1312688</xdr:colOff>
      <xdr:row>37</xdr:row>
      <xdr:rowOff>1058672</xdr:rowOff>
    </xdr:to>
    <xdr:pic>
      <xdr:nvPicPr>
        <xdr:cNvPr id="85" name="Image 84">
          <a:extLst>
            <a:ext uri="{FF2B5EF4-FFF2-40B4-BE49-F238E27FC236}">
              <a16:creationId xmlns:a16="http://schemas.microsoft.com/office/drawing/2014/main" id="{02B886C2-E178-D861-70EB-EEE869BBED76}"/>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14541501" y="40017701"/>
          <a:ext cx="944387" cy="1033271"/>
        </a:xfrm>
        <a:prstGeom prst="rect">
          <a:avLst/>
        </a:prstGeom>
      </xdr:spPr>
    </xdr:pic>
    <xdr:clientData/>
  </xdr:twoCellAnchor>
  <xdr:twoCellAnchor>
    <xdr:from>
      <xdr:col>6</xdr:col>
      <xdr:colOff>368301</xdr:colOff>
      <xdr:row>38</xdr:row>
      <xdr:rowOff>25401</xdr:rowOff>
    </xdr:from>
    <xdr:to>
      <xdr:col>6</xdr:col>
      <xdr:colOff>1312688</xdr:colOff>
      <xdr:row>38</xdr:row>
      <xdr:rowOff>1058672</xdr:rowOff>
    </xdr:to>
    <xdr:pic>
      <xdr:nvPicPr>
        <xdr:cNvPr id="87" name="Image 86">
          <a:extLst>
            <a:ext uri="{FF2B5EF4-FFF2-40B4-BE49-F238E27FC236}">
              <a16:creationId xmlns:a16="http://schemas.microsoft.com/office/drawing/2014/main" id="{FB8D06F6-47F4-AB6F-D0D7-CBAC7D983444}"/>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14541501" y="41122601"/>
          <a:ext cx="944387" cy="1033271"/>
        </a:xfrm>
        <a:prstGeom prst="rect">
          <a:avLst/>
        </a:prstGeom>
      </xdr:spPr>
    </xdr:pic>
    <xdr:clientData/>
  </xdr:twoCellAnchor>
  <xdr:twoCellAnchor>
    <xdr:from>
      <xdr:col>6</xdr:col>
      <xdr:colOff>368301</xdr:colOff>
      <xdr:row>39</xdr:row>
      <xdr:rowOff>38101</xdr:rowOff>
    </xdr:from>
    <xdr:to>
      <xdr:col>6</xdr:col>
      <xdr:colOff>1312688</xdr:colOff>
      <xdr:row>39</xdr:row>
      <xdr:rowOff>1071372</xdr:rowOff>
    </xdr:to>
    <xdr:pic>
      <xdr:nvPicPr>
        <xdr:cNvPr id="89" name="Image 88">
          <a:extLst>
            <a:ext uri="{FF2B5EF4-FFF2-40B4-BE49-F238E27FC236}">
              <a16:creationId xmlns:a16="http://schemas.microsoft.com/office/drawing/2014/main" id="{81C5215E-7345-75FC-205E-13D45CD410E4}"/>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14541501" y="42240201"/>
          <a:ext cx="944387" cy="10332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571501</xdr:colOff>
      <xdr:row>3</xdr:row>
      <xdr:rowOff>50800</xdr:rowOff>
    </xdr:from>
    <xdr:to>
      <xdr:col>1</xdr:col>
      <xdr:colOff>2865224</xdr:colOff>
      <xdr:row>3</xdr:row>
      <xdr:rowOff>1559560</xdr:rowOff>
    </xdr:to>
    <xdr:pic>
      <xdr:nvPicPr>
        <xdr:cNvPr id="10" name="Image 9">
          <a:extLst>
            <a:ext uri="{FF2B5EF4-FFF2-40B4-BE49-F238E27FC236}">
              <a16:creationId xmlns:a16="http://schemas.microsoft.com/office/drawing/2014/main" id="{7DD1CBE4-3F96-0A6C-0202-A997BD5744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2901" y="660400"/>
          <a:ext cx="2293723" cy="1508760"/>
        </a:xfrm>
        <a:prstGeom prst="rect">
          <a:avLst/>
        </a:prstGeom>
      </xdr:spPr>
    </xdr:pic>
    <xdr:clientData/>
  </xdr:twoCellAnchor>
  <xdr:twoCellAnchor>
    <xdr:from>
      <xdr:col>1</xdr:col>
      <xdr:colOff>622300</xdr:colOff>
      <xdr:row>4</xdr:row>
      <xdr:rowOff>88900</xdr:rowOff>
    </xdr:from>
    <xdr:to>
      <xdr:col>1</xdr:col>
      <xdr:colOff>2933700</xdr:colOff>
      <xdr:row>4</xdr:row>
      <xdr:rowOff>1629833</xdr:rowOff>
    </xdr:to>
    <xdr:pic>
      <xdr:nvPicPr>
        <xdr:cNvPr id="12" name="Image 11">
          <a:extLst>
            <a:ext uri="{FF2B5EF4-FFF2-40B4-BE49-F238E27FC236}">
              <a16:creationId xmlns:a16="http://schemas.microsoft.com/office/drawing/2014/main" id="{B397CC57-2E64-111B-70AD-D84787E459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63700" y="2311400"/>
          <a:ext cx="2311400" cy="1540933"/>
        </a:xfrm>
        <a:prstGeom prst="rect">
          <a:avLst/>
        </a:prstGeom>
      </xdr:spPr>
    </xdr:pic>
    <xdr:clientData/>
  </xdr:twoCellAnchor>
  <xdr:twoCellAnchor>
    <xdr:from>
      <xdr:col>1</xdr:col>
      <xdr:colOff>609600</xdr:colOff>
      <xdr:row>5</xdr:row>
      <xdr:rowOff>228600</xdr:rowOff>
    </xdr:from>
    <xdr:to>
      <xdr:col>1</xdr:col>
      <xdr:colOff>2921896</xdr:colOff>
      <xdr:row>5</xdr:row>
      <xdr:rowOff>1574800</xdr:rowOff>
    </xdr:to>
    <xdr:pic>
      <xdr:nvPicPr>
        <xdr:cNvPr id="14" name="Image 13">
          <a:extLst>
            <a:ext uri="{FF2B5EF4-FFF2-40B4-BE49-F238E27FC236}">
              <a16:creationId xmlns:a16="http://schemas.microsoft.com/office/drawing/2014/main" id="{82325D0F-078C-7AE3-A41C-EE38AC15D66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51000" y="4165600"/>
          <a:ext cx="2312296" cy="1346200"/>
        </a:xfrm>
        <a:prstGeom prst="rect">
          <a:avLst/>
        </a:prstGeom>
      </xdr:spPr>
    </xdr:pic>
    <xdr:clientData/>
  </xdr:twoCellAnchor>
  <xdr:twoCellAnchor editAs="oneCell">
    <xdr:from>
      <xdr:col>1</xdr:col>
      <xdr:colOff>635000</xdr:colOff>
      <xdr:row>6</xdr:row>
      <xdr:rowOff>76200</xdr:rowOff>
    </xdr:from>
    <xdr:to>
      <xdr:col>1</xdr:col>
      <xdr:colOff>2952750</xdr:colOff>
      <xdr:row>6</xdr:row>
      <xdr:rowOff>1536700</xdr:rowOff>
    </xdr:to>
    <xdr:pic>
      <xdr:nvPicPr>
        <xdr:cNvPr id="16" name="Image 15">
          <a:extLst>
            <a:ext uri="{FF2B5EF4-FFF2-40B4-BE49-F238E27FC236}">
              <a16:creationId xmlns:a16="http://schemas.microsoft.com/office/drawing/2014/main" id="{BD7348A3-C00A-A92C-C5D0-888DA989DB7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76400" y="5740400"/>
          <a:ext cx="2317750" cy="14605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12700</xdr:colOff>
          <xdr:row>3</xdr:row>
          <xdr:rowOff>63500</xdr:rowOff>
        </xdr:from>
        <xdr:to>
          <xdr:col>10</xdr:col>
          <xdr:colOff>12700</xdr:colOff>
          <xdr:row>3</xdr:row>
          <xdr:rowOff>1574800</xdr:rowOff>
        </xdr:to>
        <xdr:pic>
          <xdr:nvPicPr>
            <xdr:cNvPr id="19" name="Image 18">
              <a:extLst>
                <a:ext uri="{FF2B5EF4-FFF2-40B4-BE49-F238E27FC236}">
                  <a16:creationId xmlns:a16="http://schemas.microsoft.com/office/drawing/2014/main" id="{885A80AE-7247-F128-2F81-7A44557BAEDF}"/>
                </a:ext>
              </a:extLst>
            </xdr:cNvPr>
            <xdr:cNvPicPr>
              <a:picLocks noChangeAspect="1" noChangeArrowheads="1"/>
              <a:extLst>
                <a:ext uri="{84589F7E-364E-4C9E-8A38-B11213B215E9}">
                  <a14:cameraTool cellRange="imgFlag" spid="_x0000_s1226"/>
                </a:ext>
              </a:extLst>
            </xdr:cNvPicPr>
          </xdr:nvPicPr>
          <xdr:blipFill>
            <a:blip xmlns:r="http://schemas.openxmlformats.org/officeDocument/2006/relationships" r:embed="rId5"/>
            <a:srcRect/>
            <a:stretch>
              <a:fillRect/>
            </a:stretch>
          </xdr:blipFill>
          <xdr:spPr bwMode="auto">
            <a:xfrm>
              <a:off x="11874500" y="673100"/>
              <a:ext cx="3302000" cy="15113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73520-6A3E-8343-8567-5B0229D9AE8E}">
  <dimension ref="A1:AI67"/>
  <sheetViews>
    <sheetView zoomScaleNormal="100" workbookViewId="0">
      <selection activeCell="Q7" sqref="Q7:Q11"/>
    </sheetView>
  </sheetViews>
  <sheetFormatPr baseColWidth="10" defaultRowHeight="16" x14ac:dyDescent="0.2"/>
  <cols>
    <col min="1" max="1" width="3.83203125" customWidth="1"/>
    <col min="2" max="2" width="9.33203125" customWidth="1"/>
    <col min="3" max="3" width="6.33203125" customWidth="1"/>
    <col min="4" max="4" width="6.5" customWidth="1"/>
    <col min="5" max="5" width="6.33203125" customWidth="1"/>
    <col min="6" max="6" width="7.33203125" customWidth="1"/>
    <col min="7" max="7" width="1.83203125" customWidth="1"/>
    <col min="8" max="10" width="6.33203125" customWidth="1"/>
    <col min="11" max="11" width="7.5" customWidth="1"/>
    <col min="12" max="12" width="1.83203125" customWidth="1"/>
    <col min="13" max="15" width="6.33203125" customWidth="1"/>
    <col min="16" max="16" width="1.83203125" customWidth="1"/>
    <col min="17" max="17" width="19.33203125" customWidth="1"/>
    <col min="18" max="18" width="4.5" customWidth="1"/>
    <col min="20" max="20" width="5" customWidth="1"/>
    <col min="21" max="21" width="3.1640625" customWidth="1"/>
    <col min="22" max="22" width="20.33203125" customWidth="1"/>
    <col min="23" max="23" width="4.5" customWidth="1"/>
    <col min="25" max="25" width="10.33203125" customWidth="1"/>
    <col min="26" max="26" width="0.6640625" customWidth="1"/>
    <col min="33" max="33" width="15.1640625" customWidth="1"/>
    <col min="34" max="34" width="32.33203125" hidden="1" customWidth="1"/>
    <col min="35" max="35" width="10.33203125" customWidth="1"/>
  </cols>
  <sheetData>
    <row r="1" spans="1:35" ht="23" customHeight="1" x14ac:dyDescent="0.2">
      <c r="B1" t="s">
        <v>313</v>
      </c>
      <c r="C1" s="109" t="s">
        <v>332</v>
      </c>
      <c r="D1" s="110"/>
      <c r="E1" s="111"/>
      <c r="F1" t="s">
        <v>312</v>
      </c>
      <c r="H1" s="109" t="s">
        <v>333</v>
      </c>
      <c r="I1" s="110"/>
      <c r="J1" s="111"/>
      <c r="M1" t="s">
        <v>314</v>
      </c>
      <c r="N1" s="106">
        <f ca="1">IF(C1="","",NOW())</f>
        <v>45378.3532375</v>
      </c>
      <c r="O1" s="108"/>
      <c r="Q1" s="98" t="str">
        <f>"NOM : " &amp;C1</f>
        <v>NOM : Franck</v>
      </c>
      <c r="R1" s="99"/>
      <c r="U1" s="98" t="str">
        <f>"Prénom : " &amp;H1</f>
        <v>Prénom : stéphane</v>
      </c>
      <c r="V1" s="99"/>
      <c r="X1" s="106">
        <f ca="1">N1</f>
        <v>45378.3532375</v>
      </c>
      <c r="Y1" s="108"/>
      <c r="AA1" s="98" t="str">
        <f>"NOM : " &amp;C1</f>
        <v>NOM : Franck</v>
      </c>
      <c r="AB1" s="99"/>
      <c r="AD1" s="98" t="str">
        <f>"Prénom : " &amp;H1</f>
        <v>Prénom : stéphane</v>
      </c>
      <c r="AE1" s="99"/>
      <c r="AG1" s="106">
        <f ca="1">N1</f>
        <v>45378.3532375</v>
      </c>
      <c r="AH1" s="107"/>
      <c r="AI1" s="108"/>
    </row>
    <row r="2" spans="1:35" ht="6" customHeight="1" x14ac:dyDescent="0.2"/>
    <row r="3" spans="1:35" x14ac:dyDescent="0.2">
      <c r="B3" s="12" t="s">
        <v>311</v>
      </c>
      <c r="C3" s="112"/>
      <c r="D3" s="113"/>
      <c r="E3" s="113"/>
      <c r="F3" s="113"/>
      <c r="G3" s="113"/>
      <c r="H3" s="113"/>
      <c r="I3" s="113"/>
      <c r="J3" s="113"/>
      <c r="K3" s="113"/>
      <c r="L3" s="113"/>
      <c r="M3" s="113"/>
      <c r="N3" s="113"/>
      <c r="O3" s="114"/>
      <c r="Q3" s="12" t="s">
        <v>311</v>
      </c>
      <c r="R3" s="100" t="str">
        <f>IF(C3="","",C3)</f>
        <v/>
      </c>
      <c r="S3" s="101"/>
      <c r="T3" s="101"/>
      <c r="U3" s="101"/>
      <c r="V3" s="101"/>
      <c r="W3" s="101"/>
      <c r="X3" s="101"/>
      <c r="Y3" s="102"/>
      <c r="AA3" s="12" t="s">
        <v>311</v>
      </c>
      <c r="AB3" s="100" t="str">
        <f>IF(C3="","",C3)</f>
        <v/>
      </c>
      <c r="AC3" s="101"/>
      <c r="AD3" s="101"/>
      <c r="AE3" s="101"/>
      <c r="AF3" s="101"/>
      <c r="AG3" s="101"/>
      <c r="AH3" s="101"/>
      <c r="AI3" s="102"/>
    </row>
    <row r="4" spans="1:35" ht="29" customHeight="1" x14ac:dyDescent="0.2">
      <c r="C4" s="115"/>
      <c r="D4" s="116"/>
      <c r="E4" s="116"/>
      <c r="F4" s="116"/>
      <c r="G4" s="116"/>
      <c r="H4" s="116"/>
      <c r="I4" s="116"/>
      <c r="J4" s="116"/>
      <c r="K4" s="116"/>
      <c r="L4" s="116"/>
      <c r="M4" s="116"/>
      <c r="N4" s="116"/>
      <c r="O4" s="117"/>
      <c r="R4" s="103"/>
      <c r="S4" s="104"/>
      <c r="T4" s="104"/>
      <c r="U4" s="104"/>
      <c r="V4" s="104"/>
      <c r="W4" s="104"/>
      <c r="X4" s="104"/>
      <c r="Y4" s="105"/>
      <c r="AB4" s="103"/>
      <c r="AC4" s="104"/>
      <c r="AD4" s="104"/>
      <c r="AE4" s="104"/>
      <c r="AF4" s="104"/>
      <c r="AG4" s="104"/>
      <c r="AH4" s="104"/>
      <c r="AI4" s="105"/>
    </row>
    <row r="5" spans="1:35" ht="5" customHeight="1" thickBot="1" x14ac:dyDescent="0.25"/>
    <row r="6" spans="1:35" ht="22" thickBot="1" x14ac:dyDescent="0.3">
      <c r="H6" s="118" t="s">
        <v>4</v>
      </c>
      <c r="I6" s="119"/>
      <c r="J6" s="120"/>
      <c r="M6" s="118" t="s">
        <v>5</v>
      </c>
      <c r="N6" s="119"/>
      <c r="O6" s="120"/>
      <c r="Q6" s="80" t="s">
        <v>4</v>
      </c>
      <c r="R6" s="81"/>
      <c r="S6" s="81"/>
      <c r="T6" s="81"/>
      <c r="U6" s="82"/>
      <c r="V6" s="177" t="s">
        <v>5</v>
      </c>
      <c r="W6" s="178"/>
      <c r="X6" s="178"/>
      <c r="Y6" s="179"/>
      <c r="AA6" s="147" t="s">
        <v>319</v>
      </c>
      <c r="AB6" s="147"/>
      <c r="AC6" s="147"/>
      <c r="AD6" s="147"/>
      <c r="AE6" s="147"/>
      <c r="AF6" s="147"/>
      <c r="AG6" s="147"/>
      <c r="AH6" s="147"/>
      <c r="AI6" s="147"/>
    </row>
    <row r="7" spans="1:35" ht="27" customHeight="1" x14ac:dyDescent="0.2">
      <c r="A7" s="135" t="s">
        <v>1</v>
      </c>
      <c r="B7" s="4" t="s">
        <v>0</v>
      </c>
      <c r="C7" s="89" t="s">
        <v>2</v>
      </c>
      <c r="D7" s="90"/>
      <c r="E7" s="173"/>
      <c r="F7" s="4" t="s">
        <v>3</v>
      </c>
      <c r="H7" s="14"/>
      <c r="J7" s="15"/>
      <c r="M7" s="14"/>
      <c r="O7" s="15"/>
      <c r="Q7" s="129"/>
      <c r="R7" s="203">
        <f>VLOOKUP(VALUE(SUBSTITUTE(SUBSTITUTE(_xlfn.CONCAT(F8,F10,F12,F14,F16,F18),"6","8"),"9","7")),HexDef!A2:D65,2,FALSE)</f>
        <v>20</v>
      </c>
      <c r="S7" s="72" t="str">
        <f>VLOOKUP(VALUE(SUBSTITUTE(SUBSTITUTE(_xlfn.CONCAT(F8,F10,F12,F14,F16,F18),"6","8"),"9","7")),HexDef!A2:D65,3,FALSE)</f>
        <v>GUAN</v>
      </c>
      <c r="T7" s="72"/>
      <c r="U7" s="73"/>
      <c r="V7" s="219"/>
      <c r="W7" s="203">
        <f>VLOOKUP(VALUE(SUBSTITUTE(SUBSTITUTE(_xlfn.CONCAT(F8,F10,F12,F14,F16,F18),"6","7"),"9","8")),HexDef!A2:D65,2,FALSE)</f>
        <v>42</v>
      </c>
      <c r="X7" s="72" t="str">
        <f>VLOOKUP(W7,HexDef!B2:F65,2,FALSE)</f>
        <v>YI</v>
      </c>
      <c r="Y7" s="73"/>
      <c r="AA7" s="148" t="s">
        <v>320</v>
      </c>
      <c r="AB7" s="149"/>
      <c r="AC7" s="149"/>
      <c r="AD7" s="149"/>
      <c r="AE7" s="149"/>
      <c r="AF7" s="149"/>
      <c r="AG7" s="149"/>
      <c r="AH7" s="149"/>
      <c r="AI7" s="150"/>
    </row>
    <row r="8" spans="1:35" ht="20" customHeight="1" x14ac:dyDescent="0.2">
      <c r="A8" s="136"/>
      <c r="B8" s="7">
        <v>6</v>
      </c>
      <c r="C8" s="49">
        <v>2</v>
      </c>
      <c r="D8" s="49">
        <v>2</v>
      </c>
      <c r="E8" s="49">
        <v>3</v>
      </c>
      <c r="F8" s="3">
        <f>IF(SUM($C8,$D8,$E8)=0,"",SUM($C8,$D8,$E8))</f>
        <v>7</v>
      </c>
      <c r="H8" s="21"/>
      <c r="I8" s="31" t="str">
        <f>IF(F8=6,"X",IF(F8=9,"0",""))</f>
        <v/>
      </c>
      <c r="J8" s="22"/>
      <c r="M8" s="21"/>
      <c r="N8" s="1"/>
      <c r="O8" s="22"/>
      <c r="Q8" s="216"/>
      <c r="R8" s="214"/>
      <c r="S8" s="192" t="str">
        <f>VLOOKUP(VALUE(SUBSTITUTE(SUBSTITUTE(_xlfn.CONCAT(F8,F10,F12,F14,F16,F18),"6","8"),"9","7")),HexDef!A2:D65,4,FALSE)</f>
        <v>Le regard</v>
      </c>
      <c r="T8" s="183"/>
      <c r="U8" s="184"/>
      <c r="V8" s="220"/>
      <c r="W8" s="214"/>
      <c r="X8" s="192" t="str">
        <f>VLOOKUP(W7,HexDef!B2:F65,3,FALSE)</f>
        <v>Augmentation</v>
      </c>
      <c r="Y8" s="184"/>
      <c r="Z8" s="32"/>
      <c r="AA8" s="55">
        <f>I44</f>
        <v>11</v>
      </c>
      <c r="AB8" s="4" t="str">
        <f>VLOOKUP(AA8,HexDef!B2:F65,2,FALSE)</f>
        <v>TAI</v>
      </c>
      <c r="AC8" s="89" t="str">
        <f>VLOOKUP(AA8,HexDef!B2:F65,4,FALSE)</f>
        <v>Fluidité entre le YANG qui monte et le YIN qui descend</v>
      </c>
      <c r="AD8" s="90"/>
      <c r="AE8" s="90"/>
      <c r="AF8" s="90"/>
      <c r="AG8" s="90"/>
      <c r="AH8" s="90"/>
      <c r="AI8" s="91"/>
    </row>
    <row r="9" spans="1:35" ht="8" customHeight="1" x14ac:dyDescent="0.2">
      <c r="A9" s="136"/>
      <c r="B9" s="8"/>
      <c r="C9" s="6"/>
      <c r="D9" s="6"/>
      <c r="E9" s="6"/>
      <c r="F9" s="6"/>
      <c r="H9" s="14"/>
      <c r="J9" s="15"/>
      <c r="M9" s="14"/>
      <c r="O9" s="15"/>
      <c r="Q9" s="216"/>
      <c r="R9" s="214"/>
      <c r="S9" s="194"/>
      <c r="T9" s="185"/>
      <c r="U9" s="186"/>
      <c r="V9" s="220"/>
      <c r="W9" s="214"/>
      <c r="X9" s="194"/>
      <c r="Y9" s="186"/>
      <c r="Z9" s="32"/>
      <c r="AA9" s="92" t="str">
        <f>VLOOKUP(AA8,HexDef!B2:F65,5,FALSE)</f>
        <v>Fluidité printanière : Ciel et terre communiquent, YIN et YANG se compénètrent, favorisant le floraison de tout ce qui pousse.</v>
      </c>
      <c r="AB9" s="93"/>
      <c r="AC9" s="93"/>
      <c r="AD9" s="93"/>
      <c r="AE9" s="93"/>
      <c r="AF9" s="93"/>
      <c r="AG9" s="93"/>
      <c r="AH9" s="93"/>
      <c r="AI9" s="94"/>
    </row>
    <row r="10" spans="1:35" ht="20" customHeight="1" x14ac:dyDescent="0.2">
      <c r="A10" s="136"/>
      <c r="B10" s="7">
        <v>5</v>
      </c>
      <c r="C10" s="49">
        <v>2</v>
      </c>
      <c r="D10" s="49">
        <v>2</v>
      </c>
      <c r="E10" s="49">
        <v>3</v>
      </c>
      <c r="F10" s="3">
        <f>IF(SUM($C10,$D10,$E10)=0,"",SUM($C10,$D10,$E10))</f>
        <v>7</v>
      </c>
      <c r="H10" s="21"/>
      <c r="I10" s="31" t="str">
        <f>IF(F10=6,"X",IF(F10=9,"0",""))</f>
        <v/>
      </c>
      <c r="J10" s="22"/>
      <c r="M10" s="21"/>
      <c r="N10" s="1"/>
      <c r="O10" s="22"/>
      <c r="Q10" s="216"/>
      <c r="R10" s="214"/>
      <c r="S10" s="194"/>
      <c r="T10" s="185"/>
      <c r="U10" s="186"/>
      <c r="V10" s="220"/>
      <c r="W10" s="214"/>
      <c r="X10" s="194"/>
      <c r="Y10" s="186"/>
      <c r="Z10" s="33"/>
      <c r="AA10" s="74"/>
      <c r="AB10" s="75"/>
      <c r="AC10" s="75"/>
      <c r="AD10" s="75"/>
      <c r="AE10" s="75"/>
      <c r="AF10" s="75"/>
      <c r="AG10" s="75"/>
      <c r="AH10" s="75"/>
      <c r="AI10" s="76"/>
    </row>
    <row r="11" spans="1:35" ht="8" customHeight="1" x14ac:dyDescent="0.2">
      <c r="A11" s="136"/>
      <c r="B11" s="8"/>
      <c r="C11" s="6"/>
      <c r="D11" s="6"/>
      <c r="E11" s="6"/>
      <c r="F11" s="6"/>
      <c r="H11" s="14"/>
      <c r="J11" s="15"/>
      <c r="M11" s="14"/>
      <c r="O11" s="15"/>
      <c r="Q11" s="130"/>
      <c r="R11" s="197"/>
      <c r="S11" s="193"/>
      <c r="T11" s="187"/>
      <c r="U11" s="217"/>
      <c r="V11" s="221"/>
      <c r="W11" s="197"/>
      <c r="X11" s="193"/>
      <c r="Y11" s="217"/>
      <c r="Z11" s="32"/>
      <c r="AA11" s="74"/>
      <c r="AB11" s="75"/>
      <c r="AC11" s="75"/>
      <c r="AD11" s="75"/>
      <c r="AE11" s="75"/>
      <c r="AF11" s="75"/>
      <c r="AG11" s="75"/>
      <c r="AH11" s="75"/>
      <c r="AI11" s="76"/>
    </row>
    <row r="12" spans="1:35" ht="20" customHeight="1" x14ac:dyDescent="0.2">
      <c r="A12" s="136"/>
      <c r="B12" s="7">
        <v>4</v>
      </c>
      <c r="C12" s="49">
        <v>2</v>
      </c>
      <c r="D12" s="49">
        <v>3</v>
      </c>
      <c r="E12" s="49">
        <v>3</v>
      </c>
      <c r="F12" s="3">
        <f>IF(SUM($C12,$D12,E12)=0,"",SUM($C12,$D12,E12))</f>
        <v>8</v>
      </c>
      <c r="H12" s="21"/>
      <c r="I12" s="31" t="str">
        <f>IF(F12=6,"X",IF(F12=9,"0",""))</f>
        <v/>
      </c>
      <c r="J12" s="22"/>
      <c r="M12" s="21"/>
      <c r="N12" s="1"/>
      <c r="O12" s="22"/>
      <c r="Q12" s="92" t="str">
        <f>VLOOKUP(VALUE(SUBSTITUTE(SUBSTITUTE(_xlfn.CONCAT(F8,F10,F12,F14,F16,F18),"6","8"),"9","7")),HexDef!A2:F65,5,FALSE)</f>
        <v>D'en haut</v>
      </c>
      <c r="R12" s="93"/>
      <c r="S12" s="93"/>
      <c r="T12" s="93"/>
      <c r="U12" s="94"/>
      <c r="V12" s="92" t="str">
        <f>VLOOKUP(W7,HexDef!B2:F65,4,FALSE)</f>
        <v>Le vent augmente la force du tonnerre</v>
      </c>
      <c r="W12" s="93"/>
      <c r="X12" s="93"/>
      <c r="Y12" s="94"/>
      <c r="Z12" s="13"/>
      <c r="AA12" s="74"/>
      <c r="AB12" s="75"/>
      <c r="AC12" s="75"/>
      <c r="AD12" s="75"/>
      <c r="AE12" s="75"/>
      <c r="AF12" s="75"/>
      <c r="AG12" s="75"/>
      <c r="AH12" s="75"/>
      <c r="AI12" s="76"/>
    </row>
    <row r="13" spans="1:35" ht="8" customHeight="1" thickBot="1" x14ac:dyDescent="0.25">
      <c r="A13" s="136"/>
      <c r="B13" s="8"/>
      <c r="C13" s="6"/>
      <c r="D13" s="6"/>
      <c r="E13" s="6"/>
      <c r="F13" s="6"/>
      <c r="H13" s="14"/>
      <c r="J13" s="15"/>
      <c r="M13" s="14"/>
      <c r="O13" s="15"/>
      <c r="Q13" s="218"/>
      <c r="R13" s="195"/>
      <c r="S13" s="195"/>
      <c r="T13" s="195"/>
      <c r="U13" s="198"/>
      <c r="V13" s="218"/>
      <c r="W13" s="195"/>
      <c r="X13" s="195"/>
      <c r="Y13" s="198"/>
      <c r="Z13" s="13"/>
      <c r="AA13" s="77"/>
      <c r="AB13" s="78"/>
      <c r="AC13" s="78"/>
      <c r="AD13" s="78"/>
      <c r="AE13" s="78"/>
      <c r="AF13" s="78"/>
      <c r="AG13" s="78"/>
      <c r="AH13" s="78"/>
      <c r="AI13" s="79"/>
    </row>
    <row r="14" spans="1:35" ht="20" customHeight="1" x14ac:dyDescent="0.2">
      <c r="A14" s="136"/>
      <c r="B14" s="7">
        <v>3</v>
      </c>
      <c r="C14" s="49">
        <v>2</v>
      </c>
      <c r="D14" s="49">
        <v>3</v>
      </c>
      <c r="E14" s="49">
        <v>3</v>
      </c>
      <c r="F14" s="3">
        <f>IF(SUM($C14,$D14,E14)=0,"",SUM($C14,$D14,E14))</f>
        <v>8</v>
      </c>
      <c r="H14" s="21"/>
      <c r="I14" s="31" t="str">
        <f>IF(F14=6,"X",IF(F14=9,"0",""))</f>
        <v/>
      </c>
      <c r="J14" s="22"/>
      <c r="M14" s="21"/>
      <c r="N14" s="1"/>
      <c r="O14" s="22"/>
      <c r="Q14" s="67" t="str">
        <f>VLOOKUP(VALUE(SUBSTITUTE(SUBSTITUTE(_xlfn.CONCAT(F8,F10,F12,F14,F16,F18),"6","8"),"9","7")),HexDef!A2:F65,6,FALSE)</f>
        <v>Regarder : C'est élever son point de vue. Se défaire d'un regard ordinaire et, en élagant ses certitudes, remettre en jeu sa manière habituelle de percevoir.</v>
      </c>
      <c r="R14" s="182"/>
      <c r="S14" s="182"/>
      <c r="T14" s="182"/>
      <c r="U14" s="68"/>
      <c r="V14" s="67" t="str">
        <f>VLOOKUP(W7,HexDef!B2:F65,5,FALSE)</f>
        <v>Augmenter: est un accroissement qui appelle une réorganisation. Pour être profitable, l'affluence de possibilités nouvelles exige une réforme profonde, un changement du lieu central de l'activité, un redéploiement des priorités selon une hiérarchisation nouvelle.</v>
      </c>
      <c r="W14" s="182"/>
      <c r="X14" s="182"/>
      <c r="Y14" s="68"/>
      <c r="Z14" s="13"/>
      <c r="AA14" s="125" t="s">
        <v>321</v>
      </c>
      <c r="AB14" s="126"/>
      <c r="AC14" s="126"/>
      <c r="AD14" s="126"/>
      <c r="AE14" s="126"/>
      <c r="AF14" s="126"/>
      <c r="AG14" s="126"/>
      <c r="AH14" s="126"/>
      <c r="AI14" s="127"/>
    </row>
    <row r="15" spans="1:35" ht="8" customHeight="1" x14ac:dyDescent="0.2">
      <c r="A15" s="136"/>
      <c r="B15" s="8"/>
      <c r="C15" s="6"/>
      <c r="D15" s="6"/>
      <c r="E15" s="6"/>
      <c r="F15" s="6"/>
      <c r="H15" s="14"/>
      <c r="J15" s="15"/>
      <c r="M15" s="14"/>
      <c r="O15" s="22"/>
      <c r="Q15" s="67"/>
      <c r="R15" s="182"/>
      <c r="S15" s="182"/>
      <c r="T15" s="182"/>
      <c r="U15" s="68"/>
      <c r="V15" s="67"/>
      <c r="W15" s="182"/>
      <c r="X15" s="182"/>
      <c r="Y15" s="68"/>
      <c r="Z15" s="13"/>
      <c r="AA15" s="151">
        <f>I46</f>
        <v>1</v>
      </c>
      <c r="AB15" s="153" t="str">
        <f>VLOOKUP(AA15,HexDef!B2:F65,2,FALSE)</f>
        <v>QIAN</v>
      </c>
      <c r="AC15" s="131" t="str">
        <f>VLOOKUP(AA15,HexDef!B2:F65,4,FALSE)</f>
        <v>Ciel sur ciel</v>
      </c>
      <c r="AD15" s="84"/>
      <c r="AE15" s="84"/>
      <c r="AF15" s="84"/>
      <c r="AG15" s="84"/>
      <c r="AH15" s="84"/>
      <c r="AI15" s="85"/>
    </row>
    <row r="16" spans="1:35" ht="20" customHeight="1" x14ac:dyDescent="0.2">
      <c r="A16" s="136"/>
      <c r="B16" s="7">
        <v>2</v>
      </c>
      <c r="C16" s="49">
        <v>2</v>
      </c>
      <c r="D16" s="49">
        <v>3</v>
      </c>
      <c r="E16" s="49">
        <v>3</v>
      </c>
      <c r="F16" s="3">
        <f>IF(SUM($C16,$D16,$E16)=0,"",SUM($C16,$D16,$E16))</f>
        <v>8</v>
      </c>
      <c r="H16" s="21"/>
      <c r="I16" s="31" t="str">
        <f>IF(F16=6,"X",IF(F16=9,"0",""))</f>
        <v/>
      </c>
      <c r="J16" s="22"/>
      <c r="M16" s="21"/>
      <c r="N16" s="1"/>
      <c r="O16" s="22"/>
      <c r="Q16" s="67"/>
      <c r="R16" s="182"/>
      <c r="S16" s="182"/>
      <c r="T16" s="182"/>
      <c r="U16" s="68"/>
      <c r="V16" s="67"/>
      <c r="W16" s="182"/>
      <c r="X16" s="182"/>
      <c r="Y16" s="68"/>
      <c r="AA16" s="152"/>
      <c r="AB16" s="154"/>
      <c r="AC16" s="132"/>
      <c r="AD16" s="133"/>
      <c r="AE16" s="133"/>
      <c r="AF16" s="133"/>
      <c r="AG16" s="133"/>
      <c r="AH16" s="133"/>
      <c r="AI16" s="134"/>
    </row>
    <row r="17" spans="1:35" ht="8" customHeight="1" x14ac:dyDescent="0.2">
      <c r="A17" s="136"/>
      <c r="B17" s="8"/>
      <c r="C17" s="6"/>
      <c r="D17" s="6"/>
      <c r="E17" s="6"/>
      <c r="F17" s="6"/>
      <c r="H17" s="14"/>
      <c r="J17" s="15"/>
      <c r="M17" s="14"/>
      <c r="O17" s="15"/>
      <c r="Q17" s="67"/>
      <c r="R17" s="182"/>
      <c r="S17" s="182"/>
      <c r="T17" s="182"/>
      <c r="U17" s="68"/>
      <c r="V17" s="67"/>
      <c r="W17" s="182"/>
      <c r="X17" s="182"/>
      <c r="Y17" s="68"/>
      <c r="AA17" s="92" t="str">
        <f>VLOOKUP(AA15,HexDef!B2:F65,5,FALSE)</f>
        <v>Elan créatif : Activation, vigueur, dynamisme, Capacité à imaginer le nouveau</v>
      </c>
      <c r="AB17" s="93"/>
      <c r="AC17" s="93"/>
      <c r="AD17" s="93"/>
      <c r="AE17" s="93"/>
      <c r="AF17" s="93"/>
      <c r="AG17" s="93"/>
      <c r="AH17" s="93"/>
      <c r="AI17" s="94"/>
    </row>
    <row r="18" spans="1:35" ht="20" customHeight="1" thickBot="1" x14ac:dyDescent="0.25">
      <c r="A18" s="137"/>
      <c r="B18" s="7">
        <v>1</v>
      </c>
      <c r="C18" s="49">
        <v>2</v>
      </c>
      <c r="D18" s="49">
        <v>2</v>
      </c>
      <c r="E18" s="49">
        <v>2</v>
      </c>
      <c r="F18" s="3">
        <f>IF(SUM($C18,$D18,$E18)=0,"",SUM($C18,$D18,$E18))</f>
        <v>6</v>
      </c>
      <c r="H18" s="21"/>
      <c r="I18" s="31" t="str">
        <f>IF(F18=6,"X",IF(F18=9,"0",""))</f>
        <v>X</v>
      </c>
      <c r="J18" s="22"/>
      <c r="M18" s="21"/>
      <c r="N18" s="1"/>
      <c r="O18" s="22"/>
      <c r="Q18" s="69"/>
      <c r="R18" s="70"/>
      <c r="S18" s="70"/>
      <c r="T18" s="70"/>
      <c r="U18" s="71"/>
      <c r="V18" s="69"/>
      <c r="W18" s="70"/>
      <c r="X18" s="70"/>
      <c r="Y18" s="71"/>
      <c r="AA18" s="74"/>
      <c r="AB18" s="75"/>
      <c r="AC18" s="75"/>
      <c r="AD18" s="75"/>
      <c r="AE18" s="75"/>
      <c r="AF18" s="75"/>
      <c r="AG18" s="75"/>
      <c r="AH18" s="75"/>
      <c r="AI18" s="76"/>
    </row>
    <row r="19" spans="1:35" ht="8" customHeight="1" thickBot="1" x14ac:dyDescent="0.25">
      <c r="H19" s="14"/>
      <c r="J19" s="15"/>
      <c r="M19" s="14"/>
      <c r="O19" s="15"/>
      <c r="AA19" s="74"/>
      <c r="AB19" s="75"/>
      <c r="AC19" s="75"/>
      <c r="AD19" s="75"/>
      <c r="AE19" s="75"/>
      <c r="AF19" s="75"/>
      <c r="AG19" s="75"/>
      <c r="AH19" s="75"/>
      <c r="AI19" s="76"/>
    </row>
    <row r="20" spans="1:35" ht="22" thickBot="1" x14ac:dyDescent="0.3">
      <c r="A20" t="s">
        <v>316</v>
      </c>
      <c r="B20" s="42"/>
      <c r="C20" s="41" t="s">
        <v>315</v>
      </c>
      <c r="D20" t="s">
        <v>10</v>
      </c>
      <c r="H20" s="23" t="s">
        <v>6</v>
      </c>
      <c r="I20" s="24">
        <f>IF(AND(F8="",F10="",F12="",F14="",F16="",F18=""),"",VLOOKUP(VALUE(SUBSTITUTE(SUBSTITUTE(_xlfn.CONCAT(F8,F10,F12,F14,F16,F18),"6","8"),"9","7")),HexDef!A2:B65,2,FALSE))</f>
        <v>20</v>
      </c>
      <c r="J20" s="25"/>
      <c r="M20" s="23" t="s">
        <v>6</v>
      </c>
      <c r="N20" s="24">
        <f>VLOOKUP(VALUE(SUBSTITUTE(SUBSTITUTE(_xlfn.CONCAT(F8,F10,F12,F14,F16,F18),"6","7"),"9","8")),HexDef!A2:D65,2,FALSE)</f>
        <v>42</v>
      </c>
      <c r="O20" s="25"/>
      <c r="Q20" s="177" t="s">
        <v>8</v>
      </c>
      <c r="R20" s="178"/>
      <c r="S20" s="178"/>
      <c r="T20" s="178"/>
      <c r="U20" s="179"/>
      <c r="V20" s="224" t="s">
        <v>9</v>
      </c>
      <c r="W20" s="225"/>
      <c r="X20" s="225"/>
      <c r="Y20" s="226"/>
      <c r="AA20" s="74"/>
      <c r="AB20" s="75"/>
      <c r="AC20" s="75"/>
      <c r="AD20" s="75"/>
      <c r="AE20" s="75"/>
      <c r="AF20" s="75"/>
      <c r="AG20" s="75"/>
      <c r="AH20" s="75"/>
      <c r="AI20" s="76"/>
    </row>
    <row r="21" spans="1:35" ht="25" customHeight="1" thickBot="1" x14ac:dyDescent="0.25">
      <c r="A21" t="s">
        <v>317</v>
      </c>
      <c r="C21" s="43" t="s">
        <v>318</v>
      </c>
      <c r="D21" t="s">
        <v>11</v>
      </c>
      <c r="Q21" s="219"/>
      <c r="R21" s="203">
        <f>VLOOKUP(VALUE(SUBSTITUTE(SUBSTITUTE(_xlfn.CONCAT(F8,F10,F12,F14,F16,F18),"6","8"),"9","7")),Oppose!A2:D65,4,FALSE)</f>
        <v>34</v>
      </c>
      <c r="S21" s="211" t="str">
        <f>VLOOKUP(R21,HexDef!B2:F65,2,FALSE)</f>
        <v>DA ZHUANG</v>
      </c>
      <c r="T21" s="212"/>
      <c r="U21" s="222"/>
      <c r="V21" s="219"/>
      <c r="W21" s="203">
        <f>VLOOKUP(VALUE(SUBSTITUTE(SUBSTITUTE(_xlfn.CONCAT(F8,F10,F12,F14,F16,F18),"6","8"),"9","7")),Oppose!A2:F65,5,FALSE)</f>
        <v>19</v>
      </c>
      <c r="X21" s="215" t="str">
        <f>VLOOKUP(W21,HexDef!B2:F65,2,FALSE)</f>
        <v>LIN</v>
      </c>
      <c r="Y21" s="191"/>
      <c r="AA21" s="77"/>
      <c r="AB21" s="78"/>
      <c r="AC21" s="78"/>
      <c r="AD21" s="78"/>
      <c r="AE21" s="78"/>
      <c r="AF21" s="78"/>
      <c r="AG21" s="78"/>
      <c r="AH21" s="78"/>
      <c r="AI21" s="79"/>
    </row>
    <row r="22" spans="1:35" ht="24" customHeight="1" x14ac:dyDescent="0.2">
      <c r="B22" s="20" t="s">
        <v>309</v>
      </c>
      <c r="C22" s="119" t="s">
        <v>7</v>
      </c>
      <c r="D22" s="119"/>
      <c r="E22" s="120"/>
      <c r="F22" s="175" t="s">
        <v>310</v>
      </c>
      <c r="G22" s="176"/>
      <c r="H22" s="119" t="s">
        <v>8</v>
      </c>
      <c r="I22" s="119"/>
      <c r="J22" s="120"/>
      <c r="M22" s="118" t="s">
        <v>9</v>
      </c>
      <c r="N22" s="119"/>
      <c r="O22" s="120"/>
      <c r="Q22" s="220"/>
      <c r="R22" s="214"/>
      <c r="S22" s="192" t="str">
        <f>VLOOKUP(R21,HexDef!B2:F65,4,FALSE)</f>
        <v>Le tonnerre agit avec le ciel</v>
      </c>
      <c r="T22" s="183"/>
      <c r="U22" s="184"/>
      <c r="V22" s="220"/>
      <c r="W22" s="214"/>
      <c r="X22" s="183" t="str">
        <f>VLOOKUP(W21,HexDef!B2:F65,3,FALSE)</f>
        <v>L'approche</v>
      </c>
      <c r="Y22" s="184"/>
      <c r="AA22" s="95" t="s">
        <v>322</v>
      </c>
      <c r="AB22" s="96"/>
      <c r="AC22" s="96"/>
      <c r="AD22" s="96"/>
      <c r="AE22" s="96"/>
      <c r="AF22" s="96"/>
      <c r="AG22" s="96"/>
      <c r="AH22" s="96"/>
      <c r="AI22" s="97"/>
    </row>
    <row r="23" spans="1:35" ht="17" customHeight="1" x14ac:dyDescent="0.2">
      <c r="B23" s="14"/>
      <c r="F23" s="58"/>
      <c r="G23" s="59"/>
      <c r="J23" s="15"/>
      <c r="M23" s="14"/>
      <c r="O23" s="15"/>
      <c r="Q23" s="220"/>
      <c r="R23" s="214"/>
      <c r="S23" s="194"/>
      <c r="T23" s="185"/>
      <c r="U23" s="186"/>
      <c r="V23" s="220"/>
      <c r="W23" s="214"/>
      <c r="X23" s="185"/>
      <c r="Y23" s="186"/>
      <c r="AA23" s="55">
        <f>J42</f>
        <v>18</v>
      </c>
      <c r="AB23" s="4" t="str">
        <f>VLOOKUP(AA23,HexDef!B2:F65,2,FALSE)</f>
        <v>GU</v>
      </c>
      <c r="AC23" s="140" t="str">
        <f>VLOOKUP(AA23,HexDef!B2:F65,4,FALSE)</f>
        <v>Image d'un bol avec des vers</v>
      </c>
      <c r="AD23" s="140"/>
      <c r="AE23" s="140"/>
      <c r="AF23" s="140"/>
      <c r="AG23" s="140"/>
      <c r="AH23" s="140"/>
      <c r="AI23" s="155"/>
    </row>
    <row r="24" spans="1:35" ht="20" customHeight="1" x14ac:dyDescent="0.2">
      <c r="B24" s="29" t="str" cm="1">
        <f t="array" ref="B24">IF(OR(F8=9,F8=6),_xlfn.XLOOKUP(VALUE(SUBSTITUTE(SUBSTITUTE(_xlfn.CONCAT(_xlfn.IFS(F8=8,7,F8=7,8,F8=9,8,F8=6,7,1,F8)*1,F10,F12,F14,F16,F18),6,8),9,7)),HexDef!A2:A65,HexDef!B2:B65,""),"")</f>
        <v/>
      </c>
      <c r="C24" s="1" t="b">
        <f>F18=7</f>
        <v>0</v>
      </c>
      <c r="D24" s="31" t="str">
        <f>IF(F8=6,"X",IF(F8=9,"0",""))</f>
        <v/>
      </c>
      <c r="E24" s="58" t="b">
        <f>F8=7</f>
        <v>1</v>
      </c>
      <c r="F24" s="128" t="str" cm="1">
        <f t="array" ref="F24">IF(OR(F8=9,F8=6),_xlfn.XLOOKUP(VALUE(SUBSTITUTE(SUBSTITUTE(_xlfn.CONCAT(_xlfn.IFS(F8=8,7,F8=7,8,F8=9,8,F8=6,7,1,F8)*1,F10,F12,F14,F16,F18),6,8),9,7)),Oppose!A2:A65,Oppose!D2:D65,"")&amp;"/"&amp;IF(F8=9,6,IF(F8=6,6,"")),"")</f>
        <v/>
      </c>
      <c r="G24" s="128"/>
      <c r="H24" s="59"/>
      <c r="I24" s="1"/>
      <c r="J24" s="22"/>
      <c r="M24" s="21"/>
      <c r="N24" s="1"/>
      <c r="O24" s="22"/>
      <c r="Q24" s="220"/>
      <c r="R24" s="214"/>
      <c r="S24" s="194"/>
      <c r="T24" s="185"/>
      <c r="U24" s="186"/>
      <c r="V24" s="220"/>
      <c r="W24" s="214"/>
      <c r="X24" s="185"/>
      <c r="Y24" s="186"/>
      <c r="AA24" s="92" t="str">
        <f>VLOOKUP(AA23,HexDef!B2:F65,5,FALSE)</f>
        <v>Remedier au corrompu : C'est porter remède de manière à ce qui s'est dégradé avec le temps.</v>
      </c>
      <c r="AB24" s="93"/>
      <c r="AC24" s="93"/>
      <c r="AD24" s="93"/>
      <c r="AE24" s="93"/>
      <c r="AF24" s="93"/>
      <c r="AG24" s="93"/>
      <c r="AH24" s="93"/>
      <c r="AI24" s="94"/>
    </row>
    <row r="25" spans="1:35" ht="8" customHeight="1" x14ac:dyDescent="0.2">
      <c r="B25" s="14"/>
      <c r="F25" s="60"/>
      <c r="G25" s="59"/>
      <c r="J25" s="15"/>
      <c r="M25" s="14"/>
      <c r="O25" s="15"/>
      <c r="Q25" s="221"/>
      <c r="R25" s="197"/>
      <c r="S25" s="193"/>
      <c r="T25" s="187"/>
      <c r="U25" s="217"/>
      <c r="V25" s="221"/>
      <c r="W25" s="197"/>
      <c r="X25" s="187"/>
      <c r="Y25" s="217"/>
      <c r="AA25" s="74"/>
      <c r="AB25" s="75"/>
      <c r="AC25" s="75"/>
      <c r="AD25" s="75"/>
      <c r="AE25" s="75"/>
      <c r="AF25" s="75"/>
      <c r="AG25" s="75"/>
      <c r="AH25" s="75"/>
      <c r="AI25" s="76"/>
    </row>
    <row r="26" spans="1:35" ht="20" customHeight="1" x14ac:dyDescent="0.2">
      <c r="B26" s="29" t="str" cm="1">
        <f t="array" ref="B26">IF(OR(F10=9,F10=6),_xlfn.XLOOKUP(VALUE(SUBSTITUTE(SUBSTITUTE(_xlfn.CONCAT(F8,_xlfn.IFS(F10=8,7,F10=7,8,F10=9,8,F10=6,7,1,F10)*1,F12,F14,F16,F18),6,8),9,7)),HexDef!A2:A65,HexDef!B2:B65,""),"")</f>
        <v/>
      </c>
      <c r="C26" s="1" t="b">
        <f>F10=7</f>
        <v>1</v>
      </c>
      <c r="D26" s="31" t="str">
        <f>IF(F10=6,"X",IF(F10=9,"0",""))</f>
        <v/>
      </c>
      <c r="E26" s="58" t="b">
        <f>F10=7</f>
        <v>1</v>
      </c>
      <c r="F26" s="128" t="str" cm="1">
        <f t="array" ref="F26">IF(OR(F10=9,F10=6),_xlfn.XLOOKUP(VALUE(SUBSTITUTE(SUBSTITUTE(_xlfn.CONCAT(F8,_xlfn.IFS(F10=8,7,F10=7,8,F10=9,8,F10=6,7,1,F10)*1,F12,F14,F16,F18),6,8),9,7)),Oppose!A2:A65,Oppose!D2:D65,"")&amp;"/"&amp;IF(F10=9,5,IF(F10=6,5,"")),"")</f>
        <v/>
      </c>
      <c r="G26" s="128"/>
      <c r="H26" s="59"/>
      <c r="I26" s="1"/>
      <c r="J26" s="22"/>
      <c r="M26" s="21"/>
      <c r="N26" s="1"/>
      <c r="O26" s="22"/>
      <c r="Q26" s="83" t="str">
        <f>VLOOKUP(R21,HexDef!B2:F65,4,FALSE)</f>
        <v>Le tonnerre agit avec le ciel</v>
      </c>
      <c r="R26" s="84"/>
      <c r="S26" s="84"/>
      <c r="T26" s="84"/>
      <c r="U26" s="85"/>
      <c r="V26" s="86" t="str">
        <f>VLOOKUP(W21,HexDef!B2:F65,4,FALSE)</f>
        <v>La jeune filles approche sa mère</v>
      </c>
      <c r="W26" s="87"/>
      <c r="X26" s="87"/>
      <c r="Y26" s="88"/>
      <c r="AA26" s="74"/>
      <c r="AB26" s="75"/>
      <c r="AC26" s="75"/>
      <c r="AD26" s="75"/>
      <c r="AE26" s="75"/>
      <c r="AF26" s="75"/>
      <c r="AG26" s="75"/>
      <c r="AH26" s="75"/>
      <c r="AI26" s="76"/>
    </row>
    <row r="27" spans="1:35" ht="8" customHeight="1" x14ac:dyDescent="0.2">
      <c r="B27" s="14"/>
      <c r="F27" s="60"/>
      <c r="G27" s="59"/>
      <c r="H27" s="59"/>
      <c r="J27" s="15"/>
      <c r="M27" s="14"/>
      <c r="O27" s="15"/>
      <c r="Q27" s="223"/>
      <c r="R27" s="133"/>
      <c r="S27" s="133"/>
      <c r="T27" s="133"/>
      <c r="U27" s="134"/>
      <c r="V27" s="227"/>
      <c r="W27" s="196"/>
      <c r="X27" s="196"/>
      <c r="Y27" s="228"/>
      <c r="AA27" s="74"/>
      <c r="AB27" s="75"/>
      <c r="AC27" s="75"/>
      <c r="AD27" s="75"/>
      <c r="AE27" s="75"/>
      <c r="AF27" s="75"/>
      <c r="AG27" s="75"/>
      <c r="AH27" s="75"/>
      <c r="AI27" s="76"/>
    </row>
    <row r="28" spans="1:35" ht="20" customHeight="1" thickBot="1" x14ac:dyDescent="0.25">
      <c r="B28" s="29" t="str" cm="1">
        <f t="array" ref="B28">IF(OR(F12=9,F12=6),_xlfn.XLOOKUP(VALUE(SUBSTITUTE(SUBSTITUTE(_xlfn.CONCAT(F8,F10,_xlfn.IFS(F12=8,7,F12=7,8,F12=9,8,F12=6,7,1,F12)*1,F14,F16,F18),6,8),9,7)),HexDef!A2:A65,HexDef!B2:B65,""),"")</f>
        <v/>
      </c>
      <c r="C28" s="1" t="b">
        <f>F12=7</f>
        <v>0</v>
      </c>
      <c r="D28" s="31" t="str">
        <f>IF(F12=6,"X",IF(F12=9,"0",""))</f>
        <v/>
      </c>
      <c r="E28" s="58" t="b">
        <f>F12=7</f>
        <v>0</v>
      </c>
      <c r="F28" s="128" t="str" cm="1">
        <f t="array" ref="F28">IF(OR(F12=9,F12=6),_xlfn.XLOOKUP(VALUE(SUBSTITUTE(SUBSTITUTE(_xlfn.CONCAT(F8,F10,_xlfn.IFS(F12=8,7,F12=7,8,F12=9,8,F12=6,7,1,F12)*1,F14,F16,F18),6,8),9,7)),Oppose!A2:A65,Oppose!D2:D65,"")&amp;"/"&amp;IF(F12=9,4,IF(F12=6,4,"")),"")</f>
        <v/>
      </c>
      <c r="G28" s="128"/>
      <c r="H28" s="59"/>
      <c r="I28" s="1"/>
      <c r="J28" s="22"/>
      <c r="M28" s="21"/>
      <c r="N28" s="1"/>
      <c r="O28" s="22"/>
      <c r="Q28" s="67" t="str">
        <f>VLOOKUP(R21,HexDef!B2:F65,5,FALSE)</f>
        <v>Grande force: c'est maitriser le Yang. Une ample réserve de puissance a besoin de s'exprimer tout en étant canalisée afin de ne pas s'égarer ou risquer de devenir blessante.</v>
      </c>
      <c r="R28" s="182"/>
      <c r="S28" s="182"/>
      <c r="T28" s="182"/>
      <c r="U28" s="68"/>
      <c r="V28" s="67" t="str">
        <f>VLOOKUP(W21,HexDef!B2:F65,5,FALSE)</f>
        <v>Approcher : C'est se pencher avec bienveillance sur ce qui s'éveille pour l'aider à grandir.</v>
      </c>
      <c r="W28" s="182"/>
      <c r="X28" s="182"/>
      <c r="Y28" s="68"/>
      <c r="AA28" s="77"/>
      <c r="AB28" s="78"/>
      <c r="AC28" s="78"/>
      <c r="AD28" s="78"/>
      <c r="AE28" s="78"/>
      <c r="AF28" s="78"/>
      <c r="AG28" s="78"/>
      <c r="AH28" s="78"/>
      <c r="AI28" s="79"/>
    </row>
    <row r="29" spans="1:35" ht="8" customHeight="1" x14ac:dyDescent="0.2">
      <c r="B29" s="14"/>
      <c r="F29" s="60"/>
      <c r="G29" s="59"/>
      <c r="J29" s="15"/>
      <c r="M29" s="14"/>
      <c r="O29" s="15"/>
      <c r="Q29" s="67"/>
      <c r="R29" s="182"/>
      <c r="S29" s="182"/>
      <c r="T29" s="182"/>
      <c r="U29" s="68"/>
      <c r="V29" s="67"/>
      <c r="W29" s="182"/>
      <c r="X29" s="182"/>
      <c r="Y29" s="68"/>
      <c r="AA29" s="95" t="s">
        <v>323</v>
      </c>
      <c r="AB29" s="96"/>
      <c r="AC29" s="96"/>
      <c r="AD29" s="96"/>
      <c r="AE29" s="96"/>
      <c r="AF29" s="96"/>
      <c r="AG29" s="96"/>
      <c r="AH29" s="96"/>
      <c r="AI29" s="97"/>
    </row>
    <row r="30" spans="1:35" ht="20" customHeight="1" x14ac:dyDescent="0.2">
      <c r="B30" s="29" t="str" cm="1">
        <f t="array" ref="B30">IF(OR(F14=9,F14=6),_xlfn.XLOOKUP(VALUE(SUBSTITUTE(SUBSTITUTE(_xlfn.CONCAT(F8,F10,F12,_xlfn.IFS(F14=8,7,F14=7,8,F14=9,8,F14=6,7,1,F14)*1,F16,F18),6,8),9,7)),HexDef!A2:A65,HexDef!B2:B65,""),"")</f>
        <v/>
      </c>
      <c r="C30" s="1" t="b">
        <f>F14=7</f>
        <v>0</v>
      </c>
      <c r="D30" s="31" t="str">
        <f>IF(F14=6,"X",IF(F14=9,"0",""))</f>
        <v/>
      </c>
      <c r="E30" s="58" t="b">
        <f>F14=7</f>
        <v>0</v>
      </c>
      <c r="F30" s="128" t="str" cm="1">
        <f t="array" ref="F30">IF(OR(F14=9,F14=6),_xlfn.XLOOKUP(VALUE(SUBSTITUTE(SUBSTITUTE(_xlfn.CONCAT(F8,F10,F12,_xlfn.IFS(F14=8,7,F14=7,8,F14=9,8,F14=6,7,1,F14)*1,F16,F18),6,8),9,7)),Oppose!A2:A65,Oppose!D2:D65,"")&amp;"/"&amp;IF(F14=9,3,IF(F14=6,3,"")),"")</f>
        <v/>
      </c>
      <c r="G30" s="128"/>
      <c r="H30" s="59"/>
      <c r="I30" s="1"/>
      <c r="J30" s="22"/>
      <c r="M30" s="21"/>
      <c r="N30" s="1"/>
      <c r="O30" s="22"/>
      <c r="Q30" s="67"/>
      <c r="R30" s="182"/>
      <c r="S30" s="182"/>
      <c r="T30" s="182"/>
      <c r="U30" s="68"/>
      <c r="V30" s="67"/>
      <c r="W30" s="182"/>
      <c r="X30" s="182"/>
      <c r="Y30" s="68"/>
      <c r="AA30" s="158"/>
      <c r="AB30" s="147"/>
      <c r="AC30" s="147"/>
      <c r="AD30" s="147"/>
      <c r="AE30" s="147"/>
      <c r="AF30" s="147"/>
      <c r="AG30" s="147"/>
      <c r="AH30" s="147"/>
      <c r="AI30" s="159"/>
    </row>
    <row r="31" spans="1:35" ht="8" customHeight="1" x14ac:dyDescent="0.2">
      <c r="B31" s="14"/>
      <c r="F31" s="60"/>
      <c r="G31" s="59"/>
      <c r="J31" s="15"/>
      <c r="M31" s="14"/>
      <c r="O31" s="15"/>
      <c r="Q31" s="67"/>
      <c r="R31" s="182"/>
      <c r="S31" s="182"/>
      <c r="T31" s="182"/>
      <c r="U31" s="68"/>
      <c r="V31" s="67"/>
      <c r="W31" s="182"/>
      <c r="X31" s="182"/>
      <c r="Y31" s="68"/>
      <c r="AA31" s="160">
        <f>J46</f>
        <v>15</v>
      </c>
      <c r="AB31" s="140" t="str">
        <f>VLOOKUP(AA31,HexDef!B2:F65,2,FALSE)</f>
        <v>QIAN</v>
      </c>
      <c r="AC31" s="140" t="str">
        <f>VLOOKUP(AA31,HexDef!B2:F65,4,FALSE)</f>
        <v>La montagne sous la terre</v>
      </c>
      <c r="AD31" s="140"/>
      <c r="AE31" s="140"/>
      <c r="AF31" s="140"/>
      <c r="AG31" s="140"/>
      <c r="AH31" s="140"/>
      <c r="AI31" s="155"/>
    </row>
    <row r="32" spans="1:35" ht="20" customHeight="1" thickBot="1" x14ac:dyDescent="0.25">
      <c r="B32" s="29" t="str" cm="1">
        <f t="array" ref="B32">IF(OR(F16=9,F16=6),_xlfn.XLOOKUP(VALUE(SUBSTITUTE(SUBSTITUTE(_xlfn.CONCAT(F8,F10,F12,F14,_xlfn.IFS(F16=8,7,F16=7,8,F16=9,8,F16=6,7,1,F16)*1,F18),6,8),9,7)),HexDef!A2:A65,HexDef!B2:B65,""),"")</f>
        <v/>
      </c>
      <c r="C32" s="1" t="b">
        <f>F16=7</f>
        <v>0</v>
      </c>
      <c r="D32" s="31" t="str">
        <f>IF(F16=6,"X",IF(F16=9,"0",""))</f>
        <v/>
      </c>
      <c r="E32" s="58" t="b">
        <f>F16=7</f>
        <v>0</v>
      </c>
      <c r="F32" s="128" t="str" cm="1">
        <f t="array" ref="F32">IF(OR(F16=9,F16=6),_xlfn.XLOOKUP(VALUE(SUBSTITUTE(SUBSTITUTE(_xlfn.CONCAT(F8,F10,F12,F14,_xlfn.IFS(F16=8,7,F16=7,8,F16=9,8,F16=6,7,1,F16)*1,F18),6,8),9,7)),Oppose!A2:A65,Oppose!D2:D65,"")&amp;"/"&amp;IF(F16=9,2,IF(F16=6,2,"")),"")</f>
        <v/>
      </c>
      <c r="G32" s="128"/>
      <c r="H32" s="59"/>
      <c r="I32" s="1"/>
      <c r="J32" s="22"/>
      <c r="M32" s="21"/>
      <c r="N32" s="1"/>
      <c r="O32" s="22"/>
      <c r="Q32" s="69"/>
      <c r="R32" s="70"/>
      <c r="S32" s="70"/>
      <c r="T32" s="70"/>
      <c r="U32" s="71"/>
      <c r="V32" s="69"/>
      <c r="W32" s="70"/>
      <c r="X32" s="70"/>
      <c r="Y32" s="71"/>
      <c r="AA32" s="160"/>
      <c r="AB32" s="140"/>
      <c r="AC32" s="140"/>
      <c r="AD32" s="140"/>
      <c r="AE32" s="140"/>
      <c r="AF32" s="140"/>
      <c r="AG32" s="140"/>
      <c r="AH32" s="140"/>
      <c r="AI32" s="155"/>
    </row>
    <row r="33" spans="2:35" ht="8" customHeight="1" thickBot="1" x14ac:dyDescent="0.25">
      <c r="B33" s="14"/>
      <c r="F33" s="60"/>
      <c r="G33" s="59"/>
      <c r="J33" s="15"/>
      <c r="M33" s="14"/>
      <c r="O33" s="15"/>
      <c r="Q33" s="13"/>
      <c r="R33" s="13"/>
      <c r="S33" s="13"/>
      <c r="T33" s="13"/>
      <c r="U33" s="13"/>
      <c r="Z33" s="13"/>
      <c r="AA33" s="74" t="str">
        <f>VLOOKUP(AA31,HexDef!B2:F65,5,FALSE)</f>
        <v>Se tenir : C'est concentrer sa force intérieur afin de pouvoir l'investir avec fermeté dans sa relation avec le dehors.</v>
      </c>
      <c r="AB33" s="75"/>
      <c r="AC33" s="75"/>
      <c r="AD33" s="75"/>
      <c r="AE33" s="75"/>
      <c r="AF33" s="75"/>
      <c r="AG33" s="75"/>
      <c r="AH33" s="75"/>
      <c r="AI33" s="76"/>
    </row>
    <row r="34" spans="2:35" ht="20" customHeight="1" x14ac:dyDescent="0.25">
      <c r="B34" s="29" cm="1">
        <f t="array" ref="B34">IF(OR(F18=9,F18=6),_xlfn.XLOOKUP(VALUE(SUBSTITUTE(SUBSTITUTE(_xlfn.CONCAT(F8,F10,F12,F14,F16,_xlfn.IFS(F18=8,7,F18=7,8,F18=9,8,F18=6,7,1,F18)*1),6,8),9,7)),HexDef!A2:A65,HexDef!B2:B65,""),"")</f>
        <v>42</v>
      </c>
      <c r="C34" s="1" t="b">
        <f>F18=7</f>
        <v>0</v>
      </c>
      <c r="D34" s="31" t="str">
        <f>IF(F18=6,"X",IF(F18=9,"0",""))</f>
        <v>X</v>
      </c>
      <c r="E34" s="58" t="b">
        <f>F18=7</f>
        <v>0</v>
      </c>
      <c r="F34" s="174" t="str" cm="1">
        <f t="array" ref="F34">IF(OR(F18=9,F18=6),_xlfn.XLOOKUP(VALUE(SUBSTITUTE(SUBSTITUTE(_xlfn.CONCAT(F8,F10,F12,F14,F16,_xlfn.IFS(F18=8,7,F18=7,8,F18=9,8,F18=6,7,1,F18)*1),6,8),9,7)),Oppose!A2:A65,Oppose!D2:D65,"")&amp;"/"&amp;IF(F18=9,1,IF(F18=6,1,"")),"")</f>
        <v>32/1</v>
      </c>
      <c r="G34" s="174"/>
      <c r="H34" s="59"/>
      <c r="I34" s="1"/>
      <c r="J34" s="22"/>
      <c r="M34" s="21" t="b">
        <f>F8=8</f>
        <v>0</v>
      </c>
      <c r="N34" s="1"/>
      <c r="O34" s="22"/>
      <c r="Q34" s="125" t="s">
        <v>266</v>
      </c>
      <c r="R34" s="126"/>
      <c r="S34" s="126"/>
      <c r="T34" s="127"/>
      <c r="U34" s="13"/>
      <c r="V34" s="177" t="s">
        <v>159</v>
      </c>
      <c r="W34" s="178"/>
      <c r="X34" s="178"/>
      <c r="Y34" s="179"/>
      <c r="AA34" s="74"/>
      <c r="AB34" s="75"/>
      <c r="AC34" s="75"/>
      <c r="AD34" s="75"/>
      <c r="AE34" s="75"/>
      <c r="AF34" s="75"/>
      <c r="AG34" s="75"/>
      <c r="AH34" s="75"/>
      <c r="AI34" s="76"/>
    </row>
    <row r="35" spans="2:35" ht="8" customHeight="1" x14ac:dyDescent="0.2">
      <c r="B35" s="14"/>
      <c r="E35" s="15"/>
      <c r="F35" s="14"/>
      <c r="J35" s="15"/>
      <c r="M35" s="14"/>
      <c r="O35" s="15"/>
      <c r="Q35" s="35"/>
      <c r="R35" s="36"/>
      <c r="S35" s="36"/>
      <c r="T35" s="37"/>
      <c r="V35" s="219"/>
      <c r="W35" s="203">
        <f>VLOOKUP(VALUE(SUBSTITUTE(SUBSTITUTE(_xlfn.CONCAT(F10,F12,F14,F12,F14,F16),"6","8"),"9","7")),Nucleaire!A2:B65,2,FALSE)</f>
        <v>23</v>
      </c>
      <c r="X35" s="204" t="str">
        <f>VLOOKUP(W35,HexDef!B2:F65,2,FALSE)</f>
        <v>BO</v>
      </c>
      <c r="Y35" s="205"/>
      <c r="AA35" s="74"/>
      <c r="AB35" s="75"/>
      <c r="AC35" s="75"/>
      <c r="AD35" s="75"/>
      <c r="AE35" s="75"/>
      <c r="AF35" s="75"/>
      <c r="AG35" s="75"/>
      <c r="AH35" s="75"/>
      <c r="AI35" s="76"/>
    </row>
    <row r="36" spans="2:35" ht="20" customHeight="1" thickBot="1" x14ac:dyDescent="0.25">
      <c r="B36" s="26"/>
      <c r="C36" s="27" t="s">
        <v>6</v>
      </c>
      <c r="D36" s="24">
        <f>VLOOKUP(VALUE(SUBSTITUTE(SUBSTITUTE(_xlfn.CONCAT(F8,F10,F12,F14,F16,F18),"6","8"),"9","7")),HexDef!A2:D65,2,FALSE)</f>
        <v>20</v>
      </c>
      <c r="E36" s="25"/>
      <c r="F36" s="26"/>
      <c r="G36" s="28"/>
      <c r="H36" s="27" t="s">
        <v>6</v>
      </c>
      <c r="I36" s="24">
        <f>VLOOKUP(VALUE(SUBSTITUTE(SUBSTITUTE(_xlfn.CONCAT(F8,F10,F12,F14,F16,F18),"6","8"),"9","7")),Oppose!A2:F65,4,FALSE)</f>
        <v>34</v>
      </c>
      <c r="J36" s="25"/>
      <c r="M36" s="23" t="s">
        <v>6</v>
      </c>
      <c r="N36" s="24">
        <f>VLOOKUP(VALUE(SUBSTITUTE(SUBSTITUTE(_xlfn.CONCAT(F8,F10,F12,F14,F16,F18),"6","8"),"9","7")),Oppose!A2:F65,5,FALSE)</f>
        <v>19</v>
      </c>
      <c r="O36" s="25"/>
      <c r="Q36" s="124" t="s">
        <v>267</v>
      </c>
      <c r="R36" s="90"/>
      <c r="S36" s="90"/>
      <c r="T36" s="91"/>
      <c r="V36" s="220"/>
      <c r="W36" s="214"/>
      <c r="X36" s="206"/>
      <c r="Y36" s="207"/>
      <c r="AA36" s="74"/>
      <c r="AB36" s="75"/>
      <c r="AC36" s="75"/>
      <c r="AD36" s="75"/>
      <c r="AE36" s="75"/>
      <c r="AF36" s="75"/>
      <c r="AG36" s="75"/>
      <c r="AH36" s="75"/>
      <c r="AI36" s="76"/>
    </row>
    <row r="37" spans="2:35" ht="23" customHeight="1" thickBot="1" x14ac:dyDescent="0.25">
      <c r="Q37" s="29">
        <f>I42</f>
        <v>20</v>
      </c>
      <c r="R37" s="89" t="str">
        <f>VLOOKUP(Q37,FleurBach!A3:B66,2,FALSE)</f>
        <v>Scleranthus</v>
      </c>
      <c r="S37" s="90"/>
      <c r="T37" s="91"/>
      <c r="V37" s="220"/>
      <c r="W37" s="214"/>
      <c r="X37" s="192" t="str">
        <f>VLOOKUP(W35,HexDef!B2:F65,3,FALSE)</f>
        <v>La séparation</v>
      </c>
      <c r="Y37" s="184"/>
      <c r="AA37" s="77"/>
      <c r="AB37" s="78"/>
      <c r="AC37" s="78"/>
      <c r="AD37" s="78"/>
      <c r="AE37" s="78"/>
      <c r="AF37" s="78"/>
      <c r="AG37" s="78"/>
      <c r="AH37" s="78"/>
      <c r="AI37" s="79"/>
    </row>
    <row r="38" spans="2:35" ht="24" customHeight="1" x14ac:dyDescent="0.2">
      <c r="C38" s="144" t="s">
        <v>12</v>
      </c>
      <c r="D38" s="145"/>
      <c r="E38" s="146"/>
      <c r="H38" s="121" t="s">
        <v>268</v>
      </c>
      <c r="I38" s="122"/>
      <c r="J38" s="122"/>
      <c r="K38" s="123"/>
      <c r="Q38" s="29">
        <f>I44</f>
        <v>11</v>
      </c>
      <c r="R38" s="89" t="str">
        <f>VLOOKUP(Q38,FleurBach!A3:B66,2,FALSE)</f>
        <v>Clematis</v>
      </c>
      <c r="S38" s="90"/>
      <c r="T38" s="91"/>
      <c r="V38" s="220"/>
      <c r="W38" s="214"/>
      <c r="X38" s="194"/>
      <c r="Y38" s="186"/>
      <c r="AA38" s="125" t="s">
        <v>324</v>
      </c>
      <c r="AB38" s="126"/>
      <c r="AC38" s="126"/>
      <c r="AD38" s="126"/>
      <c r="AE38" s="126"/>
      <c r="AF38" s="126"/>
      <c r="AG38" s="126"/>
      <c r="AH38" s="126"/>
      <c r="AI38" s="127"/>
    </row>
    <row r="39" spans="2:35" ht="21" customHeight="1" x14ac:dyDescent="0.2">
      <c r="C39" s="14"/>
      <c r="E39" s="15"/>
      <c r="H39" s="14"/>
      <c r="K39" s="15"/>
      <c r="Q39" s="29">
        <f>I46</f>
        <v>1</v>
      </c>
      <c r="R39" s="89" t="str">
        <f>VLOOKUP(Q39,FleurBach!A3:B66,2,FALSE)</f>
        <v>Oak</v>
      </c>
      <c r="S39" s="90"/>
      <c r="T39" s="91"/>
      <c r="V39" s="221"/>
      <c r="W39" s="197"/>
      <c r="X39" s="193"/>
      <c r="Y39" s="217"/>
      <c r="AA39" s="54">
        <f>K42</f>
        <v>34</v>
      </c>
      <c r="AB39" s="4" t="str">
        <f>VLOOKUP(AA39,HexDef!B2:F65,2,FALSE)</f>
        <v>DA ZHUANG</v>
      </c>
      <c r="AC39" s="89" t="str">
        <f>VLOOKUP(AA39,HexDef!B2:F65,4,FALSE)</f>
        <v>Le tonnerre agit avec le ciel</v>
      </c>
      <c r="AD39" s="90"/>
      <c r="AE39" s="90"/>
      <c r="AF39" s="90"/>
      <c r="AG39" s="90"/>
      <c r="AH39" s="90"/>
      <c r="AI39" s="91"/>
    </row>
    <row r="40" spans="2:35" ht="20" customHeight="1" x14ac:dyDescent="0.2">
      <c r="C40" s="21"/>
      <c r="D40" s="1"/>
      <c r="E40" s="22"/>
      <c r="H40" s="142" t="s">
        <v>13</v>
      </c>
      <c r="I40" s="143" t="s">
        <v>18</v>
      </c>
      <c r="J40" s="143" t="s">
        <v>19</v>
      </c>
      <c r="K40" s="157" t="s">
        <v>17</v>
      </c>
      <c r="Q40" s="129">
        <f>J42</f>
        <v>18</v>
      </c>
      <c r="R40" s="131" t="str">
        <f>VLOOKUP(Q40,FleurBach!A3:B66,2,FALSE)</f>
        <v>Centaury</v>
      </c>
      <c r="S40" s="84"/>
      <c r="T40" s="85"/>
      <c r="V40" s="188" t="str">
        <f>VLOOKUP(W35,HexDef!B2:F65,4,FALSE)</f>
        <v>La dernière ligne YANG chassé par le YIN</v>
      </c>
      <c r="W40" s="189"/>
      <c r="X40" s="189"/>
      <c r="Y40" s="190"/>
      <c r="AA40" s="92" t="str">
        <f>VLOOKUP(AA39,HexDef!B2:F65,5,FALSE)</f>
        <v>Grande force: c'est maitriser le Yang. Une ample réserve de puissance a besoin de s'exprimer tout en étant canalisée afin de ne pas s'égarer ou risquer de devenir blessante.</v>
      </c>
      <c r="AB40" s="93"/>
      <c r="AC40" s="93"/>
      <c r="AD40" s="93"/>
      <c r="AE40" s="93"/>
      <c r="AF40" s="93"/>
      <c r="AG40" s="93"/>
      <c r="AH40" s="93"/>
      <c r="AI40" s="94"/>
    </row>
    <row r="41" spans="2:35" ht="8" customHeight="1" x14ac:dyDescent="0.2">
      <c r="C41" s="14"/>
      <c r="E41" s="15"/>
      <c r="H41" s="142"/>
      <c r="I41" s="143"/>
      <c r="J41" s="143"/>
      <c r="K41" s="157"/>
      <c r="Q41" s="130"/>
      <c r="R41" s="132"/>
      <c r="S41" s="133"/>
      <c r="T41" s="134"/>
      <c r="V41" s="208" t="str">
        <f>VLOOKUP(W35,HexDef!B2:F65,5,FALSE)</f>
        <v>Usure: est un temps de fatigue à consacrer au repos et à la restauration de ses forces</v>
      </c>
      <c r="W41" s="209"/>
      <c r="X41" s="209"/>
      <c r="Y41" s="210"/>
      <c r="AA41" s="74"/>
      <c r="AB41" s="75"/>
      <c r="AC41" s="75"/>
      <c r="AD41" s="75"/>
      <c r="AE41" s="75"/>
      <c r="AF41" s="75"/>
      <c r="AG41" s="75"/>
      <c r="AH41" s="75"/>
      <c r="AI41" s="76"/>
    </row>
    <row r="42" spans="2:35" ht="20" customHeight="1" x14ac:dyDescent="0.2">
      <c r="C42" s="21"/>
      <c r="D42" s="1"/>
      <c r="E42" s="22"/>
      <c r="H42" s="138" t="s">
        <v>14</v>
      </c>
      <c r="I42" s="140">
        <f>I20</f>
        <v>20</v>
      </c>
      <c r="J42" s="140">
        <f>VLOOKUP(J44,DeuxRoues!E4:G67,2,FALSE)</f>
        <v>18</v>
      </c>
      <c r="K42" s="155">
        <f>VLOOKUP(K46,DeuxRoues!I4:K67,2,FALSE)</f>
        <v>34</v>
      </c>
      <c r="Q42" s="129">
        <f>J46</f>
        <v>15</v>
      </c>
      <c r="R42" s="131" t="str">
        <f>VLOOKUP(Q42,FleurBach!A3:B66,2,FALSE)</f>
        <v>Vervain</v>
      </c>
      <c r="S42" s="84"/>
      <c r="T42" s="85"/>
      <c r="V42" s="67"/>
      <c r="W42" s="182"/>
      <c r="X42" s="182"/>
      <c r="Y42" s="68"/>
      <c r="AA42" s="74"/>
      <c r="AB42" s="75"/>
      <c r="AC42" s="75"/>
      <c r="AD42" s="75"/>
      <c r="AE42" s="75"/>
      <c r="AF42" s="75"/>
      <c r="AG42" s="75"/>
      <c r="AH42" s="75"/>
      <c r="AI42" s="76"/>
    </row>
    <row r="43" spans="2:35" ht="8" customHeight="1" x14ac:dyDescent="0.2">
      <c r="C43" s="14"/>
      <c r="E43" s="15"/>
      <c r="H43" s="138"/>
      <c r="I43" s="140"/>
      <c r="J43" s="140"/>
      <c r="K43" s="155"/>
      <c r="Q43" s="130"/>
      <c r="R43" s="132"/>
      <c r="S43" s="133"/>
      <c r="T43" s="134"/>
      <c r="V43" s="67"/>
      <c r="W43" s="182"/>
      <c r="X43" s="182"/>
      <c r="Y43" s="68"/>
      <c r="AA43" s="74"/>
      <c r="AB43" s="75"/>
      <c r="AC43" s="75"/>
      <c r="AD43" s="75"/>
      <c r="AE43" s="75"/>
      <c r="AF43" s="75"/>
      <c r="AG43" s="75"/>
      <c r="AH43" s="75"/>
      <c r="AI43" s="76"/>
    </row>
    <row r="44" spans="2:35" ht="20" customHeight="1" thickBot="1" x14ac:dyDescent="0.25">
      <c r="C44" s="21"/>
      <c r="D44" s="1"/>
      <c r="E44" s="22"/>
      <c r="H44" s="138" t="s">
        <v>15</v>
      </c>
      <c r="I44" s="140">
        <f>VLOOKUP(I42,DeuxRoues!A4:C67,2,FALSE)</f>
        <v>11</v>
      </c>
      <c r="J44" s="140">
        <f>I20</f>
        <v>20</v>
      </c>
      <c r="K44" s="155">
        <f>VLOOKUP(K46,DeuxRoues!I4:K67,3,FALSE)</f>
        <v>44</v>
      </c>
      <c r="Q44" s="129">
        <f>K42</f>
        <v>34</v>
      </c>
      <c r="R44" s="131" t="str">
        <f>VLOOKUP(Q44,FleurBach!A3:B66,2,FALSE)</f>
        <v>Hornbeam</v>
      </c>
      <c r="S44" s="84"/>
      <c r="T44" s="85"/>
      <c r="V44" s="69"/>
      <c r="W44" s="70"/>
      <c r="X44" s="70"/>
      <c r="Y44" s="71"/>
      <c r="AA44" s="74"/>
      <c r="AB44" s="75"/>
      <c r="AC44" s="75"/>
      <c r="AD44" s="75"/>
      <c r="AE44" s="75"/>
      <c r="AF44" s="75"/>
      <c r="AG44" s="75"/>
      <c r="AH44" s="75"/>
      <c r="AI44" s="76"/>
    </row>
    <row r="45" spans="2:35" ht="8" customHeight="1" x14ac:dyDescent="0.2">
      <c r="C45" s="14"/>
      <c r="E45" s="15"/>
      <c r="H45" s="138"/>
      <c r="I45" s="140"/>
      <c r="J45" s="140"/>
      <c r="K45" s="155"/>
      <c r="Q45" s="130"/>
      <c r="R45" s="132"/>
      <c r="S45" s="133"/>
      <c r="T45" s="134"/>
      <c r="Z45" s="13"/>
      <c r="AA45" s="95" t="s">
        <v>325</v>
      </c>
      <c r="AB45" s="96"/>
      <c r="AC45" s="96"/>
      <c r="AD45" s="96"/>
      <c r="AE45" s="96"/>
      <c r="AF45" s="96"/>
      <c r="AG45" s="96"/>
      <c r="AH45" s="96"/>
      <c r="AI45" s="97"/>
    </row>
    <row r="46" spans="2:35" ht="20" customHeight="1" thickBot="1" x14ac:dyDescent="0.25">
      <c r="C46" s="21"/>
      <c r="D46" s="1"/>
      <c r="E46" s="22"/>
      <c r="H46" s="138" t="s">
        <v>16</v>
      </c>
      <c r="I46" s="140">
        <f>VLOOKUP(I42,DeuxRoues!A4:C67,3,FALSE)</f>
        <v>1</v>
      </c>
      <c r="J46" s="140">
        <f>VLOOKUP(J44,DeuxRoues!E4:G67,3,FALSE)</f>
        <v>15</v>
      </c>
      <c r="K46" s="155">
        <f>I20</f>
        <v>20</v>
      </c>
      <c r="Q46" s="30">
        <f>K44</f>
        <v>44</v>
      </c>
      <c r="R46" s="161" t="str">
        <f>VLOOKUP(Q46,FleurBach!A3:B66,2,FALSE)</f>
        <v>Holly</v>
      </c>
      <c r="S46" s="162"/>
      <c r="T46" s="163"/>
      <c r="Z46" s="13"/>
      <c r="AA46" s="158"/>
      <c r="AB46" s="147"/>
      <c r="AC46" s="147"/>
      <c r="AD46" s="147"/>
      <c r="AE46" s="147"/>
      <c r="AF46" s="147"/>
      <c r="AG46" s="147"/>
      <c r="AH46" s="147"/>
      <c r="AI46" s="159"/>
    </row>
    <row r="47" spans="2:35" ht="8" customHeight="1" thickBot="1" x14ac:dyDescent="0.25">
      <c r="C47" s="14"/>
      <c r="E47" s="15"/>
      <c r="H47" s="139"/>
      <c r="I47" s="141"/>
      <c r="J47" s="141"/>
      <c r="K47" s="156"/>
      <c r="Q47" s="34"/>
      <c r="R47" s="34"/>
      <c r="S47" s="34"/>
      <c r="T47" s="34"/>
      <c r="AA47" s="160">
        <f>K44</f>
        <v>44</v>
      </c>
      <c r="AB47" s="140" t="str">
        <f>VLOOKUP(AA47,HexDef!B11:F74,2,FALSE)</f>
        <v>GOU</v>
      </c>
      <c r="AC47" s="140" t="str">
        <f>VLOOKUP(AA47,HexDef!B11:F74,4,FALSE)</f>
        <v>Retour du YIN</v>
      </c>
      <c r="AD47" s="140"/>
      <c r="AE47" s="140"/>
      <c r="AF47" s="140"/>
      <c r="AG47" s="140"/>
      <c r="AH47" s="140"/>
      <c r="AI47" s="155"/>
    </row>
    <row r="48" spans="2:35" ht="20" customHeight="1" x14ac:dyDescent="0.2">
      <c r="C48" s="21"/>
      <c r="D48" s="1"/>
      <c r="E48" s="22"/>
      <c r="Q48" s="164" t="s">
        <v>330</v>
      </c>
      <c r="R48" s="165"/>
      <c r="S48" s="165"/>
      <c r="T48" s="165"/>
      <c r="U48" s="165"/>
      <c r="V48" s="165"/>
      <c r="W48" s="165"/>
      <c r="X48" s="165"/>
      <c r="Y48" s="166"/>
      <c r="AA48" s="160"/>
      <c r="AB48" s="140"/>
      <c r="AC48" s="140"/>
      <c r="AD48" s="140"/>
      <c r="AE48" s="140"/>
      <c r="AF48" s="140"/>
      <c r="AG48" s="140"/>
      <c r="AH48" s="140"/>
      <c r="AI48" s="155"/>
    </row>
    <row r="49" spans="2:35" ht="8" customHeight="1" x14ac:dyDescent="0.2">
      <c r="C49" s="14"/>
      <c r="E49" s="15"/>
      <c r="Q49" s="167"/>
      <c r="R49" s="168"/>
      <c r="S49" s="168"/>
      <c r="T49" s="168"/>
      <c r="U49" s="168"/>
      <c r="V49" s="168"/>
      <c r="W49" s="168"/>
      <c r="X49" s="168"/>
      <c r="Y49" s="169"/>
      <c r="AA49" s="74" t="str">
        <f>VLOOKUP(AA47,HexDef!B11:F74,5,FALSE)</f>
        <v>Rencontre: est un temps de freinage, une retenue susceptible de permettre une gestation.</v>
      </c>
      <c r="AB49" s="75"/>
      <c r="AC49" s="75"/>
      <c r="AD49" s="75"/>
      <c r="AE49" s="75"/>
      <c r="AF49" s="75"/>
      <c r="AG49" s="75"/>
      <c r="AH49" s="75"/>
      <c r="AI49" s="76"/>
    </row>
    <row r="50" spans="2:35" ht="20" customHeight="1" x14ac:dyDescent="0.2">
      <c r="C50" s="21"/>
      <c r="D50" s="1"/>
      <c r="E50" s="22"/>
      <c r="Q50" s="170"/>
      <c r="R50" s="171"/>
      <c r="S50" s="171"/>
      <c r="T50" s="171"/>
      <c r="U50" s="171"/>
      <c r="V50" s="171"/>
      <c r="W50" s="171"/>
      <c r="X50" s="171"/>
      <c r="Y50" s="172"/>
      <c r="AA50" s="74"/>
      <c r="AB50" s="75"/>
      <c r="AC50" s="75"/>
      <c r="AD50" s="75"/>
      <c r="AE50" s="75"/>
      <c r="AF50" s="75"/>
      <c r="AG50" s="75"/>
      <c r="AH50" s="75"/>
      <c r="AI50" s="76"/>
    </row>
    <row r="51" spans="2:35" ht="8" customHeight="1" x14ac:dyDescent="0.2">
      <c r="C51" s="14"/>
      <c r="E51" s="15"/>
      <c r="Q51" s="61" t="s">
        <v>331</v>
      </c>
      <c r="R51" s="62"/>
      <c r="S51" s="62"/>
      <c r="T51" s="62"/>
      <c r="U51" s="62"/>
      <c r="V51" s="62"/>
      <c r="W51" s="62"/>
      <c r="X51" s="62"/>
      <c r="Y51" s="63"/>
      <c r="AA51" s="74"/>
      <c r="AB51" s="75"/>
      <c r="AC51" s="75"/>
      <c r="AD51" s="75"/>
      <c r="AE51" s="75"/>
      <c r="AF51" s="75"/>
      <c r="AG51" s="75"/>
      <c r="AH51" s="75"/>
      <c r="AI51" s="76"/>
    </row>
    <row r="52" spans="2:35" ht="17" thickBot="1" x14ac:dyDescent="0.25">
      <c r="C52" s="23" t="s">
        <v>6</v>
      </c>
      <c r="D52" s="24">
        <f>VLOOKUP(VALUE(SUBSTITUTE(SUBSTITUTE(_xlfn.CONCAT(F10,F12,F14,F12,F14,F16),"6","8"),"9","7")),Nucleaire!A2:B65,2,FALSE)</f>
        <v>23</v>
      </c>
      <c r="E52" s="25"/>
      <c r="Q52" s="64"/>
      <c r="R52" s="65"/>
      <c r="S52" s="65"/>
      <c r="T52" s="65"/>
      <c r="U52" s="65"/>
      <c r="V52" s="65"/>
      <c r="W52" s="65"/>
      <c r="X52" s="65"/>
      <c r="Y52" s="66"/>
      <c r="AA52" s="74"/>
      <c r="AB52" s="75"/>
      <c r="AC52" s="75"/>
      <c r="AD52" s="75"/>
      <c r="AE52" s="75"/>
      <c r="AF52" s="75"/>
      <c r="AG52" s="75"/>
      <c r="AH52" s="75"/>
      <c r="AI52" s="76"/>
    </row>
    <row r="53" spans="2:35" x14ac:dyDescent="0.2">
      <c r="Q53" s="13"/>
      <c r="R53" s="13"/>
      <c r="S53" s="13"/>
      <c r="T53" s="13"/>
      <c r="AA53" s="74"/>
      <c r="AB53" s="75"/>
      <c r="AC53" s="75"/>
      <c r="AD53" s="75"/>
      <c r="AE53" s="75"/>
      <c r="AF53" s="75"/>
      <c r="AG53" s="75"/>
      <c r="AH53" s="75"/>
      <c r="AI53" s="76"/>
    </row>
    <row r="54" spans="2:35" ht="8" customHeight="1" thickBot="1" x14ac:dyDescent="0.25">
      <c r="Q54" s="13"/>
      <c r="R54" s="13"/>
      <c r="S54" s="13"/>
      <c r="T54" s="13"/>
      <c r="AA54" s="77"/>
      <c r="AB54" s="78"/>
      <c r="AC54" s="78"/>
      <c r="AD54" s="78"/>
      <c r="AE54" s="78"/>
      <c r="AF54" s="78"/>
      <c r="AG54" s="78"/>
      <c r="AH54" s="78"/>
      <c r="AI54" s="79"/>
    </row>
    <row r="56" spans="2:35" ht="8" customHeight="1" x14ac:dyDescent="0.2"/>
    <row r="59" spans="2:35" ht="24" x14ac:dyDescent="0.2">
      <c r="B59" s="50"/>
      <c r="C59" s="38"/>
      <c r="D59" s="51"/>
      <c r="E59" s="51"/>
    </row>
    <row r="60" spans="2:35" x14ac:dyDescent="0.2">
      <c r="B60" s="52"/>
      <c r="C60" s="52"/>
      <c r="D60" s="52"/>
      <c r="E60" s="52"/>
    </row>
    <row r="61" spans="2:35" x14ac:dyDescent="0.2">
      <c r="B61" s="53"/>
      <c r="C61" s="53"/>
      <c r="D61" s="53"/>
      <c r="E61" s="53"/>
    </row>
    <row r="62" spans="2:35" x14ac:dyDescent="0.2">
      <c r="B62" s="53"/>
      <c r="C62" s="53"/>
      <c r="D62" s="53"/>
      <c r="E62" s="53"/>
    </row>
    <row r="63" spans="2:35" x14ac:dyDescent="0.2">
      <c r="B63" s="53"/>
      <c r="C63" s="53"/>
      <c r="D63" s="53"/>
      <c r="E63" s="53"/>
    </row>
    <row r="64" spans="2:35" x14ac:dyDescent="0.2">
      <c r="B64" s="53"/>
      <c r="C64" s="53"/>
      <c r="D64" s="53"/>
      <c r="E64" s="53"/>
    </row>
    <row r="65" spans="2:5" ht="16" customHeight="1" x14ac:dyDescent="0.2">
      <c r="B65" s="53"/>
      <c r="C65" s="53"/>
      <c r="D65" s="53"/>
      <c r="E65" s="53"/>
    </row>
    <row r="66" spans="2:5" x14ac:dyDescent="0.2">
      <c r="B66" s="53"/>
      <c r="C66" s="53"/>
      <c r="D66" s="53"/>
      <c r="E66" s="53"/>
    </row>
    <row r="67" spans="2:5" x14ac:dyDescent="0.2">
      <c r="B67" s="53"/>
      <c r="C67" s="53"/>
      <c r="D67" s="53"/>
      <c r="E67" s="53"/>
    </row>
  </sheetData>
  <sheetProtection selectLockedCells="1"/>
  <mergeCells count="118">
    <mergeCell ref="V34:Y34"/>
    <mergeCell ref="X35:Y36"/>
    <mergeCell ref="X37:Y39"/>
    <mergeCell ref="V40:Y40"/>
    <mergeCell ref="V41:Y44"/>
    <mergeCell ref="Q28:U32"/>
    <mergeCell ref="Q26:U27"/>
    <mergeCell ref="S22:U25"/>
    <mergeCell ref="V28:Y32"/>
    <mergeCell ref="X22:Y25"/>
    <mergeCell ref="V21:V25"/>
    <mergeCell ref="Q21:Q25"/>
    <mergeCell ref="V35:V39"/>
    <mergeCell ref="W21:W25"/>
    <mergeCell ref="R21:R25"/>
    <mergeCell ref="W35:W39"/>
    <mergeCell ref="V26:Y27"/>
    <mergeCell ref="X8:Y11"/>
    <mergeCell ref="S8:U11"/>
    <mergeCell ref="V7:V11"/>
    <mergeCell ref="W7:W11"/>
    <mergeCell ref="AA29:AI30"/>
    <mergeCell ref="AA38:AI38"/>
    <mergeCell ref="C7:E7"/>
    <mergeCell ref="M22:O22"/>
    <mergeCell ref="F26:G26"/>
    <mergeCell ref="F28:G28"/>
    <mergeCell ref="F30:G30"/>
    <mergeCell ref="F32:G32"/>
    <mergeCell ref="F34:G34"/>
    <mergeCell ref="F22:G22"/>
    <mergeCell ref="X7:Y7"/>
    <mergeCell ref="V6:Y6"/>
    <mergeCell ref="Q14:U18"/>
    <mergeCell ref="V14:Y18"/>
    <mergeCell ref="Q12:U13"/>
    <mergeCell ref="AA6:AI6"/>
    <mergeCell ref="AA7:AI7"/>
    <mergeCell ref="AC8:AI8"/>
    <mergeCell ref="AA14:AI14"/>
    <mergeCell ref="AA15:AA16"/>
    <mergeCell ref="AB15:AB16"/>
    <mergeCell ref="AC15:AI16"/>
    <mergeCell ref="AA9:AI13"/>
    <mergeCell ref="K46:K47"/>
    <mergeCell ref="K40:K41"/>
    <mergeCell ref="K42:K43"/>
    <mergeCell ref="K44:K45"/>
    <mergeCell ref="AA45:AI46"/>
    <mergeCell ref="AA47:AA48"/>
    <mergeCell ref="AB47:AB48"/>
    <mergeCell ref="AC47:AI48"/>
    <mergeCell ref="R46:T46"/>
    <mergeCell ref="Q48:Y50"/>
    <mergeCell ref="AC23:AI23"/>
    <mergeCell ref="AA24:AI28"/>
    <mergeCell ref="AA33:AI37"/>
    <mergeCell ref="AA31:AA32"/>
    <mergeCell ref="AB31:AB32"/>
    <mergeCell ref="AC31:AI32"/>
    <mergeCell ref="A7:A18"/>
    <mergeCell ref="H46:H47"/>
    <mergeCell ref="I46:I47"/>
    <mergeCell ref="J46:J47"/>
    <mergeCell ref="H40:H41"/>
    <mergeCell ref="I40:I41"/>
    <mergeCell ref="J40:J41"/>
    <mergeCell ref="H42:H43"/>
    <mergeCell ref="I42:I43"/>
    <mergeCell ref="J42:J43"/>
    <mergeCell ref="H44:H45"/>
    <mergeCell ref="I44:I45"/>
    <mergeCell ref="J44:J45"/>
    <mergeCell ref="C38:E38"/>
    <mergeCell ref="C22:E22"/>
    <mergeCell ref="H6:J6"/>
    <mergeCell ref="M6:O6"/>
    <mergeCell ref="H38:K38"/>
    <mergeCell ref="Q36:T36"/>
    <mergeCell ref="Q34:T34"/>
    <mergeCell ref="H22:J22"/>
    <mergeCell ref="F24:G24"/>
    <mergeCell ref="Q44:Q45"/>
    <mergeCell ref="Q6:U6"/>
    <mergeCell ref="S7:U7"/>
    <mergeCell ref="R37:T37"/>
    <mergeCell ref="R38:T38"/>
    <mergeCell ref="R39:T39"/>
    <mergeCell ref="R42:T43"/>
    <mergeCell ref="R40:T41"/>
    <mergeCell ref="Q42:Q43"/>
    <mergeCell ref="Q40:Q41"/>
    <mergeCell ref="R44:T45"/>
    <mergeCell ref="Q7:Q11"/>
    <mergeCell ref="R7:R11"/>
    <mergeCell ref="AA1:AB1"/>
    <mergeCell ref="AB3:AI4"/>
    <mergeCell ref="AD1:AE1"/>
    <mergeCell ref="AG1:AI1"/>
    <mergeCell ref="X1:Y1"/>
    <mergeCell ref="R3:Y4"/>
    <mergeCell ref="C1:E1"/>
    <mergeCell ref="H1:J1"/>
    <mergeCell ref="N1:O1"/>
    <mergeCell ref="C3:O4"/>
    <mergeCell ref="Q1:R1"/>
    <mergeCell ref="U1:V1"/>
    <mergeCell ref="Q51:Y52"/>
    <mergeCell ref="AA49:AI54"/>
    <mergeCell ref="V12:Y13"/>
    <mergeCell ref="V20:Y20"/>
    <mergeCell ref="S21:U21"/>
    <mergeCell ref="Q20:U20"/>
    <mergeCell ref="X21:Y21"/>
    <mergeCell ref="AC39:AI39"/>
    <mergeCell ref="AA40:AI44"/>
    <mergeCell ref="AA17:AI21"/>
    <mergeCell ref="AA22:AI22"/>
  </mergeCells>
  <conditionalFormatting sqref="C24">
    <cfRule type="expression" dxfId="359" priority="337">
      <formula>F8=6</formula>
    </cfRule>
    <cfRule type="expression" dxfId="358" priority="340">
      <formula>F8=9</formula>
    </cfRule>
    <cfRule type="expression" dxfId="357" priority="499">
      <formula>F8=7</formula>
    </cfRule>
    <cfRule type="expression" dxfId="356" priority="500">
      <formula>F8=8</formula>
    </cfRule>
  </conditionalFormatting>
  <conditionalFormatting sqref="C26">
    <cfRule type="expression" dxfId="355" priority="230">
      <formula>F10=6</formula>
    </cfRule>
    <cfRule type="expression" dxfId="354" priority="231">
      <formula>F10=9</formula>
    </cfRule>
    <cfRule type="expression" dxfId="353" priority="232">
      <formula>F10=7</formula>
    </cfRule>
    <cfRule type="expression" dxfId="352" priority="233">
      <formula>F10=8</formula>
    </cfRule>
  </conditionalFormatting>
  <conditionalFormatting sqref="C28">
    <cfRule type="expression" dxfId="351" priority="226">
      <formula>F12=6</formula>
    </cfRule>
    <cfRule type="expression" dxfId="350" priority="227">
      <formula>F12=9</formula>
    </cfRule>
    <cfRule type="expression" dxfId="349" priority="228">
      <formula>F12=7</formula>
    </cfRule>
    <cfRule type="expression" dxfId="348" priority="229">
      <formula>F12=8</formula>
    </cfRule>
  </conditionalFormatting>
  <conditionalFormatting sqref="C30">
    <cfRule type="expression" dxfId="347" priority="222">
      <formula>F14=6</formula>
    </cfRule>
    <cfRule type="expression" dxfId="346" priority="223">
      <formula>F14=9</formula>
    </cfRule>
    <cfRule type="expression" dxfId="345" priority="224">
      <formula>F14=7</formula>
    </cfRule>
    <cfRule type="expression" dxfId="344" priority="225">
      <formula>F14=8</formula>
    </cfRule>
  </conditionalFormatting>
  <conditionalFormatting sqref="C32">
    <cfRule type="expression" dxfId="343" priority="218">
      <formula>F16=6</formula>
    </cfRule>
    <cfRule type="expression" dxfId="342" priority="219">
      <formula>F16=9</formula>
    </cfRule>
    <cfRule type="expression" dxfId="341" priority="220">
      <formula>F16=7</formula>
    </cfRule>
    <cfRule type="expression" dxfId="340" priority="221">
      <formula>F16=8</formula>
    </cfRule>
  </conditionalFormatting>
  <conditionalFormatting sqref="C34">
    <cfRule type="expression" dxfId="339" priority="214">
      <formula>F18=6</formula>
    </cfRule>
    <cfRule type="expression" dxfId="338" priority="215">
      <formula>F18=9</formula>
    </cfRule>
    <cfRule type="expression" dxfId="337" priority="216">
      <formula>F18=7</formula>
    </cfRule>
    <cfRule type="expression" dxfId="336" priority="217">
      <formula>F18=8</formula>
    </cfRule>
  </conditionalFormatting>
  <conditionalFormatting sqref="C40">
    <cfRule type="expression" dxfId="335" priority="31">
      <formula>F10=6</formula>
    </cfRule>
    <cfRule type="expression" dxfId="334" priority="34">
      <formula>F10=9</formula>
    </cfRule>
    <cfRule type="expression" dxfId="333" priority="467">
      <formula>F10=7</formula>
    </cfRule>
    <cfRule type="expression" dxfId="332" priority="468">
      <formula>F10=8</formula>
    </cfRule>
  </conditionalFormatting>
  <conditionalFormatting sqref="C42">
    <cfRule type="expression" dxfId="331" priority="28">
      <formula>F12=9</formula>
    </cfRule>
    <cfRule type="expression" dxfId="330" priority="29">
      <formula>F12=6</formula>
    </cfRule>
    <cfRule type="expression" dxfId="329" priority="465">
      <formula>F12=7</formula>
    </cfRule>
    <cfRule type="expression" dxfId="328" priority="466">
      <formula>F12=8</formula>
    </cfRule>
  </conditionalFormatting>
  <conditionalFormatting sqref="C44">
    <cfRule type="expression" dxfId="327" priority="23">
      <formula>F14=9</formula>
    </cfRule>
    <cfRule type="expression" dxfId="326" priority="24">
      <formula>F14=6</formula>
    </cfRule>
    <cfRule type="expression" dxfId="325" priority="463">
      <formula>F14=7</formula>
    </cfRule>
    <cfRule type="expression" dxfId="324" priority="464">
      <formula>F14=8</formula>
    </cfRule>
  </conditionalFormatting>
  <conditionalFormatting sqref="C46">
    <cfRule type="expression" dxfId="323" priority="18">
      <formula>F12=6</formula>
    </cfRule>
    <cfRule type="expression" dxfId="322" priority="19">
      <formula>F12=9</formula>
    </cfRule>
    <cfRule type="expression" dxfId="321" priority="461">
      <formula>F12=7</formula>
    </cfRule>
    <cfRule type="expression" dxfId="320" priority="462">
      <formula>F12=8</formula>
    </cfRule>
  </conditionalFormatting>
  <conditionalFormatting sqref="C48">
    <cfRule type="expression" dxfId="319" priority="13">
      <formula>F14=6</formula>
    </cfRule>
    <cfRule type="expression" dxfId="318" priority="14">
      <formula>F14=9</formula>
    </cfRule>
    <cfRule type="expression" dxfId="317" priority="459">
      <formula>F14=7</formula>
    </cfRule>
    <cfRule type="expression" dxfId="316" priority="460">
      <formula>F14=8</formula>
    </cfRule>
  </conditionalFormatting>
  <conditionalFormatting sqref="C50">
    <cfRule type="expression" dxfId="315" priority="8">
      <formula>F16=6</formula>
    </cfRule>
    <cfRule type="expression" dxfId="314" priority="9">
      <formula>F16=9</formula>
    </cfRule>
    <cfRule type="expression" dxfId="313" priority="457">
      <formula>F16=7</formula>
    </cfRule>
    <cfRule type="expression" dxfId="312" priority="458">
      <formula>F16=8</formula>
    </cfRule>
  </conditionalFormatting>
  <conditionalFormatting sqref="D24">
    <cfRule type="expression" dxfId="311" priority="339">
      <formula>F8=9</formula>
    </cfRule>
    <cfRule type="expression" dxfId="310" priority="501">
      <formula>F8=7</formula>
    </cfRule>
  </conditionalFormatting>
  <conditionalFormatting sqref="D26">
    <cfRule type="expression" dxfId="309" priority="212">
      <formula>F10=9</formula>
    </cfRule>
    <cfRule type="expression" dxfId="308" priority="213">
      <formula>F10=7</formula>
    </cfRule>
  </conditionalFormatting>
  <conditionalFormatting sqref="D28">
    <cfRule type="expression" dxfId="307" priority="210">
      <formula>F12=9</formula>
    </cfRule>
    <cfRule type="expression" dxfId="306" priority="211">
      <formula>F12=7</formula>
    </cfRule>
  </conditionalFormatting>
  <conditionalFormatting sqref="D30">
    <cfRule type="expression" dxfId="305" priority="208">
      <formula>F14=9</formula>
    </cfRule>
    <cfRule type="expression" dxfId="304" priority="209">
      <formula>F14=7</formula>
    </cfRule>
  </conditionalFormatting>
  <conditionalFormatting sqref="D32">
    <cfRule type="expression" dxfId="303" priority="206">
      <formula>F16=9</formula>
    </cfRule>
    <cfRule type="expression" dxfId="302" priority="207">
      <formula>F16=7</formula>
    </cfRule>
  </conditionalFormatting>
  <conditionalFormatting sqref="D34">
    <cfRule type="expression" dxfId="301" priority="204">
      <formula>F18=9</formula>
    </cfRule>
    <cfRule type="expression" dxfId="300" priority="205">
      <formula>F18=7</formula>
    </cfRule>
  </conditionalFormatting>
  <conditionalFormatting sqref="D40">
    <cfRule type="expression" dxfId="299" priority="33">
      <formula>F10=9</formula>
    </cfRule>
    <cfRule type="expression" dxfId="298" priority="456">
      <formula>F10=7</formula>
    </cfRule>
  </conditionalFormatting>
  <conditionalFormatting sqref="D42">
    <cfRule type="expression" dxfId="297" priority="27">
      <formula>F12=9</formula>
    </cfRule>
    <cfRule type="expression" dxfId="296" priority="455">
      <formula>F12=7</formula>
    </cfRule>
  </conditionalFormatting>
  <conditionalFormatting sqref="D44">
    <cfRule type="expression" dxfId="295" priority="22">
      <formula>F14=9</formula>
    </cfRule>
    <cfRule type="expression" dxfId="294" priority="454">
      <formula>F14=7</formula>
    </cfRule>
  </conditionalFormatting>
  <conditionalFormatting sqref="D46">
    <cfRule type="expression" dxfId="293" priority="17">
      <formula>F12=9</formula>
    </cfRule>
    <cfRule type="expression" dxfId="292" priority="453">
      <formula>F12=7</formula>
    </cfRule>
  </conditionalFormatting>
  <conditionalFormatting sqref="D48">
    <cfRule type="expression" dxfId="291" priority="12">
      <formula>F14=9</formula>
    </cfRule>
    <cfRule type="expression" dxfId="290" priority="452">
      <formula>F14=7</formula>
    </cfRule>
  </conditionalFormatting>
  <conditionalFormatting sqref="D50">
    <cfRule type="expression" dxfId="289" priority="7">
      <formula>F16=9</formula>
    </cfRule>
    <cfRule type="expression" dxfId="288" priority="451">
      <formula>F16=7</formula>
    </cfRule>
  </conditionalFormatting>
  <conditionalFormatting sqref="E24">
    <cfRule type="expression" dxfId="287" priority="306">
      <formula>F8=6</formula>
    </cfRule>
    <cfRule type="expression" dxfId="286" priority="338">
      <formula>F8=9</formula>
    </cfRule>
    <cfRule type="expression" dxfId="285" priority="497">
      <formula>F8=7</formula>
    </cfRule>
    <cfRule type="expression" dxfId="284" priority="498">
      <formula>F8=8</formula>
    </cfRule>
  </conditionalFormatting>
  <conditionalFormatting sqref="E26">
    <cfRule type="expression" dxfId="283" priority="200">
      <formula>F10=6</formula>
    </cfRule>
    <cfRule type="expression" dxfId="282" priority="201">
      <formula>F10=9</formula>
    </cfRule>
    <cfRule type="expression" dxfId="281" priority="202">
      <formula>F10=7</formula>
    </cfRule>
    <cfRule type="expression" dxfId="280" priority="203">
      <formula>F10=8</formula>
    </cfRule>
  </conditionalFormatting>
  <conditionalFormatting sqref="E28">
    <cfRule type="expression" dxfId="279" priority="196">
      <formula>F12=6</formula>
    </cfRule>
    <cfRule type="expression" dxfId="278" priority="197">
      <formula>F12=9</formula>
    </cfRule>
    <cfRule type="expression" dxfId="277" priority="198">
      <formula>F12=7</formula>
    </cfRule>
    <cfRule type="expression" dxfId="276" priority="199">
      <formula>F12=8</formula>
    </cfRule>
  </conditionalFormatting>
  <conditionalFormatting sqref="E30">
    <cfRule type="expression" dxfId="275" priority="192">
      <formula>F14=6</formula>
    </cfRule>
    <cfRule type="expression" dxfId="274" priority="193">
      <formula>F14=9</formula>
    </cfRule>
    <cfRule type="expression" dxfId="273" priority="194">
      <formula>F14=7</formula>
    </cfRule>
    <cfRule type="expression" dxfId="272" priority="195">
      <formula>F14=8</formula>
    </cfRule>
  </conditionalFormatting>
  <conditionalFormatting sqref="E32">
    <cfRule type="expression" dxfId="271" priority="188">
      <formula>F16=6</formula>
    </cfRule>
    <cfRule type="expression" dxfId="270" priority="189">
      <formula>F16=9</formula>
    </cfRule>
    <cfRule type="expression" dxfId="269" priority="190">
      <formula>F16=7</formula>
    </cfRule>
    <cfRule type="expression" dxfId="268" priority="191">
      <formula>F16=8</formula>
    </cfRule>
  </conditionalFormatting>
  <conditionalFormatting sqref="E34">
    <cfRule type="expression" dxfId="267" priority="184">
      <formula>F18=6</formula>
    </cfRule>
    <cfRule type="expression" dxfId="266" priority="185">
      <formula>F18=9</formula>
    </cfRule>
    <cfRule type="expression" dxfId="265" priority="186">
      <formula>F18=7</formula>
    </cfRule>
    <cfRule type="expression" dxfId="264" priority="187">
      <formula>F18=8</formula>
    </cfRule>
  </conditionalFormatting>
  <conditionalFormatting sqref="E40">
    <cfRule type="expression" dxfId="263" priority="30">
      <formula>F10=6</formula>
    </cfRule>
    <cfRule type="expression" dxfId="262" priority="32">
      <formula>F10=9</formula>
    </cfRule>
    <cfRule type="expression" dxfId="261" priority="449">
      <formula>F10=8</formula>
    </cfRule>
    <cfRule type="expression" dxfId="260" priority="450">
      <formula>F10=7</formula>
    </cfRule>
  </conditionalFormatting>
  <conditionalFormatting sqref="E42">
    <cfRule type="expression" dxfId="259" priority="25">
      <formula>F12=9</formula>
    </cfRule>
    <cfRule type="expression" dxfId="258" priority="26">
      <formula>F12=6</formula>
    </cfRule>
    <cfRule type="expression" dxfId="257" priority="447">
      <formula>F12=8</formula>
    </cfRule>
    <cfRule type="expression" dxfId="256" priority="448">
      <formula>F12=7</formula>
    </cfRule>
  </conditionalFormatting>
  <conditionalFormatting sqref="E44">
    <cfRule type="expression" dxfId="255" priority="20">
      <formula>F14=9</formula>
    </cfRule>
    <cfRule type="expression" dxfId="254" priority="21">
      <formula>F14=6</formula>
    </cfRule>
    <cfRule type="expression" dxfId="253" priority="445">
      <formula>F14=8</formula>
    </cfRule>
    <cfRule type="expression" dxfId="252" priority="446">
      <formula>F14=7</formula>
    </cfRule>
  </conditionalFormatting>
  <conditionalFormatting sqref="E46">
    <cfRule type="expression" dxfId="251" priority="15">
      <formula>F12=9</formula>
    </cfRule>
    <cfRule type="expression" dxfId="250" priority="16">
      <formula>F12=6</formula>
    </cfRule>
    <cfRule type="expression" dxfId="249" priority="443">
      <formula>F12=8</formula>
    </cfRule>
    <cfRule type="expression" dxfId="248" priority="444">
      <formula>F12=7</formula>
    </cfRule>
  </conditionalFormatting>
  <conditionalFormatting sqref="E48">
    <cfRule type="expression" dxfId="247" priority="10">
      <formula>F14=9</formula>
    </cfRule>
    <cfRule type="expression" dxfId="246" priority="11">
      <formula>F14=6</formula>
    </cfRule>
    <cfRule type="expression" dxfId="245" priority="441">
      <formula>F14=8</formula>
    </cfRule>
    <cfRule type="expression" dxfId="244" priority="442">
      <formula>F14=7</formula>
    </cfRule>
  </conditionalFormatting>
  <conditionalFormatting sqref="E50">
    <cfRule type="expression" dxfId="243" priority="5">
      <formula>F16=9</formula>
    </cfRule>
    <cfRule type="expression" dxfId="242" priority="6">
      <formula>F16=6</formula>
    </cfRule>
    <cfRule type="expression" dxfId="241" priority="439">
      <formula>F16=8</formula>
    </cfRule>
    <cfRule type="expression" dxfId="240" priority="440">
      <formula>F16=7</formula>
    </cfRule>
  </conditionalFormatting>
  <conditionalFormatting sqref="H8">
    <cfRule type="expression" dxfId="239" priority="422">
      <formula>F8=6</formula>
    </cfRule>
    <cfRule type="expression" dxfId="238" priority="423">
      <formula>F8=9</formula>
    </cfRule>
    <cfRule type="expression" dxfId="237" priority="581">
      <formula>F8=7</formula>
    </cfRule>
    <cfRule type="expression" dxfId="236" priority="584">
      <formula>F8=8</formula>
    </cfRule>
  </conditionalFormatting>
  <conditionalFormatting sqref="H10">
    <cfRule type="expression" dxfId="235" priority="280">
      <formula>F10=6</formula>
    </cfRule>
    <cfRule type="expression" dxfId="234" priority="281">
      <formula>F10=9</formula>
    </cfRule>
    <cfRule type="expression" dxfId="233" priority="282">
      <formula>F10=7</formula>
    </cfRule>
    <cfRule type="expression" dxfId="232" priority="283">
      <formula>F10=8</formula>
    </cfRule>
  </conditionalFormatting>
  <conditionalFormatting sqref="H12">
    <cfRule type="expression" dxfId="231" priority="276">
      <formula>F12=6</formula>
    </cfRule>
    <cfRule type="expression" dxfId="230" priority="277">
      <formula>F12=9</formula>
    </cfRule>
    <cfRule type="expression" dxfId="229" priority="278">
      <formula>F12=7</formula>
    </cfRule>
    <cfRule type="expression" dxfId="228" priority="279">
      <formula>F12=8</formula>
    </cfRule>
  </conditionalFormatting>
  <conditionalFormatting sqref="H14">
    <cfRule type="expression" dxfId="227" priority="272">
      <formula>F14=6</formula>
    </cfRule>
    <cfRule type="expression" dxfId="226" priority="273">
      <formula>F14=9</formula>
    </cfRule>
    <cfRule type="expression" dxfId="225" priority="274">
      <formula>F14=7</formula>
    </cfRule>
    <cfRule type="expression" dxfId="224" priority="275">
      <formula>F14=8</formula>
    </cfRule>
  </conditionalFormatting>
  <conditionalFormatting sqref="H16">
    <cfRule type="expression" dxfId="223" priority="268">
      <formula>F16=6</formula>
    </cfRule>
    <cfRule type="expression" dxfId="222" priority="269">
      <formula>F16=9</formula>
    </cfRule>
    <cfRule type="expression" dxfId="221" priority="270">
      <formula>F16=7</formula>
    </cfRule>
    <cfRule type="expression" dxfId="220" priority="271">
      <formula>F16=8</formula>
    </cfRule>
  </conditionalFormatting>
  <conditionalFormatting sqref="H18">
    <cfRule type="expression" dxfId="219" priority="264">
      <formula>F18=6</formula>
    </cfRule>
    <cfRule type="expression" dxfId="218" priority="265">
      <formula>F18=9</formula>
    </cfRule>
    <cfRule type="expression" dxfId="217" priority="266">
      <formula>F18=7</formula>
    </cfRule>
    <cfRule type="expression" dxfId="216" priority="267">
      <formula>F18=8</formula>
    </cfRule>
  </conditionalFormatting>
  <conditionalFormatting sqref="H24">
    <cfRule type="expression" dxfId="215" priority="158">
      <formula>F8=6</formula>
    </cfRule>
    <cfRule type="expression" dxfId="214" priority="159">
      <formula>F8=9</formula>
    </cfRule>
    <cfRule type="expression" dxfId="213" priority="160">
      <formula>F8=7</formula>
    </cfRule>
    <cfRule type="expression" dxfId="212" priority="161">
      <formula>F8=8</formula>
    </cfRule>
  </conditionalFormatting>
  <conditionalFormatting sqref="H26">
    <cfRule type="expression" dxfId="211" priority="61">
      <formula>F10=6</formula>
    </cfRule>
    <cfRule type="expression" dxfId="210" priority="70">
      <formula>F10=9</formula>
    </cfRule>
    <cfRule type="expression" dxfId="209" priority="162">
      <formula>F10=7</formula>
    </cfRule>
    <cfRule type="expression" dxfId="208" priority="163">
      <formula>F10=8</formula>
    </cfRule>
  </conditionalFormatting>
  <conditionalFormatting sqref="H28">
    <cfRule type="expression" dxfId="207" priority="54">
      <formula>F12=9</formula>
    </cfRule>
    <cfRule type="expression" dxfId="206" priority="69">
      <formula>F12=6</formula>
    </cfRule>
    <cfRule type="expression" dxfId="205" priority="164">
      <formula>F12=7</formula>
    </cfRule>
    <cfRule type="expression" dxfId="204" priority="165">
      <formula>F12=8</formula>
    </cfRule>
  </conditionalFormatting>
  <conditionalFormatting sqref="H30">
    <cfRule type="expression" dxfId="203" priority="47">
      <formula>F14=9</formula>
    </cfRule>
    <cfRule type="expression" dxfId="202" priority="68">
      <formula>F14=6</formula>
    </cfRule>
    <cfRule type="expression" dxfId="201" priority="174">
      <formula>F14=7</formula>
    </cfRule>
    <cfRule type="expression" dxfId="200" priority="175">
      <formula>F14=8</formula>
    </cfRule>
  </conditionalFormatting>
  <conditionalFormatting sqref="H32">
    <cfRule type="expression" dxfId="199" priority="166">
      <formula>F16=6</formula>
    </cfRule>
    <cfRule type="expression" dxfId="198" priority="167">
      <formula>F16=9</formula>
    </cfRule>
    <cfRule type="expression" dxfId="197" priority="168">
      <formula>F16=7</formula>
    </cfRule>
    <cfRule type="expression" dxfId="196" priority="169">
      <formula>F16=8</formula>
    </cfRule>
  </conditionalFormatting>
  <conditionalFormatting sqref="H34">
    <cfRule type="expression" dxfId="195" priority="83">
      <formula>F18=6</formula>
    </cfRule>
    <cfRule type="expression" dxfId="194" priority="170">
      <formula>F18=9</formula>
    </cfRule>
    <cfRule type="expression" dxfId="193" priority="558">
      <formula>F18=7</formula>
    </cfRule>
    <cfRule type="expression" dxfId="192" priority="571">
      <formula>F18=8</formula>
    </cfRule>
  </conditionalFormatting>
  <conditionalFormatting sqref="I8">
    <cfRule type="expression" dxfId="191" priority="361">
      <formula>F8=9</formula>
    </cfRule>
    <cfRule type="expression" dxfId="190" priority="583">
      <formula>F8=7</formula>
    </cfRule>
  </conditionalFormatting>
  <conditionalFormatting sqref="I10">
    <cfRule type="expression" dxfId="189" priority="262">
      <formula>F10=9</formula>
    </cfRule>
    <cfRule type="expression" dxfId="188" priority="263">
      <formula>F10=7</formula>
    </cfRule>
  </conditionalFormatting>
  <conditionalFormatting sqref="I12">
    <cfRule type="expression" dxfId="187" priority="260">
      <formula>F12=9</formula>
    </cfRule>
    <cfRule type="expression" dxfId="186" priority="261">
      <formula>F12=7</formula>
    </cfRule>
  </conditionalFormatting>
  <conditionalFormatting sqref="I14">
    <cfRule type="expression" dxfId="185" priority="258">
      <formula>F14=9</formula>
    </cfRule>
    <cfRule type="expression" dxfId="184" priority="259">
      <formula>F14=7</formula>
    </cfRule>
  </conditionalFormatting>
  <conditionalFormatting sqref="I16">
    <cfRule type="expression" dxfId="183" priority="256">
      <formula>F16=9</formula>
    </cfRule>
    <cfRule type="expression" dxfId="182" priority="257">
      <formula>F16=7</formula>
    </cfRule>
  </conditionalFormatting>
  <conditionalFormatting sqref="I18">
    <cfRule type="expression" dxfId="181" priority="254">
      <formula>F18=9</formula>
    </cfRule>
    <cfRule type="expression" dxfId="180" priority="255">
      <formula>F18=7</formula>
    </cfRule>
  </conditionalFormatting>
  <conditionalFormatting sqref="I24">
    <cfRule type="expression" dxfId="179" priority="157">
      <formula>F8=6</formula>
    </cfRule>
    <cfRule type="expression" dxfId="178" priority="560">
      <formula>F8=8</formula>
    </cfRule>
  </conditionalFormatting>
  <conditionalFormatting sqref="I26">
    <cfRule type="expression" dxfId="177" priority="155">
      <formula>F10=6</formula>
    </cfRule>
    <cfRule type="expression" dxfId="176" priority="156">
      <formula>F10=8</formula>
    </cfRule>
  </conditionalFormatting>
  <conditionalFormatting sqref="I28">
    <cfRule type="expression" dxfId="175" priority="151">
      <formula>F12=6</formula>
    </cfRule>
    <cfRule type="expression" dxfId="174" priority="152">
      <formula>F12=8</formula>
    </cfRule>
  </conditionalFormatting>
  <conditionalFormatting sqref="I30">
    <cfRule type="expression" dxfId="173" priority="149">
      <formula>F14=6</formula>
    </cfRule>
    <cfRule type="expression" dxfId="172" priority="150">
      <formula>F14=8</formula>
    </cfRule>
  </conditionalFormatting>
  <conditionalFormatting sqref="I32">
    <cfRule type="expression" dxfId="171" priority="147">
      <formula>F16=6</formula>
    </cfRule>
    <cfRule type="expression" dxfId="170" priority="148">
      <formula>F16=8</formula>
    </cfRule>
  </conditionalFormatting>
  <conditionalFormatting sqref="I34">
    <cfRule type="expression" dxfId="169" priority="145">
      <formula>F18=6</formula>
    </cfRule>
    <cfRule type="expression" dxfId="168" priority="146">
      <formula>F18=8</formula>
    </cfRule>
  </conditionalFormatting>
  <conditionalFormatting sqref="J8">
    <cfRule type="expression" dxfId="167" priority="383">
      <formula>F8=6</formula>
    </cfRule>
    <cfRule type="expression" dxfId="166" priority="390">
      <formula>F8=9</formula>
    </cfRule>
    <cfRule type="expression" dxfId="165" priority="580">
      <formula>F8=8</formula>
    </cfRule>
    <cfRule type="expression" dxfId="164" priority="582">
      <formula>F8=7</formula>
    </cfRule>
  </conditionalFormatting>
  <conditionalFormatting sqref="J10">
    <cfRule type="expression" dxfId="163" priority="250">
      <formula>F10=6</formula>
    </cfRule>
    <cfRule type="expression" dxfId="162" priority="251">
      <formula>F10=9</formula>
    </cfRule>
    <cfRule type="expression" dxfId="161" priority="252">
      <formula>F10=8</formula>
    </cfRule>
    <cfRule type="expression" dxfId="160" priority="253">
      <formula>F10=7</formula>
    </cfRule>
  </conditionalFormatting>
  <conditionalFormatting sqref="J12">
    <cfRule type="expression" dxfId="159" priority="246">
      <formula>F12=6</formula>
    </cfRule>
    <cfRule type="expression" dxfId="158" priority="247">
      <formula>F12=9</formula>
    </cfRule>
    <cfRule type="expression" dxfId="157" priority="248">
      <formula>F12=8</formula>
    </cfRule>
    <cfRule type="expression" dxfId="156" priority="249">
      <formula>F12=7</formula>
    </cfRule>
  </conditionalFormatting>
  <conditionalFormatting sqref="J14">
    <cfRule type="expression" dxfId="155" priority="242">
      <formula>F14=6</formula>
    </cfRule>
    <cfRule type="expression" dxfId="154" priority="243">
      <formula>F14=9</formula>
    </cfRule>
    <cfRule type="expression" dxfId="153" priority="244">
      <formula>F14=8</formula>
    </cfRule>
    <cfRule type="expression" dxfId="152" priority="245">
      <formula>F14=7</formula>
    </cfRule>
  </conditionalFormatting>
  <conditionalFormatting sqref="J16">
    <cfRule type="expression" dxfId="151" priority="238">
      <formula>F16=6</formula>
    </cfRule>
    <cfRule type="expression" dxfId="150" priority="239">
      <formula>F16=9</formula>
    </cfRule>
    <cfRule type="expression" dxfId="149" priority="240">
      <formula>F16=8</formula>
    </cfRule>
    <cfRule type="expression" dxfId="148" priority="241">
      <formula>F16=7</formula>
    </cfRule>
  </conditionalFormatting>
  <conditionalFormatting sqref="J18">
    <cfRule type="expression" dxfId="147" priority="234">
      <formula>F18=6</formula>
    </cfRule>
    <cfRule type="expression" dxfId="146" priority="235">
      <formula>F18=9</formula>
    </cfRule>
    <cfRule type="expression" dxfId="145" priority="236">
      <formula>F18=8</formula>
    </cfRule>
    <cfRule type="expression" dxfId="144" priority="237">
      <formula>F18=7</formula>
    </cfRule>
  </conditionalFormatting>
  <conditionalFormatting sqref="J24">
    <cfRule type="expression" dxfId="143" priority="67">
      <formula>F8=6</formula>
    </cfRule>
    <cfRule type="expression" dxfId="142" priority="144">
      <formula>F8=9</formula>
    </cfRule>
    <cfRule type="expression" dxfId="141" priority="543">
      <formula>F8=7</formula>
    </cfRule>
    <cfRule type="expression" dxfId="140" priority="559">
      <formula>F8=8</formula>
    </cfRule>
  </conditionalFormatting>
  <conditionalFormatting sqref="J26">
    <cfRule type="expression" dxfId="139" priority="140">
      <formula>F10=6</formula>
    </cfRule>
    <cfRule type="expression" dxfId="138" priority="141">
      <formula>F10=9</formula>
    </cfRule>
    <cfRule type="expression" dxfId="137" priority="142">
      <formula>F10=7</formula>
    </cfRule>
    <cfRule type="expression" dxfId="136" priority="143">
      <formula>F10=8</formula>
    </cfRule>
  </conditionalFormatting>
  <conditionalFormatting sqref="J28">
    <cfRule type="expression" dxfId="135" priority="136">
      <formula>F12=6</formula>
    </cfRule>
    <cfRule type="expression" dxfId="134" priority="137">
      <formula>F12=9</formula>
    </cfRule>
    <cfRule type="expression" dxfId="133" priority="138">
      <formula>F12=7</formula>
    </cfRule>
    <cfRule type="expression" dxfId="132" priority="139">
      <formula>F12=8</formula>
    </cfRule>
  </conditionalFormatting>
  <conditionalFormatting sqref="J30">
    <cfRule type="expression" dxfId="131" priority="132">
      <formula>F14=6</formula>
    </cfRule>
    <cfRule type="expression" dxfId="130" priority="133">
      <formula>F14=9</formula>
    </cfRule>
    <cfRule type="expression" dxfId="129" priority="134">
      <formula>F14=7</formula>
    </cfRule>
    <cfRule type="expression" dxfId="128" priority="135">
      <formula>F14=8</formula>
    </cfRule>
  </conditionalFormatting>
  <conditionalFormatting sqref="J32">
    <cfRule type="expression" dxfId="127" priority="128">
      <formula>F16=6</formula>
    </cfRule>
    <cfRule type="expression" dxfId="126" priority="129">
      <formula>F16=9</formula>
    </cfRule>
    <cfRule type="expression" dxfId="125" priority="130">
      <formula>F16=7</formula>
    </cfRule>
    <cfRule type="expression" dxfId="124" priority="131">
      <formula>F16=8</formula>
    </cfRule>
  </conditionalFormatting>
  <conditionalFormatting sqref="J34">
    <cfRule type="expression" dxfId="123" priority="124">
      <formula>F18=6</formula>
    </cfRule>
    <cfRule type="expression" dxfId="122" priority="125">
      <formula>F18=9</formula>
    </cfRule>
    <cfRule type="expression" dxfId="121" priority="126">
      <formula>F18=7</formula>
    </cfRule>
    <cfRule type="expression" dxfId="120" priority="127">
      <formula>F18=8</formula>
    </cfRule>
  </conditionalFormatting>
  <conditionalFormatting sqref="M8">
    <cfRule type="expression" dxfId="119" priority="4">
      <formula>F8=7</formula>
    </cfRule>
    <cfRule type="expression" dxfId="118" priority="36">
      <formula>F8=8</formula>
    </cfRule>
    <cfRule type="expression" dxfId="117" priority="434">
      <formula>F8=6</formula>
    </cfRule>
    <cfRule type="expression" dxfId="116" priority="435">
      <formula>F8=9</formula>
    </cfRule>
  </conditionalFormatting>
  <conditionalFormatting sqref="M10">
    <cfRule type="expression" dxfId="115" priority="64">
      <formula>F10=7</formula>
    </cfRule>
    <cfRule type="expression" dxfId="114" priority="66">
      <formula>F10=8</formula>
    </cfRule>
    <cfRule type="expression" dxfId="113" priority="284">
      <formula>F10=6</formula>
    </cfRule>
    <cfRule type="expression" dxfId="112" priority="285">
      <formula>F10=9</formula>
    </cfRule>
  </conditionalFormatting>
  <conditionalFormatting sqref="M12">
    <cfRule type="expression" dxfId="111" priority="57">
      <formula>F12=8</formula>
    </cfRule>
    <cfRule type="expression" dxfId="110" priority="60">
      <formula>F12=7</formula>
    </cfRule>
    <cfRule type="expression" dxfId="109" priority="430">
      <formula>F12=6</formula>
    </cfRule>
    <cfRule type="expression" dxfId="108" priority="431">
      <formula>F12=9</formula>
    </cfRule>
  </conditionalFormatting>
  <conditionalFormatting sqref="M14">
    <cfRule type="expression" dxfId="107" priority="50">
      <formula>F14=8</formula>
    </cfRule>
    <cfRule type="expression" dxfId="106" priority="53">
      <formula>F14=7</formula>
    </cfRule>
    <cfRule type="expression" dxfId="105" priority="428">
      <formula>F14=6</formula>
    </cfRule>
    <cfRule type="expression" dxfId="104" priority="429">
      <formula>F14=9</formula>
    </cfRule>
  </conditionalFormatting>
  <conditionalFormatting sqref="M16">
    <cfRule type="expression" dxfId="103" priority="43">
      <formula>F16=8</formula>
    </cfRule>
    <cfRule type="expression" dxfId="102" priority="46">
      <formula>F16=7</formula>
    </cfRule>
    <cfRule type="expression" dxfId="101" priority="426">
      <formula>F16=6</formula>
    </cfRule>
    <cfRule type="expression" dxfId="100" priority="427">
      <formula>F16=9</formula>
    </cfRule>
  </conditionalFormatting>
  <conditionalFormatting sqref="M18">
    <cfRule type="expression" dxfId="99" priority="38">
      <formula>F18=8</formula>
    </cfRule>
    <cfRule type="expression" dxfId="98" priority="41">
      <formula>F18=7</formula>
    </cfRule>
    <cfRule type="expression" dxfId="97" priority="424">
      <formula>F18=6</formula>
    </cfRule>
    <cfRule type="expression" dxfId="96" priority="425">
      <formula>F18=9</formula>
    </cfRule>
  </conditionalFormatting>
  <conditionalFormatting sqref="M24">
    <cfRule type="expression" dxfId="95" priority="122">
      <formula>F18=9</formula>
    </cfRule>
    <cfRule type="expression" dxfId="94" priority="123">
      <formula>F18=6</formula>
    </cfRule>
    <cfRule type="expression" dxfId="93" priority="515">
      <formula>F18=8</formula>
    </cfRule>
    <cfRule type="expression" dxfId="92" priority="516">
      <formula>F18=7</formula>
    </cfRule>
  </conditionalFormatting>
  <conditionalFormatting sqref="M26">
    <cfRule type="expression" dxfId="91" priority="110">
      <formula>F16=9</formula>
    </cfRule>
    <cfRule type="expression" dxfId="90" priority="111">
      <formula>F16=6</formula>
    </cfRule>
    <cfRule type="expression" dxfId="89" priority="112">
      <formula>F16=8</formula>
    </cfRule>
    <cfRule type="expression" dxfId="88" priority="113">
      <formula>F16=7</formula>
    </cfRule>
  </conditionalFormatting>
  <conditionalFormatting sqref="M28">
    <cfRule type="expression" dxfId="87" priority="106">
      <formula>F14=9</formula>
    </cfRule>
    <cfRule type="expression" dxfId="86" priority="107">
      <formula>F14=6</formula>
    </cfRule>
    <cfRule type="expression" dxfId="85" priority="108">
      <formula>F14=8</formula>
    </cfRule>
    <cfRule type="expression" dxfId="84" priority="109">
      <formula>F14=7</formula>
    </cfRule>
  </conditionalFormatting>
  <conditionalFormatting sqref="M30">
    <cfRule type="expression" dxfId="83" priority="102">
      <formula>F12=9</formula>
    </cfRule>
    <cfRule type="expression" dxfId="82" priority="103">
      <formula>F12=6</formula>
    </cfRule>
    <cfRule type="expression" dxfId="81" priority="104">
      <formula>F12=8</formula>
    </cfRule>
    <cfRule type="expression" dxfId="80" priority="105">
      <formula>F12=7</formula>
    </cfRule>
  </conditionalFormatting>
  <conditionalFormatting sqref="M32">
    <cfRule type="expression" dxfId="79" priority="98">
      <formula>F10=9</formula>
    </cfRule>
    <cfRule type="expression" dxfId="78" priority="99">
      <formula>F10=6</formula>
    </cfRule>
    <cfRule type="expression" dxfId="77" priority="100">
      <formula>F10=8</formula>
    </cfRule>
    <cfRule type="expression" dxfId="76" priority="101">
      <formula>F10=7</formula>
    </cfRule>
  </conditionalFormatting>
  <conditionalFormatting sqref="M34">
    <cfRule type="expression" dxfId="75" priority="94">
      <formula>F8=9</formula>
    </cfRule>
    <cfRule type="expression" dxfId="74" priority="95">
      <formula>F8=6</formula>
    </cfRule>
    <cfRule type="expression" dxfId="73" priority="96">
      <formula>F8=8</formula>
    </cfRule>
    <cfRule type="expression" dxfId="72" priority="97">
      <formula>F8=7</formula>
    </cfRule>
  </conditionalFormatting>
  <conditionalFormatting sqref="N8">
    <cfRule type="expression" dxfId="71" priority="3">
      <formula>F8=7</formula>
    </cfRule>
    <cfRule type="expression" dxfId="70" priority="360">
      <formula>F8=6</formula>
    </cfRule>
  </conditionalFormatting>
  <conditionalFormatting sqref="N10">
    <cfRule type="expression" dxfId="69" priority="63">
      <formula>F10=7</formula>
    </cfRule>
    <cfRule type="expression" dxfId="68" priority="359">
      <formula>F10=6</formula>
    </cfRule>
  </conditionalFormatting>
  <conditionalFormatting sqref="N12">
    <cfRule type="expression" dxfId="67" priority="59">
      <formula>F12=7</formula>
    </cfRule>
    <cfRule type="expression" dxfId="66" priority="358">
      <formula>F12=6</formula>
    </cfRule>
  </conditionalFormatting>
  <conditionalFormatting sqref="N14">
    <cfRule type="expression" dxfId="65" priority="52">
      <formula>F14=7</formula>
    </cfRule>
    <cfRule type="expression" dxfId="64" priority="357">
      <formula>F14=6</formula>
    </cfRule>
  </conditionalFormatting>
  <conditionalFormatting sqref="N16">
    <cfRule type="expression" dxfId="63" priority="45">
      <formula>F16=7</formula>
    </cfRule>
    <cfRule type="expression" dxfId="62" priority="356">
      <formula>F16=6</formula>
    </cfRule>
  </conditionalFormatting>
  <conditionalFormatting sqref="N18">
    <cfRule type="expression" dxfId="61" priority="40">
      <formula>F18=7</formula>
    </cfRule>
    <cfRule type="expression" dxfId="60" priority="355">
      <formula>F18=6</formula>
    </cfRule>
  </conditionalFormatting>
  <conditionalFormatting sqref="N24">
    <cfRule type="expression" dxfId="59" priority="93">
      <formula>F18=9</formula>
    </cfRule>
    <cfRule type="expression" dxfId="58" priority="505">
      <formula>F18=7</formula>
    </cfRule>
  </conditionalFormatting>
  <conditionalFormatting sqref="N26">
    <cfRule type="expression" dxfId="57" priority="91">
      <formula>F16=9</formula>
    </cfRule>
    <cfRule type="expression" dxfId="56" priority="92">
      <formula>F16=7</formula>
    </cfRule>
  </conditionalFormatting>
  <conditionalFormatting sqref="N28">
    <cfRule type="expression" dxfId="55" priority="86">
      <formula>F14=9</formula>
    </cfRule>
    <cfRule type="expression" dxfId="54" priority="514">
      <formula>F14=7</formula>
    </cfRule>
  </conditionalFormatting>
  <conditionalFormatting sqref="N30">
    <cfRule type="expression" dxfId="53" priority="87">
      <formula>F12=9</formula>
    </cfRule>
    <cfRule type="expression" dxfId="52" priority="524">
      <formula>F12=7</formula>
    </cfRule>
  </conditionalFormatting>
  <conditionalFormatting sqref="N32">
    <cfRule type="expression" dxfId="51" priority="88">
      <formula>F10=9</formula>
    </cfRule>
    <cfRule type="expression" dxfId="50" priority="89">
      <formula>F10=7</formula>
    </cfRule>
  </conditionalFormatting>
  <conditionalFormatting sqref="N34">
    <cfRule type="expression" dxfId="49" priority="90">
      <formula>F8=9</formula>
    </cfRule>
    <cfRule type="expression" dxfId="48" priority="537">
      <formula>F8=7</formula>
    </cfRule>
  </conditionalFormatting>
  <conditionalFormatting sqref="O8">
    <cfRule type="expression" dxfId="47" priority="2">
      <formula>F8=7</formula>
    </cfRule>
    <cfRule type="expression" dxfId="46" priority="35">
      <formula>F8=8</formula>
    </cfRule>
    <cfRule type="expression" dxfId="45" priority="353">
      <formula>F8=9</formula>
    </cfRule>
    <cfRule type="expression" dxfId="44" priority="354">
      <formula>F8=6</formula>
    </cfRule>
  </conditionalFormatting>
  <conditionalFormatting sqref="O10">
    <cfRule type="expression" dxfId="43" priority="62">
      <formula>F10=7</formula>
    </cfRule>
    <cfRule type="expression" dxfId="42" priority="65">
      <formula>F10=8</formula>
    </cfRule>
    <cfRule type="expression" dxfId="41" priority="351">
      <formula>F10=9</formula>
    </cfRule>
    <cfRule type="expression" dxfId="40" priority="352">
      <formula>F10=6</formula>
    </cfRule>
  </conditionalFormatting>
  <conditionalFormatting sqref="O12">
    <cfRule type="expression" dxfId="39" priority="56">
      <formula>F12=8</formula>
    </cfRule>
    <cfRule type="expression" dxfId="38" priority="58">
      <formula>F12=7</formula>
    </cfRule>
    <cfRule type="expression" dxfId="37" priority="349">
      <formula>F12=9</formula>
    </cfRule>
    <cfRule type="expression" dxfId="36" priority="350">
      <formula>F12=6</formula>
    </cfRule>
  </conditionalFormatting>
  <conditionalFormatting sqref="O14">
    <cfRule type="expression" dxfId="35" priority="49">
      <formula>F14=8</formula>
    </cfRule>
    <cfRule type="expression" dxfId="34" priority="51">
      <formula>F14=7</formula>
    </cfRule>
    <cfRule type="expression" dxfId="33" priority="345">
      <formula>F14=9</formula>
    </cfRule>
    <cfRule type="expression" dxfId="32" priority="346">
      <formula>F14=6</formula>
    </cfRule>
  </conditionalFormatting>
  <conditionalFormatting sqref="O16">
    <cfRule type="expression" dxfId="31" priority="42">
      <formula>F16=8</formula>
    </cfRule>
    <cfRule type="expression" dxfId="30" priority="44">
      <formula>F16=7</formula>
    </cfRule>
    <cfRule type="expression" dxfId="29" priority="343">
      <formula>F16=9</formula>
    </cfRule>
    <cfRule type="expression" dxfId="28" priority="344">
      <formula>F16=6</formula>
    </cfRule>
  </conditionalFormatting>
  <conditionalFormatting sqref="O18">
    <cfRule type="expression" dxfId="27" priority="37">
      <formula>F18=8</formula>
    </cfRule>
    <cfRule type="expression" dxfId="26" priority="39">
      <formula>F18=7</formula>
    </cfRule>
    <cfRule type="expression" dxfId="25" priority="341">
      <formula>F18=9</formula>
    </cfRule>
    <cfRule type="expression" dxfId="24" priority="342">
      <formula>F18=6</formula>
    </cfRule>
  </conditionalFormatting>
  <conditionalFormatting sqref="O24">
    <cfRule type="expression" dxfId="23" priority="81">
      <formula>F18=9</formula>
    </cfRule>
    <cfRule type="expression" dxfId="22" priority="82">
      <formula>F18=6</formula>
    </cfRule>
    <cfRule type="expression" dxfId="21" priority="503">
      <formula>F18=8</formula>
    </cfRule>
    <cfRule type="expression" dxfId="20" priority="504">
      <formula>F18=7</formula>
    </cfRule>
  </conditionalFormatting>
  <conditionalFormatting sqref="O26">
    <cfRule type="expression" dxfId="19" priority="77">
      <formula>F16=9</formula>
    </cfRule>
    <cfRule type="expression" dxfId="18" priority="78">
      <formula>F16=6</formula>
    </cfRule>
    <cfRule type="expression" dxfId="17" priority="79">
      <formula>F16=8</formula>
    </cfRule>
    <cfRule type="expression" dxfId="16" priority="80">
      <formula>F16=7</formula>
    </cfRule>
  </conditionalFormatting>
  <conditionalFormatting sqref="O28">
    <cfRule type="expression" dxfId="15" priority="48">
      <formula>F14=9</formula>
    </cfRule>
    <cfRule type="expression" dxfId="14" priority="72">
      <formula>F14=6</formula>
    </cfRule>
    <cfRule type="expression" dxfId="13" priority="511">
      <formula>F14=8</formula>
    </cfRule>
    <cfRule type="expression" dxfId="12" priority="512">
      <formula>F14=7</formula>
    </cfRule>
  </conditionalFormatting>
  <conditionalFormatting sqref="O30">
    <cfRule type="expression" dxfId="11" priority="55">
      <formula>F12=9</formula>
    </cfRule>
    <cfRule type="expression" dxfId="10" priority="73">
      <formula>F12=6</formula>
    </cfRule>
    <cfRule type="expression" dxfId="9" priority="521">
      <formula>F12=8</formula>
    </cfRule>
    <cfRule type="expression" dxfId="8" priority="522">
      <formula>F12=7</formula>
    </cfRule>
  </conditionalFormatting>
  <conditionalFormatting sqref="O32">
    <cfRule type="expression" dxfId="7" priority="74">
      <formula>F10=9</formula>
    </cfRule>
    <cfRule type="expression" dxfId="6" priority="75">
      <formula>F10=6</formula>
    </cfRule>
    <cfRule type="expression" dxfId="5" priority="528">
      <formula>F10=7</formula>
    </cfRule>
    <cfRule type="expression" dxfId="4" priority="529">
      <formula>F10=8</formula>
    </cfRule>
  </conditionalFormatting>
  <conditionalFormatting sqref="O34">
    <cfRule type="expression" dxfId="3" priority="84">
      <formula>F8=6</formula>
    </cfRule>
    <cfRule type="expression" dxfId="2" priority="85">
      <formula>F8=9</formula>
    </cfRule>
    <cfRule type="expression" dxfId="1" priority="534">
      <formula>F8=8</formula>
    </cfRule>
    <cfRule type="expression" dxfId="0" priority="535">
      <formula>F8=7</formula>
    </cfRule>
  </conditionalFormatting>
  <printOptions horizontalCentered="1" verticalCentered="1"/>
  <pageMargins left="0" right="0" top="0.5" bottom="0.5" header="0.3" footer="0.3"/>
  <pageSetup paperSize="9" orientation="portrait" horizontalDpi="0" verticalDpi="0"/>
  <ignoredErrors>
    <ignoredError sqref="U1 R3 Q1 AB3 AA1 AD1 AG1"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7EE9-7BE6-F046-B7EE-6C588EB78BF0}">
  <dimension ref="A1:G65"/>
  <sheetViews>
    <sheetView tabSelected="1" topLeftCell="D36" workbookViewId="0">
      <selection activeCell="G41" sqref="G41"/>
    </sheetView>
  </sheetViews>
  <sheetFormatPr baseColWidth="10" defaultRowHeight="16" x14ac:dyDescent="0.2"/>
  <cols>
    <col min="1" max="1" width="10.83203125" style="199"/>
    <col min="2" max="2" width="4.83203125" style="199" customWidth="1"/>
    <col min="3" max="3" width="10.5" style="199" customWidth="1"/>
    <col min="4" max="4" width="32.5" style="199" customWidth="1"/>
    <col min="5" max="5" width="51.5" style="199" customWidth="1"/>
    <col min="6" max="6" width="75.83203125" style="13" customWidth="1"/>
    <col min="7" max="7" width="21.6640625" customWidth="1"/>
  </cols>
  <sheetData>
    <row r="1" spans="1:7" ht="17" x14ac:dyDescent="0.2">
      <c r="A1" s="199" t="s">
        <v>20</v>
      </c>
      <c r="B1" s="199" t="s">
        <v>20</v>
      </c>
      <c r="C1" s="199" t="s">
        <v>22</v>
      </c>
      <c r="D1" s="199" t="s">
        <v>21</v>
      </c>
      <c r="E1" s="199" t="s">
        <v>27</v>
      </c>
      <c r="F1" s="13" t="s">
        <v>28</v>
      </c>
      <c r="G1" t="s">
        <v>354</v>
      </c>
    </row>
    <row r="2" spans="1:7" ht="87" customHeight="1" x14ac:dyDescent="0.2">
      <c r="A2" s="199">
        <v>777777</v>
      </c>
      <c r="B2" s="199">
        <v>1</v>
      </c>
      <c r="C2" s="199" t="s">
        <v>23</v>
      </c>
      <c r="D2" s="200" t="s">
        <v>25</v>
      </c>
      <c r="E2" s="201" t="s">
        <v>160</v>
      </c>
      <c r="F2" s="13" t="s">
        <v>353</v>
      </c>
    </row>
    <row r="3" spans="1:7" ht="87" customHeight="1" x14ac:dyDescent="0.2">
      <c r="A3" s="199">
        <v>888888</v>
      </c>
      <c r="B3" s="199">
        <v>2</v>
      </c>
      <c r="C3" s="199" t="s">
        <v>24</v>
      </c>
      <c r="D3" s="199" t="s">
        <v>26</v>
      </c>
      <c r="E3" s="199" t="s">
        <v>161</v>
      </c>
      <c r="F3" s="13" t="s">
        <v>352</v>
      </c>
    </row>
    <row r="4" spans="1:7" ht="87" customHeight="1" x14ac:dyDescent="0.2">
      <c r="A4" s="199">
        <v>878887</v>
      </c>
      <c r="B4" s="199">
        <v>3</v>
      </c>
      <c r="C4" s="199" t="s">
        <v>29</v>
      </c>
      <c r="D4" s="199" t="s">
        <v>30</v>
      </c>
      <c r="E4" s="199" t="s">
        <v>31</v>
      </c>
      <c r="F4" s="13" t="s">
        <v>351</v>
      </c>
    </row>
    <row r="5" spans="1:7" ht="87" customHeight="1" x14ac:dyDescent="0.2">
      <c r="A5" s="199">
        <v>788878</v>
      </c>
      <c r="B5" s="199">
        <v>4</v>
      </c>
      <c r="C5" s="199" t="s">
        <v>32</v>
      </c>
      <c r="D5" s="199" t="s">
        <v>33</v>
      </c>
      <c r="E5" s="199" t="s">
        <v>34</v>
      </c>
      <c r="F5" s="13" t="s">
        <v>350</v>
      </c>
    </row>
    <row r="6" spans="1:7" ht="87" customHeight="1" x14ac:dyDescent="0.2">
      <c r="A6" s="199">
        <v>878777</v>
      </c>
      <c r="B6" s="199">
        <v>5</v>
      </c>
      <c r="C6" s="199" t="s">
        <v>35</v>
      </c>
      <c r="D6" s="199" t="s">
        <v>88</v>
      </c>
      <c r="E6" s="199" t="s">
        <v>162</v>
      </c>
      <c r="F6" s="13" t="s">
        <v>349</v>
      </c>
    </row>
    <row r="7" spans="1:7" ht="87" customHeight="1" x14ac:dyDescent="0.2">
      <c r="A7" s="199">
        <v>777878</v>
      </c>
      <c r="B7" s="199">
        <v>6</v>
      </c>
      <c r="C7" s="199" t="s">
        <v>36</v>
      </c>
      <c r="D7" s="199" t="s">
        <v>89</v>
      </c>
      <c r="E7" s="199" t="s">
        <v>163</v>
      </c>
      <c r="F7" s="13" t="s">
        <v>348</v>
      </c>
    </row>
    <row r="8" spans="1:7" ht="87" customHeight="1" x14ac:dyDescent="0.2">
      <c r="A8" s="199">
        <v>888878</v>
      </c>
      <c r="B8" s="199">
        <v>7</v>
      </c>
      <c r="C8" s="199" t="s">
        <v>37</v>
      </c>
      <c r="D8" s="199" t="s">
        <v>90</v>
      </c>
      <c r="E8" s="199" t="s">
        <v>164</v>
      </c>
      <c r="F8" s="13" t="s">
        <v>347</v>
      </c>
    </row>
    <row r="9" spans="1:7" ht="87" customHeight="1" x14ac:dyDescent="0.2">
      <c r="A9" s="199">
        <v>878888</v>
      </c>
      <c r="B9" s="199">
        <v>8</v>
      </c>
      <c r="C9" s="199" t="s">
        <v>38</v>
      </c>
      <c r="D9" s="199" t="s">
        <v>91</v>
      </c>
      <c r="E9" s="199" t="s">
        <v>165</v>
      </c>
      <c r="F9" s="13" t="s">
        <v>346</v>
      </c>
    </row>
    <row r="10" spans="1:7" ht="87" customHeight="1" x14ac:dyDescent="0.2">
      <c r="A10" s="199">
        <v>778777</v>
      </c>
      <c r="B10" s="199">
        <v>9</v>
      </c>
      <c r="C10" s="199" t="s">
        <v>39</v>
      </c>
      <c r="D10" s="199" t="s">
        <v>92</v>
      </c>
      <c r="E10" s="199" t="s">
        <v>166</v>
      </c>
      <c r="F10" s="13" t="s">
        <v>345</v>
      </c>
    </row>
    <row r="11" spans="1:7" ht="87" customHeight="1" x14ac:dyDescent="0.2">
      <c r="A11" s="199">
        <v>777877</v>
      </c>
      <c r="B11" s="199">
        <v>10</v>
      </c>
      <c r="C11" s="199" t="s">
        <v>40</v>
      </c>
      <c r="D11" s="199" t="s">
        <v>93</v>
      </c>
      <c r="E11" s="199" t="s">
        <v>167</v>
      </c>
      <c r="F11" s="13" t="s">
        <v>344</v>
      </c>
    </row>
    <row r="12" spans="1:7" ht="87" customHeight="1" x14ac:dyDescent="0.2">
      <c r="A12" s="199">
        <v>888777</v>
      </c>
      <c r="B12" s="199">
        <v>11</v>
      </c>
      <c r="C12" s="199" t="s">
        <v>41</v>
      </c>
      <c r="D12" s="199" t="s">
        <v>94</v>
      </c>
      <c r="E12" s="199" t="s">
        <v>168</v>
      </c>
      <c r="F12" s="13" t="s">
        <v>343</v>
      </c>
    </row>
    <row r="13" spans="1:7" ht="87" customHeight="1" x14ac:dyDescent="0.2">
      <c r="A13" s="199">
        <v>777888</v>
      </c>
      <c r="B13" s="199">
        <v>12</v>
      </c>
      <c r="C13" s="199" t="s">
        <v>42</v>
      </c>
      <c r="D13" s="199" t="s">
        <v>95</v>
      </c>
      <c r="E13" s="199" t="s">
        <v>169</v>
      </c>
      <c r="F13" s="13" t="s">
        <v>342</v>
      </c>
    </row>
    <row r="14" spans="1:7" ht="87" customHeight="1" x14ac:dyDescent="0.2">
      <c r="A14" s="199">
        <v>777787</v>
      </c>
      <c r="B14" s="199">
        <v>13</v>
      </c>
      <c r="C14" s="199" t="s">
        <v>43</v>
      </c>
      <c r="D14" s="199" t="s">
        <v>96</v>
      </c>
      <c r="E14" s="199" t="s">
        <v>170</v>
      </c>
      <c r="F14" s="13" t="s">
        <v>341</v>
      </c>
    </row>
    <row r="15" spans="1:7" ht="87" customHeight="1" x14ac:dyDescent="0.2">
      <c r="A15" s="199">
        <v>787777</v>
      </c>
      <c r="B15" s="199">
        <v>14</v>
      </c>
      <c r="C15" s="199" t="s">
        <v>44</v>
      </c>
      <c r="D15" s="199" t="s">
        <v>97</v>
      </c>
      <c r="E15" s="199" t="s">
        <v>171</v>
      </c>
      <c r="F15" s="13" t="s">
        <v>340</v>
      </c>
    </row>
    <row r="16" spans="1:7" ht="87" customHeight="1" x14ac:dyDescent="0.2">
      <c r="A16" s="199">
        <v>888788</v>
      </c>
      <c r="B16" s="199">
        <v>15</v>
      </c>
      <c r="C16" s="199" t="s">
        <v>23</v>
      </c>
      <c r="D16" s="199" t="s">
        <v>98</v>
      </c>
      <c r="E16" s="199" t="s">
        <v>172</v>
      </c>
      <c r="F16" s="13" t="s">
        <v>339</v>
      </c>
    </row>
    <row r="17" spans="1:6" ht="87" customHeight="1" x14ac:dyDescent="0.2">
      <c r="A17" s="199">
        <v>887888</v>
      </c>
      <c r="B17" s="199">
        <v>16</v>
      </c>
      <c r="C17" s="199" t="s">
        <v>45</v>
      </c>
      <c r="D17" s="199" t="s">
        <v>99</v>
      </c>
      <c r="E17" s="199" t="s">
        <v>173</v>
      </c>
      <c r="F17" s="13" t="s">
        <v>338</v>
      </c>
    </row>
    <row r="18" spans="1:6" ht="87" customHeight="1" x14ac:dyDescent="0.2">
      <c r="A18" s="199">
        <v>877887</v>
      </c>
      <c r="B18" s="199">
        <v>17</v>
      </c>
      <c r="C18" s="199" t="s">
        <v>46</v>
      </c>
      <c r="D18" s="199" t="s">
        <v>100</v>
      </c>
      <c r="E18" s="199" t="s">
        <v>174</v>
      </c>
      <c r="F18" s="13" t="s">
        <v>337</v>
      </c>
    </row>
    <row r="19" spans="1:6" ht="87" customHeight="1" x14ac:dyDescent="0.2">
      <c r="A19" s="199">
        <v>788778</v>
      </c>
      <c r="B19" s="199">
        <v>18</v>
      </c>
      <c r="C19" s="199" t="s">
        <v>47</v>
      </c>
      <c r="D19" s="199" t="s">
        <v>101</v>
      </c>
      <c r="E19" s="199" t="s">
        <v>175</v>
      </c>
      <c r="F19" s="13" t="s">
        <v>336</v>
      </c>
    </row>
    <row r="20" spans="1:6" ht="87" customHeight="1" x14ac:dyDescent="0.2">
      <c r="A20" s="199">
        <v>888877</v>
      </c>
      <c r="B20" s="199">
        <v>19</v>
      </c>
      <c r="C20" s="199" t="s">
        <v>48</v>
      </c>
      <c r="D20" s="199" t="s">
        <v>102</v>
      </c>
      <c r="E20" s="199" t="s">
        <v>176</v>
      </c>
      <c r="F20" s="13" t="s">
        <v>335</v>
      </c>
    </row>
    <row r="21" spans="1:6" ht="87" customHeight="1" x14ac:dyDescent="0.2">
      <c r="A21" s="199">
        <v>778888</v>
      </c>
      <c r="B21" s="199">
        <v>20</v>
      </c>
      <c r="C21" s="199" t="s">
        <v>49</v>
      </c>
      <c r="D21" s="199" t="s">
        <v>103</v>
      </c>
      <c r="E21" s="199" t="s">
        <v>177</v>
      </c>
      <c r="F21" s="13" t="s">
        <v>334</v>
      </c>
    </row>
    <row r="22" spans="1:6" ht="87" customHeight="1" x14ac:dyDescent="0.2">
      <c r="A22" s="199">
        <v>787887</v>
      </c>
      <c r="B22" s="199">
        <v>21</v>
      </c>
      <c r="C22" s="199" t="s">
        <v>50</v>
      </c>
      <c r="D22" s="199" t="s">
        <v>104</v>
      </c>
      <c r="E22" s="199" t="s">
        <v>178</v>
      </c>
      <c r="F22" s="13" t="s">
        <v>222</v>
      </c>
    </row>
    <row r="23" spans="1:6" ht="87" customHeight="1" x14ac:dyDescent="0.2">
      <c r="A23" s="199">
        <v>788787</v>
      </c>
      <c r="B23" s="199">
        <v>22</v>
      </c>
      <c r="C23" s="199" t="s">
        <v>38</v>
      </c>
      <c r="D23" s="199" t="s">
        <v>105</v>
      </c>
      <c r="E23" s="199" t="s">
        <v>179</v>
      </c>
      <c r="F23" s="13" t="s">
        <v>223</v>
      </c>
    </row>
    <row r="24" spans="1:6" ht="87" customHeight="1" x14ac:dyDescent="0.2">
      <c r="A24" s="199">
        <v>788888</v>
      </c>
      <c r="B24" s="199">
        <v>23</v>
      </c>
      <c r="C24" s="199" t="s">
        <v>51</v>
      </c>
      <c r="D24" s="199" t="s">
        <v>106</v>
      </c>
      <c r="E24" s="199" t="s">
        <v>199</v>
      </c>
      <c r="F24" s="13" t="s">
        <v>224</v>
      </c>
    </row>
    <row r="25" spans="1:6" ht="87" customHeight="1" x14ac:dyDescent="0.2">
      <c r="A25" s="199">
        <v>888887</v>
      </c>
      <c r="B25" s="199">
        <v>24</v>
      </c>
      <c r="C25" s="199" t="s">
        <v>52</v>
      </c>
      <c r="D25" s="199" t="s">
        <v>107</v>
      </c>
      <c r="E25" s="199" t="s">
        <v>180</v>
      </c>
      <c r="F25" s="13" t="s">
        <v>225</v>
      </c>
    </row>
    <row r="26" spans="1:6" ht="87" customHeight="1" x14ac:dyDescent="0.2">
      <c r="A26" s="199">
        <v>777887</v>
      </c>
      <c r="B26" s="199">
        <v>25</v>
      </c>
      <c r="C26" s="199" t="s">
        <v>53</v>
      </c>
      <c r="D26" s="199" t="s">
        <v>108</v>
      </c>
      <c r="E26" s="199" t="s">
        <v>181</v>
      </c>
      <c r="F26" s="13" t="s">
        <v>226</v>
      </c>
    </row>
    <row r="27" spans="1:6" ht="87" customHeight="1" x14ac:dyDescent="0.2">
      <c r="A27" s="199">
        <v>788777</v>
      </c>
      <c r="B27" s="199">
        <v>26</v>
      </c>
      <c r="C27" s="199" t="s">
        <v>54</v>
      </c>
      <c r="D27" s="199" t="s">
        <v>109</v>
      </c>
      <c r="E27" s="199" t="s">
        <v>182</v>
      </c>
      <c r="F27" s="13" t="s">
        <v>227</v>
      </c>
    </row>
    <row r="28" spans="1:6" ht="87" customHeight="1" x14ac:dyDescent="0.2">
      <c r="A28" s="199">
        <v>788887</v>
      </c>
      <c r="B28" s="199">
        <v>27</v>
      </c>
      <c r="C28" s="199" t="s">
        <v>55</v>
      </c>
      <c r="D28" s="199" t="s">
        <v>110</v>
      </c>
      <c r="E28" s="199" t="s">
        <v>183</v>
      </c>
      <c r="F28" s="13" t="s">
        <v>228</v>
      </c>
    </row>
    <row r="29" spans="1:6" ht="87" customHeight="1" x14ac:dyDescent="0.2">
      <c r="A29" s="199">
        <v>877778</v>
      </c>
      <c r="B29" s="199">
        <v>28</v>
      </c>
      <c r="C29" s="199" t="s">
        <v>56</v>
      </c>
      <c r="D29" s="199" t="s">
        <v>111</v>
      </c>
      <c r="E29" s="199" t="s">
        <v>184</v>
      </c>
      <c r="F29" s="13" t="s">
        <v>229</v>
      </c>
    </row>
    <row r="30" spans="1:6" ht="87" customHeight="1" x14ac:dyDescent="0.2">
      <c r="A30" s="199">
        <v>878878</v>
      </c>
      <c r="B30" s="199">
        <v>29</v>
      </c>
      <c r="C30" s="199" t="s">
        <v>57</v>
      </c>
      <c r="D30" s="199" t="s">
        <v>112</v>
      </c>
      <c r="E30" s="199" t="s">
        <v>185</v>
      </c>
      <c r="F30" s="13" t="s">
        <v>230</v>
      </c>
    </row>
    <row r="31" spans="1:6" ht="87" customHeight="1" x14ac:dyDescent="0.2">
      <c r="A31" s="199">
        <v>787787</v>
      </c>
      <c r="B31" s="199">
        <v>30</v>
      </c>
      <c r="C31" s="199" t="s">
        <v>58</v>
      </c>
      <c r="D31" s="199" t="s">
        <v>113</v>
      </c>
      <c r="E31" s="199" t="s">
        <v>186</v>
      </c>
      <c r="F31" s="13" t="s">
        <v>231</v>
      </c>
    </row>
    <row r="32" spans="1:6" ht="87" customHeight="1" x14ac:dyDescent="0.2">
      <c r="A32" s="199">
        <v>877788</v>
      </c>
      <c r="B32" s="199">
        <v>31</v>
      </c>
      <c r="C32" s="199" t="s">
        <v>59</v>
      </c>
      <c r="D32" s="199" t="s">
        <v>114</v>
      </c>
      <c r="E32" s="199" t="s">
        <v>187</v>
      </c>
      <c r="F32" s="13" t="s">
        <v>232</v>
      </c>
    </row>
    <row r="33" spans="1:6" ht="87" customHeight="1" x14ac:dyDescent="0.2">
      <c r="A33" s="199">
        <v>887778</v>
      </c>
      <c r="B33" s="199">
        <v>32</v>
      </c>
      <c r="C33" s="199" t="s">
        <v>60</v>
      </c>
      <c r="D33" s="199" t="s">
        <v>115</v>
      </c>
      <c r="E33" s="199" t="s">
        <v>188</v>
      </c>
      <c r="F33" s="13" t="s">
        <v>233</v>
      </c>
    </row>
    <row r="34" spans="1:6" ht="87" customHeight="1" x14ac:dyDescent="0.2">
      <c r="A34" s="199">
        <v>777788</v>
      </c>
      <c r="B34" s="199">
        <v>33</v>
      </c>
      <c r="C34" s="199" t="s">
        <v>61</v>
      </c>
      <c r="D34" s="199" t="s">
        <v>116</v>
      </c>
      <c r="E34" s="199" t="s">
        <v>189</v>
      </c>
      <c r="F34" s="13" t="s">
        <v>234</v>
      </c>
    </row>
    <row r="35" spans="1:6" ht="87" customHeight="1" x14ac:dyDescent="0.2">
      <c r="A35" s="199">
        <v>887777</v>
      </c>
      <c r="B35" s="199">
        <v>34</v>
      </c>
      <c r="C35" s="199" t="s">
        <v>62</v>
      </c>
      <c r="D35" s="199" t="s">
        <v>117</v>
      </c>
      <c r="E35" s="199" t="s">
        <v>190</v>
      </c>
      <c r="F35" s="13" t="s">
        <v>235</v>
      </c>
    </row>
    <row r="36" spans="1:6" ht="87" customHeight="1" x14ac:dyDescent="0.2">
      <c r="A36" s="199">
        <v>787888</v>
      </c>
      <c r="B36" s="199">
        <v>35</v>
      </c>
      <c r="C36" s="199" t="s">
        <v>63</v>
      </c>
      <c r="D36" s="199" t="s">
        <v>118</v>
      </c>
      <c r="E36" s="199" t="s">
        <v>192</v>
      </c>
      <c r="F36" s="13" t="s">
        <v>236</v>
      </c>
    </row>
    <row r="37" spans="1:6" ht="87" customHeight="1" x14ac:dyDescent="0.2">
      <c r="A37" s="199">
        <v>888787</v>
      </c>
      <c r="B37" s="199">
        <v>36</v>
      </c>
      <c r="C37" s="199" t="s">
        <v>64</v>
      </c>
      <c r="D37" s="199" t="s">
        <v>119</v>
      </c>
      <c r="E37" s="199" t="s">
        <v>191</v>
      </c>
      <c r="F37" s="13" t="s">
        <v>237</v>
      </c>
    </row>
    <row r="38" spans="1:6" ht="87" customHeight="1" x14ac:dyDescent="0.2">
      <c r="A38" s="199">
        <v>778787</v>
      </c>
      <c r="B38" s="199">
        <v>37</v>
      </c>
      <c r="C38" s="199" t="s">
        <v>65</v>
      </c>
      <c r="D38" s="199" t="s">
        <v>120</v>
      </c>
      <c r="E38" s="199" t="s">
        <v>193</v>
      </c>
      <c r="F38" s="13" t="s">
        <v>249</v>
      </c>
    </row>
    <row r="39" spans="1:6" ht="87" customHeight="1" x14ac:dyDescent="0.2">
      <c r="A39" s="199">
        <v>787877</v>
      </c>
      <c r="B39" s="199">
        <v>38</v>
      </c>
      <c r="C39" s="199" t="s">
        <v>66</v>
      </c>
      <c r="D39" s="199" t="s">
        <v>121</v>
      </c>
      <c r="E39" s="199" t="s">
        <v>194</v>
      </c>
      <c r="F39" s="13" t="s">
        <v>238</v>
      </c>
    </row>
    <row r="40" spans="1:6" ht="87" customHeight="1" x14ac:dyDescent="0.2">
      <c r="A40" s="199">
        <v>878788</v>
      </c>
      <c r="B40" s="199">
        <v>39</v>
      </c>
      <c r="C40" s="199" t="s">
        <v>67</v>
      </c>
      <c r="D40" s="199" t="s">
        <v>122</v>
      </c>
      <c r="E40" s="199" t="s">
        <v>195</v>
      </c>
      <c r="F40" s="13" t="s">
        <v>239</v>
      </c>
    </row>
    <row r="41" spans="1:6" ht="87" customHeight="1" x14ac:dyDescent="0.2">
      <c r="A41" s="199">
        <v>887878</v>
      </c>
      <c r="B41" s="199">
        <v>40</v>
      </c>
      <c r="C41" s="199" t="s">
        <v>68</v>
      </c>
      <c r="D41" s="199" t="s">
        <v>123</v>
      </c>
      <c r="E41" s="199" t="s">
        <v>196</v>
      </c>
      <c r="F41" s="13" t="s">
        <v>240</v>
      </c>
    </row>
    <row r="42" spans="1:6" ht="87" customHeight="1" x14ac:dyDescent="0.2">
      <c r="A42" s="199">
        <v>788877</v>
      </c>
      <c r="B42" s="199">
        <v>41</v>
      </c>
      <c r="C42" s="199" t="s">
        <v>69</v>
      </c>
      <c r="D42" s="199" t="s">
        <v>124</v>
      </c>
      <c r="E42" s="199" t="s">
        <v>197</v>
      </c>
      <c r="F42" s="13" t="s">
        <v>241</v>
      </c>
    </row>
    <row r="43" spans="1:6" ht="87" customHeight="1" x14ac:dyDescent="0.2">
      <c r="A43" s="199">
        <v>778887</v>
      </c>
      <c r="B43" s="199">
        <v>42</v>
      </c>
      <c r="C43" s="199" t="s">
        <v>55</v>
      </c>
      <c r="D43" s="199" t="s">
        <v>125</v>
      </c>
      <c r="E43" s="199" t="s">
        <v>198</v>
      </c>
      <c r="F43" s="13" t="s">
        <v>242</v>
      </c>
    </row>
    <row r="44" spans="1:6" ht="87" customHeight="1" x14ac:dyDescent="0.2">
      <c r="A44" s="199">
        <v>877777</v>
      </c>
      <c r="B44" s="199">
        <v>43</v>
      </c>
      <c r="C44" s="199" t="s">
        <v>70</v>
      </c>
      <c r="D44" s="199" t="s">
        <v>126</v>
      </c>
      <c r="E44" s="199" t="s">
        <v>200</v>
      </c>
      <c r="F44" s="13" t="s">
        <v>243</v>
      </c>
    </row>
    <row r="45" spans="1:6" ht="87" customHeight="1" x14ac:dyDescent="0.2">
      <c r="A45" s="199">
        <v>777778</v>
      </c>
      <c r="B45" s="199">
        <v>44</v>
      </c>
      <c r="C45" s="199" t="s">
        <v>71</v>
      </c>
      <c r="D45" s="199" t="s">
        <v>127</v>
      </c>
      <c r="E45" s="199" t="s">
        <v>201</v>
      </c>
      <c r="F45" s="13" t="s">
        <v>244</v>
      </c>
    </row>
    <row r="46" spans="1:6" ht="87" customHeight="1" x14ac:dyDescent="0.2">
      <c r="A46" s="199">
        <v>877888</v>
      </c>
      <c r="B46" s="199">
        <v>45</v>
      </c>
      <c r="C46" s="199" t="s">
        <v>72</v>
      </c>
      <c r="D46" s="199" t="s">
        <v>128</v>
      </c>
      <c r="E46" s="199" t="s">
        <v>202</v>
      </c>
      <c r="F46" s="13" t="s">
        <v>245</v>
      </c>
    </row>
    <row r="47" spans="1:6" ht="87" customHeight="1" x14ac:dyDescent="0.2">
      <c r="A47" s="199">
        <v>888778</v>
      </c>
      <c r="B47" s="199">
        <v>46</v>
      </c>
      <c r="C47" s="199" t="s">
        <v>73</v>
      </c>
      <c r="D47" s="199" t="s">
        <v>129</v>
      </c>
      <c r="E47" s="199" t="s">
        <v>203</v>
      </c>
      <c r="F47" s="13" t="s">
        <v>246</v>
      </c>
    </row>
    <row r="48" spans="1:6" ht="87" customHeight="1" x14ac:dyDescent="0.2">
      <c r="A48" s="199">
        <v>877878</v>
      </c>
      <c r="B48" s="199">
        <v>47</v>
      </c>
      <c r="C48" s="199" t="s">
        <v>24</v>
      </c>
      <c r="D48" s="199" t="s">
        <v>130</v>
      </c>
      <c r="E48" s="199" t="s">
        <v>204</v>
      </c>
      <c r="F48" s="13" t="s">
        <v>247</v>
      </c>
    </row>
    <row r="49" spans="1:6" ht="87" customHeight="1" x14ac:dyDescent="0.2">
      <c r="A49" s="199">
        <v>878778</v>
      </c>
      <c r="B49" s="199">
        <v>48</v>
      </c>
      <c r="C49" s="199" t="s">
        <v>74</v>
      </c>
      <c r="D49" s="199" t="s">
        <v>131</v>
      </c>
      <c r="E49" s="199" t="s">
        <v>205</v>
      </c>
      <c r="F49" s="13" t="s">
        <v>248</v>
      </c>
    </row>
    <row r="50" spans="1:6" ht="87" customHeight="1" x14ac:dyDescent="0.2">
      <c r="A50" s="199">
        <v>877787</v>
      </c>
      <c r="B50" s="199">
        <v>49</v>
      </c>
      <c r="C50" s="199" t="s">
        <v>75</v>
      </c>
      <c r="D50" s="199" t="s">
        <v>132</v>
      </c>
      <c r="E50" s="199" t="s">
        <v>206</v>
      </c>
      <c r="F50" s="13" t="s">
        <v>250</v>
      </c>
    </row>
    <row r="51" spans="1:6" ht="87" customHeight="1" x14ac:dyDescent="0.2">
      <c r="A51" s="199">
        <v>787778</v>
      </c>
      <c r="B51" s="199">
        <v>50</v>
      </c>
      <c r="C51" s="199" t="s">
        <v>76</v>
      </c>
      <c r="D51" s="199" t="s">
        <v>133</v>
      </c>
      <c r="E51" s="199" t="s">
        <v>207</v>
      </c>
      <c r="F51" s="13" t="s">
        <v>251</v>
      </c>
    </row>
    <row r="52" spans="1:6" ht="87" customHeight="1" x14ac:dyDescent="0.2">
      <c r="A52" s="199">
        <v>887887</v>
      </c>
      <c r="B52" s="199">
        <v>51</v>
      </c>
      <c r="C52" s="199" t="s">
        <v>77</v>
      </c>
      <c r="D52" s="199" t="s">
        <v>134</v>
      </c>
      <c r="E52" s="199" t="s">
        <v>208</v>
      </c>
      <c r="F52" s="13" t="s">
        <v>252</v>
      </c>
    </row>
    <row r="53" spans="1:6" ht="87" customHeight="1" x14ac:dyDescent="0.2">
      <c r="A53" s="199">
        <v>788788</v>
      </c>
      <c r="B53" s="199">
        <v>52</v>
      </c>
      <c r="C53" s="199" t="s">
        <v>78</v>
      </c>
      <c r="D53" s="199" t="s">
        <v>135</v>
      </c>
      <c r="E53" s="199" t="s">
        <v>209</v>
      </c>
      <c r="F53" s="13" t="s">
        <v>253</v>
      </c>
    </row>
    <row r="54" spans="1:6" ht="87" customHeight="1" x14ac:dyDescent="0.2">
      <c r="A54" s="199">
        <v>778788</v>
      </c>
      <c r="B54" s="199">
        <v>53</v>
      </c>
      <c r="C54" s="199" t="s">
        <v>67</v>
      </c>
      <c r="D54" s="199" t="s">
        <v>136</v>
      </c>
      <c r="E54" s="199" t="s">
        <v>210</v>
      </c>
      <c r="F54" s="13" t="s">
        <v>254</v>
      </c>
    </row>
    <row r="55" spans="1:6" ht="87" customHeight="1" x14ac:dyDescent="0.2">
      <c r="A55" s="199">
        <v>887877</v>
      </c>
      <c r="B55" s="199">
        <v>54</v>
      </c>
      <c r="C55" s="199" t="s">
        <v>79</v>
      </c>
      <c r="D55" s="199" t="s">
        <v>137</v>
      </c>
      <c r="E55" s="199" t="s">
        <v>211</v>
      </c>
      <c r="F55" s="13" t="s">
        <v>255</v>
      </c>
    </row>
    <row r="56" spans="1:6" ht="87" customHeight="1" x14ac:dyDescent="0.2">
      <c r="A56" s="199">
        <v>887787</v>
      </c>
      <c r="B56" s="199">
        <v>55</v>
      </c>
      <c r="C56" s="199" t="s">
        <v>80</v>
      </c>
      <c r="D56" s="199" t="s">
        <v>138</v>
      </c>
      <c r="E56" s="199" t="s">
        <v>212</v>
      </c>
      <c r="F56" s="13" t="s">
        <v>256</v>
      </c>
    </row>
    <row r="57" spans="1:6" ht="87" customHeight="1" x14ac:dyDescent="0.2">
      <c r="A57" s="199">
        <v>787788</v>
      </c>
      <c r="B57" s="199">
        <v>56</v>
      </c>
      <c r="C57" s="199" t="s">
        <v>40</v>
      </c>
      <c r="D57" s="199" t="s">
        <v>139</v>
      </c>
      <c r="E57" s="199" t="s">
        <v>213</v>
      </c>
      <c r="F57" s="13" t="s">
        <v>257</v>
      </c>
    </row>
    <row r="58" spans="1:6" ht="87" customHeight="1" x14ac:dyDescent="0.2">
      <c r="A58" s="199">
        <v>778778</v>
      </c>
      <c r="B58" s="199">
        <v>57</v>
      </c>
      <c r="C58" s="199" t="s">
        <v>81</v>
      </c>
      <c r="D58" s="199" t="s">
        <v>140</v>
      </c>
      <c r="E58" s="199" t="s">
        <v>214</v>
      </c>
      <c r="F58" s="13" t="s">
        <v>258</v>
      </c>
    </row>
    <row r="59" spans="1:6" ht="87" customHeight="1" x14ac:dyDescent="0.2">
      <c r="A59" s="199">
        <v>877877</v>
      </c>
      <c r="B59" s="199">
        <v>58</v>
      </c>
      <c r="C59" s="199" t="s">
        <v>82</v>
      </c>
      <c r="D59" s="199" t="s">
        <v>141</v>
      </c>
      <c r="E59" s="199" t="s">
        <v>215</v>
      </c>
      <c r="F59" s="13" t="s">
        <v>259</v>
      </c>
    </row>
    <row r="60" spans="1:6" ht="87" customHeight="1" x14ac:dyDescent="0.2">
      <c r="A60" s="199">
        <v>778878</v>
      </c>
      <c r="B60" s="199">
        <v>59</v>
      </c>
      <c r="C60" s="199" t="s">
        <v>83</v>
      </c>
      <c r="D60" s="199" t="s">
        <v>142</v>
      </c>
      <c r="E60" s="199" t="s">
        <v>216</v>
      </c>
      <c r="F60" s="13" t="s">
        <v>260</v>
      </c>
    </row>
    <row r="61" spans="1:6" ht="87" customHeight="1" x14ac:dyDescent="0.2">
      <c r="A61" s="199">
        <v>878877</v>
      </c>
      <c r="B61" s="199">
        <v>60</v>
      </c>
      <c r="C61" s="199" t="s">
        <v>68</v>
      </c>
      <c r="D61" s="199" t="s">
        <v>143</v>
      </c>
      <c r="E61" s="199" t="s">
        <v>217</v>
      </c>
      <c r="F61" s="13" t="s">
        <v>261</v>
      </c>
    </row>
    <row r="62" spans="1:6" ht="87" customHeight="1" x14ac:dyDescent="0.2">
      <c r="A62" s="199">
        <v>778877</v>
      </c>
      <c r="B62" s="199">
        <v>61</v>
      </c>
      <c r="C62" s="199" t="s">
        <v>84</v>
      </c>
      <c r="D62" s="199" t="s">
        <v>144</v>
      </c>
      <c r="E62" s="199" t="s">
        <v>218</v>
      </c>
      <c r="F62" s="13" t="s">
        <v>262</v>
      </c>
    </row>
    <row r="63" spans="1:6" ht="87" customHeight="1" x14ac:dyDescent="0.2">
      <c r="A63" s="199">
        <v>887788</v>
      </c>
      <c r="B63" s="199">
        <v>62</v>
      </c>
      <c r="C63" s="199" t="s">
        <v>85</v>
      </c>
      <c r="D63" s="199" t="s">
        <v>145</v>
      </c>
      <c r="E63" s="199" t="s">
        <v>219</v>
      </c>
      <c r="F63" s="13" t="s">
        <v>263</v>
      </c>
    </row>
    <row r="64" spans="1:6" ht="87" customHeight="1" x14ac:dyDescent="0.2">
      <c r="A64" s="199">
        <v>878787</v>
      </c>
      <c r="B64" s="199">
        <v>63</v>
      </c>
      <c r="C64" s="199" t="s">
        <v>86</v>
      </c>
      <c r="D64" s="199" t="s">
        <v>146</v>
      </c>
      <c r="E64" s="199" t="s">
        <v>220</v>
      </c>
      <c r="F64" s="13" t="s">
        <v>264</v>
      </c>
    </row>
    <row r="65" spans="1:6" ht="87" customHeight="1" x14ac:dyDescent="0.2">
      <c r="A65" s="199">
        <v>787878</v>
      </c>
      <c r="B65" s="199">
        <v>64</v>
      </c>
      <c r="C65" s="199" t="s">
        <v>87</v>
      </c>
      <c r="D65" s="199" t="s">
        <v>147</v>
      </c>
      <c r="E65" s="199" t="s">
        <v>221</v>
      </c>
      <c r="F65" s="13" t="s">
        <v>265</v>
      </c>
    </row>
  </sheetData>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A623-8F32-2345-9440-25BEB4E3E0AD}">
  <dimension ref="A1:E65"/>
  <sheetViews>
    <sheetView zoomScaleNormal="100" workbookViewId="0">
      <selection activeCell="H4" sqref="H4"/>
    </sheetView>
  </sheetViews>
  <sheetFormatPr baseColWidth="10" defaultRowHeight="16" x14ac:dyDescent="0.2"/>
  <cols>
    <col min="4" max="4" width="12.1640625" style="2" customWidth="1"/>
    <col min="5" max="5" width="11.83203125" style="2" customWidth="1"/>
    <col min="6" max="6" width="10.5" customWidth="1"/>
  </cols>
  <sheetData>
    <row r="1" spans="1:5" x14ac:dyDescent="0.2">
      <c r="A1" s="2" t="s">
        <v>20</v>
      </c>
      <c r="B1" t="s">
        <v>8</v>
      </c>
      <c r="C1" t="s">
        <v>157</v>
      </c>
      <c r="D1" s="2" t="s">
        <v>156</v>
      </c>
      <c r="E1" s="2" t="s">
        <v>158</v>
      </c>
    </row>
    <row r="2" spans="1:5" x14ac:dyDescent="0.2">
      <c r="A2">
        <v>888888</v>
      </c>
      <c r="B2" s="12" t="str" cm="1">
        <f t="array" ref="B2">_xlfn.LET( _xlpm.t,A2, _xlpm.l,MID(_xlpm.t,_xlfn.SEQUENCE(LEN(_xlpm.t)),1), _xlpm.u,_xlfn.UNIQUE(_xlpm.l), _xlfn.TEXTJOIN(,,_xlfn.XLOOKUP(_xlpm.l,_xlfn._xlws.SORT(_xlpm.u),_xlfn._xlws.SORT(_xlpm.u,1,-1))) )</f>
        <v>888888</v>
      </c>
      <c r="C2">
        <v>888888</v>
      </c>
      <c r="D2" s="2">
        <v>1</v>
      </c>
      <c r="E2" s="2">
        <v>2</v>
      </c>
    </row>
    <row r="3" spans="1:5" x14ac:dyDescent="0.2">
      <c r="A3">
        <v>777777</v>
      </c>
      <c r="B3" s="12" t="str" cm="1">
        <f t="array" ref="B3">_xlfn.LET( _xlpm.t,A3, _xlpm.l,MID(_xlpm.t,_xlfn.SEQUENCE(LEN(_xlpm.t)),1), _xlpm.u,_xlfn.UNIQUE(_xlpm.l), _xlfn.TEXTJOIN(,,_xlfn.XLOOKUP(_xlpm.l,_xlfn._xlws.SORT(_xlpm.u),_xlfn._xlws.SORT(_xlpm.u,1,-1))) )</f>
        <v>777777</v>
      </c>
      <c r="C3">
        <v>777777</v>
      </c>
      <c r="D3" s="2">
        <v>2</v>
      </c>
      <c r="E3" s="2">
        <v>1</v>
      </c>
    </row>
    <row r="4" spans="1:5" x14ac:dyDescent="0.2">
      <c r="A4">
        <v>878887</v>
      </c>
      <c r="B4" s="12" t="str" cm="1">
        <f t="array" ref="B4">_xlfn.LET( _xlpm.t,A4, _xlpm.l,MID(_xlpm.t,_xlfn.SEQUENCE(LEN(_xlpm.t)),1), _xlpm.u,_xlfn.UNIQUE(_xlpm.l), _xlfn.TEXTJOIN(,,_xlfn.XLOOKUP(_xlpm.l,_xlfn._xlws.SORT(_xlpm.u),_xlfn._xlws.SORT(_xlpm.u,1,-1))) )</f>
        <v>787778</v>
      </c>
      <c r="C4">
        <v>877787</v>
      </c>
      <c r="D4" s="2">
        <v>50</v>
      </c>
      <c r="E4" s="2">
        <v>4</v>
      </c>
    </row>
    <row r="5" spans="1:5" x14ac:dyDescent="0.2">
      <c r="A5">
        <v>788878</v>
      </c>
      <c r="B5" s="12" t="str" cm="1">
        <f t="array" ref="B5">_xlfn.LET( _xlpm.t,A5, _xlpm.l,MID(_xlpm.t,_xlfn.SEQUENCE(LEN(_xlpm.t)),1), _xlpm.u,_xlfn.UNIQUE(_xlpm.l), _xlfn.TEXTJOIN(,,_xlfn.XLOOKUP(_xlpm.l,_xlfn._xlws.SORT(_xlpm.u),_xlfn._xlws.SORT(_xlpm.u,1,-1))) )</f>
        <v>877787</v>
      </c>
      <c r="C5">
        <v>787778</v>
      </c>
      <c r="D5" s="2">
        <v>49</v>
      </c>
      <c r="E5" s="2">
        <v>3</v>
      </c>
    </row>
    <row r="6" spans="1:5" x14ac:dyDescent="0.2">
      <c r="A6">
        <v>878777</v>
      </c>
      <c r="B6" s="12" t="str" cm="1">
        <f t="array" ref="B6">_xlfn.LET( _xlpm.t,A6, _xlpm.l,MID(_xlpm.t,_xlfn.SEQUENCE(LEN(_xlpm.t)),1), _xlpm.u,_xlfn.UNIQUE(_xlpm.l), _xlfn.TEXTJOIN(,,_xlfn.XLOOKUP(_xlpm.l,_xlfn._xlws.SORT(_xlpm.u),_xlfn._xlws.SORT(_xlpm.u,1,-1))) )</f>
        <v>787888</v>
      </c>
      <c r="C6" s="11" t="str" cm="1">
        <f t="array" ref="C6">_xlfn.LET(_xlpm.a,A6, _xlpm.n, LEN( _xlpm.a), _xlpm.s, _xlfn.SEQUENCE(_xlpm.n, , _xlpm.n, -1), _xlfn.TEXTJOIN("", , MID(_xlpm.a, _xlpm.s, 1)))</f>
        <v>777878</v>
      </c>
      <c r="D6" s="2">
        <v>35</v>
      </c>
      <c r="E6" s="2">
        <v>6</v>
      </c>
    </row>
    <row r="7" spans="1:5" x14ac:dyDescent="0.2">
      <c r="A7">
        <v>777878</v>
      </c>
      <c r="B7" s="12" t="str" cm="1">
        <f t="array" ref="B7">_xlfn.LET( _xlpm.t,A7, _xlpm.l,MID(_xlpm.t,_xlfn.SEQUENCE(LEN(_xlpm.t)),1), _xlpm.u,_xlfn.UNIQUE(_xlpm.l), _xlfn.TEXTJOIN(,,_xlfn.XLOOKUP(_xlpm.l,_xlfn._xlws.SORT(_xlpm.u),_xlfn._xlws.SORT(_xlpm.u,1,-1))) )</f>
        <v>888787</v>
      </c>
      <c r="C7" s="11" t="str" cm="1">
        <f t="array" ref="C7">_xlfn.LET(_xlpm.a,A7, _xlpm.n, LEN( _xlpm.a), _xlpm.s, _xlfn.SEQUENCE(_xlpm.n, , _xlpm.n, -1), _xlfn.TEXTJOIN("", , MID(_xlpm.a, _xlpm.s, 1)))</f>
        <v>878777</v>
      </c>
      <c r="D7" s="2">
        <v>36</v>
      </c>
      <c r="E7" s="2">
        <v>5</v>
      </c>
    </row>
    <row r="8" spans="1:5" x14ac:dyDescent="0.2">
      <c r="A8">
        <v>888878</v>
      </c>
      <c r="B8" s="12" t="str" cm="1">
        <f t="array" ref="B8">_xlfn.LET( _xlpm.t,A8, _xlpm.l,MID(_xlpm.t,_xlfn.SEQUENCE(LEN(_xlpm.t)),1), _xlpm.u,_xlfn.UNIQUE(_xlpm.l), _xlfn.TEXTJOIN(,,_xlfn.XLOOKUP(_xlpm.l,_xlfn._xlws.SORT(_xlpm.u),_xlfn._xlws.SORT(_xlpm.u,1,-1))) )</f>
        <v>777787</v>
      </c>
      <c r="C8" s="11" t="str" cm="1">
        <f t="array" ref="C8">_xlfn.LET(_xlpm.a,A8, _xlpm.n, LEN( _xlpm.a), _xlpm.s, _xlfn.SEQUENCE(_xlpm.n, , _xlpm.n, -1), _xlfn.TEXTJOIN("", , MID(_xlpm.a, _xlpm.s, 1)))</f>
        <v>878888</v>
      </c>
      <c r="D8" s="2">
        <v>13</v>
      </c>
      <c r="E8" s="2">
        <v>8</v>
      </c>
    </row>
    <row r="9" spans="1:5" x14ac:dyDescent="0.2">
      <c r="A9">
        <v>878888</v>
      </c>
      <c r="B9" s="12" t="str" cm="1">
        <f t="array" ref="B9">_xlfn.LET( _xlpm.t,A9, _xlpm.l,MID(_xlpm.t,_xlfn.SEQUENCE(LEN(_xlpm.t)),1), _xlpm.u,_xlfn.UNIQUE(_xlpm.l), _xlfn.TEXTJOIN(,,_xlfn.XLOOKUP(_xlpm.l,_xlfn._xlws.SORT(_xlpm.u),_xlfn._xlws.SORT(_xlpm.u,1,-1))) )</f>
        <v>787777</v>
      </c>
      <c r="C9" s="11" t="str" cm="1">
        <f t="array" ref="C9">_xlfn.LET(_xlpm.a,A9, _xlpm.n, LEN( _xlpm.a), _xlpm.s, _xlfn.SEQUENCE(_xlpm.n, , _xlpm.n, -1), _xlfn.TEXTJOIN("", , MID(_xlpm.a, _xlpm.s, 1)))</f>
        <v>888878</v>
      </c>
      <c r="D9" s="2">
        <v>14</v>
      </c>
      <c r="E9" s="2">
        <v>7</v>
      </c>
    </row>
    <row r="10" spans="1:5" x14ac:dyDescent="0.2">
      <c r="A10">
        <v>778777</v>
      </c>
      <c r="B10" s="12" t="str" cm="1">
        <f t="array" ref="B10">_xlfn.LET( _xlpm.t,A10, _xlpm.l,MID(_xlpm.t,_xlfn.SEQUENCE(LEN(_xlpm.t)),1), _xlpm.u,_xlfn.UNIQUE(_xlpm.l), _xlfn.TEXTJOIN(,,_xlfn.XLOOKUP(_xlpm.l,_xlfn._xlws.SORT(_xlpm.u),_xlfn._xlws.SORT(_xlpm.u,1,-1))) )</f>
        <v>887888</v>
      </c>
      <c r="C10" s="11" t="str" cm="1">
        <f t="array" ref="C10">_xlfn.LET(_xlpm.a,A10, _xlpm.n, LEN( _xlpm.a), _xlpm.s, _xlfn.SEQUENCE(_xlpm.n, , _xlpm.n, -1), _xlfn.TEXTJOIN("", , MID(_xlpm.a, _xlpm.s, 1)))</f>
        <v>777877</v>
      </c>
      <c r="D10" s="2">
        <v>16</v>
      </c>
      <c r="E10" s="2">
        <v>10</v>
      </c>
    </row>
    <row r="11" spans="1:5" x14ac:dyDescent="0.2">
      <c r="A11">
        <v>777877</v>
      </c>
      <c r="B11" s="12" t="str" cm="1">
        <f t="array" ref="B11">_xlfn.LET( _xlpm.t,A11, _xlpm.l,MID(_xlpm.t,_xlfn.SEQUENCE(LEN(_xlpm.t)),1), _xlpm.u,_xlfn.UNIQUE(_xlpm.l), _xlfn.TEXTJOIN(,,_xlfn.XLOOKUP(_xlpm.l,_xlfn._xlws.SORT(_xlpm.u),_xlfn._xlws.SORT(_xlpm.u,1,-1))) )</f>
        <v>888788</v>
      </c>
      <c r="C11" s="11" t="str" cm="1">
        <f t="array" ref="C11">_xlfn.LET(_xlpm.a,A11, _xlpm.n, LEN( _xlpm.a), _xlpm.s, _xlfn.SEQUENCE(_xlpm.n, , _xlpm.n, -1), _xlfn.TEXTJOIN("", , MID(_xlpm.a, _xlpm.s, 1)))</f>
        <v>778777</v>
      </c>
      <c r="D11" s="2">
        <v>15</v>
      </c>
      <c r="E11" s="2">
        <v>9</v>
      </c>
    </row>
    <row r="12" spans="1:5" x14ac:dyDescent="0.2">
      <c r="A12">
        <v>888777</v>
      </c>
      <c r="B12" s="12" t="str" cm="1">
        <f t="array" ref="B12">_xlfn.LET( _xlpm.t,A12, _xlpm.l,MID(_xlpm.t,_xlfn.SEQUENCE(LEN(_xlpm.t)),1), _xlpm.u,_xlfn.UNIQUE(_xlpm.l), _xlfn.TEXTJOIN(,,_xlfn.XLOOKUP(_xlpm.l,_xlfn._xlws.SORT(_xlpm.u),_xlfn._xlws.SORT(_xlpm.u,1,-1))) )</f>
        <v>777888</v>
      </c>
      <c r="C12" s="11" t="str" cm="1">
        <f t="array" ref="C12">_xlfn.LET(_xlpm.a,A12, _xlpm.n, LEN( _xlpm.a), _xlpm.s, _xlfn.SEQUENCE(_xlpm.n, , _xlpm.n, -1), _xlfn.TEXTJOIN("", , MID(_xlpm.a, _xlpm.s, 1)))</f>
        <v>777888</v>
      </c>
      <c r="D12" s="2">
        <v>12</v>
      </c>
      <c r="E12" s="2">
        <v>12</v>
      </c>
    </row>
    <row r="13" spans="1:5" x14ac:dyDescent="0.2">
      <c r="A13">
        <v>777888</v>
      </c>
      <c r="B13" s="12" t="str" cm="1">
        <f t="array" ref="B13">_xlfn.LET( _xlpm.t,A13, _xlpm.l,MID(_xlpm.t,_xlfn.SEQUENCE(LEN(_xlpm.t)),1), _xlpm.u,_xlfn.UNIQUE(_xlpm.l), _xlfn.TEXTJOIN(,,_xlfn.XLOOKUP(_xlpm.l,_xlfn._xlws.SORT(_xlpm.u),_xlfn._xlws.SORT(_xlpm.u,1,-1))) )</f>
        <v>888777</v>
      </c>
      <c r="C13" s="11" t="str" cm="1">
        <f t="array" ref="C13">_xlfn.LET(_xlpm.a,A13, _xlpm.n, LEN( _xlpm.a), _xlpm.s, _xlfn.SEQUENCE(_xlpm.n, , _xlpm.n, -1), _xlfn.TEXTJOIN("", , MID(_xlpm.a, _xlpm.s, 1)))</f>
        <v>888777</v>
      </c>
      <c r="D13" s="2">
        <v>11</v>
      </c>
      <c r="E13" s="2">
        <v>11</v>
      </c>
    </row>
    <row r="14" spans="1:5" x14ac:dyDescent="0.2">
      <c r="A14">
        <v>777787</v>
      </c>
      <c r="B14" s="12" t="str" cm="1">
        <f t="array" ref="B14">_xlfn.LET( _xlpm.t,A14, _xlpm.l,MID(_xlpm.t,_xlfn.SEQUENCE(LEN(_xlpm.t)),1), _xlpm.u,_xlfn.UNIQUE(_xlpm.l), _xlfn.TEXTJOIN(,,_xlfn.XLOOKUP(_xlpm.l,_xlfn._xlws.SORT(_xlpm.u),_xlfn._xlws.SORT(_xlpm.u,1,-1))) )</f>
        <v>888878</v>
      </c>
      <c r="C14" s="11" t="str" cm="1">
        <f t="array" ref="C14">_xlfn.LET(_xlpm.a,A14, _xlpm.n, LEN( _xlpm.a), _xlpm.s, _xlfn.SEQUENCE(_xlpm.n, , _xlpm.n, -1), _xlfn.TEXTJOIN("", , MID(_xlpm.a, _xlpm.s, 1)))</f>
        <v>787777</v>
      </c>
      <c r="D14" s="2">
        <v>7</v>
      </c>
      <c r="E14" s="2">
        <v>14</v>
      </c>
    </row>
    <row r="15" spans="1:5" x14ac:dyDescent="0.2">
      <c r="A15">
        <v>787777</v>
      </c>
      <c r="B15" s="12" t="str" cm="1">
        <f t="array" ref="B15">_xlfn.LET( _xlpm.t,A15, _xlpm.l,MID(_xlpm.t,_xlfn.SEQUENCE(LEN(_xlpm.t)),1), _xlpm.u,_xlfn.UNIQUE(_xlpm.l), _xlfn.TEXTJOIN(,,_xlfn.XLOOKUP(_xlpm.l,_xlfn._xlws.SORT(_xlpm.u),_xlfn._xlws.SORT(_xlpm.u,1,-1))) )</f>
        <v>878888</v>
      </c>
      <c r="C15" s="11" t="str" cm="1">
        <f t="array" ref="C15">_xlfn.LET(_xlpm.a,A15, _xlpm.n, LEN( _xlpm.a), _xlpm.s, _xlfn.SEQUENCE(_xlpm.n, , _xlpm.n, -1), _xlfn.TEXTJOIN("", , MID(_xlpm.a, _xlpm.s, 1)))</f>
        <v>777787</v>
      </c>
      <c r="D15" s="2">
        <v>8</v>
      </c>
      <c r="E15" s="2">
        <v>13</v>
      </c>
    </row>
    <row r="16" spans="1:5" x14ac:dyDescent="0.2">
      <c r="A16">
        <v>888788</v>
      </c>
      <c r="B16" s="12" t="str" cm="1">
        <f t="array" ref="B16">_xlfn.LET( _xlpm.t,A16, _xlpm.l,MID(_xlpm.t,_xlfn.SEQUENCE(LEN(_xlpm.t)),1), _xlpm.u,_xlfn.UNIQUE(_xlpm.l), _xlfn.TEXTJOIN(,,_xlfn.XLOOKUP(_xlpm.l,_xlfn._xlws.SORT(_xlpm.u),_xlfn._xlws.SORT(_xlpm.u,1,-1))) )</f>
        <v>777877</v>
      </c>
      <c r="C16" s="11" t="str" cm="1">
        <f t="array" ref="C16">_xlfn.LET(_xlpm.a,A16, _xlpm.n, LEN( _xlpm.a), _xlpm.s, _xlfn.SEQUENCE(_xlpm.n, , _xlpm.n, -1), _xlfn.TEXTJOIN("", , MID(_xlpm.a, _xlpm.s, 1)))</f>
        <v>887888</v>
      </c>
      <c r="D16" s="2">
        <v>10</v>
      </c>
      <c r="E16" s="2">
        <v>16</v>
      </c>
    </row>
    <row r="17" spans="1:5" x14ac:dyDescent="0.2">
      <c r="A17">
        <v>887888</v>
      </c>
      <c r="B17" s="12" t="str" cm="1">
        <f t="array" ref="B17">_xlfn.LET( _xlpm.t,A17, _xlpm.l,MID(_xlpm.t,_xlfn.SEQUENCE(LEN(_xlpm.t)),1), _xlpm.u,_xlfn.UNIQUE(_xlpm.l), _xlfn.TEXTJOIN(,,_xlfn.XLOOKUP(_xlpm.l,_xlfn._xlws.SORT(_xlpm.u),_xlfn._xlws.SORT(_xlpm.u,1,-1))) )</f>
        <v>778777</v>
      </c>
      <c r="C17" s="11" t="str" cm="1">
        <f t="array" ref="C17">_xlfn.LET(_xlpm.a,A17, _xlpm.n, LEN( _xlpm.a), _xlpm.s, _xlfn.SEQUENCE(_xlpm.n, , _xlpm.n, -1), _xlfn.TEXTJOIN("", , MID(_xlpm.a, _xlpm.s, 1)))</f>
        <v>888788</v>
      </c>
      <c r="D17" s="2">
        <v>9</v>
      </c>
      <c r="E17" s="2">
        <v>15</v>
      </c>
    </row>
    <row r="18" spans="1:5" x14ac:dyDescent="0.2">
      <c r="A18">
        <v>877887</v>
      </c>
      <c r="B18" s="12" t="str" cm="1">
        <f t="array" ref="B18">_xlfn.LET( _xlpm.t,A18, _xlpm.l,MID(_xlpm.t,_xlfn.SEQUENCE(LEN(_xlpm.t)),1), _xlpm.u,_xlfn.UNIQUE(_xlpm.l), _xlfn.TEXTJOIN(,,_xlfn.XLOOKUP(_xlpm.l,_xlfn._xlws.SORT(_xlpm.u),_xlfn._xlws.SORT(_xlpm.u,1,-1))) )</f>
        <v>788778</v>
      </c>
      <c r="C18" s="11" t="str" cm="1">
        <f t="array" ref="C18">_xlfn.LET(_xlpm.a,A18, _xlpm.n, LEN( _xlpm.a), _xlpm.s, _xlfn.SEQUENCE(_xlpm.n, , _xlpm.n, -1), _xlfn.TEXTJOIN("", , MID(_xlpm.a, _xlpm.s, 1)))</f>
        <v>788778</v>
      </c>
      <c r="D18" s="2">
        <v>18</v>
      </c>
      <c r="E18" s="2">
        <v>18</v>
      </c>
    </row>
    <row r="19" spans="1:5" x14ac:dyDescent="0.2">
      <c r="A19">
        <v>788778</v>
      </c>
      <c r="B19" s="12" t="str" cm="1">
        <f t="array" ref="B19">_xlfn.LET( _xlpm.t,A19, _xlpm.l,MID(_xlpm.t,_xlfn.SEQUENCE(LEN(_xlpm.t)),1), _xlpm.u,_xlfn.UNIQUE(_xlpm.l), _xlfn.TEXTJOIN(,,_xlfn.XLOOKUP(_xlpm.l,_xlfn._xlws.SORT(_xlpm.u),_xlfn._xlws.SORT(_xlpm.u,1,-1))) )</f>
        <v>877887</v>
      </c>
      <c r="C19" s="11" t="str" cm="1">
        <f t="array" ref="C19">_xlfn.LET(_xlpm.a,A19, _xlpm.n, LEN( _xlpm.a), _xlpm.s, _xlfn.SEQUENCE(_xlpm.n, , _xlpm.n, -1), _xlfn.TEXTJOIN("", , MID(_xlpm.a, _xlpm.s, 1)))</f>
        <v>877887</v>
      </c>
      <c r="D19" s="2">
        <v>17</v>
      </c>
      <c r="E19" s="2">
        <v>17</v>
      </c>
    </row>
    <row r="20" spans="1:5" x14ac:dyDescent="0.2">
      <c r="A20">
        <v>888877</v>
      </c>
      <c r="B20" s="12" t="str" cm="1">
        <f t="array" ref="B20">_xlfn.LET( _xlpm.t,A20, _xlpm.l,MID(_xlpm.t,_xlfn.SEQUENCE(LEN(_xlpm.t)),1), _xlpm.u,_xlfn.UNIQUE(_xlpm.l), _xlfn.TEXTJOIN(,,_xlfn.XLOOKUP(_xlpm.l,_xlfn._xlws.SORT(_xlpm.u),_xlfn._xlws.SORT(_xlpm.u,1,-1))) )</f>
        <v>777788</v>
      </c>
      <c r="C20" s="11" t="str" cm="1">
        <f t="array" ref="C20">_xlfn.LET(_xlpm.a,A20, _xlpm.n, LEN( _xlpm.a), _xlpm.s, _xlfn.SEQUENCE(_xlpm.n, , _xlpm.n, -1), _xlfn.TEXTJOIN("", , MID(_xlpm.a, _xlpm.s, 1)))</f>
        <v>778888</v>
      </c>
      <c r="D20" s="2">
        <v>33</v>
      </c>
      <c r="E20" s="2">
        <v>20</v>
      </c>
    </row>
    <row r="21" spans="1:5" x14ac:dyDescent="0.2">
      <c r="A21">
        <v>778888</v>
      </c>
      <c r="B21" s="12" t="str" cm="1">
        <f t="array" ref="B21">_xlfn.LET( _xlpm.t,A21, _xlpm.l,MID(_xlpm.t,_xlfn.SEQUENCE(LEN(_xlpm.t)),1), _xlpm.u,_xlfn.UNIQUE(_xlpm.l), _xlfn.TEXTJOIN(,,_xlfn.XLOOKUP(_xlpm.l,_xlfn._xlws.SORT(_xlpm.u),_xlfn._xlws.SORT(_xlpm.u,1,-1))) )</f>
        <v>887777</v>
      </c>
      <c r="C21" s="11" t="str" cm="1">
        <f t="array" ref="C21">_xlfn.LET(_xlpm.a,A21, _xlpm.n, LEN( _xlpm.a), _xlpm.s, _xlfn.SEQUENCE(_xlpm.n, , _xlpm.n, -1), _xlfn.TEXTJOIN("", , MID(_xlpm.a, _xlpm.s, 1)))</f>
        <v>888877</v>
      </c>
      <c r="D21" s="2">
        <v>34</v>
      </c>
      <c r="E21" s="2">
        <v>19</v>
      </c>
    </row>
    <row r="22" spans="1:5" x14ac:dyDescent="0.2">
      <c r="A22">
        <v>787887</v>
      </c>
      <c r="B22" s="12" t="str" cm="1">
        <f t="array" ref="B22">_xlfn.LET( _xlpm.t,A22, _xlpm.l,MID(_xlpm.t,_xlfn.SEQUENCE(LEN(_xlpm.t)),1), _xlpm.u,_xlfn.UNIQUE(_xlpm.l), _xlfn.TEXTJOIN(,,_xlfn.XLOOKUP(_xlpm.l,_xlfn._xlws.SORT(_xlpm.u),_xlfn._xlws.SORT(_xlpm.u,1,-1))) )</f>
        <v>878778</v>
      </c>
      <c r="C22" s="11" t="str" cm="1">
        <f t="array" ref="C22">_xlfn.LET(_xlpm.a,A22, _xlpm.n, LEN( _xlpm.a), _xlpm.s, _xlfn.SEQUENCE(_xlpm.n, , _xlpm.n, -1), _xlfn.TEXTJOIN("", , MID(_xlpm.a, _xlpm.s, 1)))</f>
        <v>788787</v>
      </c>
      <c r="D22" s="2">
        <v>48</v>
      </c>
      <c r="E22" s="2">
        <v>22</v>
      </c>
    </row>
    <row r="23" spans="1:5" x14ac:dyDescent="0.2">
      <c r="A23">
        <v>788787</v>
      </c>
      <c r="B23" s="12" t="str" cm="1">
        <f t="array" ref="B23">_xlfn.LET( _xlpm.t,A23, _xlpm.l,MID(_xlpm.t,_xlfn.SEQUENCE(LEN(_xlpm.t)),1), _xlpm.u,_xlfn.UNIQUE(_xlpm.l), _xlfn.TEXTJOIN(,,_xlfn.XLOOKUP(_xlpm.l,_xlfn._xlws.SORT(_xlpm.u),_xlfn._xlws.SORT(_xlpm.u,1,-1))) )</f>
        <v>877878</v>
      </c>
      <c r="C23" s="11" t="str" cm="1">
        <f t="array" ref="C23">_xlfn.LET(_xlpm.a,A23, _xlpm.n, LEN( _xlpm.a), _xlpm.s, _xlfn.SEQUENCE(_xlpm.n, , _xlpm.n, -1), _xlfn.TEXTJOIN("", , MID(_xlpm.a, _xlpm.s, 1)))</f>
        <v>787887</v>
      </c>
      <c r="D23" s="2">
        <v>47</v>
      </c>
      <c r="E23" s="2">
        <v>21</v>
      </c>
    </row>
    <row r="24" spans="1:5" x14ac:dyDescent="0.2">
      <c r="A24">
        <v>788888</v>
      </c>
      <c r="B24" s="12" t="str" cm="1">
        <f t="array" ref="B24">_xlfn.LET( _xlpm.t,A24, _xlpm.l,MID(_xlpm.t,_xlfn.SEQUENCE(LEN(_xlpm.t)),1), _xlpm.u,_xlfn.UNIQUE(_xlpm.l), _xlfn.TEXTJOIN(,,_xlfn.XLOOKUP(_xlpm.l,_xlfn._xlws.SORT(_xlpm.u),_xlfn._xlws.SORT(_xlpm.u,1,-1))) )</f>
        <v>877777</v>
      </c>
      <c r="C24" s="11" t="str" cm="1">
        <f t="array" ref="C24">_xlfn.LET(_xlpm.a,A24, _xlpm.n, LEN( _xlpm.a), _xlpm.s, _xlfn.SEQUENCE(_xlpm.n, , _xlpm.n, -1), _xlfn.TEXTJOIN("", , MID(_xlpm.a, _xlpm.s, 1)))</f>
        <v>888887</v>
      </c>
      <c r="D24" s="2">
        <v>43</v>
      </c>
      <c r="E24" s="2">
        <v>24</v>
      </c>
    </row>
    <row r="25" spans="1:5" x14ac:dyDescent="0.2">
      <c r="A25">
        <v>888887</v>
      </c>
      <c r="B25" s="12" t="str" cm="1">
        <f t="array" ref="B25">_xlfn.LET( _xlpm.t,A25, _xlpm.l,MID(_xlpm.t,_xlfn.SEQUENCE(LEN(_xlpm.t)),1), _xlpm.u,_xlfn.UNIQUE(_xlpm.l), _xlfn.TEXTJOIN(,,_xlfn.XLOOKUP(_xlpm.l,_xlfn._xlws.SORT(_xlpm.u),_xlfn._xlws.SORT(_xlpm.u,1,-1))) )</f>
        <v>777778</v>
      </c>
      <c r="C25" s="11" t="str" cm="1">
        <f t="array" ref="C25">_xlfn.LET(_xlpm.a,A25, _xlpm.n, LEN( _xlpm.a), _xlpm.s, _xlfn.SEQUENCE(_xlpm.n, , _xlpm.n, -1), _xlfn.TEXTJOIN("", , MID(_xlpm.a, _xlpm.s, 1)))</f>
        <v>788888</v>
      </c>
      <c r="D25" s="2">
        <v>44</v>
      </c>
      <c r="E25" s="2">
        <v>23</v>
      </c>
    </row>
    <row r="26" spans="1:5" x14ac:dyDescent="0.2">
      <c r="A26">
        <v>777887</v>
      </c>
      <c r="B26" s="12" t="str" cm="1">
        <f t="array" ref="B26">_xlfn.LET( _xlpm.t,A26, _xlpm.l,MID(_xlpm.t,_xlfn.SEQUENCE(LEN(_xlpm.t)),1), _xlpm.u,_xlfn.UNIQUE(_xlpm.l), _xlfn.TEXTJOIN(,,_xlfn.XLOOKUP(_xlpm.l,_xlfn._xlws.SORT(_xlpm.u),_xlfn._xlws.SORT(_xlpm.u,1,-1))) )</f>
        <v>888778</v>
      </c>
      <c r="C26" s="11" t="str" cm="1">
        <f t="array" ref="C26">_xlfn.LET(_xlpm.a,A26, _xlpm.n, LEN( _xlpm.a), _xlpm.s, _xlfn.SEQUENCE(_xlpm.n, , _xlpm.n, -1), _xlfn.TEXTJOIN("", , MID(_xlpm.a, _xlpm.s, 1)))</f>
        <v>788777</v>
      </c>
      <c r="D26" s="2">
        <v>46</v>
      </c>
      <c r="E26" s="2">
        <v>26</v>
      </c>
    </row>
    <row r="27" spans="1:5" x14ac:dyDescent="0.2">
      <c r="A27">
        <v>788777</v>
      </c>
      <c r="B27" s="12" t="str" cm="1">
        <f t="array" ref="B27">_xlfn.LET( _xlpm.t,A27, _xlpm.l,MID(_xlpm.t,_xlfn.SEQUENCE(LEN(_xlpm.t)),1), _xlpm.u,_xlfn.UNIQUE(_xlpm.l), _xlfn.TEXTJOIN(,,_xlfn.XLOOKUP(_xlpm.l,_xlfn._xlws.SORT(_xlpm.u),_xlfn._xlws.SORT(_xlpm.u,1,-1))) )</f>
        <v>877888</v>
      </c>
      <c r="C27" s="11" t="str" cm="1">
        <f t="array" ref="C27">_xlfn.LET(_xlpm.a,A27, _xlpm.n, LEN( _xlpm.a), _xlpm.s, _xlfn.SEQUENCE(_xlpm.n, , _xlpm.n, -1), _xlfn.TEXTJOIN("", , MID(_xlpm.a, _xlpm.s, 1)))</f>
        <v>777887</v>
      </c>
      <c r="D27" s="2">
        <v>45</v>
      </c>
      <c r="E27" s="2">
        <v>25</v>
      </c>
    </row>
    <row r="28" spans="1:5" x14ac:dyDescent="0.2">
      <c r="A28">
        <v>788887</v>
      </c>
      <c r="B28" s="12" t="str" cm="1">
        <f t="array" ref="B28">_xlfn.LET( _xlpm.t,A28, _xlpm.l,MID(_xlpm.t,_xlfn.SEQUENCE(LEN(_xlpm.t)),1), _xlpm.u,_xlfn.UNIQUE(_xlpm.l), _xlfn.TEXTJOIN(,,_xlfn.XLOOKUP(_xlpm.l,_xlfn._xlws.SORT(_xlpm.u),_xlfn._xlws.SORT(_xlpm.u,1,-1))) )</f>
        <v>877778</v>
      </c>
      <c r="C28" s="11" t="str" cm="1">
        <f t="array" ref="C28">_xlfn.LET(_xlpm.a,A28, _xlpm.n, LEN( _xlpm.a), _xlpm.s, _xlfn.SEQUENCE(_xlpm.n, , _xlpm.n, -1), _xlfn.TEXTJOIN("", , MID(_xlpm.a, _xlpm.s, 1)))</f>
        <v>788887</v>
      </c>
      <c r="D28" s="2">
        <v>28</v>
      </c>
      <c r="E28" s="2">
        <v>27</v>
      </c>
    </row>
    <row r="29" spans="1:5" x14ac:dyDescent="0.2">
      <c r="A29">
        <v>877778</v>
      </c>
      <c r="B29" s="12" t="str" cm="1">
        <f t="array" ref="B29">_xlfn.LET( _xlpm.t,A29, _xlpm.l,MID(_xlpm.t,_xlfn.SEQUENCE(LEN(_xlpm.t)),1), _xlpm.u,_xlfn.UNIQUE(_xlpm.l), _xlfn.TEXTJOIN(,,_xlfn.XLOOKUP(_xlpm.l,_xlfn._xlws.SORT(_xlpm.u),_xlfn._xlws.SORT(_xlpm.u,1,-1))) )</f>
        <v>788887</v>
      </c>
      <c r="C29" s="11" t="str" cm="1">
        <f t="array" ref="C29">_xlfn.LET(_xlpm.a,A29, _xlpm.n, LEN( _xlpm.a), _xlpm.s, _xlfn.SEQUENCE(_xlpm.n, , _xlpm.n, -1), _xlfn.TEXTJOIN("", , MID(_xlpm.a, _xlpm.s, 1)))</f>
        <v>877778</v>
      </c>
      <c r="D29" s="2">
        <v>27</v>
      </c>
      <c r="E29" s="2">
        <v>28</v>
      </c>
    </row>
    <row r="30" spans="1:5" x14ac:dyDescent="0.2">
      <c r="A30">
        <v>878878</v>
      </c>
      <c r="B30" s="12" t="str" cm="1">
        <f t="array" ref="B30">_xlfn.LET( _xlpm.t,A30, _xlpm.l,MID(_xlpm.t,_xlfn.SEQUENCE(LEN(_xlpm.t)),1), _xlpm.u,_xlfn.UNIQUE(_xlpm.l), _xlfn.TEXTJOIN(,,_xlfn.XLOOKUP(_xlpm.l,_xlfn._xlws.SORT(_xlpm.u),_xlfn._xlws.SORT(_xlpm.u,1,-1))) )</f>
        <v>787787</v>
      </c>
      <c r="C30" s="11" t="str" cm="1">
        <f t="array" ref="C30">_xlfn.LET(_xlpm.a,A30, _xlpm.n, LEN( _xlpm.a), _xlpm.s, _xlfn.SEQUENCE(_xlpm.n, , _xlpm.n, -1), _xlfn.TEXTJOIN("", , MID(_xlpm.a, _xlpm.s, 1)))</f>
        <v>878878</v>
      </c>
      <c r="D30" s="2">
        <v>30</v>
      </c>
      <c r="E30" s="2">
        <v>29</v>
      </c>
    </row>
    <row r="31" spans="1:5" x14ac:dyDescent="0.2">
      <c r="A31">
        <v>787787</v>
      </c>
      <c r="B31" s="12" t="str" cm="1">
        <f t="array" ref="B31">_xlfn.LET( _xlpm.t,A31, _xlpm.l,MID(_xlpm.t,_xlfn.SEQUENCE(LEN(_xlpm.t)),1), _xlpm.u,_xlfn.UNIQUE(_xlpm.l), _xlfn.TEXTJOIN(,,_xlfn.XLOOKUP(_xlpm.l,_xlfn._xlws.SORT(_xlpm.u),_xlfn._xlws.SORT(_xlpm.u,1,-1))) )</f>
        <v>878878</v>
      </c>
      <c r="C31" s="11" t="str" cm="1">
        <f t="array" ref="C31">_xlfn.LET(_xlpm.a,A31, _xlpm.n, LEN( _xlpm.a), _xlpm.s, _xlfn.SEQUENCE(_xlpm.n, , _xlpm.n, -1), _xlfn.TEXTJOIN("", , MID(_xlpm.a, _xlpm.s, 1)))</f>
        <v>787787</v>
      </c>
      <c r="D31" s="2">
        <v>29</v>
      </c>
      <c r="E31" s="2">
        <v>30</v>
      </c>
    </row>
    <row r="32" spans="1:5" x14ac:dyDescent="0.2">
      <c r="A32">
        <v>877788</v>
      </c>
      <c r="B32" s="12" t="str" cm="1">
        <f t="array" ref="B32">_xlfn.LET( _xlpm.t,A32, _xlpm.l,MID(_xlpm.t,_xlfn.SEQUENCE(LEN(_xlpm.t)),1), _xlpm.u,_xlfn.UNIQUE(_xlpm.l), _xlfn.TEXTJOIN(,,_xlfn.XLOOKUP(_xlpm.l,_xlfn._xlws.SORT(_xlpm.u),_xlfn._xlws.SORT(_xlpm.u,1,-1))) )</f>
        <v>788877</v>
      </c>
      <c r="C32" s="11" t="str" cm="1">
        <f t="array" ref="C32">_xlfn.LET(_xlpm.a,A32, _xlpm.n, LEN( _xlpm.a), _xlpm.s, _xlfn.SEQUENCE(_xlpm.n, , _xlpm.n, -1), _xlfn.TEXTJOIN("", , MID(_xlpm.a, _xlpm.s, 1)))</f>
        <v>887778</v>
      </c>
      <c r="D32" s="2">
        <v>41</v>
      </c>
      <c r="E32" s="2">
        <v>32</v>
      </c>
    </row>
    <row r="33" spans="1:5" x14ac:dyDescent="0.2">
      <c r="A33">
        <v>887778</v>
      </c>
      <c r="B33" s="12" t="str" cm="1">
        <f t="array" ref="B33">_xlfn.LET( _xlpm.t,A33, _xlpm.l,MID(_xlpm.t,_xlfn.SEQUENCE(LEN(_xlpm.t)),1), _xlpm.u,_xlfn.UNIQUE(_xlpm.l), _xlfn.TEXTJOIN(,,_xlfn.XLOOKUP(_xlpm.l,_xlfn._xlws.SORT(_xlpm.u),_xlfn._xlws.SORT(_xlpm.u,1,-1))) )</f>
        <v>778887</v>
      </c>
      <c r="C33" s="11" t="str" cm="1">
        <f t="array" ref="C33">_xlfn.LET(_xlpm.a,A33, _xlpm.n, LEN( _xlpm.a), _xlpm.s, _xlfn.SEQUENCE(_xlpm.n, , _xlpm.n, -1), _xlfn.TEXTJOIN("", , MID(_xlpm.a, _xlpm.s, 1)))</f>
        <v>877788</v>
      </c>
      <c r="D33" s="2">
        <v>42</v>
      </c>
      <c r="E33" s="2">
        <v>31</v>
      </c>
    </row>
    <row r="34" spans="1:5" x14ac:dyDescent="0.2">
      <c r="A34">
        <v>777788</v>
      </c>
      <c r="B34" s="12" t="str" cm="1">
        <f t="array" ref="B34">_xlfn.LET( _xlpm.t,A34, _xlpm.l,MID(_xlpm.t,_xlfn.SEQUENCE(LEN(_xlpm.t)),1), _xlpm.u,_xlfn.UNIQUE(_xlpm.l), _xlfn.TEXTJOIN(,,_xlfn.XLOOKUP(_xlpm.l,_xlfn._xlws.SORT(_xlpm.u),_xlfn._xlws.SORT(_xlpm.u,1,-1))) )</f>
        <v>888877</v>
      </c>
      <c r="C34" s="11" t="str" cm="1">
        <f t="array" ref="C34">_xlfn.LET(_xlpm.a,A34, _xlpm.n, LEN( _xlpm.a), _xlpm.s, _xlfn.SEQUENCE(_xlpm.n, , _xlpm.n, -1), _xlfn.TEXTJOIN("", , MID(_xlpm.a, _xlpm.s, 1)))</f>
        <v>887777</v>
      </c>
      <c r="D34" s="2">
        <v>19</v>
      </c>
      <c r="E34" s="2">
        <v>34</v>
      </c>
    </row>
    <row r="35" spans="1:5" x14ac:dyDescent="0.2">
      <c r="A35">
        <v>887777</v>
      </c>
      <c r="B35" s="12" t="str" cm="1">
        <f t="array" ref="B35">_xlfn.LET( _xlpm.t,A35, _xlpm.l,MID(_xlpm.t,_xlfn.SEQUENCE(LEN(_xlpm.t)),1), _xlpm.u,_xlfn.UNIQUE(_xlpm.l), _xlfn.TEXTJOIN(,,_xlfn.XLOOKUP(_xlpm.l,_xlfn._xlws.SORT(_xlpm.u),_xlfn._xlws.SORT(_xlpm.u,1,-1))) )</f>
        <v>778888</v>
      </c>
      <c r="C35" s="11" t="str" cm="1">
        <f t="array" ref="C35">_xlfn.LET(_xlpm.a,A35, _xlpm.n, LEN( _xlpm.a), _xlpm.s, _xlfn.SEQUENCE(_xlpm.n, , _xlpm.n, -1), _xlfn.TEXTJOIN("", , MID(_xlpm.a, _xlpm.s, 1)))</f>
        <v>777788</v>
      </c>
      <c r="D35" s="2">
        <v>20</v>
      </c>
      <c r="E35" s="2">
        <v>33</v>
      </c>
    </row>
    <row r="36" spans="1:5" x14ac:dyDescent="0.2">
      <c r="A36">
        <v>787888</v>
      </c>
      <c r="B36" s="12" t="str" cm="1">
        <f t="array" ref="B36">_xlfn.LET( _xlpm.t,A36, _xlpm.l,MID(_xlpm.t,_xlfn.SEQUENCE(LEN(_xlpm.t)),1), _xlpm.u,_xlfn.UNIQUE(_xlpm.l), _xlfn.TEXTJOIN(,,_xlfn.XLOOKUP(_xlpm.l,_xlfn._xlws.SORT(_xlpm.u),_xlfn._xlws.SORT(_xlpm.u,1,-1))) )</f>
        <v>878777</v>
      </c>
      <c r="C36" s="11" t="str" cm="1">
        <f t="array" ref="C36">_xlfn.LET(_xlpm.a,A36, _xlpm.n, LEN( _xlpm.a), _xlpm.s, _xlfn.SEQUENCE(_xlpm.n, , _xlpm.n, -1), _xlfn.TEXTJOIN("", , MID(_xlpm.a, _xlpm.s, 1)))</f>
        <v>888787</v>
      </c>
      <c r="D36" s="2">
        <v>5</v>
      </c>
      <c r="E36" s="2">
        <v>36</v>
      </c>
    </row>
    <row r="37" spans="1:5" x14ac:dyDescent="0.2">
      <c r="A37">
        <v>888787</v>
      </c>
      <c r="B37" s="12" t="str" cm="1">
        <f t="array" ref="B37">_xlfn.LET( _xlpm.t,A37, _xlpm.l,MID(_xlpm.t,_xlfn.SEQUENCE(LEN(_xlpm.t)),1), _xlpm.u,_xlfn.UNIQUE(_xlpm.l), _xlfn.TEXTJOIN(,,_xlfn.XLOOKUP(_xlpm.l,_xlfn._xlws.SORT(_xlpm.u),_xlfn._xlws.SORT(_xlpm.u,1,-1))) )</f>
        <v>777878</v>
      </c>
      <c r="C37" s="11" t="str" cm="1">
        <f t="array" ref="C37">_xlfn.LET(_xlpm.a,A37, _xlpm.n, LEN( _xlpm.a), _xlpm.s, _xlfn.SEQUENCE(_xlpm.n, , _xlpm.n, -1), _xlfn.TEXTJOIN("", , MID(_xlpm.a, _xlpm.s, 1)))</f>
        <v>787888</v>
      </c>
      <c r="D37" s="2">
        <v>6</v>
      </c>
      <c r="E37" s="2">
        <v>35</v>
      </c>
    </row>
    <row r="38" spans="1:5" x14ac:dyDescent="0.2">
      <c r="A38">
        <v>778787</v>
      </c>
      <c r="B38" s="12" t="str" cm="1">
        <f t="array" ref="B38">_xlfn.LET( _xlpm.t,A38, _xlpm.l,MID(_xlpm.t,_xlfn.SEQUENCE(LEN(_xlpm.t)),1), _xlpm.u,_xlfn.UNIQUE(_xlpm.l), _xlfn.TEXTJOIN(,,_xlfn.XLOOKUP(_xlpm.l,_xlfn._xlws.SORT(_xlpm.u),_xlfn._xlws.SORT(_xlpm.u,1,-1))) )</f>
        <v>887878</v>
      </c>
      <c r="C38" s="11" t="str" cm="1">
        <f t="array" ref="C38">_xlfn.LET(_xlpm.a,A38, _xlpm.n, LEN( _xlpm.a), _xlpm.s, _xlfn.SEQUENCE(_xlpm.n, , _xlpm.n, -1), _xlfn.TEXTJOIN("", , MID(_xlpm.a, _xlpm.s, 1)))</f>
        <v>787877</v>
      </c>
      <c r="D38" s="2">
        <v>40</v>
      </c>
      <c r="E38" s="2">
        <v>38</v>
      </c>
    </row>
    <row r="39" spans="1:5" x14ac:dyDescent="0.2">
      <c r="A39">
        <v>787877</v>
      </c>
      <c r="B39" s="12" t="str" cm="1">
        <f t="array" ref="B39">_xlfn.LET( _xlpm.t,A39, _xlpm.l,MID(_xlpm.t,_xlfn.SEQUENCE(LEN(_xlpm.t)),1), _xlpm.u,_xlfn.UNIQUE(_xlpm.l), _xlfn.TEXTJOIN(,,_xlfn.XLOOKUP(_xlpm.l,_xlfn._xlws.SORT(_xlpm.u),_xlfn._xlws.SORT(_xlpm.u,1,-1))) )</f>
        <v>878788</v>
      </c>
      <c r="C39" s="11" t="str" cm="1">
        <f t="array" ref="C39">_xlfn.LET(_xlpm.a,A39, _xlpm.n, LEN( _xlpm.a), _xlpm.s, _xlfn.SEQUENCE(_xlpm.n, , _xlpm.n, -1), _xlfn.TEXTJOIN("", , MID(_xlpm.a, _xlpm.s, 1)))</f>
        <v>778787</v>
      </c>
      <c r="D39" s="2">
        <v>39</v>
      </c>
      <c r="E39" s="2">
        <v>37</v>
      </c>
    </row>
    <row r="40" spans="1:5" x14ac:dyDescent="0.2">
      <c r="A40">
        <v>878788</v>
      </c>
      <c r="B40" s="12" t="str" cm="1">
        <f t="array" ref="B40">_xlfn.LET( _xlpm.t,A40, _xlpm.l,MID(_xlpm.t,_xlfn.SEQUENCE(LEN(_xlpm.t)),1), _xlpm.u,_xlfn.UNIQUE(_xlpm.l), _xlfn.TEXTJOIN(,,_xlfn.XLOOKUP(_xlpm.l,_xlfn._xlws.SORT(_xlpm.u),_xlfn._xlws.SORT(_xlpm.u,1,-1))) )</f>
        <v>787877</v>
      </c>
      <c r="C40" s="11" t="str" cm="1">
        <f t="array" ref="C40">_xlfn.LET(_xlpm.a,A40, _xlpm.n, LEN( _xlpm.a), _xlpm.s, _xlfn.SEQUENCE(_xlpm.n, , _xlpm.n, -1), _xlfn.TEXTJOIN("", , MID(_xlpm.a, _xlpm.s, 1)))</f>
        <v>887878</v>
      </c>
      <c r="D40" s="2">
        <v>38</v>
      </c>
      <c r="E40" s="2">
        <v>40</v>
      </c>
    </row>
    <row r="41" spans="1:5" x14ac:dyDescent="0.2">
      <c r="A41">
        <v>887878</v>
      </c>
      <c r="B41" s="12" t="str" cm="1">
        <f t="array" ref="B41">_xlfn.LET( _xlpm.t,A41, _xlpm.l,MID(_xlpm.t,_xlfn.SEQUENCE(LEN(_xlpm.t)),1), _xlpm.u,_xlfn.UNIQUE(_xlpm.l), _xlfn.TEXTJOIN(,,_xlfn.XLOOKUP(_xlpm.l,_xlfn._xlws.SORT(_xlpm.u),_xlfn._xlws.SORT(_xlpm.u,1,-1))) )</f>
        <v>778787</v>
      </c>
      <c r="C41" s="11" t="str" cm="1">
        <f t="array" ref="C41">_xlfn.LET(_xlpm.a,A41, _xlpm.n, LEN( _xlpm.a), _xlpm.s, _xlfn.SEQUENCE(_xlpm.n, , _xlpm.n, -1), _xlfn.TEXTJOIN("", , MID(_xlpm.a, _xlpm.s, 1)))</f>
        <v>878788</v>
      </c>
      <c r="D41" s="2">
        <v>37</v>
      </c>
      <c r="E41" s="2">
        <v>39</v>
      </c>
    </row>
    <row r="42" spans="1:5" x14ac:dyDescent="0.2">
      <c r="A42">
        <v>788877</v>
      </c>
      <c r="B42" s="12" t="str" cm="1">
        <f t="array" ref="B42">_xlfn.LET( _xlpm.t,A42, _xlpm.l,MID(_xlpm.t,_xlfn.SEQUENCE(LEN(_xlpm.t)),1), _xlpm.u,_xlfn.UNIQUE(_xlpm.l), _xlfn.TEXTJOIN(,,_xlfn.XLOOKUP(_xlpm.l,_xlfn._xlws.SORT(_xlpm.u),_xlfn._xlws.SORT(_xlpm.u,1,-1))) )</f>
        <v>877788</v>
      </c>
      <c r="C42" s="11" t="str" cm="1">
        <f t="array" ref="C42">_xlfn.LET(_xlpm.a,A42, _xlpm.n, LEN( _xlpm.a), _xlpm.s, _xlfn.SEQUENCE(_xlpm.n, , _xlpm.n, -1), _xlfn.TEXTJOIN("", , MID(_xlpm.a, _xlpm.s, 1)))</f>
        <v>778887</v>
      </c>
      <c r="D42" s="2">
        <v>31</v>
      </c>
      <c r="E42" s="2">
        <v>42</v>
      </c>
    </row>
    <row r="43" spans="1:5" x14ac:dyDescent="0.2">
      <c r="A43">
        <v>778887</v>
      </c>
      <c r="B43" s="12" t="str" cm="1">
        <f t="array" ref="B43">_xlfn.LET( _xlpm.t,A43, _xlpm.l,MID(_xlpm.t,_xlfn.SEQUENCE(LEN(_xlpm.t)),1), _xlpm.u,_xlfn.UNIQUE(_xlpm.l), _xlfn.TEXTJOIN(,,_xlfn.XLOOKUP(_xlpm.l,_xlfn._xlws.SORT(_xlpm.u),_xlfn._xlws.SORT(_xlpm.u,1,-1))) )</f>
        <v>887778</v>
      </c>
      <c r="C43" s="11" t="str" cm="1">
        <f t="array" ref="C43">_xlfn.LET(_xlpm.a,A43, _xlpm.n, LEN( _xlpm.a), _xlpm.s, _xlfn.SEQUENCE(_xlpm.n, , _xlpm.n, -1), _xlfn.TEXTJOIN("", , MID(_xlpm.a, _xlpm.s, 1)))</f>
        <v>788877</v>
      </c>
      <c r="D43" s="2">
        <v>32</v>
      </c>
      <c r="E43" s="2">
        <v>41</v>
      </c>
    </row>
    <row r="44" spans="1:5" x14ac:dyDescent="0.2">
      <c r="A44">
        <v>877777</v>
      </c>
      <c r="B44" s="12" t="str" cm="1">
        <f t="array" ref="B44">_xlfn.LET( _xlpm.t,A44, _xlpm.l,MID(_xlpm.t,_xlfn.SEQUENCE(LEN(_xlpm.t)),1), _xlpm.u,_xlfn.UNIQUE(_xlpm.l), _xlfn.TEXTJOIN(,,_xlfn.XLOOKUP(_xlpm.l,_xlfn._xlws.SORT(_xlpm.u),_xlfn._xlws.SORT(_xlpm.u,1,-1))) )</f>
        <v>788888</v>
      </c>
      <c r="C44" s="11" t="str" cm="1">
        <f t="array" ref="C44">_xlfn.LET(_xlpm.a,A44, _xlpm.n, LEN( _xlpm.a), _xlpm.s, _xlfn.SEQUENCE(_xlpm.n, , _xlpm.n, -1), _xlfn.TEXTJOIN("", , MID(_xlpm.a, _xlpm.s, 1)))</f>
        <v>777778</v>
      </c>
      <c r="D44" s="2">
        <v>23</v>
      </c>
      <c r="E44" s="2">
        <v>44</v>
      </c>
    </row>
    <row r="45" spans="1:5" x14ac:dyDescent="0.2">
      <c r="A45">
        <v>777778</v>
      </c>
      <c r="B45" s="12" t="str" cm="1">
        <f t="array" ref="B45">_xlfn.LET( _xlpm.t,A45, _xlpm.l,MID(_xlpm.t,_xlfn.SEQUENCE(LEN(_xlpm.t)),1), _xlpm.u,_xlfn.UNIQUE(_xlpm.l), _xlfn.TEXTJOIN(,,_xlfn.XLOOKUP(_xlpm.l,_xlfn._xlws.SORT(_xlpm.u),_xlfn._xlws.SORT(_xlpm.u,1,-1))) )</f>
        <v>888887</v>
      </c>
      <c r="C45" s="11" t="str" cm="1">
        <f t="array" ref="C45">_xlfn.LET(_xlpm.a,A45, _xlpm.n, LEN( _xlpm.a), _xlpm.s, _xlfn.SEQUENCE(_xlpm.n, , _xlpm.n, -1), _xlfn.TEXTJOIN("", , MID(_xlpm.a, _xlpm.s, 1)))</f>
        <v>877777</v>
      </c>
      <c r="D45" s="2">
        <v>24</v>
      </c>
      <c r="E45" s="2">
        <v>43</v>
      </c>
    </row>
    <row r="46" spans="1:5" x14ac:dyDescent="0.2">
      <c r="A46">
        <v>877888</v>
      </c>
      <c r="B46" s="12" t="str" cm="1">
        <f t="array" ref="B46">_xlfn.LET( _xlpm.t,A46, _xlpm.l,MID(_xlpm.t,_xlfn.SEQUENCE(LEN(_xlpm.t)),1), _xlpm.u,_xlfn.UNIQUE(_xlpm.l), _xlfn.TEXTJOIN(,,_xlfn.XLOOKUP(_xlpm.l,_xlfn._xlws.SORT(_xlpm.u),_xlfn._xlws.SORT(_xlpm.u,1,-1))) )</f>
        <v>788777</v>
      </c>
      <c r="C46" s="11" t="str" cm="1">
        <f t="array" ref="C46">_xlfn.LET(_xlpm.a,A46, _xlpm.n, LEN( _xlpm.a), _xlpm.s, _xlfn.SEQUENCE(_xlpm.n, , _xlpm.n, -1), _xlfn.TEXTJOIN("", , MID(_xlpm.a, _xlpm.s, 1)))</f>
        <v>888778</v>
      </c>
      <c r="D46" s="2">
        <v>26</v>
      </c>
      <c r="E46" s="2">
        <v>46</v>
      </c>
    </row>
    <row r="47" spans="1:5" x14ac:dyDescent="0.2">
      <c r="A47">
        <v>888778</v>
      </c>
      <c r="B47" s="12" t="str" cm="1">
        <f t="array" ref="B47">_xlfn.LET( _xlpm.t,A47, _xlpm.l,MID(_xlpm.t,_xlfn.SEQUENCE(LEN(_xlpm.t)),1), _xlpm.u,_xlfn.UNIQUE(_xlpm.l), _xlfn.TEXTJOIN(,,_xlfn.XLOOKUP(_xlpm.l,_xlfn._xlws.SORT(_xlpm.u),_xlfn._xlws.SORT(_xlpm.u,1,-1))) )</f>
        <v>777887</v>
      </c>
      <c r="C47" s="11" t="str" cm="1">
        <f t="array" ref="C47">_xlfn.LET(_xlpm.a,A47, _xlpm.n, LEN( _xlpm.a), _xlpm.s, _xlfn.SEQUENCE(_xlpm.n, , _xlpm.n, -1), _xlfn.TEXTJOIN("", , MID(_xlpm.a, _xlpm.s, 1)))</f>
        <v>877888</v>
      </c>
      <c r="D47" s="2">
        <v>25</v>
      </c>
      <c r="E47" s="2">
        <v>45</v>
      </c>
    </row>
    <row r="48" spans="1:5" x14ac:dyDescent="0.2">
      <c r="A48">
        <v>877878</v>
      </c>
      <c r="B48" s="12" t="str" cm="1">
        <f t="array" ref="B48">_xlfn.LET( _xlpm.t,A48, _xlpm.l,MID(_xlpm.t,_xlfn.SEQUENCE(LEN(_xlpm.t)),1), _xlpm.u,_xlfn.UNIQUE(_xlpm.l), _xlfn.TEXTJOIN(,,_xlfn.XLOOKUP(_xlpm.l,_xlfn._xlws.SORT(_xlpm.u),_xlfn._xlws.SORT(_xlpm.u,1,-1))) )</f>
        <v>788787</v>
      </c>
      <c r="C48" s="11" t="str" cm="1">
        <f t="array" ref="C48">_xlfn.LET(_xlpm.a,A48, _xlpm.n, LEN( _xlpm.a), _xlpm.s, _xlfn.SEQUENCE(_xlpm.n, , _xlpm.n, -1), _xlfn.TEXTJOIN("", , MID(_xlpm.a, _xlpm.s, 1)))</f>
        <v>878778</v>
      </c>
      <c r="D48" s="2">
        <v>22</v>
      </c>
      <c r="E48" s="2">
        <v>48</v>
      </c>
    </row>
    <row r="49" spans="1:5" x14ac:dyDescent="0.2">
      <c r="A49">
        <v>878778</v>
      </c>
      <c r="B49" s="12" t="str" cm="1">
        <f t="array" ref="B49">_xlfn.LET( _xlpm.t,A49, _xlpm.l,MID(_xlpm.t,_xlfn.SEQUENCE(LEN(_xlpm.t)),1), _xlpm.u,_xlfn.UNIQUE(_xlpm.l), _xlfn.TEXTJOIN(,,_xlfn.XLOOKUP(_xlpm.l,_xlfn._xlws.SORT(_xlpm.u),_xlfn._xlws.SORT(_xlpm.u,1,-1))) )</f>
        <v>787887</v>
      </c>
      <c r="C49" s="11" t="str" cm="1">
        <f t="array" ref="C49">_xlfn.LET(_xlpm.a,A49, _xlpm.n, LEN( _xlpm.a), _xlpm.s, _xlfn.SEQUENCE(_xlpm.n, , _xlpm.n, -1), _xlfn.TEXTJOIN("", , MID(_xlpm.a, _xlpm.s, 1)))</f>
        <v>877878</v>
      </c>
      <c r="D49" s="2">
        <v>21</v>
      </c>
      <c r="E49" s="2">
        <v>47</v>
      </c>
    </row>
    <row r="50" spans="1:5" x14ac:dyDescent="0.2">
      <c r="A50">
        <v>877787</v>
      </c>
      <c r="B50" s="12" t="str" cm="1">
        <f t="array" ref="B50">_xlfn.LET( _xlpm.t,A50, _xlpm.l,MID(_xlpm.t,_xlfn.SEQUENCE(LEN(_xlpm.t)),1), _xlpm.u,_xlfn.UNIQUE(_xlpm.l), _xlfn.TEXTJOIN(,,_xlfn.XLOOKUP(_xlpm.l,_xlfn._xlws.SORT(_xlpm.u),_xlfn._xlws.SORT(_xlpm.u,1,-1))) )</f>
        <v>788878</v>
      </c>
      <c r="C50" s="11" t="str" cm="1">
        <f t="array" ref="C50">_xlfn.LET(_xlpm.a,A50, _xlpm.n, LEN( _xlpm.a), _xlpm.s, _xlfn.SEQUENCE(_xlpm.n, , _xlpm.n, -1), _xlfn.TEXTJOIN("", , MID(_xlpm.a, _xlpm.s, 1)))</f>
        <v>787778</v>
      </c>
      <c r="D50" s="2">
        <v>4</v>
      </c>
      <c r="E50" s="2">
        <v>50</v>
      </c>
    </row>
    <row r="51" spans="1:5" x14ac:dyDescent="0.2">
      <c r="A51">
        <v>787778</v>
      </c>
      <c r="B51" s="12" t="str" cm="1">
        <f t="array" ref="B51">_xlfn.LET( _xlpm.t,A51, _xlpm.l,MID(_xlpm.t,_xlfn.SEQUENCE(LEN(_xlpm.t)),1), _xlpm.u,_xlfn.UNIQUE(_xlpm.l), _xlfn.TEXTJOIN(,,_xlfn.XLOOKUP(_xlpm.l,_xlfn._xlws.SORT(_xlpm.u),_xlfn._xlws.SORT(_xlpm.u,1,-1))) )</f>
        <v>878887</v>
      </c>
      <c r="C51" s="11" t="str" cm="1">
        <f t="array" ref="C51">_xlfn.LET(_xlpm.a,A51, _xlpm.n, LEN( _xlpm.a), _xlpm.s, _xlfn.SEQUENCE(_xlpm.n, , _xlpm.n, -1), _xlfn.TEXTJOIN("", , MID(_xlpm.a, _xlpm.s, 1)))</f>
        <v>877787</v>
      </c>
      <c r="D51" s="2">
        <v>3</v>
      </c>
      <c r="E51" s="2">
        <v>49</v>
      </c>
    </row>
    <row r="52" spans="1:5" x14ac:dyDescent="0.2">
      <c r="A52">
        <v>887887</v>
      </c>
      <c r="B52" s="12" t="str" cm="1">
        <f t="array" ref="B52">_xlfn.LET( _xlpm.t,A52, _xlpm.l,MID(_xlpm.t,_xlfn.SEQUENCE(LEN(_xlpm.t)),1), _xlpm.u,_xlfn.UNIQUE(_xlpm.l), _xlfn.TEXTJOIN(,,_xlfn.XLOOKUP(_xlpm.l,_xlfn._xlws.SORT(_xlpm.u),_xlfn._xlws.SORT(_xlpm.u,1,-1))) )</f>
        <v>778778</v>
      </c>
      <c r="C52" s="11" t="str" cm="1">
        <f t="array" ref="C52">_xlfn.LET(_xlpm.a,A52, _xlpm.n, LEN( _xlpm.a), _xlpm.s, _xlfn.SEQUENCE(_xlpm.n, , _xlpm.n, -1), _xlfn.TEXTJOIN("", , MID(_xlpm.a, _xlpm.s, 1)))</f>
        <v>788788</v>
      </c>
      <c r="D52" s="2">
        <v>57</v>
      </c>
      <c r="E52" s="2">
        <v>52</v>
      </c>
    </row>
    <row r="53" spans="1:5" x14ac:dyDescent="0.2">
      <c r="A53">
        <v>788788</v>
      </c>
      <c r="B53" s="12" t="str" cm="1">
        <f t="array" ref="B53">_xlfn.LET( _xlpm.t,A53, _xlpm.l,MID(_xlpm.t,_xlfn.SEQUENCE(LEN(_xlpm.t)),1), _xlpm.u,_xlfn.UNIQUE(_xlpm.l), _xlfn.TEXTJOIN(,,_xlfn.XLOOKUP(_xlpm.l,_xlfn._xlws.SORT(_xlpm.u),_xlfn._xlws.SORT(_xlpm.u,1,-1))) )</f>
        <v>877877</v>
      </c>
      <c r="C53" s="11" t="str" cm="1">
        <f t="array" ref="C53">_xlfn.LET(_xlpm.a,A53, _xlpm.n, LEN( _xlpm.a), _xlpm.s, _xlfn.SEQUENCE(_xlpm.n, , _xlpm.n, -1), _xlfn.TEXTJOIN("", , MID(_xlpm.a, _xlpm.s, 1)))</f>
        <v>887887</v>
      </c>
      <c r="D53" s="2">
        <v>58</v>
      </c>
      <c r="E53" s="2">
        <v>51</v>
      </c>
    </row>
    <row r="54" spans="1:5" x14ac:dyDescent="0.2">
      <c r="A54">
        <v>778788</v>
      </c>
      <c r="B54" s="12" t="str" cm="1">
        <f t="array" ref="B54">_xlfn.LET( _xlpm.t,A54, _xlpm.l,MID(_xlpm.t,_xlfn.SEQUENCE(LEN(_xlpm.t)),1), _xlpm.u,_xlfn.UNIQUE(_xlpm.l), _xlfn.TEXTJOIN(,,_xlfn.XLOOKUP(_xlpm.l,_xlfn._xlws.SORT(_xlpm.u),_xlfn._xlws.SORT(_xlpm.u,1,-1))) )</f>
        <v>887877</v>
      </c>
      <c r="C54" s="11" t="str" cm="1">
        <f t="array" ref="C54">_xlfn.LET(_xlpm.a,A54, _xlpm.n, LEN( _xlpm.a), _xlpm.s, _xlfn.SEQUENCE(_xlpm.n, , _xlpm.n, -1), _xlfn.TEXTJOIN("", , MID(_xlpm.a, _xlpm.s, 1)))</f>
        <v>887877</v>
      </c>
      <c r="D54" s="2">
        <v>54</v>
      </c>
      <c r="E54" s="2">
        <v>54</v>
      </c>
    </row>
    <row r="55" spans="1:5" x14ac:dyDescent="0.2">
      <c r="A55">
        <v>887877</v>
      </c>
      <c r="B55" s="12" t="str" cm="1">
        <f t="array" ref="B55">_xlfn.LET( _xlpm.t,A55, _xlpm.l,MID(_xlpm.t,_xlfn.SEQUENCE(LEN(_xlpm.t)),1), _xlpm.u,_xlfn.UNIQUE(_xlpm.l), _xlfn.TEXTJOIN(,,_xlfn.XLOOKUP(_xlpm.l,_xlfn._xlws.SORT(_xlpm.u),_xlfn._xlws.SORT(_xlpm.u,1,-1))) )</f>
        <v>778788</v>
      </c>
      <c r="C55" s="11" t="str" cm="1">
        <f t="array" ref="C55">_xlfn.LET(_xlpm.a,A55, _xlpm.n, LEN( _xlpm.a), _xlpm.s, _xlfn.SEQUENCE(_xlpm.n, , _xlpm.n, -1), _xlfn.TEXTJOIN("", , MID(_xlpm.a, _xlpm.s, 1)))</f>
        <v>778788</v>
      </c>
      <c r="D55" s="2">
        <v>53</v>
      </c>
      <c r="E55" s="2">
        <v>53</v>
      </c>
    </row>
    <row r="56" spans="1:5" x14ac:dyDescent="0.2">
      <c r="A56">
        <v>887787</v>
      </c>
      <c r="B56" s="12" t="str" cm="1">
        <f t="array" ref="B56">_xlfn.LET( _xlpm.t,A56, _xlpm.l,MID(_xlpm.t,_xlfn.SEQUENCE(LEN(_xlpm.t)),1), _xlpm.u,_xlfn.UNIQUE(_xlpm.l), _xlfn.TEXTJOIN(,,_xlfn.XLOOKUP(_xlpm.l,_xlfn._xlws.SORT(_xlpm.u),_xlfn._xlws.SORT(_xlpm.u,1,-1))) )</f>
        <v>778878</v>
      </c>
      <c r="C56" s="11" t="str" cm="1">
        <f t="array" ref="C56">_xlfn.LET(_xlpm.a,A56, _xlpm.n, LEN( _xlpm.a), _xlpm.s, _xlfn.SEQUENCE(_xlpm.n, , _xlpm.n, -1), _xlfn.TEXTJOIN("", , MID(_xlpm.a, _xlpm.s, 1)))</f>
        <v>787788</v>
      </c>
      <c r="D56" s="2">
        <v>59</v>
      </c>
      <c r="E56" s="2">
        <v>56</v>
      </c>
    </row>
    <row r="57" spans="1:5" x14ac:dyDescent="0.2">
      <c r="A57">
        <v>787788</v>
      </c>
      <c r="B57" s="12" t="str" cm="1">
        <f t="array" ref="B57">_xlfn.LET( _xlpm.t,A57, _xlpm.l,MID(_xlpm.t,_xlfn.SEQUENCE(LEN(_xlpm.t)),1), _xlpm.u,_xlfn.UNIQUE(_xlpm.l), _xlfn.TEXTJOIN(,,_xlfn.XLOOKUP(_xlpm.l,_xlfn._xlws.SORT(_xlpm.u),_xlfn._xlws.SORT(_xlpm.u,1,-1))) )</f>
        <v>878877</v>
      </c>
      <c r="C57" s="11" t="str" cm="1">
        <f t="array" ref="C57">_xlfn.LET(_xlpm.a,A57, _xlpm.n, LEN( _xlpm.a), _xlpm.s, _xlfn.SEQUENCE(_xlpm.n, , _xlpm.n, -1), _xlfn.TEXTJOIN("", , MID(_xlpm.a, _xlpm.s, 1)))</f>
        <v>887787</v>
      </c>
      <c r="D57" s="2">
        <v>60</v>
      </c>
      <c r="E57" s="2">
        <v>55</v>
      </c>
    </row>
    <row r="58" spans="1:5" x14ac:dyDescent="0.2">
      <c r="A58">
        <v>778778</v>
      </c>
      <c r="B58" s="12" t="str" cm="1">
        <f t="array" ref="B58">_xlfn.LET( _xlpm.t,A58, _xlpm.l,MID(_xlpm.t,_xlfn.SEQUENCE(LEN(_xlpm.t)),1), _xlpm.u,_xlfn.UNIQUE(_xlpm.l), _xlfn.TEXTJOIN(,,_xlfn.XLOOKUP(_xlpm.l,_xlfn._xlws.SORT(_xlpm.u),_xlfn._xlws.SORT(_xlpm.u,1,-1))) )</f>
        <v>887887</v>
      </c>
      <c r="C58" s="11" t="str" cm="1">
        <f t="array" ref="C58">_xlfn.LET(_xlpm.a,A58, _xlpm.n, LEN( _xlpm.a), _xlpm.s, _xlfn.SEQUENCE(_xlpm.n, , _xlpm.n, -1), _xlfn.TEXTJOIN("", , MID(_xlpm.a, _xlpm.s, 1)))</f>
        <v>877877</v>
      </c>
      <c r="D58" s="2">
        <v>51</v>
      </c>
      <c r="E58" s="2">
        <v>58</v>
      </c>
    </row>
    <row r="59" spans="1:5" x14ac:dyDescent="0.2">
      <c r="A59">
        <v>877877</v>
      </c>
      <c r="B59" s="12" t="str" cm="1">
        <f t="array" ref="B59">_xlfn.LET( _xlpm.t,A59, _xlpm.l,MID(_xlpm.t,_xlfn.SEQUENCE(LEN(_xlpm.t)),1), _xlpm.u,_xlfn.UNIQUE(_xlpm.l), _xlfn.TEXTJOIN(,,_xlfn.XLOOKUP(_xlpm.l,_xlfn._xlws.SORT(_xlpm.u),_xlfn._xlws.SORT(_xlpm.u,1,-1))) )</f>
        <v>788788</v>
      </c>
      <c r="C59" s="11" t="str" cm="1">
        <f t="array" ref="C59">_xlfn.LET(_xlpm.a,A59, _xlpm.n, LEN( _xlpm.a), _xlpm.s, _xlfn.SEQUENCE(_xlpm.n, , _xlpm.n, -1), _xlfn.TEXTJOIN("", , MID(_xlpm.a, _xlpm.s, 1)))</f>
        <v>778778</v>
      </c>
      <c r="D59" s="2">
        <v>52</v>
      </c>
      <c r="E59" s="2">
        <v>57</v>
      </c>
    </row>
    <row r="60" spans="1:5" x14ac:dyDescent="0.2">
      <c r="A60">
        <v>778878</v>
      </c>
      <c r="B60" s="12" t="str" cm="1">
        <f t="array" ref="B60">_xlfn.LET( _xlpm.t,A60, _xlpm.l,MID(_xlpm.t,_xlfn.SEQUENCE(LEN(_xlpm.t)),1), _xlpm.u,_xlfn.UNIQUE(_xlpm.l), _xlfn.TEXTJOIN(,,_xlfn.XLOOKUP(_xlpm.l,_xlfn._xlws.SORT(_xlpm.u),_xlfn._xlws.SORT(_xlpm.u,1,-1))) )</f>
        <v>887787</v>
      </c>
      <c r="C60" s="11" t="str" cm="1">
        <f t="array" ref="C60">_xlfn.LET(_xlpm.a,A60, _xlpm.n, LEN( _xlpm.a), _xlpm.s, _xlfn.SEQUENCE(_xlpm.n, , _xlpm.n, -1), _xlfn.TEXTJOIN("", , MID(_xlpm.a, _xlpm.s, 1)))</f>
        <v>878877</v>
      </c>
      <c r="D60" s="2">
        <v>55</v>
      </c>
      <c r="E60" s="2">
        <v>60</v>
      </c>
    </row>
    <row r="61" spans="1:5" x14ac:dyDescent="0.2">
      <c r="A61">
        <v>878877</v>
      </c>
      <c r="B61" s="12" t="str" cm="1">
        <f t="array" ref="B61">_xlfn.LET( _xlpm.t,A61, _xlpm.l,MID(_xlpm.t,_xlfn.SEQUENCE(LEN(_xlpm.t)),1), _xlpm.u,_xlfn.UNIQUE(_xlpm.l), _xlfn.TEXTJOIN(,,_xlfn.XLOOKUP(_xlpm.l,_xlfn._xlws.SORT(_xlpm.u),_xlfn._xlws.SORT(_xlpm.u,1,-1))) )</f>
        <v>787788</v>
      </c>
      <c r="C61" s="11" t="str" cm="1">
        <f t="array" ref="C61">_xlfn.LET(_xlpm.a,A61, _xlpm.n, LEN( _xlpm.a), _xlpm.s, _xlfn.SEQUENCE(_xlpm.n, , _xlpm.n, -1), _xlfn.TEXTJOIN("", , MID(_xlpm.a, _xlpm.s, 1)))</f>
        <v>778878</v>
      </c>
      <c r="D61" s="2">
        <v>56</v>
      </c>
      <c r="E61" s="2">
        <v>59</v>
      </c>
    </row>
    <row r="62" spans="1:5" x14ac:dyDescent="0.2">
      <c r="A62">
        <v>778877</v>
      </c>
      <c r="B62" s="12" t="str" cm="1">
        <f t="array" ref="B62">_xlfn.LET( _xlpm.t,A62, _xlpm.l,MID(_xlpm.t,_xlfn.SEQUENCE(LEN(_xlpm.t)),1), _xlpm.u,_xlfn.UNIQUE(_xlpm.l), _xlfn.TEXTJOIN(,,_xlfn.XLOOKUP(_xlpm.l,_xlfn._xlws.SORT(_xlpm.u),_xlfn._xlws.SORT(_xlpm.u,1,-1))) )</f>
        <v>887788</v>
      </c>
      <c r="C62" s="11" t="str" cm="1">
        <f t="array" ref="C62">_xlfn.LET(_xlpm.a,A62, _xlpm.n, LEN( _xlpm.a), _xlpm.s, _xlfn.SEQUENCE(_xlpm.n, , _xlpm.n, -1), _xlfn.TEXTJOIN("", , MID(_xlpm.a, _xlpm.s, 1)))</f>
        <v>778877</v>
      </c>
      <c r="D62" s="2">
        <v>62</v>
      </c>
      <c r="E62" s="2">
        <v>61</v>
      </c>
    </row>
    <row r="63" spans="1:5" x14ac:dyDescent="0.2">
      <c r="A63">
        <v>887788</v>
      </c>
      <c r="B63" s="12" t="str" cm="1">
        <f t="array" ref="B63">_xlfn.LET( _xlpm.t,A63, _xlpm.l,MID(_xlpm.t,_xlfn.SEQUENCE(LEN(_xlpm.t)),1), _xlpm.u,_xlfn.UNIQUE(_xlpm.l), _xlfn.TEXTJOIN(,,_xlfn.XLOOKUP(_xlpm.l,_xlfn._xlws.SORT(_xlpm.u),_xlfn._xlws.SORT(_xlpm.u,1,-1))) )</f>
        <v>778877</v>
      </c>
      <c r="C63" s="11" t="str" cm="1">
        <f t="array" ref="C63">_xlfn.LET(_xlpm.a,A63, _xlpm.n, LEN( _xlpm.a), _xlpm.s, _xlfn.SEQUENCE(_xlpm.n, , _xlpm.n, -1), _xlfn.TEXTJOIN("", , MID(_xlpm.a, _xlpm.s, 1)))</f>
        <v>887788</v>
      </c>
      <c r="D63" s="2">
        <v>61</v>
      </c>
      <c r="E63" s="2">
        <v>62</v>
      </c>
    </row>
    <row r="64" spans="1:5" x14ac:dyDescent="0.2">
      <c r="A64">
        <v>878787</v>
      </c>
      <c r="B64" s="12" t="str" cm="1">
        <f t="array" ref="B64">_xlfn.LET( _xlpm.t,A64, _xlpm.l,MID(_xlpm.t,_xlfn.SEQUENCE(LEN(_xlpm.t)),1), _xlpm.u,_xlfn.UNIQUE(_xlpm.l), _xlfn.TEXTJOIN(,,_xlfn.XLOOKUP(_xlpm.l,_xlfn._xlws.SORT(_xlpm.u),_xlfn._xlws.SORT(_xlpm.u,1,-1))) )</f>
        <v>787878</v>
      </c>
      <c r="C64" s="11" t="str" cm="1">
        <f t="array" ref="C64">_xlfn.LET(_xlpm.a,A64, _xlpm.n, LEN( _xlpm.a), _xlpm.s, _xlfn.SEQUENCE(_xlpm.n, , _xlpm.n, -1), _xlfn.TEXTJOIN("", , MID(_xlpm.a, _xlpm.s, 1)))</f>
        <v>787878</v>
      </c>
      <c r="D64" s="2">
        <v>64</v>
      </c>
      <c r="E64" s="2">
        <v>64</v>
      </c>
    </row>
    <row r="65" spans="1:5" x14ac:dyDescent="0.2">
      <c r="A65">
        <v>787878</v>
      </c>
      <c r="B65" s="12" t="str" cm="1">
        <f t="array" ref="B65">_xlfn.LET( _xlpm.t,A65, _xlpm.l,MID(_xlpm.t,_xlfn.SEQUENCE(LEN(_xlpm.t)),1), _xlpm.u,_xlfn.UNIQUE(_xlpm.l), _xlfn.TEXTJOIN(,,_xlfn.XLOOKUP(_xlpm.l,_xlfn._xlws.SORT(_xlpm.u),_xlfn._xlws.SORT(_xlpm.u,1,-1))) )</f>
        <v>878787</v>
      </c>
      <c r="C65" s="11" t="str" cm="1">
        <f t="array" ref="C65">_xlfn.LET(_xlpm.a,A65, _xlpm.n, LEN( _xlpm.a), _xlpm.s, _xlfn.SEQUENCE(_xlpm.n, , _xlpm.n, -1), _xlfn.TEXTJOIN("", , MID(_xlpm.a, _xlpm.s, 1)))</f>
        <v>878787</v>
      </c>
      <c r="D65" s="2">
        <v>63</v>
      </c>
      <c r="E65" s="2">
        <v>63</v>
      </c>
    </row>
  </sheetData>
  <sheetProtection sheet="1" objects="1" scenarios="1" selectLockedCells="1" selectUnlockedCells="1"/>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82DA4-2DD8-A542-9E1C-6F673044D214}">
  <dimension ref="A1:B65"/>
  <sheetViews>
    <sheetView topLeftCell="A33" workbookViewId="0">
      <selection activeCell="B63" sqref="B63"/>
    </sheetView>
  </sheetViews>
  <sheetFormatPr baseColWidth="10" defaultRowHeight="16" x14ac:dyDescent="0.2"/>
  <cols>
    <col min="2" max="2" width="12.5" style="2" customWidth="1"/>
  </cols>
  <sheetData>
    <row r="1" spans="1:2" x14ac:dyDescent="0.2">
      <c r="A1" s="2" t="s">
        <v>159</v>
      </c>
      <c r="B1" s="2" t="s">
        <v>12</v>
      </c>
    </row>
    <row r="2" spans="1:2" x14ac:dyDescent="0.2">
      <c r="A2">
        <v>888888</v>
      </c>
      <c r="B2" s="2">
        <v>2</v>
      </c>
    </row>
    <row r="3" spans="1:2" x14ac:dyDescent="0.2">
      <c r="A3">
        <v>777777</v>
      </c>
      <c r="B3" s="2">
        <v>1</v>
      </c>
    </row>
    <row r="4" spans="1:2" x14ac:dyDescent="0.2">
      <c r="A4" s="10">
        <v>788888</v>
      </c>
      <c r="B4" s="2">
        <v>23</v>
      </c>
    </row>
    <row r="5" spans="1:2" x14ac:dyDescent="0.2">
      <c r="A5">
        <v>888887</v>
      </c>
      <c r="B5" s="2">
        <v>24</v>
      </c>
    </row>
    <row r="6" spans="1:2" x14ac:dyDescent="0.2">
      <c r="A6">
        <v>787877</v>
      </c>
      <c r="B6" s="2">
        <v>38</v>
      </c>
    </row>
    <row r="7" spans="1:2" x14ac:dyDescent="0.2">
      <c r="A7">
        <v>778787</v>
      </c>
      <c r="B7" s="2">
        <v>37</v>
      </c>
    </row>
    <row r="8" spans="1:2" x14ac:dyDescent="0.2">
      <c r="A8">
        <v>888887</v>
      </c>
      <c r="B8" s="2">
        <v>24</v>
      </c>
    </row>
    <row r="9" spans="1:2" x14ac:dyDescent="0.2">
      <c r="A9">
        <v>788888</v>
      </c>
      <c r="B9" s="2">
        <v>23</v>
      </c>
    </row>
    <row r="10" spans="1:2" x14ac:dyDescent="0.2">
      <c r="A10">
        <v>787877</v>
      </c>
      <c r="B10" s="2">
        <v>38</v>
      </c>
    </row>
    <row r="11" spans="1:2" x14ac:dyDescent="0.2">
      <c r="A11">
        <v>778787</v>
      </c>
      <c r="B11" s="2">
        <v>37</v>
      </c>
    </row>
    <row r="12" spans="1:2" x14ac:dyDescent="0.2">
      <c r="A12">
        <v>887878</v>
      </c>
      <c r="B12" s="2">
        <v>40</v>
      </c>
    </row>
    <row r="13" spans="1:2" x14ac:dyDescent="0.2">
      <c r="A13">
        <v>778788</v>
      </c>
      <c r="B13" s="2">
        <v>53</v>
      </c>
    </row>
    <row r="14" spans="1:2" x14ac:dyDescent="0.2">
      <c r="A14">
        <v>777778</v>
      </c>
      <c r="B14" s="2">
        <v>44</v>
      </c>
    </row>
    <row r="15" spans="1:2" x14ac:dyDescent="0.2">
      <c r="A15">
        <v>877777</v>
      </c>
      <c r="B15" s="2">
        <v>43</v>
      </c>
    </row>
    <row r="16" spans="1:2" x14ac:dyDescent="0.2">
      <c r="A16">
        <v>887878</v>
      </c>
      <c r="B16" s="2">
        <v>40</v>
      </c>
    </row>
    <row r="17" spans="1:2" x14ac:dyDescent="0.2">
      <c r="A17">
        <v>878788</v>
      </c>
      <c r="B17" s="2">
        <v>39</v>
      </c>
    </row>
    <row r="18" spans="1:2" x14ac:dyDescent="0.2">
      <c r="A18">
        <v>778788</v>
      </c>
      <c r="B18" s="2">
        <v>53</v>
      </c>
    </row>
    <row r="19" spans="1:2" x14ac:dyDescent="0.2">
      <c r="A19">
        <v>887877</v>
      </c>
      <c r="B19" s="2">
        <v>54</v>
      </c>
    </row>
    <row r="20" spans="1:2" x14ac:dyDescent="0.2">
      <c r="A20">
        <v>888887</v>
      </c>
      <c r="B20" s="2">
        <v>24</v>
      </c>
    </row>
    <row r="21" spans="1:2" x14ac:dyDescent="0.2">
      <c r="A21">
        <v>788888</v>
      </c>
      <c r="B21" s="2">
        <v>23</v>
      </c>
    </row>
    <row r="22" spans="1:2" x14ac:dyDescent="0.2">
      <c r="A22">
        <v>878788</v>
      </c>
      <c r="B22" s="2">
        <v>39</v>
      </c>
    </row>
    <row r="23" spans="1:2" x14ac:dyDescent="0.2">
      <c r="A23">
        <v>887878</v>
      </c>
      <c r="B23" s="2">
        <v>40</v>
      </c>
    </row>
    <row r="24" spans="1:2" x14ac:dyDescent="0.2">
      <c r="A24">
        <v>777777</v>
      </c>
      <c r="B24" s="2">
        <v>1</v>
      </c>
    </row>
    <row r="25" spans="1:2" x14ac:dyDescent="0.2">
      <c r="A25">
        <v>888888</v>
      </c>
      <c r="B25" s="2">
        <v>2</v>
      </c>
    </row>
    <row r="26" spans="1:2" x14ac:dyDescent="0.2">
      <c r="A26">
        <v>778788</v>
      </c>
      <c r="B26" s="2">
        <v>53</v>
      </c>
    </row>
    <row r="27" spans="1:2" x14ac:dyDescent="0.2">
      <c r="A27">
        <v>887877</v>
      </c>
      <c r="B27" s="2">
        <v>54</v>
      </c>
    </row>
    <row r="28" spans="1:2" x14ac:dyDescent="0.2">
      <c r="A28">
        <v>888888</v>
      </c>
      <c r="B28" s="2">
        <v>2</v>
      </c>
    </row>
    <row r="29" spans="1:2" x14ac:dyDescent="0.2">
      <c r="A29">
        <v>777777</v>
      </c>
      <c r="B29" s="2">
        <v>1</v>
      </c>
    </row>
    <row r="30" spans="1:2" x14ac:dyDescent="0.2">
      <c r="A30">
        <v>788887</v>
      </c>
      <c r="B30" s="2">
        <v>27</v>
      </c>
    </row>
    <row r="31" spans="1:2" x14ac:dyDescent="0.2">
      <c r="A31">
        <v>877778</v>
      </c>
      <c r="B31" s="2">
        <v>28</v>
      </c>
    </row>
    <row r="32" spans="1:2" x14ac:dyDescent="0.2">
      <c r="A32">
        <v>777778</v>
      </c>
      <c r="B32" s="2">
        <v>44</v>
      </c>
    </row>
    <row r="33" spans="1:2" x14ac:dyDescent="0.2">
      <c r="A33">
        <v>877777</v>
      </c>
      <c r="B33" s="2">
        <v>43</v>
      </c>
    </row>
    <row r="34" spans="1:2" x14ac:dyDescent="0.2">
      <c r="A34">
        <v>777778</v>
      </c>
      <c r="B34" s="2">
        <v>44</v>
      </c>
    </row>
    <row r="35" spans="1:2" x14ac:dyDescent="0.2">
      <c r="A35">
        <v>877777</v>
      </c>
      <c r="B35" s="2">
        <v>43</v>
      </c>
    </row>
    <row r="36" spans="1:2" x14ac:dyDescent="0.2">
      <c r="A36">
        <v>878788</v>
      </c>
      <c r="B36" s="2">
        <v>39</v>
      </c>
    </row>
    <row r="37" spans="1:2" x14ac:dyDescent="0.2">
      <c r="A37">
        <v>887878</v>
      </c>
      <c r="B37" s="2">
        <v>40</v>
      </c>
    </row>
    <row r="38" spans="1:2" x14ac:dyDescent="0.2">
      <c r="A38">
        <v>787878</v>
      </c>
      <c r="B38" s="2">
        <v>64</v>
      </c>
    </row>
    <row r="39" spans="1:2" x14ac:dyDescent="0.2">
      <c r="A39">
        <v>878787</v>
      </c>
      <c r="B39" s="2">
        <v>63</v>
      </c>
    </row>
    <row r="40" spans="1:2" x14ac:dyDescent="0.2">
      <c r="A40">
        <v>787878</v>
      </c>
      <c r="B40" s="2">
        <v>64</v>
      </c>
    </row>
    <row r="41" spans="1:2" x14ac:dyDescent="0.2">
      <c r="A41">
        <v>878787</v>
      </c>
      <c r="B41" s="2">
        <v>63</v>
      </c>
    </row>
    <row r="42" spans="1:2" x14ac:dyDescent="0.2">
      <c r="A42">
        <v>888887</v>
      </c>
      <c r="B42" s="2">
        <v>24</v>
      </c>
    </row>
    <row r="43" spans="1:2" x14ac:dyDescent="0.2">
      <c r="A43">
        <v>788888</v>
      </c>
      <c r="B43" s="2">
        <v>23</v>
      </c>
    </row>
    <row r="44" spans="1:2" x14ac:dyDescent="0.2">
      <c r="A44">
        <v>777777</v>
      </c>
      <c r="B44" s="2">
        <v>1</v>
      </c>
    </row>
    <row r="45" spans="1:2" x14ac:dyDescent="0.2">
      <c r="A45">
        <v>777777</v>
      </c>
      <c r="B45" s="2">
        <v>1</v>
      </c>
    </row>
    <row r="46" spans="1:2" x14ac:dyDescent="0.2">
      <c r="A46">
        <v>778788</v>
      </c>
      <c r="B46" s="2">
        <v>53</v>
      </c>
    </row>
    <row r="47" spans="1:2" x14ac:dyDescent="0.2">
      <c r="A47">
        <v>887877</v>
      </c>
      <c r="B47" s="2">
        <v>54</v>
      </c>
    </row>
    <row r="48" spans="1:2" x14ac:dyDescent="0.2">
      <c r="A48">
        <v>778787</v>
      </c>
      <c r="B48" s="2">
        <v>37</v>
      </c>
    </row>
    <row r="49" spans="1:2" x14ac:dyDescent="0.2">
      <c r="A49">
        <v>787877</v>
      </c>
      <c r="B49" s="2">
        <v>38</v>
      </c>
    </row>
    <row r="50" spans="1:2" x14ac:dyDescent="0.2">
      <c r="A50">
        <v>777778</v>
      </c>
      <c r="B50" s="2">
        <v>44</v>
      </c>
    </row>
    <row r="51" spans="1:2" x14ac:dyDescent="0.2">
      <c r="A51">
        <v>877777</v>
      </c>
      <c r="B51" s="2">
        <v>43</v>
      </c>
    </row>
    <row r="52" spans="1:2" x14ac:dyDescent="0.2">
      <c r="A52">
        <v>878788</v>
      </c>
      <c r="B52" s="2">
        <v>39</v>
      </c>
    </row>
    <row r="53" spans="1:2" x14ac:dyDescent="0.2">
      <c r="A53">
        <v>887878</v>
      </c>
      <c r="B53" s="2">
        <v>40</v>
      </c>
    </row>
    <row r="54" spans="1:2" x14ac:dyDescent="0.2">
      <c r="A54">
        <v>787878</v>
      </c>
      <c r="B54" s="2">
        <v>64</v>
      </c>
    </row>
    <row r="55" spans="1:2" x14ac:dyDescent="0.2">
      <c r="A55">
        <v>878787</v>
      </c>
      <c r="B55" s="2">
        <v>63</v>
      </c>
    </row>
    <row r="56" spans="1:2" x14ac:dyDescent="0.2">
      <c r="A56">
        <v>877778</v>
      </c>
      <c r="B56" s="2">
        <v>28</v>
      </c>
    </row>
    <row r="57" spans="1:2" x14ac:dyDescent="0.2">
      <c r="A57">
        <v>877778</v>
      </c>
      <c r="B57" s="2">
        <v>28</v>
      </c>
    </row>
    <row r="58" spans="1:2" x14ac:dyDescent="0.2">
      <c r="A58">
        <v>787877</v>
      </c>
      <c r="B58" s="2">
        <v>38</v>
      </c>
    </row>
    <row r="59" spans="1:2" x14ac:dyDescent="0.2">
      <c r="A59">
        <v>778787</v>
      </c>
      <c r="B59" s="2">
        <v>37</v>
      </c>
    </row>
    <row r="60" spans="1:2" x14ac:dyDescent="0.2">
      <c r="A60">
        <v>788887</v>
      </c>
      <c r="B60" s="2">
        <v>27</v>
      </c>
    </row>
    <row r="61" spans="1:2" x14ac:dyDescent="0.2">
      <c r="A61">
        <v>788887</v>
      </c>
      <c r="B61" s="2">
        <v>27</v>
      </c>
    </row>
    <row r="62" spans="1:2" x14ac:dyDescent="0.2">
      <c r="A62">
        <v>788887</v>
      </c>
      <c r="B62" s="2">
        <v>27</v>
      </c>
    </row>
    <row r="63" spans="1:2" x14ac:dyDescent="0.2">
      <c r="A63">
        <v>877778</v>
      </c>
      <c r="B63" s="2">
        <v>28</v>
      </c>
    </row>
    <row r="64" spans="1:2" x14ac:dyDescent="0.2">
      <c r="A64">
        <v>787878</v>
      </c>
      <c r="B64" s="2">
        <v>64</v>
      </c>
    </row>
    <row r="65" spans="1:2" x14ac:dyDescent="0.2">
      <c r="A65">
        <v>878787</v>
      </c>
      <c r="B65" s="2">
        <v>63</v>
      </c>
    </row>
  </sheetData>
  <sheetProtection sheet="1" objects="1" scenarios="1" selectLockedCells="1" selectUnlockedCells="1"/>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4EFBC-F81D-2840-89DB-7C32BD439B57}">
  <dimension ref="A1:K67"/>
  <sheetViews>
    <sheetView workbookViewId="0">
      <selection activeCell="M7" sqref="M7"/>
    </sheetView>
  </sheetViews>
  <sheetFormatPr baseColWidth="10" defaultRowHeight="16" x14ac:dyDescent="0.2"/>
  <cols>
    <col min="1" max="1" width="10.83203125" style="2"/>
  </cols>
  <sheetData>
    <row r="1" spans="1:11" x14ac:dyDescent="0.2">
      <c r="A1" s="180" t="s">
        <v>148</v>
      </c>
      <c r="B1" s="180"/>
      <c r="C1" s="180"/>
      <c r="E1" s="180" t="s">
        <v>153</v>
      </c>
      <c r="F1" s="180"/>
      <c r="G1" s="180"/>
      <c r="I1" s="180" t="s">
        <v>155</v>
      </c>
      <c r="J1" s="180"/>
      <c r="K1" s="180"/>
    </row>
    <row r="2" spans="1:11" x14ac:dyDescent="0.2">
      <c r="A2" s="180" t="s">
        <v>152</v>
      </c>
      <c r="B2" s="180"/>
      <c r="C2" s="180"/>
      <c r="E2" s="180" t="s">
        <v>154</v>
      </c>
      <c r="F2" s="180"/>
      <c r="G2" s="180"/>
      <c r="I2" s="180" t="s">
        <v>152</v>
      </c>
      <c r="J2" s="180"/>
      <c r="K2" s="180"/>
    </row>
    <row r="3" spans="1:11" x14ac:dyDescent="0.2">
      <c r="A3" s="9" t="s">
        <v>149</v>
      </c>
      <c r="B3" s="9" t="s">
        <v>150</v>
      </c>
      <c r="C3" s="9" t="s">
        <v>151</v>
      </c>
      <c r="E3" s="9" t="s">
        <v>150</v>
      </c>
      <c r="F3" s="9" t="s">
        <v>149</v>
      </c>
      <c r="G3" s="9" t="s">
        <v>151</v>
      </c>
      <c r="I3" s="9" t="s">
        <v>151</v>
      </c>
      <c r="J3" s="9" t="s">
        <v>149</v>
      </c>
      <c r="K3" s="9" t="s">
        <v>150</v>
      </c>
    </row>
    <row r="4" spans="1:11" x14ac:dyDescent="0.2">
      <c r="A4" s="3">
        <v>1</v>
      </c>
      <c r="B4" s="3">
        <v>10</v>
      </c>
      <c r="C4" s="3">
        <v>45</v>
      </c>
      <c r="E4" s="3">
        <v>1</v>
      </c>
      <c r="F4" s="3">
        <v>9</v>
      </c>
      <c r="G4" s="3">
        <v>12</v>
      </c>
      <c r="I4" s="3">
        <v>1</v>
      </c>
      <c r="J4" s="3">
        <v>20</v>
      </c>
      <c r="K4" s="3">
        <v>11</v>
      </c>
    </row>
    <row r="5" spans="1:11" x14ac:dyDescent="0.2">
      <c r="A5" s="3">
        <v>2</v>
      </c>
      <c r="B5" s="3">
        <v>24</v>
      </c>
      <c r="C5" s="3">
        <v>34</v>
      </c>
      <c r="E5" s="3">
        <v>2</v>
      </c>
      <c r="F5" s="3">
        <v>23</v>
      </c>
      <c r="G5" s="3">
        <v>11</v>
      </c>
      <c r="I5" s="3">
        <v>2</v>
      </c>
      <c r="J5" s="3">
        <v>26</v>
      </c>
      <c r="K5" s="3">
        <v>12</v>
      </c>
    </row>
    <row r="6" spans="1:11" x14ac:dyDescent="0.2">
      <c r="A6" s="3">
        <v>3</v>
      </c>
      <c r="B6" s="3">
        <v>55</v>
      </c>
      <c r="C6" s="3">
        <v>38</v>
      </c>
      <c r="E6" s="3">
        <v>3</v>
      </c>
      <c r="F6" s="3">
        <v>7</v>
      </c>
      <c r="G6" s="3">
        <v>55</v>
      </c>
      <c r="I6" s="3">
        <v>3</v>
      </c>
      <c r="J6" s="3">
        <v>38</v>
      </c>
      <c r="K6" s="3">
        <v>47</v>
      </c>
    </row>
    <row r="7" spans="1:11" x14ac:dyDescent="0.2">
      <c r="A7" s="3">
        <v>4</v>
      </c>
      <c r="B7" s="3">
        <v>8</v>
      </c>
      <c r="C7" s="3">
        <v>36</v>
      </c>
      <c r="E7" s="3">
        <v>4</v>
      </c>
      <c r="F7" s="3">
        <v>56</v>
      </c>
      <c r="G7" s="3">
        <v>48</v>
      </c>
      <c r="I7" s="3">
        <v>4</v>
      </c>
      <c r="J7" s="3">
        <v>49</v>
      </c>
      <c r="K7" s="3">
        <v>56</v>
      </c>
    </row>
    <row r="8" spans="1:11" x14ac:dyDescent="0.2">
      <c r="A8" s="3">
        <v>5</v>
      </c>
      <c r="B8" s="3">
        <v>13</v>
      </c>
      <c r="C8" s="3">
        <v>35</v>
      </c>
      <c r="E8" s="3">
        <v>5</v>
      </c>
      <c r="F8" s="3">
        <v>59</v>
      </c>
      <c r="G8" s="3">
        <v>13</v>
      </c>
      <c r="I8" s="3">
        <v>5</v>
      </c>
      <c r="J8" s="3">
        <v>35</v>
      </c>
      <c r="K8" s="3">
        <v>7</v>
      </c>
    </row>
    <row r="9" spans="1:11" x14ac:dyDescent="0.2">
      <c r="A9" s="3">
        <v>6</v>
      </c>
      <c r="B9" s="3">
        <v>60</v>
      </c>
      <c r="C9" s="3">
        <v>49</v>
      </c>
      <c r="E9" s="3">
        <v>6</v>
      </c>
      <c r="F9" s="3">
        <v>14</v>
      </c>
      <c r="G9" s="3">
        <v>8</v>
      </c>
      <c r="I9" s="3">
        <v>6</v>
      </c>
      <c r="J9" s="3">
        <v>37</v>
      </c>
      <c r="K9" s="3">
        <v>14</v>
      </c>
    </row>
    <row r="10" spans="1:11" x14ac:dyDescent="0.2">
      <c r="A10" s="3">
        <v>7</v>
      </c>
      <c r="B10" s="3">
        <v>3</v>
      </c>
      <c r="C10" s="3">
        <v>55</v>
      </c>
      <c r="E10" s="3">
        <v>7</v>
      </c>
      <c r="F10" s="3">
        <v>35</v>
      </c>
      <c r="G10" s="3">
        <v>5</v>
      </c>
      <c r="I10" s="3">
        <v>7</v>
      </c>
      <c r="J10" s="3">
        <v>22</v>
      </c>
      <c r="K10" s="3">
        <v>35</v>
      </c>
    </row>
    <row r="11" spans="1:11" x14ac:dyDescent="0.2">
      <c r="A11" s="3">
        <v>8</v>
      </c>
      <c r="B11" s="3">
        <v>36</v>
      </c>
      <c r="C11" s="3">
        <v>14</v>
      </c>
      <c r="E11" s="3">
        <v>8</v>
      </c>
      <c r="F11" s="3">
        <v>4</v>
      </c>
      <c r="G11" s="3">
        <v>36</v>
      </c>
      <c r="I11" s="3">
        <v>8</v>
      </c>
      <c r="J11" s="3">
        <v>14</v>
      </c>
      <c r="K11" s="3">
        <v>6</v>
      </c>
    </row>
    <row r="12" spans="1:11" x14ac:dyDescent="0.2">
      <c r="A12" s="3">
        <v>9</v>
      </c>
      <c r="B12" s="3">
        <v>1</v>
      </c>
      <c r="C12" s="3">
        <v>12</v>
      </c>
      <c r="E12" s="3">
        <v>9</v>
      </c>
      <c r="F12" s="3">
        <v>57</v>
      </c>
      <c r="G12" s="3">
        <v>33</v>
      </c>
      <c r="I12" s="3">
        <v>9</v>
      </c>
      <c r="J12" s="3">
        <v>16</v>
      </c>
      <c r="K12" s="3">
        <v>46</v>
      </c>
    </row>
    <row r="13" spans="1:11" x14ac:dyDescent="0.2">
      <c r="A13" s="3">
        <v>10</v>
      </c>
      <c r="B13" s="3">
        <v>58</v>
      </c>
      <c r="C13" s="3">
        <v>17</v>
      </c>
      <c r="E13" s="3">
        <v>10</v>
      </c>
      <c r="F13" s="3">
        <v>1</v>
      </c>
      <c r="G13" s="3">
        <v>45</v>
      </c>
      <c r="I13" s="3">
        <v>10</v>
      </c>
      <c r="J13" s="3">
        <v>42</v>
      </c>
      <c r="K13" s="3">
        <v>34</v>
      </c>
    </row>
    <row r="14" spans="1:11" x14ac:dyDescent="0.2">
      <c r="A14" s="3">
        <v>11</v>
      </c>
      <c r="B14" s="3">
        <v>25</v>
      </c>
      <c r="C14" s="3">
        <v>16</v>
      </c>
      <c r="E14" s="3">
        <v>11</v>
      </c>
      <c r="F14" s="3">
        <v>20</v>
      </c>
      <c r="G14" s="3">
        <v>1</v>
      </c>
      <c r="I14" s="3">
        <v>11</v>
      </c>
      <c r="J14" s="3">
        <v>23</v>
      </c>
      <c r="K14" s="3">
        <v>2</v>
      </c>
    </row>
    <row r="15" spans="1:11" x14ac:dyDescent="0.2">
      <c r="A15" s="3">
        <v>12</v>
      </c>
      <c r="B15" s="3">
        <v>19</v>
      </c>
      <c r="C15" s="3">
        <v>43</v>
      </c>
      <c r="E15" s="3">
        <v>12</v>
      </c>
      <c r="F15" s="3">
        <v>26</v>
      </c>
      <c r="G15" s="3">
        <v>2</v>
      </c>
      <c r="I15" s="3">
        <v>12</v>
      </c>
      <c r="J15" s="3">
        <v>9</v>
      </c>
      <c r="K15" s="3">
        <v>1</v>
      </c>
    </row>
    <row r="16" spans="1:11" x14ac:dyDescent="0.2">
      <c r="A16" s="3">
        <v>13</v>
      </c>
      <c r="B16" s="3">
        <v>38</v>
      </c>
      <c r="C16" s="3">
        <v>47</v>
      </c>
      <c r="E16" s="3">
        <v>13</v>
      </c>
      <c r="F16" s="3">
        <v>5</v>
      </c>
      <c r="G16" s="3">
        <v>35</v>
      </c>
      <c r="I16" s="3">
        <v>13</v>
      </c>
      <c r="J16" s="3">
        <v>59</v>
      </c>
      <c r="K16" s="3">
        <v>5</v>
      </c>
    </row>
    <row r="17" spans="1:11" x14ac:dyDescent="0.2">
      <c r="A17" s="3">
        <v>14</v>
      </c>
      <c r="B17" s="3">
        <v>6</v>
      </c>
      <c r="C17" s="3">
        <v>8</v>
      </c>
      <c r="E17" s="3">
        <v>14</v>
      </c>
      <c r="F17" s="3">
        <v>37</v>
      </c>
      <c r="G17" s="3">
        <v>6</v>
      </c>
      <c r="I17" s="3">
        <v>14</v>
      </c>
      <c r="J17" s="3">
        <v>8</v>
      </c>
      <c r="K17" s="3">
        <v>36</v>
      </c>
    </row>
    <row r="18" spans="1:11" x14ac:dyDescent="0.2">
      <c r="A18" s="3">
        <v>15</v>
      </c>
      <c r="B18" s="3">
        <v>27</v>
      </c>
      <c r="C18" s="3">
        <v>32</v>
      </c>
      <c r="E18" s="3">
        <v>15</v>
      </c>
      <c r="F18" s="3">
        <v>45</v>
      </c>
      <c r="G18" s="3">
        <v>26</v>
      </c>
      <c r="I18" s="3">
        <v>15</v>
      </c>
      <c r="J18" s="3">
        <v>18</v>
      </c>
      <c r="K18" s="3">
        <v>20</v>
      </c>
    </row>
    <row r="19" spans="1:11" x14ac:dyDescent="0.2">
      <c r="A19" s="3">
        <v>16</v>
      </c>
      <c r="B19" s="3">
        <v>46</v>
      </c>
      <c r="C19" s="3">
        <v>9</v>
      </c>
      <c r="E19" s="3">
        <v>16</v>
      </c>
      <c r="F19" s="3">
        <v>27</v>
      </c>
      <c r="G19" s="3">
        <v>19</v>
      </c>
      <c r="I19" s="3">
        <v>16</v>
      </c>
      <c r="J19" s="3">
        <v>11</v>
      </c>
      <c r="K19" s="3">
        <v>25</v>
      </c>
    </row>
    <row r="20" spans="1:11" x14ac:dyDescent="0.2">
      <c r="A20" s="3">
        <v>17</v>
      </c>
      <c r="B20" s="3">
        <v>62</v>
      </c>
      <c r="C20" s="3">
        <v>41</v>
      </c>
      <c r="E20" s="3">
        <v>17</v>
      </c>
      <c r="F20" s="3">
        <v>19</v>
      </c>
      <c r="G20" s="3">
        <v>51</v>
      </c>
      <c r="I20" s="3">
        <v>17</v>
      </c>
      <c r="J20" s="3">
        <v>10</v>
      </c>
      <c r="K20" s="3">
        <v>58</v>
      </c>
    </row>
    <row r="21" spans="1:11" x14ac:dyDescent="0.2">
      <c r="A21" s="3">
        <v>18</v>
      </c>
      <c r="B21" s="3">
        <v>20</v>
      </c>
      <c r="C21" s="3">
        <v>15</v>
      </c>
      <c r="E21" s="3">
        <v>18</v>
      </c>
      <c r="F21" s="3">
        <v>62</v>
      </c>
      <c r="G21" s="3">
        <v>57</v>
      </c>
      <c r="I21" s="3">
        <v>18</v>
      </c>
      <c r="J21" s="3">
        <v>31</v>
      </c>
      <c r="K21" s="3">
        <v>52</v>
      </c>
    </row>
    <row r="22" spans="1:11" x14ac:dyDescent="0.2">
      <c r="A22" s="3">
        <v>19</v>
      </c>
      <c r="B22" s="3">
        <v>17</v>
      </c>
      <c r="C22" s="3">
        <v>51</v>
      </c>
      <c r="E22" s="3">
        <v>19</v>
      </c>
      <c r="F22" s="3">
        <v>12</v>
      </c>
      <c r="G22" s="3">
        <v>49</v>
      </c>
      <c r="I22" s="3">
        <v>19</v>
      </c>
      <c r="J22" s="3">
        <v>27</v>
      </c>
      <c r="K22" s="3">
        <v>16</v>
      </c>
    </row>
    <row r="23" spans="1:11" x14ac:dyDescent="0.2">
      <c r="A23" s="3">
        <v>20</v>
      </c>
      <c r="B23" s="3">
        <v>11</v>
      </c>
      <c r="C23" s="3">
        <v>1</v>
      </c>
      <c r="E23" s="3">
        <v>20</v>
      </c>
      <c r="F23" s="3">
        <v>18</v>
      </c>
      <c r="G23" s="3">
        <v>15</v>
      </c>
      <c r="I23" s="3">
        <v>20</v>
      </c>
      <c r="J23" s="3">
        <v>34</v>
      </c>
      <c r="K23" s="3">
        <v>44</v>
      </c>
    </row>
    <row r="24" spans="1:11" x14ac:dyDescent="0.2">
      <c r="A24" s="3">
        <v>21</v>
      </c>
      <c r="B24" s="3">
        <v>40</v>
      </c>
      <c r="C24" s="3">
        <v>60</v>
      </c>
      <c r="E24" s="3">
        <v>21</v>
      </c>
      <c r="F24" s="3">
        <v>36</v>
      </c>
      <c r="G24" s="3">
        <v>40</v>
      </c>
      <c r="I24" s="3">
        <v>21</v>
      </c>
      <c r="J24" s="3">
        <v>60</v>
      </c>
      <c r="K24" s="3">
        <v>49</v>
      </c>
    </row>
    <row r="25" spans="1:11" x14ac:dyDescent="0.2">
      <c r="A25" s="3">
        <v>22</v>
      </c>
      <c r="B25" s="3">
        <v>35</v>
      </c>
      <c r="C25" s="3">
        <v>7</v>
      </c>
      <c r="E25" s="3">
        <v>22</v>
      </c>
      <c r="F25" s="3">
        <v>39</v>
      </c>
      <c r="G25" s="3">
        <v>50</v>
      </c>
      <c r="I25" s="3">
        <v>22</v>
      </c>
      <c r="J25" s="3">
        <v>47</v>
      </c>
      <c r="K25" s="3">
        <v>39</v>
      </c>
    </row>
    <row r="26" spans="1:11" x14ac:dyDescent="0.2">
      <c r="A26" s="3">
        <v>23</v>
      </c>
      <c r="B26" s="3">
        <v>2</v>
      </c>
      <c r="C26" s="3">
        <v>11</v>
      </c>
      <c r="E26" s="3">
        <v>23</v>
      </c>
      <c r="F26" s="3">
        <v>52</v>
      </c>
      <c r="G26" s="3">
        <v>46</v>
      </c>
      <c r="I26" s="3">
        <v>23</v>
      </c>
      <c r="J26" s="3">
        <v>43</v>
      </c>
      <c r="K26" s="3">
        <v>33</v>
      </c>
    </row>
    <row r="27" spans="1:11" x14ac:dyDescent="0.2">
      <c r="A27" s="3">
        <v>24</v>
      </c>
      <c r="B27" s="3">
        <v>51</v>
      </c>
      <c r="C27" s="3">
        <v>54</v>
      </c>
      <c r="E27" s="3">
        <v>24</v>
      </c>
      <c r="F27" s="3">
        <v>2</v>
      </c>
      <c r="G27" s="3">
        <v>34</v>
      </c>
      <c r="I27" s="3">
        <v>24</v>
      </c>
      <c r="J27" s="3">
        <v>41</v>
      </c>
      <c r="K27" s="3">
        <v>45</v>
      </c>
    </row>
    <row r="28" spans="1:11" x14ac:dyDescent="0.2">
      <c r="A28" s="3">
        <v>25</v>
      </c>
      <c r="B28" s="3">
        <v>54</v>
      </c>
      <c r="C28" s="3">
        <v>58</v>
      </c>
      <c r="E28" s="3">
        <v>25</v>
      </c>
      <c r="F28" s="3">
        <v>11</v>
      </c>
      <c r="G28" s="3">
        <v>16</v>
      </c>
      <c r="I28" s="3">
        <v>25</v>
      </c>
      <c r="J28" s="3">
        <v>61</v>
      </c>
      <c r="K28" s="3">
        <v>43</v>
      </c>
    </row>
    <row r="29" spans="1:11" x14ac:dyDescent="0.2">
      <c r="A29" s="3">
        <v>26</v>
      </c>
      <c r="B29" s="3">
        <v>12</v>
      </c>
      <c r="C29" s="3">
        <v>2</v>
      </c>
      <c r="E29" s="3">
        <v>26</v>
      </c>
      <c r="F29" s="3">
        <v>53</v>
      </c>
      <c r="G29" s="3">
        <v>44</v>
      </c>
      <c r="I29" s="3">
        <v>26</v>
      </c>
      <c r="J29" s="3">
        <v>45</v>
      </c>
      <c r="K29" s="3">
        <v>15</v>
      </c>
    </row>
    <row r="30" spans="1:11" x14ac:dyDescent="0.2">
      <c r="A30" s="3">
        <v>27</v>
      </c>
      <c r="B30" s="3">
        <v>16</v>
      </c>
      <c r="C30" s="3">
        <v>19</v>
      </c>
      <c r="E30" s="3">
        <v>27</v>
      </c>
      <c r="F30" s="3">
        <v>15</v>
      </c>
      <c r="G30" s="3">
        <v>32</v>
      </c>
      <c r="I30" s="3">
        <v>27</v>
      </c>
      <c r="J30" s="3">
        <v>58</v>
      </c>
      <c r="K30" s="3">
        <v>31</v>
      </c>
    </row>
    <row r="31" spans="1:11" x14ac:dyDescent="0.2">
      <c r="A31" s="3">
        <v>28</v>
      </c>
      <c r="B31" s="3">
        <v>53</v>
      </c>
      <c r="C31" s="3">
        <v>52</v>
      </c>
      <c r="E31" s="3">
        <v>28</v>
      </c>
      <c r="F31" s="3">
        <v>54</v>
      </c>
      <c r="G31" s="3">
        <v>42</v>
      </c>
      <c r="I31" s="3">
        <v>28</v>
      </c>
      <c r="J31" s="3">
        <v>33</v>
      </c>
      <c r="K31" s="3">
        <v>41</v>
      </c>
    </row>
    <row r="32" spans="1:11" x14ac:dyDescent="0.2">
      <c r="A32" s="3">
        <v>29</v>
      </c>
      <c r="B32" s="3">
        <v>63</v>
      </c>
      <c r="C32" s="3">
        <v>30</v>
      </c>
      <c r="E32" s="3">
        <v>29</v>
      </c>
      <c r="F32" s="3">
        <v>64</v>
      </c>
      <c r="G32" s="3">
        <v>63</v>
      </c>
      <c r="I32" s="3">
        <v>29</v>
      </c>
      <c r="J32" s="3">
        <v>30</v>
      </c>
      <c r="K32" s="3">
        <v>64</v>
      </c>
    </row>
    <row r="33" spans="1:11" x14ac:dyDescent="0.2">
      <c r="A33" s="3">
        <v>30</v>
      </c>
      <c r="B33" s="3">
        <v>64</v>
      </c>
      <c r="C33" s="3">
        <v>29</v>
      </c>
      <c r="E33" s="3">
        <v>30</v>
      </c>
      <c r="F33" s="3">
        <v>63</v>
      </c>
      <c r="G33" s="3">
        <v>64</v>
      </c>
      <c r="I33" s="3">
        <v>30</v>
      </c>
      <c r="J33" s="3">
        <v>29</v>
      </c>
      <c r="K33" s="3">
        <v>63</v>
      </c>
    </row>
    <row r="34" spans="1:11" x14ac:dyDescent="0.2">
      <c r="A34" s="3">
        <v>31</v>
      </c>
      <c r="B34" s="3">
        <v>52</v>
      </c>
      <c r="C34" s="3">
        <v>18</v>
      </c>
      <c r="E34" s="3">
        <v>31</v>
      </c>
      <c r="F34" s="3">
        <v>58</v>
      </c>
      <c r="G34" s="3">
        <v>27</v>
      </c>
      <c r="I34" s="3">
        <v>31</v>
      </c>
      <c r="J34" s="3">
        <v>44</v>
      </c>
      <c r="K34" s="3">
        <v>61</v>
      </c>
    </row>
    <row r="35" spans="1:11" x14ac:dyDescent="0.2">
      <c r="A35" s="3">
        <v>32</v>
      </c>
      <c r="B35" s="3">
        <v>57</v>
      </c>
      <c r="C35" s="3">
        <v>53</v>
      </c>
      <c r="E35" s="3">
        <v>32</v>
      </c>
      <c r="F35" s="3">
        <v>51</v>
      </c>
      <c r="G35" s="3">
        <v>61</v>
      </c>
      <c r="I35" s="3">
        <v>32</v>
      </c>
      <c r="J35" s="3">
        <v>15</v>
      </c>
      <c r="K35" s="3">
        <v>27</v>
      </c>
    </row>
    <row r="36" spans="1:11" x14ac:dyDescent="0.2">
      <c r="A36" s="3">
        <v>33</v>
      </c>
      <c r="B36" s="3">
        <v>41</v>
      </c>
      <c r="C36" s="3">
        <v>28</v>
      </c>
      <c r="E36" s="3">
        <v>33</v>
      </c>
      <c r="F36" s="3">
        <v>43</v>
      </c>
      <c r="G36" s="3">
        <v>23</v>
      </c>
      <c r="I36" s="3">
        <v>33</v>
      </c>
      <c r="J36" s="3">
        <v>57</v>
      </c>
      <c r="K36" s="3">
        <v>9</v>
      </c>
    </row>
    <row r="37" spans="1:11" x14ac:dyDescent="0.2">
      <c r="A37" s="3">
        <v>34</v>
      </c>
      <c r="B37" s="3">
        <v>44</v>
      </c>
      <c r="C37" s="3">
        <v>20</v>
      </c>
      <c r="E37" s="3">
        <v>34</v>
      </c>
      <c r="F37" s="3">
        <v>42</v>
      </c>
      <c r="G37" s="3">
        <v>10</v>
      </c>
      <c r="I37" s="3">
        <v>34</v>
      </c>
      <c r="J37" s="3">
        <v>2</v>
      </c>
      <c r="K37" s="3">
        <v>24</v>
      </c>
    </row>
    <row r="38" spans="1:11" x14ac:dyDescent="0.2">
      <c r="A38" s="3">
        <v>35</v>
      </c>
      <c r="B38" s="3">
        <v>7</v>
      </c>
      <c r="C38" s="3">
        <v>5</v>
      </c>
      <c r="E38" s="3">
        <v>35</v>
      </c>
      <c r="F38" s="3">
        <v>22</v>
      </c>
      <c r="G38" s="3">
        <v>7</v>
      </c>
      <c r="I38" s="3">
        <v>35</v>
      </c>
      <c r="J38" s="3">
        <v>5</v>
      </c>
      <c r="K38" s="3">
        <v>13</v>
      </c>
    </row>
    <row r="39" spans="1:11" x14ac:dyDescent="0.2">
      <c r="A39" s="3">
        <v>36</v>
      </c>
      <c r="B39" s="3">
        <v>21</v>
      </c>
      <c r="C39" s="3">
        <v>40</v>
      </c>
      <c r="E39" s="3">
        <v>36</v>
      </c>
      <c r="F39" s="3">
        <v>8</v>
      </c>
      <c r="G39" s="3">
        <v>14</v>
      </c>
      <c r="I39" s="3">
        <v>36</v>
      </c>
      <c r="J39" s="3">
        <v>4</v>
      </c>
      <c r="K39" s="3">
        <v>8</v>
      </c>
    </row>
    <row r="40" spans="1:11" x14ac:dyDescent="0.2">
      <c r="A40" s="3">
        <v>37</v>
      </c>
      <c r="B40" s="3">
        <v>14</v>
      </c>
      <c r="C40" s="3">
        <v>6</v>
      </c>
      <c r="E40" s="3">
        <v>37</v>
      </c>
      <c r="F40" s="3">
        <v>48</v>
      </c>
      <c r="G40" s="3">
        <v>56</v>
      </c>
      <c r="I40" s="3">
        <v>37</v>
      </c>
      <c r="J40" s="3">
        <v>40</v>
      </c>
      <c r="K40" s="3">
        <v>48</v>
      </c>
    </row>
    <row r="41" spans="1:11" x14ac:dyDescent="0.2">
      <c r="A41" s="3">
        <v>38</v>
      </c>
      <c r="B41" s="3">
        <v>47</v>
      </c>
      <c r="C41" s="3">
        <v>3</v>
      </c>
      <c r="E41" s="3">
        <v>38</v>
      </c>
      <c r="F41" s="3">
        <v>13</v>
      </c>
      <c r="G41" s="3">
        <v>47</v>
      </c>
      <c r="I41" s="3">
        <v>38</v>
      </c>
      <c r="J41" s="3">
        <v>3</v>
      </c>
      <c r="K41" s="3">
        <v>55</v>
      </c>
    </row>
    <row r="42" spans="1:11" x14ac:dyDescent="0.2">
      <c r="A42" s="3">
        <v>39</v>
      </c>
      <c r="B42" s="3">
        <v>22</v>
      </c>
      <c r="C42" s="3">
        <v>50</v>
      </c>
      <c r="E42" s="3">
        <v>39</v>
      </c>
      <c r="F42" s="3">
        <v>47</v>
      </c>
      <c r="G42" s="3">
        <v>22</v>
      </c>
      <c r="I42" s="3">
        <v>39</v>
      </c>
      <c r="J42" s="3">
        <v>50</v>
      </c>
      <c r="K42" s="3">
        <v>59</v>
      </c>
    </row>
    <row r="43" spans="1:11" x14ac:dyDescent="0.2">
      <c r="A43" s="3">
        <v>40</v>
      </c>
      <c r="B43" s="3">
        <v>48</v>
      </c>
      <c r="C43" s="3">
        <v>37</v>
      </c>
      <c r="E43" s="3">
        <v>40</v>
      </c>
      <c r="F43" s="3">
        <v>21</v>
      </c>
      <c r="G43" s="3">
        <v>60</v>
      </c>
      <c r="I43" s="3">
        <v>40</v>
      </c>
      <c r="J43" s="3">
        <v>36</v>
      </c>
      <c r="K43" s="3">
        <v>21</v>
      </c>
    </row>
    <row r="44" spans="1:11" x14ac:dyDescent="0.2">
      <c r="A44" s="3">
        <v>41</v>
      </c>
      <c r="B44" s="3">
        <v>45</v>
      </c>
      <c r="C44" s="3">
        <v>24</v>
      </c>
      <c r="E44" s="3">
        <v>41</v>
      </c>
      <c r="F44" s="3">
        <v>33</v>
      </c>
      <c r="G44" s="3">
        <v>28</v>
      </c>
      <c r="I44" s="3">
        <v>41</v>
      </c>
      <c r="J44" s="3">
        <v>17</v>
      </c>
      <c r="K44" s="3">
        <v>62</v>
      </c>
    </row>
    <row r="45" spans="1:11" x14ac:dyDescent="0.2">
      <c r="A45" s="3">
        <v>42</v>
      </c>
      <c r="B45" s="3">
        <v>34</v>
      </c>
      <c r="C45" s="3">
        <v>10</v>
      </c>
      <c r="E45" s="3">
        <v>42</v>
      </c>
      <c r="F45" s="3">
        <v>46</v>
      </c>
      <c r="G45" s="3">
        <v>62</v>
      </c>
      <c r="I45" s="3">
        <v>42</v>
      </c>
      <c r="J45" s="3">
        <v>54</v>
      </c>
      <c r="K45" s="3">
        <v>28</v>
      </c>
    </row>
    <row r="46" spans="1:11" x14ac:dyDescent="0.2">
      <c r="A46" s="3">
        <v>43</v>
      </c>
      <c r="B46" s="3">
        <v>33</v>
      </c>
      <c r="C46" s="3">
        <v>23</v>
      </c>
      <c r="E46" s="3">
        <v>43</v>
      </c>
      <c r="F46" s="3">
        <v>61</v>
      </c>
      <c r="G46" s="3">
        <v>25</v>
      </c>
      <c r="I46" s="3">
        <v>43</v>
      </c>
      <c r="J46" s="3">
        <v>12</v>
      </c>
      <c r="K46" s="3">
        <v>19</v>
      </c>
    </row>
    <row r="47" spans="1:11" x14ac:dyDescent="0.2">
      <c r="A47" s="3">
        <v>44</v>
      </c>
      <c r="B47" s="3">
        <v>61</v>
      </c>
      <c r="C47" s="3">
        <v>31</v>
      </c>
      <c r="E47" s="3">
        <v>44</v>
      </c>
      <c r="F47" s="3">
        <v>34</v>
      </c>
      <c r="G47" s="3">
        <v>20</v>
      </c>
      <c r="I47" s="3">
        <v>44</v>
      </c>
      <c r="J47" s="3">
        <v>53</v>
      </c>
      <c r="K47" s="3">
        <v>26</v>
      </c>
    </row>
    <row r="48" spans="1:11" x14ac:dyDescent="0.2">
      <c r="A48" s="3">
        <v>45</v>
      </c>
      <c r="B48" s="3">
        <v>15</v>
      </c>
      <c r="C48" s="3">
        <v>26</v>
      </c>
      <c r="E48" s="3">
        <v>45</v>
      </c>
      <c r="F48" s="3">
        <v>41</v>
      </c>
      <c r="G48" s="3">
        <v>24</v>
      </c>
      <c r="I48" s="3">
        <v>45</v>
      </c>
      <c r="J48" s="3">
        <v>1</v>
      </c>
      <c r="K48" s="3">
        <v>10</v>
      </c>
    </row>
    <row r="49" spans="1:11" x14ac:dyDescent="0.2">
      <c r="A49" s="3">
        <v>46</v>
      </c>
      <c r="B49" s="3">
        <v>42</v>
      </c>
      <c r="C49" s="3">
        <v>62</v>
      </c>
      <c r="E49" s="3">
        <v>46</v>
      </c>
      <c r="F49" s="3">
        <v>16</v>
      </c>
      <c r="G49" s="3">
        <v>9</v>
      </c>
      <c r="I49" s="3">
        <v>46</v>
      </c>
      <c r="J49" s="3">
        <v>52</v>
      </c>
      <c r="K49" s="3">
        <v>23</v>
      </c>
    </row>
    <row r="50" spans="1:11" x14ac:dyDescent="0.2">
      <c r="A50" s="3">
        <v>47</v>
      </c>
      <c r="B50" s="3">
        <v>39</v>
      </c>
      <c r="C50" s="3">
        <v>22</v>
      </c>
      <c r="E50" s="3">
        <v>47</v>
      </c>
      <c r="F50" s="3">
        <v>38</v>
      </c>
      <c r="G50" s="3">
        <v>3</v>
      </c>
      <c r="I50" s="3">
        <v>47</v>
      </c>
      <c r="J50" s="3">
        <v>13</v>
      </c>
      <c r="K50" s="3">
        <v>38</v>
      </c>
    </row>
    <row r="51" spans="1:11" x14ac:dyDescent="0.2">
      <c r="A51" s="3">
        <v>48</v>
      </c>
      <c r="B51" s="3">
        <v>37</v>
      </c>
      <c r="C51" s="3">
        <v>56</v>
      </c>
      <c r="E51" s="3">
        <v>48</v>
      </c>
      <c r="F51" s="3">
        <v>40</v>
      </c>
      <c r="G51" s="3">
        <v>37</v>
      </c>
      <c r="I51" s="3">
        <v>48</v>
      </c>
      <c r="J51" s="3">
        <v>56</v>
      </c>
      <c r="K51" s="3">
        <v>4</v>
      </c>
    </row>
    <row r="52" spans="1:11" x14ac:dyDescent="0.2">
      <c r="A52" s="3">
        <v>49</v>
      </c>
      <c r="B52" s="3">
        <v>56</v>
      </c>
      <c r="C52" s="3">
        <v>4</v>
      </c>
      <c r="E52" s="3">
        <v>49</v>
      </c>
      <c r="F52" s="3">
        <v>60</v>
      </c>
      <c r="G52" s="3">
        <v>21</v>
      </c>
      <c r="I52" s="3">
        <v>49</v>
      </c>
      <c r="J52" s="3">
        <v>6</v>
      </c>
      <c r="K52" s="3">
        <v>60</v>
      </c>
    </row>
    <row r="53" spans="1:11" x14ac:dyDescent="0.2">
      <c r="A53" s="3">
        <v>50</v>
      </c>
      <c r="B53" s="3">
        <v>59</v>
      </c>
      <c r="C53" s="3">
        <v>39</v>
      </c>
      <c r="E53" s="3">
        <v>50</v>
      </c>
      <c r="F53" s="3">
        <v>55</v>
      </c>
      <c r="G53" s="3">
        <v>59</v>
      </c>
      <c r="I53" s="3">
        <v>50</v>
      </c>
      <c r="J53" s="3">
        <v>39</v>
      </c>
      <c r="K53" s="3">
        <v>22</v>
      </c>
    </row>
    <row r="54" spans="1:11" x14ac:dyDescent="0.2">
      <c r="A54" s="3">
        <v>51</v>
      </c>
      <c r="B54" s="3">
        <v>32</v>
      </c>
      <c r="C54" s="3">
        <v>61</v>
      </c>
      <c r="E54" s="3">
        <v>51</v>
      </c>
      <c r="F54" s="3">
        <v>24</v>
      </c>
      <c r="G54" s="3">
        <v>54</v>
      </c>
      <c r="I54" s="3">
        <v>51</v>
      </c>
      <c r="J54" s="3">
        <v>19</v>
      </c>
      <c r="K54" s="3">
        <v>17</v>
      </c>
    </row>
    <row r="55" spans="1:11" x14ac:dyDescent="0.2">
      <c r="A55" s="3">
        <v>52</v>
      </c>
      <c r="B55" s="3">
        <v>23</v>
      </c>
      <c r="C55" s="3">
        <v>46</v>
      </c>
      <c r="E55" s="3">
        <v>52</v>
      </c>
      <c r="F55" s="3">
        <v>31</v>
      </c>
      <c r="G55" s="3">
        <v>18</v>
      </c>
      <c r="I55" s="3">
        <v>52</v>
      </c>
      <c r="J55" s="3">
        <v>28</v>
      </c>
      <c r="K55" s="3">
        <v>53</v>
      </c>
    </row>
    <row r="56" spans="1:11" x14ac:dyDescent="0.2">
      <c r="A56" s="3">
        <v>53</v>
      </c>
      <c r="B56" s="3">
        <v>26</v>
      </c>
      <c r="C56" s="3">
        <v>44</v>
      </c>
      <c r="E56" s="3">
        <v>53</v>
      </c>
      <c r="F56" s="3">
        <v>28</v>
      </c>
      <c r="G56" s="3">
        <v>52</v>
      </c>
      <c r="I56" s="3">
        <v>53</v>
      </c>
      <c r="J56" s="3">
        <v>32</v>
      </c>
      <c r="K56" s="3">
        <v>57</v>
      </c>
    </row>
    <row r="57" spans="1:11" x14ac:dyDescent="0.2">
      <c r="A57" s="3">
        <v>54</v>
      </c>
      <c r="B57" s="3">
        <v>28</v>
      </c>
      <c r="C57" s="3">
        <v>42</v>
      </c>
      <c r="E57" s="3">
        <v>54</v>
      </c>
      <c r="F57" s="3">
        <v>25</v>
      </c>
      <c r="G57" s="3">
        <v>58</v>
      </c>
      <c r="I57" s="3">
        <v>54</v>
      </c>
      <c r="J57" s="3">
        <v>24</v>
      </c>
      <c r="K57" s="3">
        <v>51</v>
      </c>
    </row>
    <row r="58" spans="1:11" x14ac:dyDescent="0.2">
      <c r="A58" s="3">
        <v>55</v>
      </c>
      <c r="B58" s="3">
        <v>50</v>
      </c>
      <c r="C58" s="3">
        <v>59</v>
      </c>
      <c r="E58" s="3">
        <v>55</v>
      </c>
      <c r="F58" s="3">
        <v>3</v>
      </c>
      <c r="G58" s="3">
        <v>38</v>
      </c>
      <c r="I58" s="3">
        <v>55</v>
      </c>
      <c r="J58" s="3">
        <v>7</v>
      </c>
      <c r="K58" s="3">
        <v>3</v>
      </c>
    </row>
    <row r="59" spans="1:11" x14ac:dyDescent="0.2">
      <c r="A59" s="3">
        <v>56</v>
      </c>
      <c r="B59" s="3">
        <v>4</v>
      </c>
      <c r="C59" s="3">
        <v>48</v>
      </c>
      <c r="E59" s="3">
        <v>56</v>
      </c>
      <c r="F59" s="3">
        <v>49</v>
      </c>
      <c r="G59" s="3">
        <v>54</v>
      </c>
      <c r="I59" s="3">
        <v>56</v>
      </c>
      <c r="J59" s="3">
        <v>48</v>
      </c>
      <c r="K59" s="3">
        <v>37</v>
      </c>
    </row>
    <row r="60" spans="1:11" x14ac:dyDescent="0.2">
      <c r="A60" s="3">
        <v>57</v>
      </c>
      <c r="B60" s="3">
        <v>9</v>
      </c>
      <c r="C60" s="3">
        <v>33</v>
      </c>
      <c r="E60" s="3">
        <v>57</v>
      </c>
      <c r="F60" s="3">
        <v>32</v>
      </c>
      <c r="G60" s="3">
        <v>53</v>
      </c>
      <c r="I60" s="3">
        <v>57</v>
      </c>
      <c r="J60" s="3">
        <v>62</v>
      </c>
      <c r="K60" s="3">
        <v>18</v>
      </c>
    </row>
    <row r="61" spans="1:11" x14ac:dyDescent="0.2">
      <c r="A61" s="3">
        <v>58</v>
      </c>
      <c r="B61" s="3">
        <v>31</v>
      </c>
      <c r="C61" s="3">
        <v>27</v>
      </c>
      <c r="E61" s="3">
        <v>58</v>
      </c>
      <c r="F61" s="3">
        <v>10</v>
      </c>
      <c r="G61" s="3">
        <v>17</v>
      </c>
      <c r="I61" s="3">
        <v>58</v>
      </c>
      <c r="J61" s="3">
        <v>25</v>
      </c>
      <c r="K61" s="3">
        <v>54</v>
      </c>
    </row>
    <row r="62" spans="1:11" x14ac:dyDescent="0.2">
      <c r="A62" s="3">
        <v>59</v>
      </c>
      <c r="B62" s="3">
        <v>5</v>
      </c>
      <c r="C62" s="3">
        <v>13</v>
      </c>
      <c r="E62" s="3">
        <v>59</v>
      </c>
      <c r="F62" s="3">
        <v>50</v>
      </c>
      <c r="G62" s="3">
        <v>39</v>
      </c>
      <c r="I62" s="3">
        <v>59</v>
      </c>
      <c r="J62" s="3">
        <v>55</v>
      </c>
      <c r="K62" s="3">
        <v>50</v>
      </c>
    </row>
    <row r="63" spans="1:11" x14ac:dyDescent="0.2">
      <c r="A63" s="3">
        <v>60</v>
      </c>
      <c r="B63" s="3">
        <v>49</v>
      </c>
      <c r="C63" s="3">
        <v>21</v>
      </c>
      <c r="E63" s="3">
        <v>60</v>
      </c>
      <c r="F63" s="3">
        <v>6</v>
      </c>
      <c r="G63" s="3">
        <v>49</v>
      </c>
      <c r="I63" s="3">
        <v>60</v>
      </c>
      <c r="J63" s="3">
        <v>21</v>
      </c>
      <c r="K63" s="3">
        <v>40</v>
      </c>
    </row>
    <row r="64" spans="1:11" x14ac:dyDescent="0.2">
      <c r="A64" s="3">
        <v>61</v>
      </c>
      <c r="B64" s="3">
        <v>43</v>
      </c>
      <c r="C64" s="3">
        <v>25</v>
      </c>
      <c r="E64" s="3">
        <v>61</v>
      </c>
      <c r="F64" s="3">
        <v>44</v>
      </c>
      <c r="G64" s="3">
        <v>31</v>
      </c>
      <c r="I64" s="3">
        <v>61</v>
      </c>
      <c r="J64" s="3">
        <v>51</v>
      </c>
      <c r="K64" s="3">
        <v>32</v>
      </c>
    </row>
    <row r="65" spans="1:11" x14ac:dyDescent="0.2">
      <c r="A65" s="3">
        <v>62</v>
      </c>
      <c r="B65" s="3">
        <v>18</v>
      </c>
      <c r="C65" s="3">
        <v>57</v>
      </c>
      <c r="E65" s="3">
        <v>62</v>
      </c>
      <c r="F65" s="3">
        <v>17</v>
      </c>
      <c r="G65" s="3">
        <v>41</v>
      </c>
      <c r="I65" s="3">
        <v>62</v>
      </c>
      <c r="J65" s="3">
        <v>46</v>
      </c>
      <c r="K65" s="3">
        <v>42</v>
      </c>
    </row>
    <row r="66" spans="1:11" x14ac:dyDescent="0.2">
      <c r="A66" s="3">
        <v>63</v>
      </c>
      <c r="B66" s="3">
        <v>30</v>
      </c>
      <c r="C66" s="3">
        <v>64</v>
      </c>
      <c r="E66" s="3">
        <v>63</v>
      </c>
      <c r="F66" s="3">
        <v>29</v>
      </c>
      <c r="G66" s="3">
        <v>30</v>
      </c>
      <c r="I66" s="3">
        <v>63</v>
      </c>
      <c r="J66" s="3">
        <v>64</v>
      </c>
      <c r="K66" s="3">
        <v>29</v>
      </c>
    </row>
    <row r="67" spans="1:11" x14ac:dyDescent="0.2">
      <c r="A67" s="3">
        <v>64</v>
      </c>
      <c r="B67" s="3">
        <v>29</v>
      </c>
      <c r="C67" s="3">
        <v>63</v>
      </c>
      <c r="E67" s="3">
        <v>64</v>
      </c>
      <c r="F67" s="3">
        <v>30</v>
      </c>
      <c r="G67" s="3">
        <v>29</v>
      </c>
      <c r="I67" s="3">
        <v>64</v>
      </c>
      <c r="J67" s="3">
        <v>63</v>
      </c>
      <c r="K67" s="3">
        <v>30</v>
      </c>
    </row>
  </sheetData>
  <sheetProtection sheet="1" objects="1" scenarios="1" selectLockedCells="1" selectUnlockedCells="1"/>
  <mergeCells count="6">
    <mergeCell ref="A1:C1"/>
    <mergeCell ref="A2:C2"/>
    <mergeCell ref="E1:G1"/>
    <mergeCell ref="E2:G2"/>
    <mergeCell ref="I1:K1"/>
    <mergeCell ref="I2:K2"/>
  </mergeCell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CAB53-B598-1549-9FC4-D97FADD452B9}">
  <dimension ref="A1:H66"/>
  <sheetViews>
    <sheetView workbookViewId="0">
      <selection activeCell="C35" sqref="C35"/>
    </sheetView>
  </sheetViews>
  <sheetFormatPr baseColWidth="10" defaultRowHeight="16" x14ac:dyDescent="0.2"/>
  <cols>
    <col min="2" max="3" width="21.6640625" customWidth="1"/>
    <col min="7" max="7" width="4.83203125" customWidth="1"/>
  </cols>
  <sheetData>
    <row r="1" spans="1:5" ht="16" customHeight="1" x14ac:dyDescent="0.2">
      <c r="A1" s="17" t="s">
        <v>269</v>
      </c>
      <c r="B1" s="18"/>
      <c r="C1" s="181" t="s">
        <v>272</v>
      </c>
      <c r="D1" s="181"/>
      <c r="E1" s="181"/>
    </row>
    <row r="2" spans="1:5" ht="51" x14ac:dyDescent="0.2">
      <c r="A2" s="16" t="s">
        <v>270</v>
      </c>
      <c r="B2" s="16" t="s">
        <v>271</v>
      </c>
      <c r="C2" s="181"/>
      <c r="D2" s="181"/>
      <c r="E2" s="181"/>
    </row>
    <row r="3" spans="1:5" ht="16" customHeight="1" x14ac:dyDescent="0.2">
      <c r="A3">
        <v>1</v>
      </c>
      <c r="B3" t="s">
        <v>273</v>
      </c>
      <c r="C3" s="181"/>
      <c r="D3" s="181"/>
      <c r="E3" s="181"/>
    </row>
    <row r="4" spans="1:5" ht="16" customHeight="1" x14ac:dyDescent="0.2">
      <c r="A4">
        <v>2</v>
      </c>
      <c r="B4" t="s">
        <v>274</v>
      </c>
      <c r="C4" s="181"/>
      <c r="D4" s="181"/>
      <c r="E4" s="181"/>
    </row>
    <row r="5" spans="1:5" ht="16" customHeight="1" x14ac:dyDescent="0.2">
      <c r="A5">
        <v>3</v>
      </c>
      <c r="B5" t="s">
        <v>275</v>
      </c>
      <c r="C5" s="181"/>
      <c r="D5" s="181"/>
      <c r="E5" s="181"/>
    </row>
    <row r="6" spans="1:5" ht="16" customHeight="1" x14ac:dyDescent="0.2">
      <c r="A6">
        <v>4</v>
      </c>
      <c r="B6" t="s">
        <v>275</v>
      </c>
      <c r="C6" s="181"/>
      <c r="D6" s="181"/>
      <c r="E6" s="181"/>
    </row>
    <row r="7" spans="1:5" ht="16" customHeight="1" x14ac:dyDescent="0.2">
      <c r="A7">
        <v>5</v>
      </c>
      <c r="B7" t="s">
        <v>276</v>
      </c>
      <c r="C7" s="13">
        <v>3</v>
      </c>
      <c r="D7">
        <v>4</v>
      </c>
      <c r="E7" s="13" t="s">
        <v>275</v>
      </c>
    </row>
    <row r="8" spans="1:5" ht="16" customHeight="1" x14ac:dyDescent="0.2">
      <c r="A8">
        <v>6</v>
      </c>
      <c r="B8" t="s">
        <v>276</v>
      </c>
      <c r="C8" s="13">
        <v>5</v>
      </c>
      <c r="D8">
        <v>6</v>
      </c>
      <c r="E8" s="13" t="s">
        <v>276</v>
      </c>
    </row>
    <row r="9" spans="1:5" ht="16" customHeight="1" x14ac:dyDescent="0.2">
      <c r="A9">
        <v>7</v>
      </c>
      <c r="B9" t="s">
        <v>277</v>
      </c>
      <c r="C9" s="13">
        <v>7</v>
      </c>
      <c r="D9">
        <v>8</v>
      </c>
      <c r="E9" s="13" t="s">
        <v>277</v>
      </c>
    </row>
    <row r="10" spans="1:5" ht="16" customHeight="1" x14ac:dyDescent="0.2">
      <c r="A10">
        <v>8</v>
      </c>
      <c r="B10" t="s">
        <v>277</v>
      </c>
      <c r="C10" s="57">
        <v>9</v>
      </c>
      <c r="D10">
        <v>10</v>
      </c>
      <c r="E10" s="13" t="s">
        <v>278</v>
      </c>
    </row>
    <row r="11" spans="1:5" ht="16" customHeight="1" x14ac:dyDescent="0.2">
      <c r="A11">
        <v>9</v>
      </c>
      <c r="B11" t="s">
        <v>278</v>
      </c>
      <c r="C11" s="13">
        <v>11</v>
      </c>
      <c r="D11">
        <v>12</v>
      </c>
      <c r="E11" s="13" t="s">
        <v>326</v>
      </c>
    </row>
    <row r="12" spans="1:5" ht="16" customHeight="1" x14ac:dyDescent="0.2">
      <c r="A12">
        <v>10</v>
      </c>
      <c r="B12" t="s">
        <v>278</v>
      </c>
      <c r="C12" s="13">
        <v>13</v>
      </c>
      <c r="D12">
        <v>14</v>
      </c>
      <c r="E12" s="13" t="s">
        <v>327</v>
      </c>
    </row>
    <row r="13" spans="1:5" ht="16" customHeight="1" x14ac:dyDescent="0.2">
      <c r="A13">
        <v>11</v>
      </c>
      <c r="B13" t="s">
        <v>279</v>
      </c>
      <c r="C13" s="13">
        <v>15</v>
      </c>
      <c r="D13">
        <v>16</v>
      </c>
      <c r="E13" s="13" t="s">
        <v>281</v>
      </c>
    </row>
    <row r="14" spans="1:5" ht="16" customHeight="1" x14ac:dyDescent="0.2">
      <c r="A14">
        <v>12</v>
      </c>
      <c r="B14" t="s">
        <v>279</v>
      </c>
      <c r="C14" s="13">
        <v>17</v>
      </c>
      <c r="D14">
        <v>18</v>
      </c>
      <c r="E14" s="13" t="s">
        <v>282</v>
      </c>
    </row>
    <row r="15" spans="1:5" ht="16" customHeight="1" x14ac:dyDescent="0.2">
      <c r="A15">
        <v>13</v>
      </c>
      <c r="B15" t="s">
        <v>280</v>
      </c>
      <c r="C15" s="57">
        <v>19</v>
      </c>
      <c r="D15">
        <v>20</v>
      </c>
      <c r="E15" s="13" t="s">
        <v>283</v>
      </c>
    </row>
    <row r="16" spans="1:5" ht="16" customHeight="1" x14ac:dyDescent="0.2">
      <c r="A16">
        <v>14</v>
      </c>
      <c r="B16" t="s">
        <v>280</v>
      </c>
      <c r="C16" s="13">
        <v>21</v>
      </c>
      <c r="D16">
        <v>22</v>
      </c>
      <c r="E16" s="13" t="s">
        <v>284</v>
      </c>
    </row>
    <row r="17" spans="1:5" ht="16" customHeight="1" x14ac:dyDescent="0.2">
      <c r="A17">
        <v>15</v>
      </c>
      <c r="B17" t="s">
        <v>281</v>
      </c>
      <c r="C17" s="13">
        <v>23</v>
      </c>
      <c r="D17">
        <v>24</v>
      </c>
      <c r="E17" s="13" t="s">
        <v>328</v>
      </c>
    </row>
    <row r="18" spans="1:5" ht="16" customHeight="1" x14ac:dyDescent="0.2">
      <c r="A18">
        <v>16</v>
      </c>
      <c r="B18" t="s">
        <v>281</v>
      </c>
      <c r="C18" s="13">
        <v>25</v>
      </c>
      <c r="D18">
        <v>26</v>
      </c>
      <c r="E18" s="13" t="s">
        <v>286</v>
      </c>
    </row>
    <row r="19" spans="1:5" ht="16" customHeight="1" x14ac:dyDescent="0.2">
      <c r="A19">
        <v>17</v>
      </c>
      <c r="B19" t="s">
        <v>282</v>
      </c>
      <c r="C19" s="13">
        <v>31</v>
      </c>
      <c r="D19">
        <v>32</v>
      </c>
      <c r="E19" s="13" t="s">
        <v>329</v>
      </c>
    </row>
    <row r="20" spans="1:5" ht="16" customHeight="1" x14ac:dyDescent="0.2">
      <c r="A20">
        <v>18</v>
      </c>
      <c r="B20" t="s">
        <v>282</v>
      </c>
      <c r="C20" s="13">
        <v>33</v>
      </c>
      <c r="D20">
        <v>34</v>
      </c>
      <c r="E20" s="13" t="s">
        <v>292</v>
      </c>
    </row>
    <row r="21" spans="1:5" ht="16" customHeight="1" x14ac:dyDescent="0.2">
      <c r="A21">
        <v>19</v>
      </c>
      <c r="B21" t="s">
        <v>283</v>
      </c>
      <c r="C21" s="13">
        <v>35</v>
      </c>
      <c r="D21">
        <v>36</v>
      </c>
      <c r="E21" s="13" t="s">
        <v>293</v>
      </c>
    </row>
    <row r="22" spans="1:5" ht="16" customHeight="1" x14ac:dyDescent="0.2">
      <c r="A22">
        <v>20</v>
      </c>
      <c r="B22" t="s">
        <v>283</v>
      </c>
      <c r="C22" s="13">
        <v>37</v>
      </c>
      <c r="D22">
        <v>38</v>
      </c>
      <c r="E22" s="56" t="s">
        <v>294</v>
      </c>
    </row>
    <row r="23" spans="1:5" ht="16" customHeight="1" x14ac:dyDescent="0.2">
      <c r="A23">
        <v>21</v>
      </c>
      <c r="B23" t="s">
        <v>284</v>
      </c>
      <c r="C23" s="57">
        <v>39</v>
      </c>
      <c r="D23">
        <v>40</v>
      </c>
      <c r="E23" s="56" t="s">
        <v>295</v>
      </c>
    </row>
    <row r="24" spans="1:5" ht="16" customHeight="1" x14ac:dyDescent="0.2">
      <c r="A24">
        <v>22</v>
      </c>
      <c r="B24" t="s">
        <v>284</v>
      </c>
      <c r="C24" s="13">
        <v>41</v>
      </c>
      <c r="D24">
        <v>42</v>
      </c>
      <c r="E24" s="13" t="s">
        <v>296</v>
      </c>
    </row>
    <row r="25" spans="1:5" ht="16" customHeight="1" x14ac:dyDescent="0.2">
      <c r="A25">
        <v>23</v>
      </c>
      <c r="B25" t="s">
        <v>285</v>
      </c>
      <c r="C25" s="13">
        <v>43</v>
      </c>
      <c r="D25">
        <v>44</v>
      </c>
      <c r="E25" s="13" t="s">
        <v>297</v>
      </c>
    </row>
    <row r="26" spans="1:5" ht="16" customHeight="1" x14ac:dyDescent="0.2">
      <c r="A26">
        <v>24</v>
      </c>
      <c r="B26" t="s">
        <v>285</v>
      </c>
      <c r="C26" s="13">
        <v>45</v>
      </c>
      <c r="D26">
        <v>46</v>
      </c>
      <c r="E26" s="13" t="s">
        <v>298</v>
      </c>
    </row>
    <row r="27" spans="1:5" ht="16" customHeight="1" x14ac:dyDescent="0.2">
      <c r="A27">
        <v>25</v>
      </c>
      <c r="B27" t="s">
        <v>286</v>
      </c>
      <c r="C27" s="13">
        <v>47</v>
      </c>
      <c r="D27">
        <v>48</v>
      </c>
      <c r="E27" s="13" t="s">
        <v>299</v>
      </c>
    </row>
    <row r="28" spans="1:5" ht="16" customHeight="1" x14ac:dyDescent="0.2">
      <c r="A28">
        <v>26</v>
      </c>
      <c r="B28" t="s">
        <v>286</v>
      </c>
      <c r="C28" s="57">
        <v>49</v>
      </c>
      <c r="D28">
        <v>50</v>
      </c>
      <c r="E28" s="13" t="s">
        <v>300</v>
      </c>
    </row>
    <row r="29" spans="1:5" ht="16" customHeight="1" x14ac:dyDescent="0.2">
      <c r="A29">
        <v>27</v>
      </c>
      <c r="B29" t="s">
        <v>287</v>
      </c>
      <c r="C29" s="13">
        <v>51</v>
      </c>
      <c r="D29">
        <v>52</v>
      </c>
      <c r="E29" s="13" t="s">
        <v>301</v>
      </c>
    </row>
    <row r="30" spans="1:5" ht="16" customHeight="1" x14ac:dyDescent="0.2">
      <c r="A30">
        <v>28</v>
      </c>
      <c r="B30" t="s">
        <v>288</v>
      </c>
      <c r="C30" s="13">
        <v>53</v>
      </c>
      <c r="D30">
        <v>54</v>
      </c>
      <c r="E30" s="13" t="s">
        <v>302</v>
      </c>
    </row>
    <row r="31" spans="1:5" ht="16" customHeight="1" x14ac:dyDescent="0.2">
      <c r="A31">
        <v>29</v>
      </c>
      <c r="B31" t="s">
        <v>289</v>
      </c>
      <c r="C31" s="13">
        <v>55</v>
      </c>
      <c r="D31">
        <v>56</v>
      </c>
      <c r="E31" s="13" t="s">
        <v>303</v>
      </c>
    </row>
    <row r="32" spans="1:5" ht="16" customHeight="1" x14ac:dyDescent="0.2">
      <c r="A32">
        <v>30</v>
      </c>
      <c r="B32" t="s">
        <v>290</v>
      </c>
      <c r="C32" s="13">
        <v>57</v>
      </c>
      <c r="D32">
        <v>58</v>
      </c>
      <c r="E32" s="13" t="s">
        <v>304</v>
      </c>
    </row>
    <row r="33" spans="1:8" ht="16" customHeight="1" x14ac:dyDescent="0.2">
      <c r="A33">
        <v>31</v>
      </c>
      <c r="B33" t="s">
        <v>291</v>
      </c>
      <c r="C33" s="57">
        <v>59</v>
      </c>
      <c r="D33">
        <v>60</v>
      </c>
      <c r="E33" s="13" t="s">
        <v>305</v>
      </c>
    </row>
    <row r="34" spans="1:8" ht="16" customHeight="1" x14ac:dyDescent="0.2">
      <c r="A34">
        <v>32</v>
      </c>
      <c r="B34" t="s">
        <v>291</v>
      </c>
      <c r="C34" s="13">
        <v>63</v>
      </c>
      <c r="D34">
        <v>64</v>
      </c>
      <c r="E34" s="13" t="s">
        <v>308</v>
      </c>
    </row>
    <row r="35" spans="1:8" ht="16" customHeight="1" x14ac:dyDescent="0.2">
      <c r="A35">
        <v>33</v>
      </c>
      <c r="B35" t="s">
        <v>292</v>
      </c>
    </row>
    <row r="36" spans="1:8" ht="16" customHeight="1" x14ac:dyDescent="0.2">
      <c r="A36">
        <v>34</v>
      </c>
      <c r="B36" t="s">
        <v>292</v>
      </c>
    </row>
    <row r="37" spans="1:8" ht="16" customHeight="1" x14ac:dyDescent="0.2">
      <c r="A37">
        <v>35</v>
      </c>
      <c r="B37" t="s">
        <v>293</v>
      </c>
    </row>
    <row r="38" spans="1:8" ht="16" customHeight="1" x14ac:dyDescent="0.2">
      <c r="A38">
        <v>36</v>
      </c>
      <c r="B38" t="s">
        <v>293</v>
      </c>
    </row>
    <row r="39" spans="1:8" ht="16" customHeight="1" x14ac:dyDescent="0.2">
      <c r="A39">
        <v>37</v>
      </c>
      <c r="B39" s="19" t="s">
        <v>294</v>
      </c>
      <c r="F39" s="5"/>
    </row>
    <row r="40" spans="1:8" ht="16" customHeight="1" x14ac:dyDescent="0.2">
      <c r="A40">
        <v>38</v>
      </c>
      <c r="B40" s="5" t="s">
        <v>294</v>
      </c>
      <c r="F40" s="5"/>
    </row>
    <row r="41" spans="1:8" ht="16" customHeight="1" x14ac:dyDescent="0.2">
      <c r="A41">
        <v>39</v>
      </c>
      <c r="B41" s="19" t="s">
        <v>295</v>
      </c>
      <c r="F41" s="5"/>
    </row>
    <row r="42" spans="1:8" ht="16" customHeight="1" x14ac:dyDescent="0.2">
      <c r="A42">
        <v>40</v>
      </c>
      <c r="B42" s="19" t="s">
        <v>295</v>
      </c>
      <c r="F42" s="5"/>
    </row>
    <row r="43" spans="1:8" ht="16" customHeight="1" x14ac:dyDescent="0.2">
      <c r="A43">
        <v>41</v>
      </c>
      <c r="B43" s="5" t="s">
        <v>296</v>
      </c>
      <c r="F43" s="5"/>
    </row>
    <row r="44" spans="1:8" ht="16" customHeight="1" x14ac:dyDescent="0.2">
      <c r="A44">
        <v>42</v>
      </c>
      <c r="B44" s="5" t="s">
        <v>296</v>
      </c>
      <c r="F44" s="5"/>
    </row>
    <row r="45" spans="1:8" ht="16" customHeight="1" x14ac:dyDescent="0.2">
      <c r="A45">
        <v>43</v>
      </c>
      <c r="B45" s="5" t="s">
        <v>297</v>
      </c>
      <c r="F45" s="5"/>
    </row>
    <row r="46" spans="1:8" x14ac:dyDescent="0.2">
      <c r="A46">
        <v>44</v>
      </c>
      <c r="B46" s="19" t="s">
        <v>297</v>
      </c>
      <c r="F46" s="5"/>
    </row>
    <row r="47" spans="1:8" ht="17" x14ac:dyDescent="0.2">
      <c r="A47">
        <v>45</v>
      </c>
      <c r="B47" s="5" t="s">
        <v>298</v>
      </c>
      <c r="F47" s="5"/>
      <c r="G47" s="5"/>
      <c r="H47" s="5"/>
    </row>
    <row r="48" spans="1:8" ht="17" x14ac:dyDescent="0.2">
      <c r="A48">
        <v>46</v>
      </c>
      <c r="B48" s="5" t="s">
        <v>298</v>
      </c>
      <c r="F48" s="5"/>
      <c r="G48" s="5"/>
      <c r="H48" s="5"/>
    </row>
    <row r="49" spans="1:8" ht="17" x14ac:dyDescent="0.2">
      <c r="A49">
        <v>47</v>
      </c>
      <c r="B49" s="5" t="s">
        <v>299</v>
      </c>
      <c r="F49" s="5"/>
      <c r="G49" s="5"/>
      <c r="H49" s="5"/>
    </row>
    <row r="50" spans="1:8" ht="17" x14ac:dyDescent="0.2">
      <c r="A50">
        <v>48</v>
      </c>
      <c r="B50" s="5" t="s">
        <v>299</v>
      </c>
      <c r="C50" s="13"/>
      <c r="F50" s="5"/>
      <c r="G50" s="5"/>
      <c r="H50" s="5"/>
    </row>
    <row r="51" spans="1:8" ht="17" x14ac:dyDescent="0.2">
      <c r="A51">
        <v>49</v>
      </c>
      <c r="B51" s="5" t="s">
        <v>300</v>
      </c>
      <c r="C51" s="13"/>
    </row>
    <row r="52" spans="1:8" ht="17" x14ac:dyDescent="0.2">
      <c r="A52">
        <v>50</v>
      </c>
      <c r="B52" s="5" t="s">
        <v>300</v>
      </c>
      <c r="C52" s="13"/>
    </row>
    <row r="53" spans="1:8" ht="17" x14ac:dyDescent="0.2">
      <c r="A53">
        <v>51</v>
      </c>
      <c r="B53" s="5" t="s">
        <v>301</v>
      </c>
    </row>
    <row r="54" spans="1:8" ht="17" x14ac:dyDescent="0.2">
      <c r="A54">
        <v>52</v>
      </c>
      <c r="B54" s="5" t="s">
        <v>301</v>
      </c>
    </row>
    <row r="55" spans="1:8" ht="16" customHeight="1" x14ac:dyDescent="0.2">
      <c r="A55">
        <v>53</v>
      </c>
      <c r="B55" s="5" t="s">
        <v>302</v>
      </c>
    </row>
    <row r="56" spans="1:8" ht="16" customHeight="1" x14ac:dyDescent="0.2">
      <c r="A56">
        <v>54</v>
      </c>
      <c r="B56" s="5" t="s">
        <v>302</v>
      </c>
    </row>
    <row r="57" spans="1:8" ht="17" x14ac:dyDescent="0.2">
      <c r="A57">
        <v>55</v>
      </c>
      <c r="B57" s="5" t="s">
        <v>303</v>
      </c>
    </row>
    <row r="58" spans="1:8" ht="17" x14ac:dyDescent="0.2">
      <c r="A58">
        <v>56</v>
      </c>
      <c r="B58" s="5" t="s">
        <v>303</v>
      </c>
    </row>
    <row r="59" spans="1:8" ht="17" x14ac:dyDescent="0.2">
      <c r="A59">
        <v>57</v>
      </c>
      <c r="B59" s="5" t="s">
        <v>304</v>
      </c>
    </row>
    <row r="60" spans="1:8" ht="17" x14ac:dyDescent="0.2">
      <c r="A60">
        <v>58</v>
      </c>
      <c r="B60" s="5" t="s">
        <v>304</v>
      </c>
    </row>
    <row r="61" spans="1:8" ht="17" x14ac:dyDescent="0.2">
      <c r="A61">
        <v>59</v>
      </c>
      <c r="B61" s="5" t="s">
        <v>305</v>
      </c>
    </row>
    <row r="62" spans="1:8" ht="17" x14ac:dyDescent="0.2">
      <c r="A62">
        <v>60</v>
      </c>
      <c r="B62" s="5" t="s">
        <v>305</v>
      </c>
    </row>
    <row r="63" spans="1:8" ht="17" x14ac:dyDescent="0.2">
      <c r="A63">
        <v>61</v>
      </c>
      <c r="B63" s="5" t="s">
        <v>306</v>
      </c>
    </row>
    <row r="64" spans="1:8" ht="16" customHeight="1" x14ac:dyDescent="0.2">
      <c r="A64">
        <v>62</v>
      </c>
      <c r="B64" s="5" t="s">
        <v>307</v>
      </c>
    </row>
    <row r="65" spans="1:2" ht="17" x14ac:dyDescent="0.2">
      <c r="A65">
        <v>63</v>
      </c>
      <c r="B65" s="5" t="s">
        <v>308</v>
      </c>
    </row>
    <row r="66" spans="1:2" ht="17" x14ac:dyDescent="0.2">
      <c r="A66">
        <v>64</v>
      </c>
      <c r="B66" s="5" t="s">
        <v>308</v>
      </c>
    </row>
  </sheetData>
  <sheetProtection sheet="1" objects="1" scenarios="1" selectLockedCells="1" selectUnlockedCells="1"/>
  <mergeCells count="1">
    <mergeCell ref="C1:E6"/>
  </mergeCells>
  <phoneticPr fontId="12" type="noConversion"/>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B64AA-E255-D444-A657-03AF5741322B}">
  <dimension ref="A1:H22"/>
  <sheetViews>
    <sheetView zoomScaleNormal="100" workbookViewId="0">
      <selection activeCell="K31" sqref="K31"/>
    </sheetView>
  </sheetViews>
  <sheetFormatPr baseColWidth="10" defaultRowHeight="16" x14ac:dyDescent="0.2"/>
  <sheetData>
    <row r="1" spans="1:8" x14ac:dyDescent="0.2">
      <c r="A1" s="45">
        <v>6</v>
      </c>
      <c r="B1" s="44">
        <f>_xlfn.XLOOKUP(VALUE(SUBSTITUTE(SUBSTITUTE(_xlfn.CONCAT(_xlfn.IFS(A1=8,7,A1=7,8,1,A1),A2,A3,A4,A5,A6),6,8),9,7)),HexDef!A2:A65,HexDef!B2:B65,"")</f>
        <v>15</v>
      </c>
      <c r="C1" s="44">
        <f>_xlfn.CONCAT(_xlfn.IFS(A1=8,7,A1=7,8,1,A1),A2,A3,A4,A5,A6)*1</f>
        <v>688786</v>
      </c>
      <c r="D1" s="44">
        <f t="shared" ref="D1:D6" si="0">VALUE(SUBSTITUTE(SUBSTITUTE(C1,6,8),9,7))</f>
        <v>888788</v>
      </c>
      <c r="E1" s="46">
        <f>VALUE(SUBSTITUTE(SUBSTITUTE(_xlfn.CONCAT(_xlfn.IFS(A1=8,7,A1=7,8,A1=9,8,A6=6,8,1,A1),A2,A3,A4,A5,A6),6,8),9,7))</f>
        <v>888788</v>
      </c>
      <c r="F1">
        <f>IF(OR(A1=9,A1=6),_xlfn.XLOOKUP(VALUE(SUBSTITUTE(SUBSTITUTE(_xlfn.CONCAT(_xlfn.IFS(A1=8,7,A1=7,8,A1=9,8,A1=6,7,1,A1),A2,A3,A4,A5,A6),6,8),9,7)),HexDef!A2:A65,HexDef!B2:B65,""),"")</f>
        <v>52</v>
      </c>
      <c r="G1" t="str" cm="1">
        <f t="array" ref="G1">IF(OR(A1=9,A1=6),_xlfn.XLOOKUP(VALUE(SUBSTITUTE(SUBSTITUTE(_xlfn.CONCAT(_xlfn.IFS(A1=8,7,A1=7,8,A1=9,8,A1=6,7,1,A1)*1,A2,A3,A4,A5,A6),6,8),9,7)),Oppose!A2:A65,Oppose!D2:D65,"")&amp;"/"&amp;IF(A1=9,6,IF(A1=6,6,"")),"")</f>
        <v>58/6</v>
      </c>
    </row>
    <row r="2" spans="1:8" x14ac:dyDescent="0.2">
      <c r="A2" s="45">
        <v>8</v>
      </c>
      <c r="B2" s="44">
        <f>_xlfn.XLOOKUP(VALUE(SUBSTITUTE(SUBSTITUTE(_xlfn.CONCAT(A1,_xlfn.IFS(A2=8,7,A2=7,8,A2=9,7,A2=6,8,1,A2),A3,A4,A5,A6),6,8),9,7)),HexDef!A2:A65,HexDef!B2:B65,"")</f>
        <v>39</v>
      </c>
      <c r="C2" s="44">
        <f>_xlfn.CONCAT(A1,_xlfn.IFS(A2=8,7,A2=7,8,A2=9,7,A2=6,8,1,A2),A3,A4,A5,A6)*1</f>
        <v>678786</v>
      </c>
      <c r="D2" s="44">
        <f t="shared" si="0"/>
        <v>878788</v>
      </c>
      <c r="E2" s="46">
        <f>VALUE(SUBSTITUTE(SUBSTITUTE(_xlfn.CONCAT(A1,_xlfn.IFS(A2=8,7,A2=7,8,A2=9,7,A2=6,8,1,A2),A3,A4,A5,A6),6,8),9,7))</f>
        <v>878788</v>
      </c>
      <c r="F2" t="str">
        <f>IF(OR(A2=9,A2=6),_xlfn.XLOOKUP(VALUE(SUBSTITUTE(SUBSTITUTE(_xlfn.CONCAT(A1,_xlfn.IFS(A2=8,7,A2=7,8,A2=9,7,A2=6,8,1,A2),A3,A4,A5,A6),6,8),9,7)),HexDef!A2:A65,HexDef!B2:B65,""),"")</f>
        <v/>
      </c>
      <c r="G2" t="str" cm="1">
        <f t="array" ref="G2">IF(OR(A2=9,A2=6),_xlfn.XLOOKUP(VALUE(SUBSTITUTE(SUBSTITUTE(_xlfn.CONCAT(A1,_xlfn.IFS(A2=8,7,A2=7,8,A2=9,8,A2=6,7,1,A2)*1,A3,A4,A5,A6),6,8),9,7)),Oppose!A2:A65,Oppose!D2:D65,"")&amp;"/"&amp;IF(A1=9,6,IF(A1=6,6,"")),"")</f>
        <v/>
      </c>
    </row>
    <row r="3" spans="1:8" x14ac:dyDescent="0.2">
      <c r="A3" s="45">
        <v>8</v>
      </c>
      <c r="B3" s="44">
        <f>_xlfn.XLOOKUP(VALUE(SUBSTITUTE(SUBSTITUTE(_xlfn.CONCAT(A1,A2,_xlfn.IFS(A3=8,7,A3=7,8,A3=9,7,A3=6,8,1,A3),A4,A5,A6,A7),6,8),9,7)),HexDef!A2:A65,HexDef!B2:B65,"")</f>
        <v>62</v>
      </c>
      <c r="C3" s="44">
        <f>_xlfn.CONCAT(A1,A2,_xlfn.IFS(A3=8,7,A3=7,8,A3=9,7,A3=6,8,1,A3),A4,A5,A6,A7)*1</f>
        <v>687786</v>
      </c>
      <c r="D3" s="44">
        <f t="shared" si="0"/>
        <v>887788</v>
      </c>
      <c r="E3" s="46">
        <f>VALUE(SUBSTITUTE(SUBSTITUTE(_xlfn.CONCAT(A1,A2,_xlfn.IFS(A3=8,7,A3=7,8,A3=9,7,A3=6,8,1,A3),A4,A5,A6,A7),6,8),9,7))</f>
        <v>887788</v>
      </c>
      <c r="F3" t="str">
        <f>IF(OR(A3=9,A3=6),_xlfn.XLOOKUP(VALUE(SUBSTITUTE(SUBSTITUTE(_xlfn.CONCAT(A1,A2,_xlfn.IFS(A3=8,7,A3=7,8,A3=9,7,A3=6,8,1,A3),A4,A5,A6),6,8),9,7)),HexDef!A2:A65,HexDef!B2:B65,""),"")</f>
        <v/>
      </c>
      <c r="G3" t="str" cm="1">
        <f t="array" ref="G3">IF(OR(A3=9,A3=6),_xlfn.XLOOKUP(VALUE(SUBSTITUTE(SUBSTITUTE(_xlfn.CONCAT(A1,A2,_xlfn.IFS(A3=8,7,A3=7,8,A3=9,8,A3=6,7,1,A3)*1,A4,A5,A6),6,8),9,7)),Oppose!A2:A65,Oppose!D2:D65,"")&amp;"/"&amp;IF(A1=9,6,IF(A1=6,6,"")),"")</f>
        <v/>
      </c>
    </row>
    <row r="4" spans="1:8" x14ac:dyDescent="0.2">
      <c r="A4" s="45">
        <v>7</v>
      </c>
      <c r="B4" s="44">
        <f>_xlfn.XLOOKUP(VALUE(SUBSTITUTE(SUBSTITUTE(_xlfn.CONCAT(A1,A2,A3,_xlfn.IFS(A4=8,7,A4=7,8,A4=9,7,A4=6,8,1,A4),A5,A6,),6,8),9,7)),HexDef!A2:A65,HexDef!B2:B65,"")</f>
        <v>2</v>
      </c>
      <c r="C4" s="44">
        <f>_xlfn.CONCAT(A1,A2,A3,_xlfn.IFS(A4=8,7,A4=7,8,A4=9,7,A4=6,8,1,A4),A5,A6,)*1</f>
        <v>688886</v>
      </c>
      <c r="D4" s="44">
        <f t="shared" si="0"/>
        <v>888888</v>
      </c>
      <c r="E4" s="46">
        <f>VALUE(SUBSTITUTE(SUBSTITUTE(_xlfn.CONCAT(A1,A2,A3,_xlfn.IFS(A4=8,7,A4=7,8,A4=9,7,A4=6,8,1,A4),A5,A6,),6,8),9,7))</f>
        <v>888888</v>
      </c>
      <c r="F4" t="str">
        <f>IF(OR(A4=9,A4=6),_xlfn.XLOOKUP(VALUE(SUBSTITUTE(SUBSTITUTE(_xlfn.CONCAT(A1,A2,A3,_xlfn.IFS(A4=8,7,A4=7,8,A4=9,7,A4=6,8,1,A4),A5,A6),6,8),9,7)),HexDef!A2:A65,HexDef!B2:B65,""),"")</f>
        <v/>
      </c>
      <c r="G4" t="str" cm="1">
        <f t="array" ref="G4">IF(OR(A4=9,A4=6),_xlfn.XLOOKUP(VALUE(SUBSTITUTE(SUBSTITUTE(_xlfn.CONCAT(A1,A2,A3,_xlfn.IFS(A4=8,7,A4=7,8,A4=9,8,A4=6,7,1,A4)*1,A5,A6),6,8),9,7)),Oppose!A2:A65,Oppose!D2:D65,"")&amp;"/"&amp;IF(A1=9,6,IF(A1=6,6,"")),"")</f>
        <v/>
      </c>
    </row>
    <row r="5" spans="1:8" x14ac:dyDescent="0.2">
      <c r="A5" s="45">
        <v>8</v>
      </c>
      <c r="B5" s="44">
        <f>_xlfn.XLOOKUP(VALUE(SUBSTITUTE(SUBSTITUTE(_xlfn.CONCAT(A1,A2,A3,A4,_xlfn.IFS(A5=8,7,A5=7,8,A5=9,7,A5=6,8,1,A5),A6,),6,8),9,7)),HexDef!A2:A65,HexDef!B2:B65,"")</f>
        <v>46</v>
      </c>
      <c r="C5" s="44">
        <f>_xlfn.CONCAT(A1,A2,A3,A4,_xlfn.IFS(A5=8,7,A5=7,8,A5=9,7,A5=6,8,1,A5),A6,)*1</f>
        <v>688776</v>
      </c>
      <c r="D5" s="44">
        <f t="shared" si="0"/>
        <v>888778</v>
      </c>
      <c r="E5" s="46">
        <f>VALUE(SUBSTITUTE(SUBSTITUTE(_xlfn.CONCAT(A1,A2,A3,A4,_xlfn.IFS(A5=8,7,A5=7,8,A5=9,7,A5=6,8,1,A5),A6,),6,8),9,7))</f>
        <v>888778</v>
      </c>
      <c r="F5" t="str">
        <f>IF(OR(A5=9,A5=6),_xlfn.XLOOKUP(VALUE(SUBSTITUTE(SUBSTITUTE(_xlfn.CONCAT(A1,A2,A3,A4,_xlfn.IFS(A5=8,7,A5=7,8,A5=9,7,A5=6,8,1,A5),A6),6,8),9,7)),HexDef!A2:A65,HexDef!B2:B65,""),"")</f>
        <v/>
      </c>
      <c r="G5" t="str" cm="1">
        <f t="array" ref="G5">IF(OR(A5=9,A5=6),_xlfn.XLOOKUP(VALUE(SUBSTITUTE(SUBSTITUTE(_xlfn.CONCAT(A1,A2,A3,A4,_xlfn.IFS(A5=8,7,A5=7,8,A5=9,8,A5=6,7,1,A5)*1,A6),6,8),9,7)),Oppose!A2:A65,Oppose!D2:D65,"")&amp;"/"&amp;IF(A1=9,6,IF(A1=6,6,"")),"")</f>
        <v/>
      </c>
    </row>
    <row r="6" spans="1:8" x14ac:dyDescent="0.2">
      <c r="A6" s="45">
        <v>6</v>
      </c>
      <c r="B6" s="44">
        <f>_xlfn.XLOOKUP(VALUE(SUBSTITUTE(SUBSTITUTE(_xlfn.CONCAT(A1,A2,A3,A4,A5,_xlfn.IFS(A6=8,7,A6=7,8,A6=9,7,A6=6,8,1,A6)),6,8),9,7)),HexDef!A2:A65,HexDef!B2:B65,"",)</f>
        <v>15</v>
      </c>
      <c r="C6" s="44">
        <f>_xlfn.CONCAT(A5,A4,A3,A2,A1,_xlfn.IFS(A6=8,7,A6=7,8,A6=9,7,A6=6,8,1,A6))*1</f>
        <v>878868</v>
      </c>
      <c r="D6" s="44">
        <f t="shared" si="0"/>
        <v>878888</v>
      </c>
      <c r="E6" s="46">
        <f>VALUE(SUBSTITUTE(SUBSTITUTE(_xlfn.CONCAT(A1,A2,A3,A4,A5,_xlfn.IFS(A6=8,7,A6=7,8,A6=9,8,A6=6,8,1,A6)),6,8),9,7))</f>
        <v>888788</v>
      </c>
      <c r="F6" cm="1">
        <f t="array" ref="F6">IF(OR(A6=9,A6=6),_xlfn.XLOOKUP(VALUE(SUBSTITUTE(SUBSTITUTE(_xlfn.CONCAT(A1,A2,A3,A4,A5,_xlfn.IFS(A6=8,7,A6=7,8,A6=9,8,A6=6,7,1,A6)*1),6,8),9,7)),HexDef!A2:A65,HexDef!B2:B65,""),"")</f>
        <v>36</v>
      </c>
      <c r="G6" t="str" cm="1">
        <f t="array" ref="G6">IF(OR(A1=9,A1=6),_xlfn.XLOOKUP(VALUE(SUBSTITUTE(SUBSTITUTE(_xlfn.CONCAT(A1,A2,A3,A4,A5,_xlfn.IFS(A6=8,7,A6=7,8,A6=9,8,A6=6,7,1,A6)*1),6,8),9,7)),Oppose!A2:A65,Oppose!D2:D65,"")&amp;"/"&amp;IF(A1=9,1,IF(A1=6,1,"")),"")</f>
        <v>6/1</v>
      </c>
    </row>
    <row r="8" spans="1:8" x14ac:dyDescent="0.2">
      <c r="A8" s="47">
        <f>VLOOKUP(VALUE(SUBSTITUTE(SUBSTITUTE(_xlfn.CONCAT(A1,A2,A3,A4,A5,A6),"6","8"),"9","7")),HexDef!A2:F65,2,FALSE)</f>
        <v>15</v>
      </c>
    </row>
    <row r="10" spans="1:8" x14ac:dyDescent="0.2">
      <c r="A10" s="48">
        <f>VLOOKUP(VALUE(SUBSTITUTE(SUBSTITUTE(_xlfn.CONCAT(A1,A2,A3,A4,A5,A6),"6","7"),"9","8")),HexDef!A2:F65,2,FALSE)</f>
        <v>22</v>
      </c>
    </row>
    <row r="12" spans="1:8" ht="20" x14ac:dyDescent="0.2">
      <c r="B12" s="39"/>
      <c r="E12" s="44" t="str">
        <f>IF(A10&gt;=5,"A","B")&amp;"/"&amp;IF(A10&lt;=12,"B","A")</f>
        <v>A/A</v>
      </c>
      <c r="G12" s="44" t="e">
        <f>FIND(9,_xlfn.CONCAT(A1,A2,A3,A4,A5,A6))</f>
        <v>#VALUE!</v>
      </c>
      <c r="H12" t="str">
        <f>IF(OR(A6=9,A6=6),_xlfn.XLOOKUP(VALUE(SUBSTITUTE(SUBSTITUTE(_xlfn.CONCAT(A1,A2,A3,A4,A5,_xlfn.IFS(A6=8,7,A6=7,8,A6=9,7,A6=6,7,1,A6)),6,8),9,7)),HexDef!A2:A65,HexDef!B2:B65,"",)&amp;"/"&amp;IF(A6=9,1,IF(A6=6,1,"")),"")</f>
        <v>36/1</v>
      </c>
    </row>
    <row r="13" spans="1:8" x14ac:dyDescent="0.2">
      <c r="G13" t="str">
        <f>IF(A5=9,_xlfn.XLOOKUP(VALUE(SUBSTITUTE(SUBSTITUTE(_xlfn.CONCAT(A1,A2,A3,A4,A5,_xlfn.IFS(A6=8,7,A6=7,8,A6=9,7,A6=6,8,1,A6)),6,8),9,7)),HexDef!A2:A65,HexDef!B2:B65,"",)&amp;"/"&amp;IF(A5=9,2,IF(A5=6,2,"")),IF(A5=6,_xlfn.XLOOKUP(VALUE(SUBSTITUTE(SUBSTITUTE(_xlfn.CONCAT(A1,A2,A3,A4,A5,_xlfn.IFS(A6=8,7,A6=7,8,A6=9,7,A6=6,8,1,A6)),6,8),9,7)),HexDef!A2:A65,HexDef!B2:B65,"",)&amp;"/"&amp;IF(A5=9,2,IF(A5=6,2,"")),""))</f>
        <v/>
      </c>
    </row>
    <row r="14" spans="1:8" x14ac:dyDescent="0.2">
      <c r="E14" s="44" t="b">
        <f>IF(A6=9,_xlfn.XLOOKUP(VALUE(SUBSTITUTE(SUBSTITUTE(_xlfn.CONCAT(A1,A2,A3,A4,A5,_xlfn.IFS(A6=8,7,A6=7,8,A6=9,7,A6=6,8,1,A6)),6,8),9,7)),HexDef!A2:A65,HexDef!B2:B65,"",)&amp;"/"&amp;IF(A6=9,1,IF(A6=6,1,"")))</f>
        <v>0</v>
      </c>
      <c r="G14" s="44" t="str">
        <f>IF(A6=9,_xlfn.XLOOKUP(VALUE(SUBSTITUTE(SUBSTITUTE(_xlfn.CONCAT(A1,A2,A3,A4,A5,_xlfn.IFS(A6=8,7,A6=7,8,A6=9,7,A6=6,8,1,A6)),6,8),9,7)),HexDef!A2:A65,HexDef!B2:B65,"",)&amp;"/"&amp;IF(A6=9,1,IF(A6=6,1,"")),IF(A6=6,_xlfn.XLOOKUP(VALUE(SUBSTITUTE(SUBSTITUTE(_xlfn.CONCAT(A1,A2,A3,A4,A5,_xlfn.IFS(A6=8,7,A6=7,8,A6=9,7,A6=6,8,1,A6)),6,8),9,7)),HexDef!A2:A65,HexDef!B2:B65,"",)&amp;"/"&amp;IF(A6=9,1,IF(A6=6,1,"")),""))</f>
        <v>15/1</v>
      </c>
    </row>
    <row r="15" spans="1:8" ht="19" x14ac:dyDescent="0.2">
      <c r="B15" s="40"/>
    </row>
    <row r="16" spans="1:8" x14ac:dyDescent="0.2">
      <c r="E16">
        <f>_xlfn.XLOOKUP(VALUE(SUBSTITUTE(SUBSTITUTE(_xlfn.CONCAT(A1,A2,A3,A4,A5,_xlfn.IFS(A6=8,7,A6=7,8,A6=9,7,A6=6,8,1,A6)),6,8),9,7)),HexDef!A2:A65,HexDef!B2:B65,"")</f>
        <v>15</v>
      </c>
    </row>
    <row r="17" spans="4:8" x14ac:dyDescent="0.2">
      <c r="D17" t="str">
        <f>SUBSTITUTE(A6,9,7)</f>
        <v>6</v>
      </c>
      <c r="E17">
        <f>VALUE(_xlfn.CONCAT(A1:A6))</f>
        <v>688786</v>
      </c>
      <c r="F17">
        <f>VALUE(SUBSTITUTE(E17,9,7))</f>
        <v>688786</v>
      </c>
      <c r="G17" t="e">
        <f>VLOOKUP(F17,HexDef!A2:B65,2,FALSE)</f>
        <v>#N/A</v>
      </c>
    </row>
    <row r="19" spans="4:8" x14ac:dyDescent="0.2">
      <c r="E19">
        <f>VALUE(_xlfn.CONCAT(A1,A2,A3,A4,A5,A6))</f>
        <v>688786</v>
      </c>
      <c r="F19">
        <f>VALUE(SUBSTITUTE(E19,9,8,1))</f>
        <v>688786</v>
      </c>
      <c r="G19">
        <f>VALUE(SUBSTITUTE(F19,9,7))</f>
        <v>688786</v>
      </c>
      <c r="H19" t="e">
        <f>VLOOKUP(G19,HexDef!A2:F65,2,FALSE)</f>
        <v>#N/A</v>
      </c>
    </row>
    <row r="20" spans="4:8" x14ac:dyDescent="0.2">
      <c r="E20">
        <f>VALUE(_xlfn.CONCAT(A1,A2,A3,A4,A5,A6))</f>
        <v>688786</v>
      </c>
      <c r="F20">
        <f>VALUE(SUBSTITUTE(E20,9,7,1))</f>
        <v>688786</v>
      </c>
      <c r="G20">
        <f>VALUE(SUBSTITUTE(F20,9,8))</f>
        <v>688786</v>
      </c>
      <c r="H20" t="e">
        <f>VLOOKUP(G20,HexDef!A2:F65,2,FALSE)</f>
        <v>#N/A</v>
      </c>
    </row>
    <row r="22" spans="4:8" x14ac:dyDescent="0.2">
      <c r="E22">
        <f>VALUE(SUBSTITUTE(SUBSTITUTE(_xlfn.CONCAT(A1,A2,A3,A4,A5,A6),6,8),9,7,1))</f>
        <v>888788</v>
      </c>
    </row>
  </sheetData>
  <sheetProtection sheet="1" scenarios="1" selectLockedCells="1" selectUnlockedCells="1"/>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1E595-9B7B-7841-BFDD-5FA75F583972}">
  <dimension ref="A3:J15"/>
  <sheetViews>
    <sheetView zoomScaleNormal="100" workbookViewId="0">
      <selection activeCell="G4" sqref="G4:J4"/>
    </sheetView>
  </sheetViews>
  <sheetFormatPr baseColWidth="10" defaultRowHeight="16" x14ac:dyDescent="0.2"/>
  <cols>
    <col min="1" max="1" width="13.6640625" customWidth="1"/>
    <col min="2" max="2" width="49.5" customWidth="1"/>
    <col min="3" max="4" width="20.83203125" customWidth="1"/>
    <col min="5" max="5" width="40" customWidth="1"/>
  </cols>
  <sheetData>
    <row r="3" spans="1:10" x14ac:dyDescent="0.2">
      <c r="A3" s="199" t="s">
        <v>355</v>
      </c>
      <c r="B3" s="199" t="s">
        <v>356</v>
      </c>
      <c r="D3" s="2" t="s">
        <v>361</v>
      </c>
      <c r="E3" s="2" t="s">
        <v>362</v>
      </c>
    </row>
    <row r="4" spans="1:10" ht="127" customHeight="1" x14ac:dyDescent="0.2">
      <c r="A4" s="199" t="s">
        <v>357</v>
      </c>
      <c r="D4" s="199" t="s">
        <v>358</v>
      </c>
      <c r="G4" s="213"/>
      <c r="H4" s="213"/>
      <c r="I4" s="213"/>
      <c r="J4" s="213"/>
    </row>
    <row r="5" spans="1:10" ht="135" customHeight="1" x14ac:dyDescent="0.2">
      <c r="A5" s="199" t="s">
        <v>358</v>
      </c>
    </row>
    <row r="6" spans="1:10" ht="136" customHeight="1" x14ac:dyDescent="0.2">
      <c r="A6" s="199" t="s">
        <v>359</v>
      </c>
    </row>
    <row r="7" spans="1:10" ht="125" customHeight="1" x14ac:dyDescent="0.2">
      <c r="A7" s="199" t="s">
        <v>360</v>
      </c>
    </row>
    <row r="9" spans="1:10" ht="70" customHeight="1" x14ac:dyDescent="0.2">
      <c r="A9" s="199"/>
      <c r="B9" s="199"/>
    </row>
    <row r="10" spans="1:10" ht="70" customHeight="1" x14ac:dyDescent="0.2">
      <c r="A10" s="199"/>
      <c r="B10" s="199"/>
    </row>
    <row r="11" spans="1:10" ht="70" customHeight="1" x14ac:dyDescent="0.2">
      <c r="A11" s="199"/>
      <c r="B11" s="199"/>
    </row>
    <row r="12" spans="1:10" ht="70" customHeight="1" x14ac:dyDescent="0.2">
      <c r="A12" s="199"/>
      <c r="B12" s="199"/>
    </row>
    <row r="15" spans="1:10" ht="70" customHeight="1" x14ac:dyDescent="0.25">
      <c r="C15" s="199"/>
      <c r="D15" s="202"/>
    </row>
  </sheetData>
  <mergeCells count="1">
    <mergeCell ref="G4:J4"/>
  </mergeCells>
  <pageMargins left="0.7" right="0.7" top="0.75" bottom="0.75" header="0.3" footer="0.3"/>
  <pageSetup paperSize="9" orientation="portrait" horizontalDpi="0" verticalDpi="0"/>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8</vt:i4>
      </vt:variant>
    </vt:vector>
  </HeadingPairs>
  <TitlesOfParts>
    <vt:vector size="8" baseType="lpstr">
      <vt:lpstr>Tirage Hexagramme</vt:lpstr>
      <vt:lpstr>HexDef</vt:lpstr>
      <vt:lpstr>Oppose</vt:lpstr>
      <vt:lpstr>Nucleaire</vt:lpstr>
      <vt:lpstr>DeuxRoues</vt:lpstr>
      <vt:lpstr>FleurBach</vt:lpstr>
      <vt:lpstr>TEST</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2024-03-25T07:10:44Z</cp:lastPrinted>
  <dcterms:created xsi:type="dcterms:W3CDTF">2023-07-12T09:12:19Z</dcterms:created>
  <dcterms:modified xsi:type="dcterms:W3CDTF">2024-03-27T08:06:35Z</dcterms:modified>
</cp:coreProperties>
</file>