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liceM\Desktop\"/>
    </mc:Choice>
  </mc:AlternateContent>
  <xr:revisionPtr revIDLastSave="0" documentId="13_ncr:1_{78CCD869-4120-4C57-AC16-B97565B949F2}" xr6:coauthVersionLast="47" xr6:coauthVersionMax="47" xr10:uidLastSave="{00000000-0000-0000-0000-000000000000}"/>
  <bookViews>
    <workbookView xWindow="-120" yWindow="-120" windowWidth="29040" windowHeight="15720" tabRatio="192" xr2:uid="{00000000-000D-0000-FFFF-FFFF00000000}"/>
  </bookViews>
  <sheets>
    <sheet name="Planning" sheetId="2" r:id="rId1"/>
    <sheet name="Liste" sheetId="1" r:id="rId2"/>
  </sheets>
  <definedNames>
    <definedName name="_xlnm._FilterDatabase" localSheetId="0" hidden="1">Planning!$A$1:$A$2</definedName>
    <definedName name="Annuel">Planning!$A$4:$CG$35</definedName>
    <definedName name="Août">Planning!$A$4:$BE$35</definedName>
    <definedName name="Avril">Planning!$A$4:$AC$35</definedName>
    <definedName name="Décembre">Planning!$A$4:$CG$35</definedName>
    <definedName name="Février">Planning!$A$4:$O$35</definedName>
    <definedName name="Janvier">Planning!$A$4:$H$35</definedName>
    <definedName name="Juillet">Planning!$A$4:$AX$35</definedName>
    <definedName name="Juin">Planning!$A$4:$AQ$35</definedName>
    <definedName name="ListeAnnées">Liste!$C$3:$C$14</definedName>
    <definedName name="ListeItems">Liste!$A$3:$A$20</definedName>
    <definedName name="ListeMois">Liste!$B$3:$B$14</definedName>
    <definedName name="Mai">Planning!$A$4:$AJ$35</definedName>
    <definedName name="Mars">Planning!$A$4:$V$35</definedName>
    <definedName name="Novembre">Planning!$A$4:$BZ$35</definedName>
    <definedName name="Octobre">Planning!$A$4:$BS$35</definedName>
    <definedName name="Septembre">Planning!$A$4:$BL$35</definedName>
  </definedName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" i="2" l="1"/>
  <c r="H2" i="2"/>
  <c r="H3" i="2"/>
  <c r="O2" i="2" l="1"/>
  <c r="V2" i="2" s="1"/>
  <c r="AC2" i="2" s="1"/>
  <c r="AJ2" i="2" s="1"/>
  <c r="AQ2" i="2" s="1"/>
  <c r="AX2" i="2" s="1"/>
  <c r="BE2" i="2" s="1"/>
  <c r="BL2" i="2" s="1"/>
  <c r="BS2" i="2" s="1"/>
  <c r="BZ2" i="2" s="1"/>
  <c r="CG2" i="2" s="1"/>
  <c r="O3" i="2"/>
  <c r="V3" i="2" s="1"/>
  <c r="AC3" i="2" s="1"/>
  <c r="AJ3" i="2" s="1"/>
  <c r="AQ3" i="2" s="1"/>
  <c r="AX3" i="2" s="1"/>
  <c r="BE3" i="2" s="1"/>
  <c r="BL3" i="2" s="1"/>
  <c r="BS3" i="2" s="1"/>
  <c r="BZ3" i="2" s="1"/>
  <c r="CG3" i="2" s="1"/>
  <c r="D1" i="2"/>
  <c r="CC3" i="2"/>
  <c r="CC2" i="2"/>
  <c r="CC1" i="2"/>
  <c r="BV3" i="2"/>
  <c r="BV2" i="2"/>
  <c r="BV1" i="2"/>
  <c r="BO3" i="2"/>
  <c r="BO2" i="2"/>
  <c r="BO1" i="2"/>
  <c r="BH3" i="2"/>
  <c r="BH2" i="2"/>
  <c r="BH1" i="2"/>
  <c r="BA3" i="2"/>
  <c r="BA2" i="2"/>
  <c r="BA1" i="2"/>
  <c r="AT3" i="2"/>
  <c r="AT2" i="2"/>
  <c r="AT1" i="2"/>
  <c r="AM3" i="2"/>
  <c r="AM2" i="2"/>
  <c r="AM1" i="2"/>
  <c r="AF3" i="2"/>
  <c r="AF2" i="2"/>
  <c r="AF1" i="2"/>
  <c r="Y3" i="2"/>
  <c r="Y2" i="2"/>
  <c r="Y1" i="2"/>
  <c r="R3" i="2"/>
  <c r="R2" i="2"/>
  <c r="R1" i="2"/>
  <c r="K3" i="2"/>
  <c r="K2" i="2"/>
  <c r="K1" i="2"/>
  <c r="D2" i="2"/>
  <c r="D3" i="2"/>
  <c r="F2" i="2"/>
  <c r="CE2" i="2" s="1"/>
  <c r="F3" i="2"/>
  <c r="CE3" i="2" s="1"/>
  <c r="F1" i="2"/>
  <c r="BQ1" i="2" s="1"/>
  <c r="A6" i="2"/>
  <c r="A11" i="2" s="1"/>
  <c r="O1" i="2" l="1"/>
  <c r="V1" i="2" s="1"/>
  <c r="AC1" i="2" s="1"/>
  <c r="AJ1" i="2" s="1"/>
  <c r="AQ1" i="2" s="1"/>
  <c r="AX1" i="2" s="1"/>
  <c r="BE1" i="2" s="1"/>
  <c r="BL1" i="2" s="1"/>
  <c r="BS1" i="2" s="1"/>
  <c r="BZ1" i="2" s="1"/>
  <c r="CG1" i="2" s="1"/>
  <c r="AA3" i="2"/>
  <c r="BC3" i="2"/>
  <c r="T1" i="2"/>
  <c r="M1" i="2"/>
  <c r="AA1" i="2"/>
  <c r="AH3" i="2"/>
  <c r="BC1" i="2"/>
  <c r="BJ3" i="2"/>
  <c r="CE1" i="2"/>
  <c r="AV1" i="2"/>
  <c r="BX1" i="2"/>
  <c r="M3" i="2"/>
  <c r="AH1" i="2"/>
  <c r="AO3" i="2"/>
  <c r="BJ1" i="2"/>
  <c r="BQ3" i="2"/>
  <c r="T3" i="2"/>
  <c r="AO1" i="2"/>
  <c r="AV3" i="2"/>
  <c r="BX3" i="2"/>
  <c r="M2" i="2"/>
  <c r="T2" i="2"/>
  <c r="AA2" i="2"/>
  <c r="AH2" i="2"/>
  <c r="AO2" i="2"/>
  <c r="AV2" i="2"/>
  <c r="BC2" i="2"/>
  <c r="BJ2" i="2"/>
  <c r="BQ2" i="2"/>
  <c r="BX2" i="2"/>
  <c r="A16" i="2"/>
  <c r="A21" i="2" s="1"/>
  <c r="A26" i="2" s="1"/>
  <c r="A31" i="2" s="1"/>
  <c r="CA6" i="2"/>
  <c r="CB6" i="2" s="1"/>
  <c r="CC6" i="2" s="1"/>
  <c r="CD6" i="2" s="1"/>
  <c r="CE6" i="2" s="1"/>
  <c r="CF6" i="2" s="1"/>
  <c r="CG6" i="2" s="1"/>
  <c r="BT6" i="2"/>
  <c r="BU6" i="2" s="1"/>
  <c r="BV6" i="2" s="1"/>
  <c r="BW6" i="2" s="1"/>
  <c r="BX6" i="2" s="1"/>
  <c r="BY6" i="2" s="1"/>
  <c r="BZ6" i="2" s="1"/>
  <c r="BM6" i="2"/>
  <c r="BN6" i="2" s="1"/>
  <c r="BO6" i="2" s="1"/>
  <c r="BP6" i="2" s="1"/>
  <c r="BQ6" i="2" s="1"/>
  <c r="BR6" i="2" s="1"/>
  <c r="BS6" i="2" s="1"/>
  <c r="BF6" i="2"/>
  <c r="BG6" i="2" s="1"/>
  <c r="BH6" i="2" s="1"/>
  <c r="BI6" i="2" s="1"/>
  <c r="BJ6" i="2" s="1"/>
  <c r="BK6" i="2" s="1"/>
  <c r="BL6" i="2" s="1"/>
  <c r="AY6" i="2"/>
  <c r="AZ6" i="2" s="1"/>
  <c r="BA6" i="2" s="1"/>
  <c r="BB6" i="2" s="1"/>
  <c r="BC6" i="2" s="1"/>
  <c r="BD6" i="2" s="1"/>
  <c r="BE6" i="2" s="1"/>
  <c r="AR6" i="2"/>
  <c r="AS6" i="2" s="1"/>
  <c r="AT6" i="2" s="1"/>
  <c r="AU6" i="2" s="1"/>
  <c r="AV6" i="2" s="1"/>
  <c r="AW6" i="2" s="1"/>
  <c r="AX6" i="2" s="1"/>
  <c r="AK6" i="2"/>
  <c r="AL6" i="2" s="1"/>
  <c r="AM6" i="2" s="1"/>
  <c r="AN6" i="2" s="1"/>
  <c r="AO6" i="2" s="1"/>
  <c r="AP6" i="2" s="1"/>
  <c r="AQ6" i="2" s="1"/>
  <c r="AD6" i="2"/>
  <c r="AE6" i="2" s="1"/>
  <c r="AF6" i="2" s="1"/>
  <c r="AG6" i="2" s="1"/>
  <c r="AH6" i="2" s="1"/>
  <c r="AI6" i="2" s="1"/>
  <c r="AJ6" i="2" s="1"/>
  <c r="W6" i="2"/>
  <c r="X6" i="2" s="1"/>
  <c r="Y6" i="2" s="1"/>
  <c r="Z6" i="2" s="1"/>
  <c r="AA6" i="2" s="1"/>
  <c r="AB6" i="2" s="1"/>
  <c r="AC6" i="2" s="1"/>
  <c r="P6" i="2"/>
  <c r="Q6" i="2" s="1"/>
  <c r="R6" i="2" s="1"/>
  <c r="S6" i="2" s="1"/>
  <c r="T6" i="2" s="1"/>
  <c r="U6" i="2" s="1"/>
  <c r="V6" i="2" s="1"/>
  <c r="I6" i="2"/>
  <c r="J6" i="2" s="1"/>
  <c r="K6" i="2" s="1"/>
  <c r="L6" i="2" s="1"/>
  <c r="M6" i="2" s="1"/>
  <c r="N6" i="2" s="1"/>
  <c r="O6" i="2" s="1"/>
  <c r="I4" i="2" s="1"/>
  <c r="B6" i="2"/>
  <c r="C6" i="2" s="1"/>
  <c r="D6" i="2" s="1"/>
  <c r="E6" i="2" s="1"/>
  <c r="F6" i="2" s="1"/>
  <c r="G6" i="2" s="1"/>
  <c r="H6" i="2" s="1"/>
  <c r="B4" i="2" s="1"/>
  <c r="AD11" i="2" l="1"/>
  <c r="AE11" i="2" s="1"/>
  <c r="AF11" i="2" s="1"/>
  <c r="AG11" i="2" s="1"/>
  <c r="AH11" i="2" s="1"/>
  <c r="AI11" i="2" s="1"/>
  <c r="AJ11" i="2" s="1"/>
  <c r="AD4" i="2"/>
  <c r="BF11" i="2"/>
  <c r="BG11" i="2" s="1"/>
  <c r="BH11" i="2" s="1"/>
  <c r="BI11" i="2" s="1"/>
  <c r="BJ11" i="2" s="1"/>
  <c r="BK11" i="2" s="1"/>
  <c r="BL11" i="2" s="1"/>
  <c r="BF4" i="2"/>
  <c r="W11" i="2"/>
  <c r="X11" i="2" s="1"/>
  <c r="Y11" i="2" s="1"/>
  <c r="Z11" i="2" s="1"/>
  <c r="AA11" i="2" s="1"/>
  <c r="AB11" i="2" s="1"/>
  <c r="AC11" i="2" s="1"/>
  <c r="W4" i="2"/>
  <c r="AY11" i="2"/>
  <c r="AY16" i="2" s="1"/>
  <c r="AY21" i="2" s="1"/>
  <c r="AY26" i="2" s="1"/>
  <c r="AY4" i="2"/>
  <c r="CA11" i="2"/>
  <c r="CA16" i="2" s="1"/>
  <c r="CA21" i="2" s="1"/>
  <c r="CA26" i="2" s="1"/>
  <c r="CA4" i="2"/>
  <c r="AK11" i="2"/>
  <c r="AL11" i="2" s="1"/>
  <c r="AM11" i="2" s="1"/>
  <c r="AN11" i="2" s="1"/>
  <c r="AO11" i="2" s="1"/>
  <c r="AP11" i="2" s="1"/>
  <c r="AQ11" i="2" s="1"/>
  <c r="AK4" i="2"/>
  <c r="BM11" i="2"/>
  <c r="BM16" i="2" s="1"/>
  <c r="BM21" i="2" s="1"/>
  <c r="BM26" i="2" s="1"/>
  <c r="BM4" i="2"/>
  <c r="P11" i="2"/>
  <c r="P16" i="2" s="1"/>
  <c r="Q16" i="2" s="1"/>
  <c r="R16" i="2" s="1"/>
  <c r="S16" i="2" s="1"/>
  <c r="T16" i="2" s="1"/>
  <c r="U16" i="2" s="1"/>
  <c r="V16" i="2" s="1"/>
  <c r="P4" i="2"/>
  <c r="AR11" i="2"/>
  <c r="AS11" i="2" s="1"/>
  <c r="AT11" i="2" s="1"/>
  <c r="AU11" i="2" s="1"/>
  <c r="AV11" i="2" s="1"/>
  <c r="AW11" i="2" s="1"/>
  <c r="AX11" i="2" s="1"/>
  <c r="AR4" i="2"/>
  <c r="BT11" i="2"/>
  <c r="BU11" i="2" s="1"/>
  <c r="BV11" i="2" s="1"/>
  <c r="BW11" i="2" s="1"/>
  <c r="BX11" i="2" s="1"/>
  <c r="BY11" i="2" s="1"/>
  <c r="BZ11" i="2" s="1"/>
  <c r="BT4" i="2"/>
  <c r="B11" i="2"/>
  <c r="AK16" i="2"/>
  <c r="AK21" i="2" s="1"/>
  <c r="AK26" i="2" s="1"/>
  <c r="AD16" i="2"/>
  <c r="AD21" i="2" s="1"/>
  <c r="AE21" i="2" s="1"/>
  <c r="AF21" i="2" s="1"/>
  <c r="AG21" i="2" s="1"/>
  <c r="AH21" i="2" s="1"/>
  <c r="AI21" i="2" s="1"/>
  <c r="AJ21" i="2" s="1"/>
  <c r="W16" i="2"/>
  <c r="W21" i="2" s="1"/>
  <c r="W26" i="2" s="1"/>
  <c r="I11" i="2"/>
  <c r="AR16" i="2" l="1"/>
  <c r="AR21" i="2" s="1"/>
  <c r="AS21" i="2" s="1"/>
  <c r="AT21" i="2" s="1"/>
  <c r="AU21" i="2" s="1"/>
  <c r="AV21" i="2" s="1"/>
  <c r="AW21" i="2" s="1"/>
  <c r="AX21" i="2" s="1"/>
  <c r="BF16" i="2"/>
  <c r="BF21" i="2" s="1"/>
  <c r="BG21" i="2" s="1"/>
  <c r="BH21" i="2" s="1"/>
  <c r="BI21" i="2" s="1"/>
  <c r="BJ21" i="2" s="1"/>
  <c r="BK21" i="2" s="1"/>
  <c r="BL21" i="2" s="1"/>
  <c r="P21" i="2"/>
  <c r="AZ11" i="2"/>
  <c r="BA11" i="2" s="1"/>
  <c r="BB11" i="2" s="1"/>
  <c r="BC11" i="2" s="1"/>
  <c r="BD11" i="2" s="1"/>
  <c r="BE11" i="2" s="1"/>
  <c r="CB11" i="2"/>
  <c r="CC11" i="2" s="1"/>
  <c r="CD11" i="2" s="1"/>
  <c r="CE11" i="2" s="1"/>
  <c r="CF11" i="2" s="1"/>
  <c r="CG11" i="2" s="1"/>
  <c r="BN11" i="2"/>
  <c r="BO11" i="2" s="1"/>
  <c r="BP11" i="2" s="1"/>
  <c r="BQ11" i="2" s="1"/>
  <c r="BR11" i="2" s="1"/>
  <c r="BS11" i="2" s="1"/>
  <c r="BT16" i="2"/>
  <c r="BT21" i="2" s="1"/>
  <c r="BU21" i="2" s="1"/>
  <c r="BV21" i="2" s="1"/>
  <c r="BW21" i="2" s="1"/>
  <c r="BX21" i="2" s="1"/>
  <c r="BY21" i="2" s="1"/>
  <c r="BZ21" i="2" s="1"/>
  <c r="Q11" i="2"/>
  <c r="R11" i="2" s="1"/>
  <c r="S11" i="2" s="1"/>
  <c r="T11" i="2" s="1"/>
  <c r="U11" i="2" s="1"/>
  <c r="V11" i="2" s="1"/>
  <c r="AL16" i="2"/>
  <c r="AM16" i="2" s="1"/>
  <c r="AN16" i="2" s="1"/>
  <c r="AO16" i="2" s="1"/>
  <c r="AP16" i="2" s="1"/>
  <c r="AQ16" i="2" s="1"/>
  <c r="AZ16" i="2"/>
  <c r="BA16" i="2" s="1"/>
  <c r="BB16" i="2" s="1"/>
  <c r="BC16" i="2" s="1"/>
  <c r="BD16" i="2" s="1"/>
  <c r="BE16" i="2" s="1"/>
  <c r="X16" i="2"/>
  <c r="Y16" i="2" s="1"/>
  <c r="Z16" i="2" s="1"/>
  <c r="AA16" i="2" s="1"/>
  <c r="AB16" i="2" s="1"/>
  <c r="AC16" i="2" s="1"/>
  <c r="BN21" i="2"/>
  <c r="BO21" i="2" s="1"/>
  <c r="BP21" i="2" s="1"/>
  <c r="BQ21" i="2" s="1"/>
  <c r="BR21" i="2" s="1"/>
  <c r="BS21" i="2" s="1"/>
  <c r="CB16" i="2"/>
  <c r="CC16" i="2" s="1"/>
  <c r="CD16" i="2" s="1"/>
  <c r="CE16" i="2" s="1"/>
  <c r="CF16" i="2" s="1"/>
  <c r="CG16" i="2" s="1"/>
  <c r="AE16" i="2"/>
  <c r="AF16" i="2" s="1"/>
  <c r="AG16" i="2" s="1"/>
  <c r="AH16" i="2" s="1"/>
  <c r="AI16" i="2" s="1"/>
  <c r="AJ16" i="2" s="1"/>
  <c r="BG16" i="2"/>
  <c r="BH16" i="2" s="1"/>
  <c r="BI16" i="2" s="1"/>
  <c r="BJ16" i="2" s="1"/>
  <c r="BK16" i="2" s="1"/>
  <c r="BL16" i="2" s="1"/>
  <c r="CB21" i="2"/>
  <c r="CC21" i="2" s="1"/>
  <c r="CD21" i="2" s="1"/>
  <c r="CE21" i="2" s="1"/>
  <c r="CF21" i="2" s="1"/>
  <c r="CG21" i="2" s="1"/>
  <c r="BN16" i="2"/>
  <c r="BO16" i="2" s="1"/>
  <c r="BP16" i="2" s="1"/>
  <c r="BQ16" i="2" s="1"/>
  <c r="BR16" i="2" s="1"/>
  <c r="BS16" i="2" s="1"/>
  <c r="X21" i="2"/>
  <c r="Y21" i="2" s="1"/>
  <c r="Z21" i="2" s="1"/>
  <c r="AA21" i="2" s="1"/>
  <c r="AB21" i="2" s="1"/>
  <c r="AC21" i="2" s="1"/>
  <c r="AL21" i="2"/>
  <c r="AM21" i="2" s="1"/>
  <c r="AN21" i="2" s="1"/>
  <c r="AO21" i="2" s="1"/>
  <c r="AP21" i="2" s="1"/>
  <c r="AQ21" i="2" s="1"/>
  <c r="AZ21" i="2"/>
  <c r="BA21" i="2" s="1"/>
  <c r="BB21" i="2" s="1"/>
  <c r="BC21" i="2" s="1"/>
  <c r="BD21" i="2" s="1"/>
  <c r="BE21" i="2" s="1"/>
  <c r="BT26" i="2"/>
  <c r="BT31" i="2" s="1"/>
  <c r="BU31" i="2" s="1"/>
  <c r="BV31" i="2" s="1"/>
  <c r="BW31" i="2" s="1"/>
  <c r="BX31" i="2" s="1"/>
  <c r="BY31" i="2" s="1"/>
  <c r="BZ31" i="2" s="1"/>
  <c r="AD26" i="2"/>
  <c r="AE26" i="2" s="1"/>
  <c r="AF26" i="2" s="1"/>
  <c r="AG26" i="2" s="1"/>
  <c r="AH26" i="2" s="1"/>
  <c r="AI26" i="2" s="1"/>
  <c r="AJ26" i="2" s="1"/>
  <c r="AS16" i="2"/>
  <c r="AT16" i="2" s="1"/>
  <c r="AU16" i="2" s="1"/>
  <c r="AV16" i="2" s="1"/>
  <c r="AW16" i="2" s="1"/>
  <c r="AX16" i="2" s="1"/>
  <c r="BF26" i="2"/>
  <c r="BG26" i="2" s="1"/>
  <c r="BH26" i="2" s="1"/>
  <c r="BI26" i="2" s="1"/>
  <c r="BJ26" i="2" s="1"/>
  <c r="BK26" i="2" s="1"/>
  <c r="BL26" i="2" s="1"/>
  <c r="BU16" i="2"/>
  <c r="BV16" i="2" s="1"/>
  <c r="BW16" i="2" s="1"/>
  <c r="BX16" i="2" s="1"/>
  <c r="BY16" i="2" s="1"/>
  <c r="BZ16" i="2" s="1"/>
  <c r="I16" i="2"/>
  <c r="J11" i="2"/>
  <c r="K11" i="2" s="1"/>
  <c r="L11" i="2" s="1"/>
  <c r="M11" i="2" s="1"/>
  <c r="N11" i="2" s="1"/>
  <c r="O11" i="2" s="1"/>
  <c r="CA31" i="2"/>
  <c r="CB31" i="2" s="1"/>
  <c r="CC31" i="2" s="1"/>
  <c r="CD31" i="2" s="1"/>
  <c r="CE31" i="2" s="1"/>
  <c r="CF31" i="2" s="1"/>
  <c r="CG31" i="2" s="1"/>
  <c r="CB26" i="2"/>
  <c r="CC26" i="2" s="1"/>
  <c r="CD26" i="2" s="1"/>
  <c r="CE26" i="2" s="1"/>
  <c r="CF26" i="2" s="1"/>
  <c r="CG26" i="2" s="1"/>
  <c r="BM31" i="2"/>
  <c r="BN31" i="2" s="1"/>
  <c r="BO31" i="2" s="1"/>
  <c r="BP31" i="2" s="1"/>
  <c r="BQ31" i="2" s="1"/>
  <c r="BR31" i="2" s="1"/>
  <c r="BS31" i="2" s="1"/>
  <c r="BN26" i="2"/>
  <c r="BO26" i="2" s="1"/>
  <c r="BP26" i="2" s="1"/>
  <c r="BQ26" i="2" s="1"/>
  <c r="BR26" i="2" s="1"/>
  <c r="BS26" i="2" s="1"/>
  <c r="AY31" i="2"/>
  <c r="AZ31" i="2" s="1"/>
  <c r="BA31" i="2" s="1"/>
  <c r="BB31" i="2" s="1"/>
  <c r="BC31" i="2" s="1"/>
  <c r="BD31" i="2" s="1"/>
  <c r="BE31" i="2" s="1"/>
  <c r="AZ26" i="2"/>
  <c r="BA26" i="2" s="1"/>
  <c r="BB26" i="2" s="1"/>
  <c r="BC26" i="2" s="1"/>
  <c r="BD26" i="2" s="1"/>
  <c r="BE26" i="2" s="1"/>
  <c r="AK31" i="2"/>
  <c r="AL31" i="2" s="1"/>
  <c r="AM31" i="2" s="1"/>
  <c r="AN31" i="2" s="1"/>
  <c r="AO31" i="2" s="1"/>
  <c r="AP31" i="2" s="1"/>
  <c r="AQ31" i="2" s="1"/>
  <c r="AL26" i="2"/>
  <c r="AM26" i="2" s="1"/>
  <c r="AN26" i="2" s="1"/>
  <c r="AO26" i="2" s="1"/>
  <c r="AP26" i="2" s="1"/>
  <c r="AQ26" i="2" s="1"/>
  <c r="W31" i="2"/>
  <c r="X31" i="2" s="1"/>
  <c r="Y31" i="2" s="1"/>
  <c r="Z31" i="2" s="1"/>
  <c r="AA31" i="2" s="1"/>
  <c r="AB31" i="2" s="1"/>
  <c r="AC31" i="2" s="1"/>
  <c r="X26" i="2"/>
  <c r="Y26" i="2" s="1"/>
  <c r="Z26" i="2" s="1"/>
  <c r="AA26" i="2" s="1"/>
  <c r="AB26" i="2" s="1"/>
  <c r="AC26" i="2" s="1"/>
  <c r="P26" i="2"/>
  <c r="Q21" i="2"/>
  <c r="R21" i="2" s="1"/>
  <c r="S21" i="2" s="1"/>
  <c r="T21" i="2" s="1"/>
  <c r="U21" i="2" s="1"/>
  <c r="V21" i="2" s="1"/>
  <c r="AR26" i="2" l="1"/>
  <c r="AR31" i="2" s="1"/>
  <c r="AS31" i="2" s="1"/>
  <c r="AT31" i="2" s="1"/>
  <c r="AU31" i="2" s="1"/>
  <c r="AV31" i="2" s="1"/>
  <c r="AW31" i="2" s="1"/>
  <c r="AX31" i="2" s="1"/>
  <c r="AD31" i="2"/>
  <c r="AE31" i="2" s="1"/>
  <c r="AF31" i="2" s="1"/>
  <c r="AG31" i="2" s="1"/>
  <c r="AH31" i="2" s="1"/>
  <c r="AI31" i="2" s="1"/>
  <c r="AJ31" i="2" s="1"/>
  <c r="BU26" i="2"/>
  <c r="BV26" i="2" s="1"/>
  <c r="BW26" i="2" s="1"/>
  <c r="BX26" i="2" s="1"/>
  <c r="BY26" i="2" s="1"/>
  <c r="BZ26" i="2" s="1"/>
  <c r="BF31" i="2"/>
  <c r="BG31" i="2" s="1"/>
  <c r="BH31" i="2" s="1"/>
  <c r="BI31" i="2" s="1"/>
  <c r="BJ31" i="2" s="1"/>
  <c r="BK31" i="2" s="1"/>
  <c r="BL31" i="2" s="1"/>
  <c r="I21" i="2"/>
  <c r="J16" i="2"/>
  <c r="K16" i="2" s="1"/>
  <c r="L16" i="2" s="1"/>
  <c r="M16" i="2" s="1"/>
  <c r="N16" i="2" s="1"/>
  <c r="O16" i="2" s="1"/>
  <c r="P31" i="2"/>
  <c r="Q31" i="2" s="1"/>
  <c r="R31" i="2" s="1"/>
  <c r="S31" i="2" s="1"/>
  <c r="T31" i="2" s="1"/>
  <c r="U31" i="2" s="1"/>
  <c r="V31" i="2" s="1"/>
  <c r="Q26" i="2"/>
  <c r="R26" i="2" s="1"/>
  <c r="S26" i="2" s="1"/>
  <c r="T26" i="2" s="1"/>
  <c r="U26" i="2" s="1"/>
  <c r="V26" i="2" s="1"/>
  <c r="B16" i="2"/>
  <c r="C11" i="2"/>
  <c r="D11" i="2" s="1"/>
  <c r="E11" i="2" s="1"/>
  <c r="F11" i="2" s="1"/>
  <c r="G11" i="2" s="1"/>
  <c r="H11" i="2" s="1"/>
  <c r="AS26" i="2" l="1"/>
  <c r="AT26" i="2" s="1"/>
  <c r="AU26" i="2" s="1"/>
  <c r="AV26" i="2" s="1"/>
  <c r="AW26" i="2" s="1"/>
  <c r="AX26" i="2" s="1"/>
  <c r="I26" i="2"/>
  <c r="J21" i="2"/>
  <c r="K21" i="2" s="1"/>
  <c r="L21" i="2" s="1"/>
  <c r="M21" i="2" s="1"/>
  <c r="N21" i="2" s="1"/>
  <c r="O21" i="2" s="1"/>
  <c r="C16" i="2"/>
  <c r="D16" i="2" s="1"/>
  <c r="E16" i="2" s="1"/>
  <c r="F16" i="2" s="1"/>
  <c r="G16" i="2" s="1"/>
  <c r="H16" i="2" s="1"/>
  <c r="B21" i="2"/>
  <c r="B26" i="2" s="1"/>
  <c r="I31" i="2" l="1"/>
  <c r="J31" i="2" s="1"/>
  <c r="K31" i="2" s="1"/>
  <c r="L31" i="2" s="1"/>
  <c r="M31" i="2" s="1"/>
  <c r="N31" i="2" s="1"/>
  <c r="O31" i="2" s="1"/>
  <c r="J26" i="2"/>
  <c r="K26" i="2" s="1"/>
  <c r="L26" i="2" s="1"/>
  <c r="M26" i="2" s="1"/>
  <c r="N26" i="2" s="1"/>
  <c r="O26" i="2" s="1"/>
  <c r="C21" i="2"/>
  <c r="D21" i="2" s="1"/>
  <c r="E21" i="2" s="1"/>
  <c r="F21" i="2" s="1"/>
  <c r="G21" i="2" s="1"/>
  <c r="H21" i="2" s="1"/>
  <c r="C26" i="2" l="1"/>
  <c r="D26" i="2" s="1"/>
  <c r="E26" i="2" s="1"/>
  <c r="F26" i="2" s="1"/>
  <c r="G26" i="2" s="1"/>
  <c r="H26" i="2" s="1"/>
  <c r="B31" i="2"/>
  <c r="C31" i="2" s="1"/>
  <c r="D31" i="2" s="1"/>
  <c r="E31" i="2" s="1"/>
  <c r="F31" i="2" s="1"/>
  <c r="G31" i="2" s="1"/>
  <c r="H31" i="2" s="1"/>
</calcChain>
</file>

<file path=xl/sharedStrings.xml><?xml version="1.0" encoding="utf-8"?>
<sst xmlns="http://schemas.openxmlformats.org/spreadsheetml/2006/main" count="278" uniqueCount="49">
  <si>
    <t>Lundi</t>
  </si>
  <si>
    <t>Mardi</t>
  </si>
  <si>
    <t>Mercredi</t>
  </si>
  <si>
    <t>Jeudi</t>
  </si>
  <si>
    <t>Vendredi</t>
  </si>
  <si>
    <t>Samedi</t>
  </si>
  <si>
    <t>Dimanche</t>
  </si>
  <si>
    <t>Absent</t>
  </si>
  <si>
    <t>Accident Travail</t>
  </si>
  <si>
    <t>Astreinte</t>
  </si>
  <si>
    <t>Cérémonie</t>
  </si>
  <si>
    <t>Congés</t>
  </si>
  <si>
    <t>FCO</t>
  </si>
  <si>
    <t>Ferié</t>
  </si>
  <si>
    <t>Formation</t>
  </si>
  <si>
    <t>Maladie</t>
  </si>
  <si>
    <t>Récup / RTT</t>
  </si>
  <si>
    <t>Récup MAT</t>
  </si>
  <si>
    <t>Repos</t>
  </si>
  <si>
    <t>Service Exceptionnel</t>
  </si>
  <si>
    <t>Service Nuit</t>
  </si>
  <si>
    <t>Tir A-M</t>
  </si>
  <si>
    <t>Tir MAT</t>
  </si>
  <si>
    <t>Types</t>
  </si>
  <si>
    <t>Mois</t>
  </si>
  <si>
    <t>Années</t>
  </si>
  <si>
    <t>Festivité</t>
  </si>
  <si>
    <t>Astreintes/mois PDE</t>
  </si>
  <si>
    <t>Astreintes/mois SP</t>
  </si>
  <si>
    <t>Astreintes/mois AF</t>
  </si>
  <si>
    <t>annuelles PDE</t>
  </si>
  <si>
    <t>annuelles SP</t>
  </si>
  <si>
    <t>annuelles AF</t>
  </si>
  <si>
    <t>Lundi au Vendredi</t>
  </si>
  <si>
    <t>09h00 - 17h00</t>
  </si>
  <si>
    <t>Récup A-M</t>
  </si>
  <si>
    <t>Réunion</t>
  </si>
  <si>
    <t>CA / RTT PDE</t>
  </si>
  <si>
    <t>CA / RTT SP</t>
  </si>
  <si>
    <t>CA / RTT AF</t>
  </si>
  <si>
    <t>Astreintes / an PDE</t>
  </si>
  <si>
    <t>Astreintes / an SP</t>
  </si>
  <si>
    <t>Astreintes / an AF</t>
  </si>
  <si>
    <t>Astreintes / mois PDE</t>
  </si>
  <si>
    <t>Astreintes / mois SP</t>
  </si>
  <si>
    <t>Astreintes / mois AF</t>
  </si>
  <si>
    <t>PDE</t>
  </si>
  <si>
    <t>SP</t>
  </si>
  <si>
    <t>AF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</si>
</sst>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Open Sans"/>
      <family val="2"/>
    </font>
    <font>
      <b/>
      <sz val="10"/>
      <color theme="0"/>
      <name val="Open Sans"/>
      <family val="2"/>
    </font>
    <font>
      <b/>
      <sz val="20"/>
      <color theme="0"/>
      <name val="Open Sans"/>
      <family val="2"/>
    </font>
    <font>
      <sz val="8"/>
      <name val="Calibri"/>
      <family val="2"/>
      <scheme val="minor"/>
    </font>
    <font>
      <sz val="10"/>
      <color rgb="FFFF0000"/>
      <name val="Open Sans"/>
      <family val="2"/>
    </font>
    <font>
      <b/>
      <sz val="10"/>
      <color theme="1"/>
      <name val="Open Sans"/>
      <family val="2"/>
    </font>
    <font>
      <b/>
      <sz val="10"/>
      <color rgb="FFFF0000"/>
      <name val="Open Sans"/>
      <family val="2"/>
    </font>
    <font>
      <sz val="11"/>
      <color theme="1"/>
      <name val="Open Sans"/>
      <family val="2"/>
    </font>
    <font>
      <b/>
      <sz val="10"/>
      <color rgb="FF000000"/>
      <name val="Open Sans"/>
      <family val="2"/>
    </font>
    <font>
      <b/>
      <sz val="9"/>
      <color rgb="FF000000"/>
      <name val="Open Sans"/>
      <family val="2"/>
    </font>
    <font>
      <sz val="10"/>
      <color theme="1"/>
      <name val="Arial Unicode MS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2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 applyProtection="1">
      <protection locked="0"/>
    </xf>
    <xf numFmtId="0" fontId="2" fillId="0" borderId="0" xfId="0" applyFont="1" applyAlignment="1" applyProtection="1">
      <alignment horizontal="right"/>
      <protection locked="0"/>
    </xf>
    <xf numFmtId="0" fontId="2" fillId="0" borderId="0" xfId="0" applyFont="1" applyAlignment="1" applyProtection="1">
      <alignment horizontal="right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right" vertical="center"/>
      <protection locked="0"/>
    </xf>
    <xf numFmtId="0" fontId="2" fillId="0" borderId="1" xfId="0" applyFont="1" applyBorder="1" applyAlignment="1" applyProtection="1">
      <alignment vertical="center"/>
      <protection locked="0"/>
    </xf>
    <xf numFmtId="0" fontId="3" fillId="4" borderId="0" xfId="0" applyFont="1" applyFill="1" applyAlignment="1">
      <alignment horizontal="center" vertical="center"/>
    </xf>
    <xf numFmtId="164" fontId="3" fillId="5" borderId="1" xfId="0" applyNumberFormat="1" applyFont="1" applyFill="1" applyBorder="1" applyAlignment="1">
      <alignment vertical="center"/>
    </xf>
    <xf numFmtId="0" fontId="3" fillId="4" borderId="0" xfId="0" quotePrefix="1" applyFont="1" applyFill="1" applyAlignment="1">
      <alignment horizontal="center" vertical="center"/>
    </xf>
    <xf numFmtId="0" fontId="2" fillId="0" borderId="0" xfId="0" applyFont="1" applyAlignment="1">
      <alignment horizontal="left" vertical="center"/>
    </xf>
    <xf numFmtId="1" fontId="2" fillId="0" borderId="0" xfId="0" applyNumberFormat="1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Protection="1"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8" fillId="0" borderId="1" xfId="0" applyFont="1" applyBorder="1" applyProtection="1">
      <protection locked="0"/>
    </xf>
    <xf numFmtId="0" fontId="9" fillId="0" borderId="0" xfId="0" applyFont="1"/>
    <xf numFmtId="0" fontId="9" fillId="0" borderId="0" xfId="0" quotePrefix="1" applyFont="1"/>
    <xf numFmtId="0" fontId="7" fillId="0" borderId="0" xfId="0" applyFont="1" applyAlignment="1" applyProtection="1">
      <alignment horizontal="center"/>
      <protection locked="0"/>
    </xf>
    <xf numFmtId="1" fontId="2" fillId="0" borderId="0" xfId="0" applyNumberFormat="1" applyFont="1" applyAlignment="1" applyProtection="1">
      <alignment horizontal="right" vertical="center"/>
      <protection locked="0"/>
    </xf>
    <xf numFmtId="0" fontId="12" fillId="0" borderId="0" xfId="0" applyFont="1" applyAlignment="1">
      <alignment horizontal="left" vertical="center"/>
    </xf>
    <xf numFmtId="0" fontId="4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120"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00B0F0"/>
        </patternFill>
      </fill>
    </dxf>
    <dxf>
      <font>
        <color theme="1"/>
      </font>
      <fill>
        <patternFill patternType="solid">
          <bgColor theme="7" tint="0.39997558519241921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0"/>
      </font>
      <fill>
        <patternFill patternType="solid">
          <bgColor rgb="FF7030A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theme="4" tint="0.39994506668294322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C00000"/>
        </patternFill>
      </fill>
    </dxf>
    <dxf>
      <font>
        <color theme="1"/>
      </font>
      <fill>
        <patternFill patternType="solid">
          <bgColor theme="5" tint="0.79998168889431442"/>
        </patternFill>
      </fill>
    </dxf>
    <dxf>
      <font>
        <color theme="1"/>
      </font>
      <fill>
        <patternFill patternType="solid">
          <bgColor rgb="FFFFFF00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0"/>
      </font>
      <fill>
        <patternFill patternType="solid">
          <bgColor theme="0" tint="-0.249977111117893"/>
        </patternFill>
      </fill>
    </dxf>
    <dxf>
      <font>
        <color theme="0"/>
      </font>
      <fill>
        <patternFill patternType="solid">
          <bgColor theme="0" tint="-0.249977111117893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87</xdr:col>
          <xdr:colOff>114300</xdr:colOff>
          <xdr:row>3</xdr:row>
          <xdr:rowOff>352425</xdr:rowOff>
        </xdr:from>
        <xdr:to>
          <xdr:col>89</xdr:col>
          <xdr:colOff>28575</xdr:colOff>
          <xdr:row>4</xdr:row>
          <xdr:rowOff>200025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Open Sans"/>
                  <a:ea typeface="Open Sans"/>
                  <a:cs typeface="Open Sans"/>
                </a:rPr>
                <a:t>RAZ 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87</xdr:col>
          <xdr:colOff>85725</xdr:colOff>
          <xdr:row>0</xdr:row>
          <xdr:rowOff>104775</xdr:rowOff>
        </xdr:from>
        <xdr:to>
          <xdr:col>89</xdr:col>
          <xdr:colOff>19050</xdr:colOff>
          <xdr:row>1</xdr:row>
          <xdr:rowOff>133350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Open Sans"/>
                  <a:ea typeface="Open Sans"/>
                  <a:cs typeface="Open Sans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87</xdr:col>
          <xdr:colOff>76200</xdr:colOff>
          <xdr:row>2</xdr:row>
          <xdr:rowOff>57150</xdr:rowOff>
        </xdr:from>
        <xdr:to>
          <xdr:col>89</xdr:col>
          <xdr:colOff>28575</xdr:colOff>
          <xdr:row>3</xdr:row>
          <xdr:rowOff>95250</xdr:rowOff>
        </xdr:to>
        <xdr:sp macro="" textlink="">
          <xdr:nvSpPr>
            <xdr:cNvPr id="1050" name="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000000"/>
                  </a:solidFill>
                  <a:latin typeface="Open Sans"/>
                  <a:ea typeface="Open Sans"/>
                  <a:cs typeface="Open Sans"/>
                </a:rPr>
                <a:t>Exporter en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7ADBE1-E2A1-4F69-975A-560B2E74BD65}">
  <sheetPr codeName="Feuil1">
    <pageSetUpPr fitToPage="1"/>
  </sheetPr>
  <dimension ref="A1:CJ35"/>
  <sheetViews>
    <sheetView showGridLines="0" tabSelected="1" zoomScaleNormal="100" workbookViewId="0">
      <selection activeCell="D34" sqref="D34"/>
    </sheetView>
  </sheetViews>
  <sheetFormatPr baseColWidth="10" defaultColWidth="8.28515625" defaultRowHeight="16.5"/>
  <cols>
    <col min="1" max="1" width="18" style="17" customWidth="1"/>
    <col min="2" max="8" width="19.42578125" style="17" customWidth="1"/>
    <col min="9" max="41" width="19.42578125" style="17" hidden="1" customWidth="1"/>
    <col min="42" max="42" width="19.28515625" style="17" hidden="1" customWidth="1"/>
    <col min="43" max="85" width="19.42578125" style="17" hidden="1" customWidth="1"/>
    <col min="86" max="86" width="21.140625" style="17" hidden="1" customWidth="1"/>
    <col min="87" max="87" width="0" style="17" hidden="1" customWidth="1"/>
    <col min="88" max="16384" width="8.28515625" style="17"/>
  </cols>
  <sheetData>
    <row r="1" spans="1:88">
      <c r="A1" s="16">
        <v>1</v>
      </c>
      <c r="B1" s="14"/>
      <c r="C1" s="2" t="s">
        <v>27</v>
      </c>
      <c r="D1" s="11">
        <f>COUNTIF(B7:H7,"Astreinte")+COUNTIF(B12:H12,"Astreinte")+COUNTIF(B17:H17,"Astreinte")+COUNTIF(B22:H22,"Astreinte")+COUNTIF(B27:H27,"Astreinte")+COUNTIF(B32:H32,"Astreinte")</f>
        <v>2</v>
      </c>
      <c r="E1" s="3" t="s">
        <v>30</v>
      </c>
      <c r="F1" s="10">
        <f>COUNTIF(B7:CG7,"Astreinte")+COUNTIF(B12:CG12,"Astreinte")+COUNTIF(B17:CG17,"Astreinte")+COUNTIF(B22:CG22,"Astreinte")+COUNTIF(B27:CG27,"Astreinte")+COUNTIF(B32:CG32,"Astreinte")</f>
        <v>13</v>
      </c>
      <c r="G1" s="20" t="s">
        <v>37</v>
      </c>
      <c r="H1" s="21" t="str">
        <f>(COUNTIF(B7:CG7,"Congés")+COUNTIF(B12:CG12,"Congés")+COUNTIF(B17:CG17,"Congés")+COUNTIF(B22:CG22,"Congés")+COUNTIF(B27:CG27,"Congés")+COUNTIF(B32:CG32,"Congés")) &amp; "/40"</f>
        <v>0/40</v>
      </c>
      <c r="I1" s="1"/>
      <c r="J1" s="2" t="s">
        <v>27</v>
      </c>
      <c r="K1" s="11">
        <f>COUNTIF(I7:O7,"Astreinte")+COUNTIF(I12:O12,"Astreinte")+COUNTIF(I17:O17,"Astreinte")+COUNTIF(I22:O22,"Astreinte")+COUNTIF(I27:O27,"Astreinte")+COUNTIF(I32:O32,"Astreinte")</f>
        <v>1</v>
      </c>
      <c r="L1" s="3" t="s">
        <v>30</v>
      </c>
      <c r="M1" s="10">
        <f>$F$1</f>
        <v>13</v>
      </c>
      <c r="N1" s="20" t="s">
        <v>37</v>
      </c>
      <c r="O1" s="10" t="str">
        <f>H1</f>
        <v>0/40</v>
      </c>
      <c r="P1" s="1"/>
      <c r="Q1" s="2" t="s">
        <v>27</v>
      </c>
      <c r="R1" s="11">
        <f>COUNTIF(P7:V7,"Astreinte")+COUNTIF(P12:V12,"Astreinte")+COUNTIF(P17:V17,"Astreinte")+COUNTIF(P22:V22,"Astreinte")+COUNTIF(P27:V27,"Astreinte")+COUNTIF(P32:V32,"Astreinte")</f>
        <v>2</v>
      </c>
      <c r="S1" s="3" t="s">
        <v>30</v>
      </c>
      <c r="T1" s="10">
        <f>$F$1</f>
        <v>13</v>
      </c>
      <c r="U1" s="20" t="s">
        <v>37</v>
      </c>
      <c r="V1" s="10" t="str">
        <f>O1</f>
        <v>0/40</v>
      </c>
      <c r="W1" s="1"/>
      <c r="X1" s="2" t="s">
        <v>27</v>
      </c>
      <c r="Y1" s="11">
        <f>COUNTIF(W7:AC7,"Astreinte")+COUNTIF(W12:AC12,"Astreinte")+COUNTIF(W17:AC17,"Astreinte")+COUNTIF(W22:AC22,"Astreinte")+COUNTIF(W27:AC27,"Astreinte")+COUNTIF(W32:AC32,"Astreinte")</f>
        <v>2</v>
      </c>
      <c r="Z1" s="3" t="s">
        <v>30</v>
      </c>
      <c r="AA1" s="10">
        <f>$F$1</f>
        <v>13</v>
      </c>
      <c r="AB1" s="20" t="s">
        <v>37</v>
      </c>
      <c r="AC1" s="10" t="str">
        <f>V1</f>
        <v>0/40</v>
      </c>
      <c r="AD1" s="1"/>
      <c r="AE1" s="2" t="s">
        <v>27</v>
      </c>
      <c r="AF1" s="11">
        <f>COUNTIF(AD7:AJ7,"Astreinte")+COUNTIF(AD12:AJ12,"Astreinte")+COUNTIF(AD17:AJ17,"Astreinte")+COUNTIF(AD22:AJ22,"Astreinte")+COUNTIF(AD27:AJ27,"Astreinte")+COUNTIF(AD32:AJ32,"Astreinte")</f>
        <v>2</v>
      </c>
      <c r="AG1" s="3" t="s">
        <v>30</v>
      </c>
      <c r="AH1" s="10">
        <f>$F$1</f>
        <v>13</v>
      </c>
      <c r="AI1" s="20" t="s">
        <v>37</v>
      </c>
      <c r="AJ1" s="10" t="str">
        <f>AC1</f>
        <v>0/40</v>
      </c>
      <c r="AK1" s="1"/>
      <c r="AL1" s="2" t="s">
        <v>27</v>
      </c>
      <c r="AM1" s="11">
        <f>COUNTIF(AK7:AQ7,"Astreinte")+COUNTIF(AK12:AQ12,"Astreinte")+COUNTIF(AK17:AQ17,"Astreinte")+COUNTIF(AK22:AQ22,"Astreinte")+COUNTIF(AK27:AQ27,"Astreinte")+COUNTIF(AK32:AQ32,"Astreinte")</f>
        <v>2</v>
      </c>
      <c r="AN1" s="3" t="s">
        <v>30</v>
      </c>
      <c r="AO1" s="10">
        <f>$F$1</f>
        <v>13</v>
      </c>
      <c r="AP1" s="20" t="s">
        <v>37</v>
      </c>
      <c r="AQ1" s="10" t="str">
        <f>AJ1</f>
        <v>0/40</v>
      </c>
      <c r="AS1" s="2" t="s">
        <v>43</v>
      </c>
      <c r="AT1" s="11">
        <f>COUNTIF(AR7:AX7,"Astreinte")+COUNTIF(AR12:AX12,"Astreinte")+COUNTIF(AR17:AX17,"Astreinte")+COUNTIF(AR22:AX22,"Astreinte")+COUNTIF(AR27:AX27,"Astreinte")+COUNTIF(AR32:AX32,"Astreinte")</f>
        <v>2</v>
      </c>
      <c r="AU1" s="3" t="s">
        <v>40</v>
      </c>
      <c r="AV1" s="10">
        <f>$F$1</f>
        <v>13</v>
      </c>
      <c r="AW1" s="20" t="s">
        <v>37</v>
      </c>
      <c r="AX1" s="10" t="str">
        <f>AQ1</f>
        <v>0/40</v>
      </c>
      <c r="AY1" s="1"/>
      <c r="AZ1" s="2" t="s">
        <v>27</v>
      </c>
      <c r="BA1" s="11">
        <f>COUNTIF(AY7:BE7,"Astreinte")+COUNTIF(AY12:BE12,"Astreinte")+COUNTIF(AY17:BE17,"Astreinte")+COUNTIF(AY22:BE22,"Astreinte")+COUNTIF(AY27:BE27,"Astreinte")+COUNTIF(AY32:BE32,"Astreinte")</f>
        <v>0</v>
      </c>
      <c r="BB1" s="3" t="s">
        <v>30</v>
      </c>
      <c r="BC1" s="10">
        <f>$F$1</f>
        <v>13</v>
      </c>
      <c r="BD1" s="20" t="s">
        <v>37</v>
      </c>
      <c r="BE1" s="10" t="str">
        <f>AX1</f>
        <v>0/40</v>
      </c>
      <c r="BF1" s="1"/>
      <c r="BG1" s="2" t="s">
        <v>27</v>
      </c>
      <c r="BH1" s="11">
        <f>COUNTIF(BF7:BL7,"Astreinte")+COUNTIF(BF12:BL12,"Astreinte")+COUNTIF(BF17:BL17,"Astreinte")+COUNTIF(BF22:BL22,"Astreinte")+COUNTIF(BF27:BL27,"Astreinte")+COUNTIF(BF32:BL32,"Astreinte")</f>
        <v>0</v>
      </c>
      <c r="BI1" s="3" t="s">
        <v>30</v>
      </c>
      <c r="BJ1" s="10">
        <f>$F$1</f>
        <v>13</v>
      </c>
      <c r="BK1" s="20" t="s">
        <v>37</v>
      </c>
      <c r="BL1" s="10" t="str">
        <f>BE1</f>
        <v>0/40</v>
      </c>
      <c r="BM1" s="1"/>
      <c r="BN1" s="2" t="s">
        <v>27</v>
      </c>
      <c r="BO1" s="11">
        <f>COUNTIF(BM7:BS7,"Astreinte")+COUNTIF(BM12:BS12,"Astreinte")+COUNTIF(BM17:BS17,"Astreinte")+COUNTIF(BM22:BS22,"Astreinte")+COUNTIF(BM27:BS27,"Astreinte")+COUNTIF(BM32:BS32,"Astreinte")</f>
        <v>0</v>
      </c>
      <c r="BP1" s="3" t="s">
        <v>30</v>
      </c>
      <c r="BQ1" s="10">
        <f>$F$1</f>
        <v>13</v>
      </c>
      <c r="BR1" s="20" t="s">
        <v>37</v>
      </c>
      <c r="BS1" s="10" t="str">
        <f>BL1</f>
        <v>0/40</v>
      </c>
      <c r="BT1" s="1"/>
      <c r="BU1" s="2" t="s">
        <v>27</v>
      </c>
      <c r="BV1" s="11">
        <f>COUNTIF(BT7:BZ7,"Astreinte")+COUNTIF(BT12:BZ12,"Astreinte")+COUNTIF(BT17:BZ17,"Astreinte")+COUNTIF(BT22:BZ22,"Astreinte")+COUNTIF(BT27:BZ27,"Astreinte")+COUNTIF(BT32:BZ32,"Astreinte")</f>
        <v>0</v>
      </c>
      <c r="BW1" s="3" t="s">
        <v>30</v>
      </c>
      <c r="BX1" s="10">
        <f>$F$1</f>
        <v>13</v>
      </c>
      <c r="BY1" s="20" t="s">
        <v>37</v>
      </c>
      <c r="BZ1" s="10" t="str">
        <f>BS1</f>
        <v>0/40</v>
      </c>
      <c r="CA1" s="1"/>
      <c r="CB1" s="2" t="s">
        <v>27</v>
      </c>
      <c r="CC1" s="11">
        <f>COUNTIF(CA7:CG7,"Astreinte")+COUNTIF(CA12:CG12,"Astreinte")+COUNTIF(CA17:CG17,"Astreinte")+COUNTIF(CA22:CG22,"Astreinte")+COUNTIF(CA27:CG27,"Astreinte")+COUNTIF(CA32:CG32,"Astreinte")</f>
        <v>0</v>
      </c>
      <c r="CD1" s="3" t="s">
        <v>30</v>
      </c>
      <c r="CE1" s="10">
        <f>$F$1</f>
        <v>13</v>
      </c>
      <c r="CF1" s="20" t="s">
        <v>37</v>
      </c>
      <c r="CG1" s="10" t="str">
        <f>BZ1</f>
        <v>0/40</v>
      </c>
    </row>
    <row r="2" spans="1:88">
      <c r="A2" s="16">
        <v>2023</v>
      </c>
      <c r="B2" s="14"/>
      <c r="C2" s="2" t="s">
        <v>28</v>
      </c>
      <c r="D2" s="11">
        <f>COUNTIF(B8:H8,"Astreinte")+COUNTIF(B13:H13,"Astreinte")+COUNTIF(B18:H18,"Astreinte")+COUNTIF(B23:H23,"Astreinte")+COUNTIF(B28:H28,"Astreinte")+COUNTIF(B33:H33,"Astreinte")</f>
        <v>2</v>
      </c>
      <c r="E2" s="3" t="s">
        <v>31</v>
      </c>
      <c r="F2" s="10">
        <f>COUNTIF(B8:CG8,"Astreinte")+COUNTIF(B13:CG13,"Astreinte")+COUNTIF(B18:CG18,"Astreinte")+COUNTIF(B23:CG23,"Astreinte")+COUNTIF(B28:CG28,"Astreinte")+COUNTIF(B33:CG33,"Astreinte")</f>
        <v>15</v>
      </c>
      <c r="G2" s="20" t="s">
        <v>38</v>
      </c>
      <c r="H2" s="21" t="str">
        <f t="shared" ref="H1:H3" si="0">(COUNTIF(B8:CG8,"Congés")+COUNTIF(B13:CG13,"Congés")+COUNTIF(B18:CG18,"Congés")+COUNTIF(B23:CG23,"Congés")+COUNTIF(B28:CG28,"Congés")+COUNTIF(B33:CG33,"Congés")) &amp; "/40"</f>
        <v>0/40</v>
      </c>
      <c r="I2" s="1"/>
      <c r="J2" s="2" t="s">
        <v>28</v>
      </c>
      <c r="K2" s="11">
        <f t="shared" ref="K2:K3" si="1">COUNTIF(I8:O8,"Astreinte")+COUNTIF(I13:O13,"Astreinte")+COUNTIF(I18:O18,"Astreinte")+COUNTIF(I23:O23,"Astreinte")+COUNTIF(I28:O28,"Astreinte")+COUNTIF(I33:O33,"Astreinte")</f>
        <v>2</v>
      </c>
      <c r="L2" s="3" t="s">
        <v>31</v>
      </c>
      <c r="M2" s="10">
        <f>$F$2</f>
        <v>15</v>
      </c>
      <c r="N2" s="20" t="s">
        <v>38</v>
      </c>
      <c r="O2" s="10" t="str">
        <f>H2</f>
        <v>0/40</v>
      </c>
      <c r="P2" s="1"/>
      <c r="Q2" s="2" t="s">
        <v>28</v>
      </c>
      <c r="R2" s="11">
        <f t="shared" ref="R2:R3" si="2">COUNTIF(P8:V8,"Astreinte")+COUNTIF(P13:V13,"Astreinte")+COUNTIF(P18:V18,"Astreinte")+COUNTIF(P23:V23,"Astreinte")+COUNTIF(P28:V28,"Astreinte")+COUNTIF(P33:V33,"Astreinte")</f>
        <v>2</v>
      </c>
      <c r="S2" s="3" t="s">
        <v>31</v>
      </c>
      <c r="T2" s="10">
        <f>$F$2</f>
        <v>15</v>
      </c>
      <c r="U2" s="20" t="s">
        <v>38</v>
      </c>
      <c r="V2" s="10" t="str">
        <f>O2</f>
        <v>0/40</v>
      </c>
      <c r="W2" s="1"/>
      <c r="X2" s="2" t="s">
        <v>28</v>
      </c>
      <c r="Y2" s="11">
        <f t="shared" ref="Y2:Y3" si="3">COUNTIF(W8:AC8,"Astreinte")+COUNTIF(W13:AC13,"Astreinte")+COUNTIF(W18:AC18,"Astreinte")+COUNTIF(W23:AC23,"Astreinte")+COUNTIF(W28:AC28,"Astreinte")+COUNTIF(W33:AC33,"Astreinte")</f>
        <v>2</v>
      </c>
      <c r="Z2" s="3" t="s">
        <v>31</v>
      </c>
      <c r="AA2" s="10">
        <f>$F$2</f>
        <v>15</v>
      </c>
      <c r="AB2" s="20" t="s">
        <v>38</v>
      </c>
      <c r="AC2" s="10" t="str">
        <f>V2</f>
        <v>0/40</v>
      </c>
      <c r="AD2" s="1"/>
      <c r="AE2" s="2" t="s">
        <v>28</v>
      </c>
      <c r="AF2" s="11">
        <f t="shared" ref="AF2:AF3" si="4">COUNTIF(AD8:AJ8,"Astreinte")+COUNTIF(AD13:AJ13,"Astreinte")+COUNTIF(AD18:AJ18,"Astreinte")+COUNTIF(AD23:AJ23,"Astreinte")+COUNTIF(AD28:AJ28,"Astreinte")+COUNTIF(AD33:AJ33,"Astreinte")</f>
        <v>2</v>
      </c>
      <c r="AG2" s="3" t="s">
        <v>31</v>
      </c>
      <c r="AH2" s="10">
        <f>$F$2</f>
        <v>15</v>
      </c>
      <c r="AI2" s="20" t="s">
        <v>38</v>
      </c>
      <c r="AJ2" s="10" t="str">
        <f>AC2</f>
        <v>0/40</v>
      </c>
      <c r="AK2" s="1"/>
      <c r="AL2" s="2" t="s">
        <v>28</v>
      </c>
      <c r="AM2" s="11">
        <f t="shared" ref="AM2:AM3" si="5">COUNTIF(AK8:AQ8,"Astreinte")+COUNTIF(AK13:AQ13,"Astreinte")+COUNTIF(AK18:AQ18,"Astreinte")+COUNTIF(AK23:AQ23,"Astreinte")+COUNTIF(AK28:AQ28,"Astreinte")+COUNTIF(AK33:AQ33,"Astreinte")</f>
        <v>3</v>
      </c>
      <c r="AN2" s="3" t="s">
        <v>31</v>
      </c>
      <c r="AO2" s="10">
        <f>$F$2</f>
        <v>15</v>
      </c>
      <c r="AP2" s="20" t="s">
        <v>38</v>
      </c>
      <c r="AQ2" s="10" t="str">
        <f>AJ2</f>
        <v>0/40</v>
      </c>
      <c r="AS2" s="2" t="s">
        <v>44</v>
      </c>
      <c r="AT2" s="11">
        <f>COUNTIF(AR8:AX8,"Astreinte")+COUNTIF(AR13:AX13,"Astreinte")+COUNTIF(AR18:AX18,"Astreinte")+COUNTIF(AR23:AX23,"Astreinte")+COUNTIF(AR28:AX28,"Astreinte")+COUNTIF(AR33:AX33,"Astreinte")</f>
        <v>2</v>
      </c>
      <c r="AU2" s="3" t="s">
        <v>41</v>
      </c>
      <c r="AV2" s="10">
        <f>$F$2</f>
        <v>15</v>
      </c>
      <c r="AW2" s="20" t="s">
        <v>38</v>
      </c>
      <c r="AX2" s="10" t="str">
        <f>AQ2</f>
        <v>0/40</v>
      </c>
      <c r="AY2" s="1"/>
      <c r="AZ2" s="2" t="s">
        <v>28</v>
      </c>
      <c r="BA2" s="11">
        <f t="shared" ref="BA2:BA3" si="6">COUNTIF(AY8:BE8,"Astreinte")+COUNTIF(AY13:BE13,"Astreinte")+COUNTIF(AY18:BE18,"Astreinte")+COUNTIF(AY23:BE23,"Astreinte")+COUNTIF(AY28:BE28,"Astreinte")+COUNTIF(AY33:BE33,"Astreinte")</f>
        <v>0</v>
      </c>
      <c r="BB2" s="3" t="s">
        <v>31</v>
      </c>
      <c r="BC2" s="10">
        <f>$F$2</f>
        <v>15</v>
      </c>
      <c r="BD2" s="20" t="s">
        <v>38</v>
      </c>
      <c r="BE2" s="10" t="str">
        <f>AX2</f>
        <v>0/40</v>
      </c>
      <c r="BF2" s="1"/>
      <c r="BG2" s="2" t="s">
        <v>28</v>
      </c>
      <c r="BH2" s="11">
        <f t="shared" ref="BH2:BH3" si="7">COUNTIF(BF8:BL8,"Astreinte")+COUNTIF(BF13:BL13,"Astreinte")+COUNTIF(BF18:BL18,"Astreinte")+COUNTIF(BF23:BL23,"Astreinte")+COUNTIF(BF28:BL28,"Astreinte")+COUNTIF(BF33:BL33,"Astreinte")</f>
        <v>0</v>
      </c>
      <c r="BI2" s="3" t="s">
        <v>31</v>
      </c>
      <c r="BJ2" s="10">
        <f>$F$2</f>
        <v>15</v>
      </c>
      <c r="BK2" s="20" t="s">
        <v>38</v>
      </c>
      <c r="BL2" s="10" t="str">
        <f>BE2</f>
        <v>0/40</v>
      </c>
      <c r="BM2" s="1"/>
      <c r="BN2" s="2" t="s">
        <v>28</v>
      </c>
      <c r="BO2" s="11">
        <f t="shared" ref="BO2:BO3" si="8">COUNTIF(BM8:BS8,"Astreinte")+COUNTIF(BM13:BS13,"Astreinte")+COUNTIF(BM18:BS18,"Astreinte")+COUNTIF(BM23:BS23,"Astreinte")+COUNTIF(BM28:BS28,"Astreinte")+COUNTIF(BM33:BS33,"Astreinte")</f>
        <v>0</v>
      </c>
      <c r="BP2" s="3" t="s">
        <v>31</v>
      </c>
      <c r="BQ2" s="10">
        <f>$F$2</f>
        <v>15</v>
      </c>
      <c r="BR2" s="20" t="s">
        <v>38</v>
      </c>
      <c r="BS2" s="10" t="str">
        <f>BL2</f>
        <v>0/40</v>
      </c>
      <c r="BT2" s="1"/>
      <c r="BU2" s="2" t="s">
        <v>28</v>
      </c>
      <c r="BV2" s="11">
        <f t="shared" ref="BV2:BV3" si="9">COUNTIF(BT8:BZ8,"Astreinte")+COUNTIF(BT13:BZ13,"Astreinte")+COUNTIF(BT18:BZ18,"Astreinte")+COUNTIF(BT23:BZ23,"Astreinte")+COUNTIF(BT28:BZ28,"Astreinte")+COUNTIF(BT33:BZ33,"Astreinte")</f>
        <v>0</v>
      </c>
      <c r="BW2" s="3" t="s">
        <v>31</v>
      </c>
      <c r="BX2" s="10">
        <f>$F$2</f>
        <v>15</v>
      </c>
      <c r="BY2" s="20" t="s">
        <v>38</v>
      </c>
      <c r="BZ2" s="10" t="str">
        <f>BS2</f>
        <v>0/40</v>
      </c>
      <c r="CA2" s="1"/>
      <c r="CB2" s="2" t="s">
        <v>28</v>
      </c>
      <c r="CC2" s="11">
        <f t="shared" ref="CC2:CC3" si="10">COUNTIF(CA8:CG8,"Astreinte")+COUNTIF(CA13:CG13,"Astreinte")+COUNTIF(CA18:CG18,"Astreinte")+COUNTIF(CA23:CG23,"Astreinte")+COUNTIF(CA28:CG28,"Astreinte")+COUNTIF(CA33:CG33,"Astreinte")</f>
        <v>0</v>
      </c>
      <c r="CD2" s="3" t="s">
        <v>31</v>
      </c>
      <c r="CE2" s="10">
        <f>$F$2</f>
        <v>15</v>
      </c>
      <c r="CF2" s="20" t="s">
        <v>38</v>
      </c>
      <c r="CG2" s="10" t="str">
        <f>BZ2</f>
        <v>0/40</v>
      </c>
    </row>
    <row r="3" spans="1:88">
      <c r="A3" s="1"/>
      <c r="B3" s="14"/>
      <c r="C3" s="2" t="s">
        <v>29</v>
      </c>
      <c r="D3" s="11">
        <f>COUNTIF(B9:H9,"Astreinte")+COUNTIF(B14:H14,"Astreinte")+COUNTIF(B19:H19,"Astreinte")+COUNTIF(B24:H24,"Astreinte")+COUNTIF(B29:H29,"Astreinte")+COUNTIF(B34:H34,"Astreinte")</f>
        <v>1</v>
      </c>
      <c r="E3" s="3" t="s">
        <v>32</v>
      </c>
      <c r="F3" s="10">
        <f>COUNTIF(B9:CG9,"Astreinte")+COUNTIF(B14:CG14,"Astreinte")+COUNTIF(B19:CG19,"Astreinte")+COUNTIF(B24:CG24,"Astreinte")+COUNTIF(B29:CG29,"Astreinte")+COUNTIF(B34:CG34,"Astreinte")</f>
        <v>12</v>
      </c>
      <c r="G3" s="20" t="s">
        <v>39</v>
      </c>
      <c r="H3" s="21" t="str">
        <f t="shared" si="0"/>
        <v>0/40</v>
      </c>
      <c r="I3" s="1"/>
      <c r="J3" s="2" t="s">
        <v>29</v>
      </c>
      <c r="K3" s="11">
        <f t="shared" si="1"/>
        <v>2</v>
      </c>
      <c r="L3" s="3" t="s">
        <v>32</v>
      </c>
      <c r="M3" s="10">
        <f>$F$3</f>
        <v>12</v>
      </c>
      <c r="N3" s="20" t="s">
        <v>39</v>
      </c>
      <c r="O3" s="10" t="str">
        <f>H3</f>
        <v>0/40</v>
      </c>
      <c r="P3" s="1"/>
      <c r="Q3" s="2" t="s">
        <v>29</v>
      </c>
      <c r="R3" s="11">
        <f t="shared" si="2"/>
        <v>2</v>
      </c>
      <c r="S3" s="3" t="s">
        <v>32</v>
      </c>
      <c r="T3" s="10">
        <f>$F$3</f>
        <v>12</v>
      </c>
      <c r="U3" s="20" t="s">
        <v>39</v>
      </c>
      <c r="V3" s="10" t="str">
        <f>O3</f>
        <v>0/40</v>
      </c>
      <c r="W3" s="1"/>
      <c r="X3" s="2" t="s">
        <v>29</v>
      </c>
      <c r="Y3" s="11">
        <f t="shared" si="3"/>
        <v>2</v>
      </c>
      <c r="Z3" s="3" t="s">
        <v>32</v>
      </c>
      <c r="AA3" s="10">
        <f>$F$3</f>
        <v>12</v>
      </c>
      <c r="AB3" s="20" t="s">
        <v>39</v>
      </c>
      <c r="AC3" s="10" t="str">
        <f>V3</f>
        <v>0/40</v>
      </c>
      <c r="AD3" s="1"/>
      <c r="AE3" s="2" t="s">
        <v>29</v>
      </c>
      <c r="AF3" s="11">
        <f t="shared" si="4"/>
        <v>2</v>
      </c>
      <c r="AG3" s="3" t="s">
        <v>32</v>
      </c>
      <c r="AH3" s="10">
        <f>$F$3</f>
        <v>12</v>
      </c>
      <c r="AI3" s="20" t="s">
        <v>39</v>
      </c>
      <c r="AJ3" s="10" t="str">
        <f>AC3</f>
        <v>0/40</v>
      </c>
      <c r="AK3" s="1"/>
      <c r="AL3" s="2" t="s">
        <v>29</v>
      </c>
      <c r="AM3" s="11">
        <f t="shared" si="5"/>
        <v>1</v>
      </c>
      <c r="AN3" s="3" t="s">
        <v>32</v>
      </c>
      <c r="AO3" s="10">
        <f>$F$3</f>
        <v>12</v>
      </c>
      <c r="AP3" s="20" t="s">
        <v>39</v>
      </c>
      <c r="AQ3" s="10" t="str">
        <f>AJ3</f>
        <v>0/40</v>
      </c>
      <c r="AS3" s="2" t="s">
        <v>45</v>
      </c>
      <c r="AT3" s="11">
        <f>COUNTIF(AR9:AX9,"Astreinte")+COUNTIF(AR14:AX14,"Astreinte")+COUNTIF(AR19:AX19,"Astreinte")+COUNTIF(AR24:AX24,"Astreinte")+COUNTIF(AR29:AX29,"Astreinte")+COUNTIF(AR34:AX34,"Astreinte")</f>
        <v>2</v>
      </c>
      <c r="AU3" s="3" t="s">
        <v>42</v>
      </c>
      <c r="AV3" s="10">
        <f>$F$3</f>
        <v>12</v>
      </c>
      <c r="AW3" s="20" t="s">
        <v>39</v>
      </c>
      <c r="AX3" s="10" t="str">
        <f>AQ3</f>
        <v>0/40</v>
      </c>
      <c r="AY3" s="1"/>
      <c r="AZ3" s="2" t="s">
        <v>29</v>
      </c>
      <c r="BA3" s="11">
        <f t="shared" si="6"/>
        <v>0</v>
      </c>
      <c r="BB3" s="3" t="s">
        <v>32</v>
      </c>
      <c r="BC3" s="10">
        <f>$F$3</f>
        <v>12</v>
      </c>
      <c r="BD3" s="20" t="s">
        <v>39</v>
      </c>
      <c r="BE3" s="10" t="str">
        <f>AX3</f>
        <v>0/40</v>
      </c>
      <c r="BF3" s="1"/>
      <c r="BG3" s="2" t="s">
        <v>29</v>
      </c>
      <c r="BH3" s="11">
        <f t="shared" si="7"/>
        <v>0</v>
      </c>
      <c r="BI3" s="3" t="s">
        <v>32</v>
      </c>
      <c r="BJ3" s="10">
        <f>$F$3</f>
        <v>12</v>
      </c>
      <c r="BK3" s="20" t="s">
        <v>39</v>
      </c>
      <c r="BL3" s="10" t="str">
        <f>BE3</f>
        <v>0/40</v>
      </c>
      <c r="BM3" s="1"/>
      <c r="BN3" s="2" t="s">
        <v>29</v>
      </c>
      <c r="BO3" s="11">
        <f t="shared" si="8"/>
        <v>0</v>
      </c>
      <c r="BP3" s="3" t="s">
        <v>32</v>
      </c>
      <c r="BQ3" s="10">
        <f>$F$3</f>
        <v>12</v>
      </c>
      <c r="BR3" s="20" t="s">
        <v>39</v>
      </c>
      <c r="BS3" s="10" t="str">
        <f>BL3</f>
        <v>0/40</v>
      </c>
      <c r="BT3" s="1"/>
      <c r="BU3" s="2" t="s">
        <v>29</v>
      </c>
      <c r="BV3" s="11">
        <f t="shared" si="9"/>
        <v>0</v>
      </c>
      <c r="BW3" s="3" t="s">
        <v>32</v>
      </c>
      <c r="BX3" s="10">
        <f>$F$3</f>
        <v>12</v>
      </c>
      <c r="BY3" s="20" t="s">
        <v>39</v>
      </c>
      <c r="BZ3" s="10" t="str">
        <f>BS3</f>
        <v>0/40</v>
      </c>
      <c r="CA3" s="1"/>
      <c r="CB3" s="2" t="s">
        <v>29</v>
      </c>
      <c r="CC3" s="11">
        <f t="shared" si="10"/>
        <v>0</v>
      </c>
      <c r="CD3" s="3" t="s">
        <v>32</v>
      </c>
      <c r="CE3" s="10">
        <f>$F$3</f>
        <v>12</v>
      </c>
      <c r="CF3" s="20" t="s">
        <v>39</v>
      </c>
      <c r="CG3" s="10" t="str">
        <f>BZ3</f>
        <v>0/40</v>
      </c>
    </row>
    <row r="4" spans="1:88" ht="30">
      <c r="A4" s="19" t="s">
        <v>33</v>
      </c>
      <c r="B4" s="22" t="str">
        <f>"Planning  "&amp;PROPER(TEXT(H6, "MMMM"))&amp;" "&amp;$A$2&amp;" - PM de MALATAVERNE"</f>
        <v>Planning  Janvier 2023 - PM de MALATAVERNE</v>
      </c>
      <c r="C4" s="22"/>
      <c r="D4" s="22"/>
      <c r="E4" s="22"/>
      <c r="F4" s="22"/>
      <c r="G4" s="22"/>
      <c r="H4" s="22"/>
      <c r="I4" s="22" t="str">
        <f>"Planning  "&amp;PROPER(TEXT(O6, "MMMM"))&amp;" "&amp;$A$2&amp;" - PM de MALATAVERNE"</f>
        <v>Planning  Février 2023 - PM de MALATAVERNE</v>
      </c>
      <c r="J4" s="22"/>
      <c r="K4" s="22"/>
      <c r="L4" s="22"/>
      <c r="M4" s="22"/>
      <c r="N4" s="22"/>
      <c r="O4" s="22"/>
      <c r="P4" s="22" t="str">
        <f t="shared" ref="P4" si="11">"Planning  "&amp;PROPER(TEXT(V6, "MMMM"))&amp;" "&amp;$A$2&amp;" - PM de MALATAVERNE"</f>
        <v>Planning  Mars 2023 - PM de MALATAVERNE</v>
      </c>
      <c r="Q4" s="22"/>
      <c r="R4" s="22"/>
      <c r="S4" s="22"/>
      <c r="T4" s="22"/>
      <c r="U4" s="22"/>
      <c r="V4" s="22"/>
      <c r="W4" s="22" t="str">
        <f t="shared" ref="W4" si="12">"Planning  "&amp;PROPER(TEXT(AC6, "MMMM"))&amp;" "&amp;$A$2&amp;" - PM de MALATAVERNE"</f>
        <v>Planning  Avril 2023 - PM de MALATAVERNE</v>
      </c>
      <c r="X4" s="22"/>
      <c r="Y4" s="22"/>
      <c r="Z4" s="22"/>
      <c r="AA4" s="22"/>
      <c r="AB4" s="22"/>
      <c r="AC4" s="22"/>
      <c r="AD4" s="22" t="str">
        <f t="shared" ref="AD4" si="13">"Planning  "&amp;PROPER(TEXT(AJ6, "MMMM"))&amp;" "&amp;$A$2&amp;" - PM de MALATAVERNE"</f>
        <v>Planning  Mai 2023 - PM de MALATAVERNE</v>
      </c>
      <c r="AE4" s="22"/>
      <c r="AF4" s="22"/>
      <c r="AG4" s="22"/>
      <c r="AH4" s="22"/>
      <c r="AI4" s="22"/>
      <c r="AJ4" s="22"/>
      <c r="AK4" s="22" t="str">
        <f t="shared" ref="AK4" si="14">"Planning  "&amp;PROPER(TEXT(AQ6, "MMMM"))&amp;" "&amp;$A$2&amp;" - PM de MALATAVERNE"</f>
        <v>Planning  Juin 2023 - PM de MALATAVERNE</v>
      </c>
      <c r="AL4" s="22"/>
      <c r="AM4" s="22"/>
      <c r="AN4" s="22"/>
      <c r="AO4" s="22"/>
      <c r="AP4" s="22"/>
      <c r="AQ4" s="22"/>
      <c r="AR4" s="22" t="str">
        <f t="shared" ref="AR4" si="15">"Planning  "&amp;PROPER(TEXT(AX6, "MMMM"))&amp;" "&amp;$A$2&amp;" - PM de MALATAVERNE"</f>
        <v>Planning  Juillet 2023 - PM de MALATAVERNE</v>
      </c>
      <c r="AS4" s="22"/>
      <c r="AT4" s="22"/>
      <c r="AU4" s="22"/>
      <c r="AV4" s="22"/>
      <c r="AW4" s="22"/>
      <c r="AX4" s="22"/>
      <c r="AY4" s="22" t="str">
        <f t="shared" ref="AY4" si="16">"Planning  "&amp;PROPER(TEXT(BE6, "MMMM"))&amp;" "&amp;$A$2&amp;" - PM de MALATAVERNE"</f>
        <v>Planning  Août 2023 - PM de MALATAVERNE</v>
      </c>
      <c r="AZ4" s="22"/>
      <c r="BA4" s="22"/>
      <c r="BB4" s="22"/>
      <c r="BC4" s="22"/>
      <c r="BD4" s="22"/>
      <c r="BE4" s="22"/>
      <c r="BF4" s="22" t="str">
        <f t="shared" ref="BF4" si="17">"Planning  "&amp;PROPER(TEXT(BL6, "MMMM"))&amp;" "&amp;$A$2&amp;" - PM de MALATAVERNE"</f>
        <v>Planning  Septembre 2023 - PM de MALATAVERNE</v>
      </c>
      <c r="BG4" s="22"/>
      <c r="BH4" s="22"/>
      <c r="BI4" s="22"/>
      <c r="BJ4" s="22"/>
      <c r="BK4" s="22"/>
      <c r="BL4" s="22"/>
      <c r="BM4" s="22" t="str">
        <f t="shared" ref="BM4" si="18">"Planning  "&amp;PROPER(TEXT(BS6, "MMMM"))&amp;" "&amp;$A$2&amp;" - PM de MALATAVERNE"</f>
        <v>Planning  Octobre 2023 - PM de MALATAVERNE</v>
      </c>
      <c r="BN4" s="22"/>
      <c r="BO4" s="22"/>
      <c r="BP4" s="22"/>
      <c r="BQ4" s="22"/>
      <c r="BR4" s="22"/>
      <c r="BS4" s="22"/>
      <c r="BT4" s="22" t="str">
        <f t="shared" ref="BT4" si="19">"Planning  "&amp;PROPER(TEXT(BZ6, "MMMM"))&amp;" "&amp;$A$2&amp;" - PM de MALATAVERNE"</f>
        <v>Planning  Novembre 2023 - PM de MALATAVERNE</v>
      </c>
      <c r="BU4" s="22"/>
      <c r="BV4" s="22"/>
      <c r="BW4" s="22"/>
      <c r="BX4" s="22"/>
      <c r="BY4" s="22"/>
      <c r="BZ4" s="22"/>
      <c r="CA4" s="22" t="str">
        <f t="shared" ref="CA4" si="20">"Planning  "&amp;PROPER(TEXT(CG6, "MMMM"))&amp;" "&amp;$A$2&amp;" - PM de MALATAVERNE"</f>
        <v>Planning  Décembre 2023 - PM de MALATAVERNE</v>
      </c>
      <c r="CB4" s="22"/>
      <c r="CC4" s="22"/>
      <c r="CD4" s="22"/>
      <c r="CE4" s="22"/>
      <c r="CF4" s="22"/>
      <c r="CG4" s="22"/>
    </row>
    <row r="5" spans="1:88" ht="18.75" customHeight="1">
      <c r="A5" s="15" t="s">
        <v>34</v>
      </c>
      <c r="B5" s="4" t="s">
        <v>0</v>
      </c>
      <c r="C5" s="4" t="s">
        <v>1</v>
      </c>
      <c r="D5" s="4" t="s">
        <v>2</v>
      </c>
      <c r="E5" s="4" t="s">
        <v>3</v>
      </c>
      <c r="F5" s="4" t="s">
        <v>4</v>
      </c>
      <c r="G5" s="4" t="s">
        <v>5</v>
      </c>
      <c r="H5" s="4" t="s">
        <v>6</v>
      </c>
      <c r="I5" s="4" t="s">
        <v>0</v>
      </c>
      <c r="J5" s="4" t="s">
        <v>1</v>
      </c>
      <c r="K5" s="4" t="s">
        <v>2</v>
      </c>
      <c r="L5" s="4" t="s">
        <v>3</v>
      </c>
      <c r="M5" s="4" t="s">
        <v>4</v>
      </c>
      <c r="N5" s="4" t="s">
        <v>5</v>
      </c>
      <c r="O5" s="4" t="s">
        <v>6</v>
      </c>
      <c r="P5" s="4" t="s">
        <v>0</v>
      </c>
      <c r="Q5" s="4" t="s">
        <v>1</v>
      </c>
      <c r="R5" s="4" t="s">
        <v>2</v>
      </c>
      <c r="S5" s="4" t="s">
        <v>3</v>
      </c>
      <c r="T5" s="4" t="s">
        <v>4</v>
      </c>
      <c r="U5" s="4" t="s">
        <v>5</v>
      </c>
      <c r="V5" s="4" t="s">
        <v>6</v>
      </c>
      <c r="W5" s="4" t="s">
        <v>0</v>
      </c>
      <c r="X5" s="4" t="s">
        <v>1</v>
      </c>
      <c r="Y5" s="4" t="s">
        <v>2</v>
      </c>
      <c r="Z5" s="4" t="s">
        <v>3</v>
      </c>
      <c r="AA5" s="4" t="s">
        <v>4</v>
      </c>
      <c r="AB5" s="4" t="s">
        <v>5</v>
      </c>
      <c r="AC5" s="4" t="s">
        <v>6</v>
      </c>
      <c r="AD5" s="4" t="s">
        <v>0</v>
      </c>
      <c r="AE5" s="4" t="s">
        <v>1</v>
      </c>
      <c r="AF5" s="4" t="s">
        <v>2</v>
      </c>
      <c r="AG5" s="4" t="s">
        <v>3</v>
      </c>
      <c r="AH5" s="4" t="s">
        <v>4</v>
      </c>
      <c r="AI5" s="4" t="s">
        <v>5</v>
      </c>
      <c r="AJ5" s="4" t="s">
        <v>6</v>
      </c>
      <c r="AK5" s="4" t="s">
        <v>0</v>
      </c>
      <c r="AL5" s="4" t="s">
        <v>1</v>
      </c>
      <c r="AM5" s="4" t="s">
        <v>2</v>
      </c>
      <c r="AN5" s="4" t="s">
        <v>3</v>
      </c>
      <c r="AO5" s="4" t="s">
        <v>4</v>
      </c>
      <c r="AP5" s="4" t="s">
        <v>5</v>
      </c>
      <c r="AQ5" s="4" t="s">
        <v>6</v>
      </c>
      <c r="AR5" s="4" t="s">
        <v>0</v>
      </c>
      <c r="AS5" s="4" t="s">
        <v>1</v>
      </c>
      <c r="AT5" s="4" t="s">
        <v>2</v>
      </c>
      <c r="AU5" s="4" t="s">
        <v>3</v>
      </c>
      <c r="AV5" s="4" t="s">
        <v>4</v>
      </c>
      <c r="AW5" s="4" t="s">
        <v>5</v>
      </c>
      <c r="AX5" s="4" t="s">
        <v>6</v>
      </c>
      <c r="AY5" s="4" t="s">
        <v>0</v>
      </c>
      <c r="AZ5" s="4" t="s">
        <v>1</v>
      </c>
      <c r="BA5" s="4" t="s">
        <v>2</v>
      </c>
      <c r="BB5" s="4" t="s">
        <v>3</v>
      </c>
      <c r="BC5" s="4" t="s">
        <v>4</v>
      </c>
      <c r="BD5" s="4" t="s">
        <v>5</v>
      </c>
      <c r="BE5" s="4" t="s">
        <v>6</v>
      </c>
      <c r="BF5" s="4" t="s">
        <v>0</v>
      </c>
      <c r="BG5" s="4" t="s">
        <v>1</v>
      </c>
      <c r="BH5" s="4" t="s">
        <v>2</v>
      </c>
      <c r="BI5" s="4" t="s">
        <v>3</v>
      </c>
      <c r="BJ5" s="4" t="s">
        <v>4</v>
      </c>
      <c r="BK5" s="4" t="s">
        <v>5</v>
      </c>
      <c r="BL5" s="4" t="s">
        <v>6</v>
      </c>
      <c r="BM5" s="4" t="s">
        <v>0</v>
      </c>
      <c r="BN5" s="4" t="s">
        <v>1</v>
      </c>
      <c r="BO5" s="4" t="s">
        <v>2</v>
      </c>
      <c r="BP5" s="4" t="s">
        <v>3</v>
      </c>
      <c r="BQ5" s="4" t="s">
        <v>4</v>
      </c>
      <c r="BR5" s="4" t="s">
        <v>5</v>
      </c>
      <c r="BS5" s="4" t="s">
        <v>6</v>
      </c>
      <c r="BT5" s="4" t="s">
        <v>0</v>
      </c>
      <c r="BU5" s="4" t="s">
        <v>1</v>
      </c>
      <c r="BV5" s="4" t="s">
        <v>2</v>
      </c>
      <c r="BW5" s="4" t="s">
        <v>3</v>
      </c>
      <c r="BX5" s="4" t="s">
        <v>4</v>
      </c>
      <c r="BY5" s="4" t="s">
        <v>5</v>
      </c>
      <c r="BZ5" s="4" t="s">
        <v>6</v>
      </c>
      <c r="CA5" s="4" t="s">
        <v>0</v>
      </c>
      <c r="CB5" s="4" t="s">
        <v>1</v>
      </c>
      <c r="CC5" s="4" t="s">
        <v>2</v>
      </c>
      <c r="CD5" s="4" t="s">
        <v>3</v>
      </c>
      <c r="CE5" s="4" t="s">
        <v>4</v>
      </c>
      <c r="CF5" s="4" t="s">
        <v>5</v>
      </c>
      <c r="CG5" s="4" t="s">
        <v>6</v>
      </c>
    </row>
    <row r="6" spans="1:88">
      <c r="A6" s="7">
        <f>_xlfn.ISOWEEKNUM(DATE(A2,A1,1))</f>
        <v>52</v>
      </c>
      <c r="B6" s="8" t="str">
        <f>IF(WEEKDAY(DATE(A2,1,1),2)=1,DATE(A2,1,1),"")</f>
        <v/>
      </c>
      <c r="C6" s="8" t="str">
        <f>IF(B6&lt;&gt;"",B6+1,IF(WEEKDAY(DATE(A2,1,1),2)=2,DATE(A2,1,1),""))</f>
        <v/>
      </c>
      <c r="D6" s="8" t="str">
        <f>IF(C6&lt;&gt;"",C6+1,IF(WEEKDAY(DATE(A2,1,1),2)=3,DATE(A2,1,1),""))</f>
        <v/>
      </c>
      <c r="E6" s="8" t="str">
        <f>IF(D6&lt;&gt;"",D6+1,IF(WEEKDAY(DATE(A2,1,1),2)=4,DATE(A2,1,1),""))</f>
        <v/>
      </c>
      <c r="F6" s="8" t="str">
        <f>IF(E6&lt;&gt;"",E6+1,IF(WEEKDAY(DATE(A2,1,1),2)=5,DATE(A2,1,1),""))</f>
        <v/>
      </c>
      <c r="G6" s="8" t="str">
        <f>IF(F6&lt;&gt;"",F6+1,IF(WEEKDAY(DATE(A2,1,1),2)=6,DATE(A2,1,1),""))</f>
        <v/>
      </c>
      <c r="H6" s="8">
        <f>IF(G6&lt;&gt;"",G6+1,IF(WEEKDAY(DATE(A2,1,1),2)=7,DATE(A2,1,1),""))</f>
        <v>44927</v>
      </c>
      <c r="I6" s="8" t="str">
        <f>IF(WEEKDAY(DATE($A$2,2,1),2)=1,DATE($A$2,2,1),"")</f>
        <v/>
      </c>
      <c r="J6" s="8" t="str">
        <f>IF(I6&lt;&gt;"",I6+1,IF(WEEKDAY(DATE($A$2,2,1),2)=2,DATE($A$2,2,1),""))</f>
        <v/>
      </c>
      <c r="K6" s="8">
        <f>IF(J6&lt;&gt;"",J6+1,IF(WEEKDAY(DATE($A$2,2,1),2)=3,DATE($A$2,2,1),""))</f>
        <v>44958</v>
      </c>
      <c r="L6" s="8">
        <f>IF(K6&lt;&gt;"",K6+1,IF(WEEKDAY(DATE($A$2,2,1),2)=4,DATE($A$2,2,1),""))</f>
        <v>44959</v>
      </c>
      <c r="M6" s="8">
        <f>IF(L6&lt;&gt;"",L6+1,IF(WEEKDAY(DATE($A$2,2,1),2)=5,DATE($A$2,2,1),""))</f>
        <v>44960</v>
      </c>
      <c r="N6" s="8">
        <f>IF(M6&lt;&gt;"",M6+1,IF(WEEKDAY(DATE($A$2,2,1),2)=6,DATE($A$2,2,1),""))</f>
        <v>44961</v>
      </c>
      <c r="O6" s="8">
        <f>IF(N6&lt;&gt;"",N6+1,IF(WEEKDAY(DATE($A$2,2,1),2)=7,DATE($A$2,2,1),""))</f>
        <v>44962</v>
      </c>
      <c r="P6" s="8" t="str">
        <f>IF(WEEKDAY(DATE($A$2,3,1),2)=1,DATE($A$2,3,1),"")</f>
        <v/>
      </c>
      <c r="Q6" s="8" t="str">
        <f>IF(P6&lt;&gt;"",P6+1,IF(WEEKDAY(DATE($A$2,3,1),2)=2,DATE($A$2,3,1),""))</f>
        <v/>
      </c>
      <c r="R6" s="8">
        <f>IF(Q6&lt;&gt;"",Q6+1,IF(WEEKDAY(DATE($A$2,3,1),2)=3,DATE($A$2,3,1),""))</f>
        <v>44986</v>
      </c>
      <c r="S6" s="8">
        <f>IF(R6&lt;&gt;"",R6+1,IF(WEEKDAY(DATE($A$2,3,1),2)=4,DATE($A$2,3,1),""))</f>
        <v>44987</v>
      </c>
      <c r="T6" s="8">
        <f>IF(S6&lt;&gt;"",S6+1,IF(WEEKDAY(DATE($A$2,3,1),2)=5,DATE($A$2,3,1),""))</f>
        <v>44988</v>
      </c>
      <c r="U6" s="8">
        <f>IF(T6&lt;&gt;"",T6+1,IF(WEEKDAY(DATE($A$2,3,1),2)=6,DATE($A$2,3,1),""))</f>
        <v>44989</v>
      </c>
      <c r="V6" s="8">
        <f>IF(U6&lt;&gt;"",U6+1,IF(WEEKDAY(DATE($A$2,3,1),2)=7,DATE($A$2,3,1),""))</f>
        <v>44990</v>
      </c>
      <c r="W6" s="8" t="str">
        <f>IF(WEEKDAY(DATE($A$2,4,1),2)=1,DATE($A$2,4,1),"")</f>
        <v/>
      </c>
      <c r="X6" s="8" t="str">
        <f>IF(W6&lt;&gt;"",W6+1,IF(WEEKDAY(DATE($A$2,4,1),2)=2,DATE($A$2,4,1),""))</f>
        <v/>
      </c>
      <c r="Y6" s="8" t="str">
        <f>IF(X6&lt;&gt;"",X6+1,IF(WEEKDAY(DATE($A$2,4,1),2)=3,DATE($A$2,4,1),""))</f>
        <v/>
      </c>
      <c r="Z6" s="8" t="str">
        <f>IF(Y6&lt;&gt;"",Y6+1,IF(WEEKDAY(DATE($A$2,4,1),2)=4,DATE($A$2,4,1),""))</f>
        <v/>
      </c>
      <c r="AA6" s="8" t="str">
        <f>IF(Z6&lt;&gt;"",Z6+1,IF(WEEKDAY(DATE($A$2,4,1),2)=5,DATE($A$2,4,1),""))</f>
        <v/>
      </c>
      <c r="AB6" s="8">
        <f>IF(AA6&lt;&gt;"",AA6+1,IF(WEEKDAY(DATE($A$2,4,1),2)=6,DATE($A$2,4,1),""))</f>
        <v>45017</v>
      </c>
      <c r="AC6" s="8">
        <f>IF(AB6&lt;&gt;"",AB6+1,IF(WEEKDAY(DATE($A$2,4,1),2)=7,DATE($A$2,4,1),""))</f>
        <v>45018</v>
      </c>
      <c r="AD6" s="8">
        <f>IF(WEEKDAY(DATE($A$2,5,1),2)=1,DATE($A$2,5,1),"")</f>
        <v>45047</v>
      </c>
      <c r="AE6" s="8">
        <f>IF(AD6&lt;&gt;"",AD6+1,IF(WEEKDAY(DATE($A$2,5,1),2)=2,DATE($A$2,5,1),""))</f>
        <v>45048</v>
      </c>
      <c r="AF6" s="8">
        <f>IF(AE6&lt;&gt;"",AE6+1,IF(WEEKDAY(DATE($A$2,5,1),2)=3,DATE($A$2,5,1),""))</f>
        <v>45049</v>
      </c>
      <c r="AG6" s="8">
        <f>IF(AF6&lt;&gt;"",AF6+1,IF(WEEKDAY(DATE($A$2,5,1),2)=4,DATE($A$2,5,1),""))</f>
        <v>45050</v>
      </c>
      <c r="AH6" s="8">
        <f>IF(AG6&lt;&gt;"",AG6+1,IF(WEEKDAY(DATE($A$2,5,1),2)=5,DATE($A$2,5,1),""))</f>
        <v>45051</v>
      </c>
      <c r="AI6" s="8">
        <f>IF(AH6&lt;&gt;"",AH6+1,IF(WEEKDAY(DATE($A$2,5,1),2)=6,DATE($A$2,5,1),""))</f>
        <v>45052</v>
      </c>
      <c r="AJ6" s="8">
        <f>IF(AI6&lt;&gt;"",AI6+1,IF(WEEKDAY(DATE($A$2,5,1),2)=7,DATE($A$2,5,1),""))</f>
        <v>45053</v>
      </c>
      <c r="AK6" s="8" t="str">
        <f>IF(WEEKDAY(DATE($A$2,6,1),2)=1,DATE($A$2,6,1),"")</f>
        <v/>
      </c>
      <c r="AL6" s="8" t="str">
        <f>IF(AK6&lt;&gt;"",AK6+1,IF(WEEKDAY(DATE($A$2,6,1),2)=2,DATE($A$2,6,1),""))</f>
        <v/>
      </c>
      <c r="AM6" s="8" t="str">
        <f>IF(AL6&lt;&gt;"",AL6+1,IF(WEEKDAY(DATE($A$2,6,1),2)=3,DATE($A$2,6,1),""))</f>
        <v/>
      </c>
      <c r="AN6" s="8">
        <f>IF(AM6&lt;&gt;"",AM6+1,IF(WEEKDAY(DATE($A$2,6,1),2)=4,DATE($A$2,6,1),""))</f>
        <v>45078</v>
      </c>
      <c r="AO6" s="8">
        <f>IF(AN6&lt;&gt;"",AN6+1,IF(WEEKDAY(DATE($A$2,6,1),2)=5,DATE($A$2,6,1),""))</f>
        <v>45079</v>
      </c>
      <c r="AP6" s="8">
        <f>IF(AO6&lt;&gt;"",AO6+1,IF(WEEKDAY(DATE($A$2,6,1),2)=6,DATE($A$2,6,1),""))</f>
        <v>45080</v>
      </c>
      <c r="AQ6" s="8">
        <f>IF(AP6&lt;&gt;"",AP6+1,IF(WEEKDAY(DATE($A$2,6,1),2)=7,DATE($A$2,6,1),""))</f>
        <v>45081</v>
      </c>
      <c r="AR6" s="8" t="str">
        <f>IF(WEEKDAY(DATE($A$2,7,1),2)=1,DATE($A$2,7,1),"")</f>
        <v/>
      </c>
      <c r="AS6" s="8" t="str">
        <f>IF(AR6&lt;&gt;"",AR6+1,IF(WEEKDAY(DATE($A$2,7,1),2)=2,DATE($A$2,7,1),""))</f>
        <v/>
      </c>
      <c r="AT6" s="8" t="str">
        <f>IF(AS6&lt;&gt;"",AS6+1,IF(WEEKDAY(DATE($A$2,7,1),2)=3,DATE($A$2,7,1),""))</f>
        <v/>
      </c>
      <c r="AU6" s="8" t="str">
        <f>IF(AT6&lt;&gt;"",AT6+1,IF(WEEKDAY(DATE($A$2,7,1),2)=4,DATE($A$2,7,1),""))</f>
        <v/>
      </c>
      <c r="AV6" s="8" t="str">
        <f>IF(AU6&lt;&gt;"",AU6+1,IF(WEEKDAY(DATE($A$2,7,1),2)=5,DATE($A$2,7,1),""))</f>
        <v/>
      </c>
      <c r="AW6" s="8">
        <f>IF(AV6&lt;&gt;"",AV6+1,IF(WEEKDAY(DATE($A$2,7,1),2)=6,DATE($A$2,7,1),""))</f>
        <v>45108</v>
      </c>
      <c r="AX6" s="8">
        <f>IF(AW6&lt;&gt;"",AW6+1,IF(WEEKDAY(DATE($A$2,7,1),2)=7,DATE($A$2,7,1),""))</f>
        <v>45109</v>
      </c>
      <c r="AY6" s="8" t="str">
        <f>IF(WEEKDAY(DATE($A$2,8,1),2)=1,DATE($A$2,8,1),"")</f>
        <v/>
      </c>
      <c r="AZ6" s="8">
        <f>IF(AY6&lt;&gt;"",AY6+1,IF(WEEKDAY(DATE($A$2,8,1),2)=2,DATE($A$2,8,1),""))</f>
        <v>45139</v>
      </c>
      <c r="BA6" s="8">
        <f>IF(AZ6&lt;&gt;"",AZ6+1,IF(WEEKDAY(DATE($A$2,8,1),2)=3,DATE($A$2,8,1),""))</f>
        <v>45140</v>
      </c>
      <c r="BB6" s="8">
        <f>IF(BA6&lt;&gt;"",BA6+1,IF(WEEKDAY(DATE($A$2,8,1),2)=4,DATE($A$2,8,1),""))</f>
        <v>45141</v>
      </c>
      <c r="BC6" s="8">
        <f>IF(BB6&lt;&gt;"",BB6+1,IF(WEEKDAY(DATE($A$2,8,1),2)=5,DATE($A$2,8,1),""))</f>
        <v>45142</v>
      </c>
      <c r="BD6" s="8">
        <f>IF(BC6&lt;&gt;"",BC6+1,IF(WEEKDAY(DATE($A$2,8,1),2)=6,DATE($A$2,8,1),""))</f>
        <v>45143</v>
      </c>
      <c r="BE6" s="8">
        <f>IF(BD6&lt;&gt;"",BD6+1,IF(WEEKDAY(DATE($A$2,8,1),2)=7,DATE($A$2,8,1),""))</f>
        <v>45144</v>
      </c>
      <c r="BF6" s="8" t="str">
        <f>IF(WEEKDAY(DATE($A$2,9,1),2)=1,DATE($A$2,9,1),"")</f>
        <v/>
      </c>
      <c r="BG6" s="8" t="str">
        <f>IF(BF6&lt;&gt;"",BF6+1,IF(WEEKDAY(DATE($A$2,9,1),2)=2,DATE($A$2,9,1),""))</f>
        <v/>
      </c>
      <c r="BH6" s="8" t="str">
        <f>IF(BG6&lt;&gt;"",BG6+1,IF(WEEKDAY(DATE($A$2,9,1),2)=3,DATE($A$2,9,1),""))</f>
        <v/>
      </c>
      <c r="BI6" s="8" t="str">
        <f>IF(BH6&lt;&gt;"",BH6+1,IF(WEEKDAY(DATE($A$2,9,1),2)=4,DATE($A$2,9,1),""))</f>
        <v/>
      </c>
      <c r="BJ6" s="8">
        <f>IF(BI6&lt;&gt;"",BI6+1,IF(WEEKDAY(DATE($A$2,9,1),2)=5,DATE($A$2,9,1),""))</f>
        <v>45170</v>
      </c>
      <c r="BK6" s="8">
        <f>IF(BJ6&lt;&gt;"",BJ6+1,IF(WEEKDAY(DATE($A$2,9,1),2)=6,DATE($A$2,9,1),""))</f>
        <v>45171</v>
      </c>
      <c r="BL6" s="8">
        <f>IF(BK6&lt;&gt;"",BK6+1,IF(WEEKDAY(DATE($A$2,9,1),2)=7,DATE($A$2,9,1),""))</f>
        <v>45172</v>
      </c>
      <c r="BM6" s="8" t="str">
        <f>IF(WEEKDAY(DATE($A$2,10,1),2)=1,DATE($A$2,10,1),"")</f>
        <v/>
      </c>
      <c r="BN6" s="8" t="str">
        <f>IF(BM6&lt;&gt;"",BM6+1,IF(WEEKDAY(DATE($A$2,10,1),2)=2,DATE($A$2,10,1),""))</f>
        <v/>
      </c>
      <c r="BO6" s="8" t="str">
        <f>IF(BN6&lt;&gt;"",BN6+1,IF(WEEKDAY(DATE($A$2,10,1),2)=3,DATE($A$2,10,1),""))</f>
        <v/>
      </c>
      <c r="BP6" s="8" t="str">
        <f>IF(BO6&lt;&gt;"",BO6+1,IF(WEEKDAY(DATE($A$2,10,1),2)=4,DATE($A$2,10,1),""))</f>
        <v/>
      </c>
      <c r="BQ6" s="8" t="str">
        <f>IF(BP6&lt;&gt;"",BP6+1,IF(WEEKDAY(DATE($A$2,10,1),2)=5,DATE($A$2,10,1),""))</f>
        <v/>
      </c>
      <c r="BR6" s="8" t="str">
        <f>IF(BQ6&lt;&gt;"",BQ6+1,IF(WEEKDAY(DATE($A$2,10,1),2)=6,DATE($A$2,10,1),""))</f>
        <v/>
      </c>
      <c r="BS6" s="8">
        <f>IF(BR6&lt;&gt;"",BR6+1,IF(WEEKDAY(DATE($A$2,10,1),2)=7,DATE($A$2,10,1),""))</f>
        <v>45200</v>
      </c>
      <c r="BT6" s="8" t="str">
        <f>IF(WEEKDAY(DATE($A$2,11,1),2)=1,DATE($A$2,11,1),"")</f>
        <v/>
      </c>
      <c r="BU6" s="8" t="str">
        <f>IF(BT6&lt;&gt;"",BT6+1,IF(WEEKDAY(DATE($A$2,11,1),2)=2,DATE($A$2,11,1),""))</f>
        <v/>
      </c>
      <c r="BV6" s="8">
        <f>IF(BU6&lt;&gt;"",BU6+1,IF(WEEKDAY(DATE($A$2,11,1),2)=3,DATE($A$2,11,1),""))</f>
        <v>45231</v>
      </c>
      <c r="BW6" s="8">
        <f>IF(BV6&lt;&gt;"",BV6+1,IF(WEEKDAY(DATE($A$2,11,1),2)=4,DATE($A$2,11,1),""))</f>
        <v>45232</v>
      </c>
      <c r="BX6" s="8">
        <f>IF(BW6&lt;&gt;"",BW6+1,IF(WEEKDAY(DATE($A$2,11,1),2)=5,DATE($A$2,11,1),""))</f>
        <v>45233</v>
      </c>
      <c r="BY6" s="8">
        <f>IF(BX6&lt;&gt;"",BX6+1,IF(WEEKDAY(DATE($A$2,11,1),2)=6,DATE($A$2,11,1),""))</f>
        <v>45234</v>
      </c>
      <c r="BZ6" s="8">
        <f>IF(BY6&lt;&gt;"",BY6+1,IF(WEEKDAY(DATE($A$2,11,1),2)=7,DATE($A$2,11,1),""))</f>
        <v>45235</v>
      </c>
      <c r="CA6" s="8" t="str">
        <f>IF(WEEKDAY(DATE($A$2,12,1),2)=1,DATE($A$2,12,1),"")</f>
        <v/>
      </c>
      <c r="CB6" s="8" t="str">
        <f>IF(CA6&lt;&gt;"",CA6+1,IF(WEEKDAY(DATE($A$2,12,1),2)=2,DATE($A$2,12,1),""))</f>
        <v/>
      </c>
      <c r="CC6" s="8" t="str">
        <f>IF(CB6&lt;&gt;"",CB6+1,IF(WEEKDAY(DATE($A$2,12,1),2)=3,DATE($A$2,12,1),""))</f>
        <v/>
      </c>
      <c r="CD6" s="8" t="str">
        <f>IF(CC6&lt;&gt;"",CC6+1,IF(WEEKDAY(DATE($A$2,12,1),2)=4,DATE($A$2,12,1),""))</f>
        <v/>
      </c>
      <c r="CE6" s="8">
        <f>IF(CD6&lt;&gt;"",CD6+1,IF(WEEKDAY(DATE($A$2,12,1),2)=5,DATE($A$2,12,1),""))</f>
        <v>45261</v>
      </c>
      <c r="CF6" s="8">
        <f>IF(CE6&lt;&gt;"",CE6+1,IF(WEEKDAY(DATE($A$2,12,1),2)=6,DATE($A$2,12,1),""))</f>
        <v>45262</v>
      </c>
      <c r="CG6" s="8">
        <f>IF(CF6&lt;&gt;"",CF6+1,IF(WEEKDAY(DATE($A$2,12,1),2)=7,DATE($A$2,12,1),""))</f>
        <v>45263</v>
      </c>
      <c r="CJ6" s="18"/>
    </row>
    <row r="7" spans="1:88">
      <c r="A7" s="5" t="s">
        <v>46</v>
      </c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 t="s">
        <v>9</v>
      </c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 t="s">
        <v>9</v>
      </c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 t="s">
        <v>11</v>
      </c>
      <c r="CI7" s="6" t="s">
        <v>11</v>
      </c>
    </row>
    <row r="8" spans="1:88">
      <c r="A8" s="5" t="s">
        <v>47</v>
      </c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 t="s">
        <v>9</v>
      </c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 t="s">
        <v>9</v>
      </c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 t="s">
        <v>11</v>
      </c>
      <c r="CI8" s="6" t="s">
        <v>11</v>
      </c>
    </row>
    <row r="9" spans="1:88">
      <c r="A9" s="5" t="s">
        <v>48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 t="s">
        <v>9</v>
      </c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 t="s">
        <v>9</v>
      </c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</row>
    <row r="10" spans="1:88">
      <c r="A10" s="1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</row>
    <row r="11" spans="1:88">
      <c r="A11" s="9">
        <f>IF(A6+1=53,1,A6+1)</f>
        <v>1</v>
      </c>
      <c r="B11" s="8">
        <f>H6+1</f>
        <v>44928</v>
      </c>
      <c r="C11" s="8">
        <f>B11+1</f>
        <v>44929</v>
      </c>
      <c r="D11" s="8">
        <f t="shared" ref="D11:H11" si="21">C11+1</f>
        <v>44930</v>
      </c>
      <c r="E11" s="8">
        <f t="shared" si="21"/>
        <v>44931</v>
      </c>
      <c r="F11" s="8">
        <f t="shared" si="21"/>
        <v>44932</v>
      </c>
      <c r="G11" s="8">
        <f t="shared" si="21"/>
        <v>44933</v>
      </c>
      <c r="H11" s="8">
        <f t="shared" si="21"/>
        <v>44934</v>
      </c>
      <c r="I11" s="8">
        <f>O6+1</f>
        <v>44963</v>
      </c>
      <c r="J11" s="8">
        <f>I11+1</f>
        <v>44964</v>
      </c>
      <c r="K11" s="8">
        <f t="shared" ref="K11" si="22">J11+1</f>
        <v>44965</v>
      </c>
      <c r="L11" s="8">
        <f t="shared" ref="L11" si="23">K11+1</f>
        <v>44966</v>
      </c>
      <c r="M11" s="8">
        <f t="shared" ref="M11" si="24">L11+1</f>
        <v>44967</v>
      </c>
      <c r="N11" s="8">
        <f t="shared" ref="N11" si="25">M11+1</f>
        <v>44968</v>
      </c>
      <c r="O11" s="8">
        <f t="shared" ref="O11" si="26">N11+1</f>
        <v>44969</v>
      </c>
      <c r="P11" s="8">
        <f>V6+1</f>
        <v>44991</v>
      </c>
      <c r="Q11" s="8">
        <f>P11+1</f>
        <v>44992</v>
      </c>
      <c r="R11" s="8">
        <f t="shared" ref="R11" si="27">Q11+1</f>
        <v>44993</v>
      </c>
      <c r="S11" s="8">
        <f t="shared" ref="S11" si="28">R11+1</f>
        <v>44994</v>
      </c>
      <c r="T11" s="8">
        <f t="shared" ref="T11" si="29">S11+1</f>
        <v>44995</v>
      </c>
      <c r="U11" s="8">
        <f t="shared" ref="U11" si="30">T11+1</f>
        <v>44996</v>
      </c>
      <c r="V11" s="8">
        <f t="shared" ref="V11" si="31">U11+1</f>
        <v>44997</v>
      </c>
      <c r="W11" s="8">
        <f>AC6+1</f>
        <v>45019</v>
      </c>
      <c r="X11" s="8">
        <f>W11+1</f>
        <v>45020</v>
      </c>
      <c r="Y11" s="8">
        <f t="shared" ref="Y11" si="32">X11+1</f>
        <v>45021</v>
      </c>
      <c r="Z11" s="8">
        <f t="shared" ref="Z11" si="33">Y11+1</f>
        <v>45022</v>
      </c>
      <c r="AA11" s="8">
        <f t="shared" ref="AA11" si="34">Z11+1</f>
        <v>45023</v>
      </c>
      <c r="AB11" s="8">
        <f t="shared" ref="AB11" si="35">AA11+1</f>
        <v>45024</v>
      </c>
      <c r="AC11" s="8">
        <f t="shared" ref="AC11" si="36">AB11+1</f>
        <v>45025</v>
      </c>
      <c r="AD11" s="8">
        <f>AJ6+1</f>
        <v>45054</v>
      </c>
      <c r="AE11" s="8">
        <f>AD11+1</f>
        <v>45055</v>
      </c>
      <c r="AF11" s="8">
        <f t="shared" ref="AF11" si="37">AE11+1</f>
        <v>45056</v>
      </c>
      <c r="AG11" s="8">
        <f t="shared" ref="AG11" si="38">AF11+1</f>
        <v>45057</v>
      </c>
      <c r="AH11" s="8">
        <f t="shared" ref="AH11" si="39">AG11+1</f>
        <v>45058</v>
      </c>
      <c r="AI11" s="8">
        <f t="shared" ref="AI11" si="40">AH11+1</f>
        <v>45059</v>
      </c>
      <c r="AJ11" s="8">
        <f t="shared" ref="AJ11" si="41">AI11+1</f>
        <v>45060</v>
      </c>
      <c r="AK11" s="8">
        <f>AQ6+1</f>
        <v>45082</v>
      </c>
      <c r="AL11" s="8">
        <f>AK11+1</f>
        <v>45083</v>
      </c>
      <c r="AM11" s="8">
        <f t="shared" ref="AM11" si="42">AL11+1</f>
        <v>45084</v>
      </c>
      <c r="AN11" s="8">
        <f t="shared" ref="AN11" si="43">AM11+1</f>
        <v>45085</v>
      </c>
      <c r="AO11" s="8">
        <f t="shared" ref="AO11" si="44">AN11+1</f>
        <v>45086</v>
      </c>
      <c r="AP11" s="8">
        <f t="shared" ref="AP11" si="45">AO11+1</f>
        <v>45087</v>
      </c>
      <c r="AQ11" s="8">
        <f t="shared" ref="AQ11" si="46">AP11+1</f>
        <v>45088</v>
      </c>
      <c r="AR11" s="8">
        <f>AX6+1</f>
        <v>45110</v>
      </c>
      <c r="AS11" s="8">
        <f>AR11+1</f>
        <v>45111</v>
      </c>
      <c r="AT11" s="8">
        <f t="shared" ref="AT11" si="47">AS11+1</f>
        <v>45112</v>
      </c>
      <c r="AU11" s="8">
        <f t="shared" ref="AU11" si="48">AT11+1</f>
        <v>45113</v>
      </c>
      <c r="AV11" s="8">
        <f t="shared" ref="AV11" si="49">AU11+1</f>
        <v>45114</v>
      </c>
      <c r="AW11" s="8">
        <f t="shared" ref="AW11" si="50">AV11+1</f>
        <v>45115</v>
      </c>
      <c r="AX11" s="8">
        <f t="shared" ref="AX11" si="51">AW11+1</f>
        <v>45116</v>
      </c>
      <c r="AY11" s="8">
        <f>BE6+1</f>
        <v>45145</v>
      </c>
      <c r="AZ11" s="8">
        <f>AY11+1</f>
        <v>45146</v>
      </c>
      <c r="BA11" s="8">
        <f t="shared" ref="BA11" si="52">AZ11+1</f>
        <v>45147</v>
      </c>
      <c r="BB11" s="8">
        <f t="shared" ref="BB11" si="53">BA11+1</f>
        <v>45148</v>
      </c>
      <c r="BC11" s="8">
        <f t="shared" ref="BC11" si="54">BB11+1</f>
        <v>45149</v>
      </c>
      <c r="BD11" s="8">
        <f t="shared" ref="BD11" si="55">BC11+1</f>
        <v>45150</v>
      </c>
      <c r="BE11" s="8">
        <f t="shared" ref="BE11" si="56">BD11+1</f>
        <v>45151</v>
      </c>
      <c r="BF11" s="8">
        <f>BL6+1</f>
        <v>45173</v>
      </c>
      <c r="BG11" s="8">
        <f>BF11+1</f>
        <v>45174</v>
      </c>
      <c r="BH11" s="8">
        <f t="shared" ref="BH11" si="57">BG11+1</f>
        <v>45175</v>
      </c>
      <c r="BI11" s="8">
        <f t="shared" ref="BI11" si="58">BH11+1</f>
        <v>45176</v>
      </c>
      <c r="BJ11" s="8">
        <f t="shared" ref="BJ11" si="59">BI11+1</f>
        <v>45177</v>
      </c>
      <c r="BK11" s="8">
        <f t="shared" ref="BK11" si="60">BJ11+1</f>
        <v>45178</v>
      </c>
      <c r="BL11" s="8">
        <f t="shared" ref="BL11" si="61">BK11+1</f>
        <v>45179</v>
      </c>
      <c r="BM11" s="8">
        <f>BS6+1</f>
        <v>45201</v>
      </c>
      <c r="BN11" s="8">
        <f>BM11+1</f>
        <v>45202</v>
      </c>
      <c r="BO11" s="8">
        <f t="shared" ref="BO11" si="62">BN11+1</f>
        <v>45203</v>
      </c>
      <c r="BP11" s="8">
        <f t="shared" ref="BP11" si="63">BO11+1</f>
        <v>45204</v>
      </c>
      <c r="BQ11" s="8">
        <f t="shared" ref="BQ11" si="64">BP11+1</f>
        <v>45205</v>
      </c>
      <c r="BR11" s="8">
        <f t="shared" ref="BR11" si="65">BQ11+1</f>
        <v>45206</v>
      </c>
      <c r="BS11" s="8">
        <f t="shared" ref="BS11" si="66">BR11+1</f>
        <v>45207</v>
      </c>
      <c r="BT11" s="8">
        <f>BZ6+1</f>
        <v>45236</v>
      </c>
      <c r="BU11" s="8">
        <f>BT11+1</f>
        <v>45237</v>
      </c>
      <c r="BV11" s="8">
        <f t="shared" ref="BV11" si="67">BU11+1</f>
        <v>45238</v>
      </c>
      <c r="BW11" s="8">
        <f t="shared" ref="BW11" si="68">BV11+1</f>
        <v>45239</v>
      </c>
      <c r="BX11" s="8">
        <f t="shared" ref="BX11" si="69">BW11+1</f>
        <v>45240</v>
      </c>
      <c r="BY11" s="8">
        <f t="shared" ref="BY11" si="70">BX11+1</f>
        <v>45241</v>
      </c>
      <c r="BZ11" s="8">
        <f t="shared" ref="BZ11" si="71">BY11+1</f>
        <v>45242</v>
      </c>
      <c r="CA11" s="8">
        <f>CG6+1</f>
        <v>45264</v>
      </c>
      <c r="CB11" s="8">
        <f>CA11+1</f>
        <v>45265</v>
      </c>
      <c r="CC11" s="8">
        <f t="shared" ref="CC11" si="72">CB11+1</f>
        <v>45266</v>
      </c>
      <c r="CD11" s="8">
        <f t="shared" ref="CD11" si="73">CC11+1</f>
        <v>45267</v>
      </c>
      <c r="CE11" s="8">
        <f t="shared" ref="CE11" si="74">CD11+1</f>
        <v>45268</v>
      </c>
      <c r="CF11" s="8">
        <f t="shared" ref="CF11" si="75">CE11+1</f>
        <v>45269</v>
      </c>
      <c r="CG11" s="8">
        <f t="shared" ref="CG11" si="76">CF11+1</f>
        <v>45270</v>
      </c>
    </row>
    <row r="12" spans="1:88">
      <c r="A12" s="5" t="s">
        <v>46</v>
      </c>
      <c r="B12" s="6"/>
      <c r="C12" s="6"/>
      <c r="D12" s="6"/>
      <c r="E12" s="6"/>
      <c r="F12" s="6"/>
      <c r="G12" s="6"/>
      <c r="H12" s="6" t="s">
        <v>9</v>
      </c>
      <c r="I12" s="6"/>
      <c r="J12" s="6"/>
      <c r="K12" s="6"/>
      <c r="L12" s="6"/>
      <c r="M12" s="6"/>
      <c r="N12" s="6"/>
      <c r="O12" s="6" t="s">
        <v>9</v>
      </c>
      <c r="P12" s="6"/>
      <c r="Q12" s="6"/>
      <c r="R12" s="6"/>
      <c r="S12" s="6"/>
      <c r="T12" s="6"/>
      <c r="U12" s="6"/>
      <c r="V12" s="6" t="s">
        <v>9</v>
      </c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 t="s">
        <v>9</v>
      </c>
      <c r="AK12" s="6"/>
      <c r="AL12" s="6"/>
      <c r="AM12" s="6"/>
      <c r="AN12" s="6"/>
      <c r="AO12" s="6"/>
      <c r="AP12" s="6"/>
      <c r="AQ12" s="6" t="s">
        <v>9</v>
      </c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</row>
    <row r="13" spans="1:88">
      <c r="A13" s="5" t="s">
        <v>47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 t="s">
        <v>9</v>
      </c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 t="s">
        <v>9</v>
      </c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</row>
    <row r="14" spans="1:88">
      <c r="A14" s="5" t="s">
        <v>48</v>
      </c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</row>
    <row r="15" spans="1:88">
      <c r="A15" s="1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</row>
    <row r="16" spans="1:88">
      <c r="A16" s="9">
        <f>A11+1</f>
        <v>2</v>
      </c>
      <c r="B16" s="8">
        <f>B11+7</f>
        <v>44935</v>
      </c>
      <c r="C16" s="8">
        <f>B16+1</f>
        <v>44936</v>
      </c>
      <c r="D16" s="8">
        <f t="shared" ref="D16:H16" si="77">C16+1</f>
        <v>44937</v>
      </c>
      <c r="E16" s="8">
        <f t="shared" si="77"/>
        <v>44938</v>
      </c>
      <c r="F16" s="8">
        <f t="shared" si="77"/>
        <v>44939</v>
      </c>
      <c r="G16" s="8">
        <f t="shared" si="77"/>
        <v>44940</v>
      </c>
      <c r="H16" s="8">
        <f t="shared" si="77"/>
        <v>44941</v>
      </c>
      <c r="I16" s="8">
        <f>I11+7</f>
        <v>44970</v>
      </c>
      <c r="J16" s="8">
        <f>I16+1</f>
        <v>44971</v>
      </c>
      <c r="K16" s="8">
        <f t="shared" ref="K16" si="78">J16+1</f>
        <v>44972</v>
      </c>
      <c r="L16" s="8">
        <f t="shared" ref="L16" si="79">K16+1</f>
        <v>44973</v>
      </c>
      <c r="M16" s="8">
        <f t="shared" ref="M16" si="80">L16+1</f>
        <v>44974</v>
      </c>
      <c r="N16" s="8">
        <f t="shared" ref="N16" si="81">M16+1</f>
        <v>44975</v>
      </c>
      <c r="O16" s="8">
        <f t="shared" ref="O16" si="82">N16+1</f>
        <v>44976</v>
      </c>
      <c r="P16" s="8">
        <f>P11+7</f>
        <v>44998</v>
      </c>
      <c r="Q16" s="8">
        <f>P16+1</f>
        <v>44999</v>
      </c>
      <c r="R16" s="8">
        <f t="shared" ref="R16" si="83">Q16+1</f>
        <v>45000</v>
      </c>
      <c r="S16" s="8">
        <f t="shared" ref="S16" si="84">R16+1</f>
        <v>45001</v>
      </c>
      <c r="T16" s="8">
        <f t="shared" ref="T16" si="85">S16+1</f>
        <v>45002</v>
      </c>
      <c r="U16" s="8">
        <f t="shared" ref="U16" si="86">T16+1</f>
        <v>45003</v>
      </c>
      <c r="V16" s="8">
        <f t="shared" ref="V16" si="87">U16+1</f>
        <v>45004</v>
      </c>
      <c r="W16" s="8">
        <f>W11+7</f>
        <v>45026</v>
      </c>
      <c r="X16" s="8">
        <f>W16+1</f>
        <v>45027</v>
      </c>
      <c r="Y16" s="8">
        <f t="shared" ref="Y16" si="88">X16+1</f>
        <v>45028</v>
      </c>
      <c r="Z16" s="8">
        <f t="shared" ref="Z16" si="89">Y16+1</f>
        <v>45029</v>
      </c>
      <c r="AA16" s="8">
        <f t="shared" ref="AA16" si="90">Z16+1</f>
        <v>45030</v>
      </c>
      <c r="AB16" s="8">
        <f t="shared" ref="AB16" si="91">AA16+1</f>
        <v>45031</v>
      </c>
      <c r="AC16" s="8">
        <f t="shared" ref="AC16" si="92">AB16+1</f>
        <v>45032</v>
      </c>
      <c r="AD16" s="8">
        <f>AD11+7</f>
        <v>45061</v>
      </c>
      <c r="AE16" s="8">
        <f>AD16+1</f>
        <v>45062</v>
      </c>
      <c r="AF16" s="8">
        <f t="shared" ref="AF16" si="93">AE16+1</f>
        <v>45063</v>
      </c>
      <c r="AG16" s="8">
        <f t="shared" ref="AG16" si="94">AF16+1</f>
        <v>45064</v>
      </c>
      <c r="AH16" s="8">
        <f t="shared" ref="AH16" si="95">AG16+1</f>
        <v>45065</v>
      </c>
      <c r="AI16" s="8">
        <f t="shared" ref="AI16" si="96">AH16+1</f>
        <v>45066</v>
      </c>
      <c r="AJ16" s="8">
        <f t="shared" ref="AJ16" si="97">AI16+1</f>
        <v>45067</v>
      </c>
      <c r="AK16" s="8">
        <f>AK11+7</f>
        <v>45089</v>
      </c>
      <c r="AL16" s="8">
        <f>AK16+1</f>
        <v>45090</v>
      </c>
      <c r="AM16" s="8">
        <f t="shared" ref="AM16" si="98">AL16+1</f>
        <v>45091</v>
      </c>
      <c r="AN16" s="8">
        <f t="shared" ref="AN16" si="99">AM16+1</f>
        <v>45092</v>
      </c>
      <c r="AO16" s="8">
        <f t="shared" ref="AO16" si="100">AN16+1</f>
        <v>45093</v>
      </c>
      <c r="AP16" s="8">
        <f t="shared" ref="AP16" si="101">AO16+1</f>
        <v>45094</v>
      </c>
      <c r="AQ16" s="8">
        <f t="shared" ref="AQ16" si="102">AP16+1</f>
        <v>45095</v>
      </c>
      <c r="AR16" s="8">
        <f>AR11+7</f>
        <v>45117</v>
      </c>
      <c r="AS16" s="8">
        <f>AR16+1</f>
        <v>45118</v>
      </c>
      <c r="AT16" s="8">
        <f t="shared" ref="AT16" si="103">AS16+1</f>
        <v>45119</v>
      </c>
      <c r="AU16" s="8">
        <f t="shared" ref="AU16" si="104">AT16+1</f>
        <v>45120</v>
      </c>
      <c r="AV16" s="8">
        <f t="shared" ref="AV16" si="105">AU16+1</f>
        <v>45121</v>
      </c>
      <c r="AW16" s="8">
        <f t="shared" ref="AW16" si="106">AV16+1</f>
        <v>45122</v>
      </c>
      <c r="AX16" s="8">
        <f t="shared" ref="AX16" si="107">AW16+1</f>
        <v>45123</v>
      </c>
      <c r="AY16" s="8">
        <f>AY11+7</f>
        <v>45152</v>
      </c>
      <c r="AZ16" s="8">
        <f>AY16+1</f>
        <v>45153</v>
      </c>
      <c r="BA16" s="8">
        <f t="shared" ref="BA16" si="108">AZ16+1</f>
        <v>45154</v>
      </c>
      <c r="BB16" s="8">
        <f t="shared" ref="BB16" si="109">BA16+1</f>
        <v>45155</v>
      </c>
      <c r="BC16" s="8">
        <f t="shared" ref="BC16" si="110">BB16+1</f>
        <v>45156</v>
      </c>
      <c r="BD16" s="8">
        <f t="shared" ref="BD16" si="111">BC16+1</f>
        <v>45157</v>
      </c>
      <c r="BE16" s="8">
        <f t="shared" ref="BE16" si="112">BD16+1</f>
        <v>45158</v>
      </c>
      <c r="BF16" s="8">
        <f>BF11+7</f>
        <v>45180</v>
      </c>
      <c r="BG16" s="8">
        <f>BF16+1</f>
        <v>45181</v>
      </c>
      <c r="BH16" s="8">
        <f t="shared" ref="BH16" si="113">BG16+1</f>
        <v>45182</v>
      </c>
      <c r="BI16" s="8">
        <f t="shared" ref="BI16" si="114">BH16+1</f>
        <v>45183</v>
      </c>
      <c r="BJ16" s="8">
        <f t="shared" ref="BJ16" si="115">BI16+1</f>
        <v>45184</v>
      </c>
      <c r="BK16" s="8">
        <f t="shared" ref="BK16" si="116">BJ16+1</f>
        <v>45185</v>
      </c>
      <c r="BL16" s="8">
        <f t="shared" ref="BL16" si="117">BK16+1</f>
        <v>45186</v>
      </c>
      <c r="BM16" s="8">
        <f>BM11+7</f>
        <v>45208</v>
      </c>
      <c r="BN16" s="8">
        <f>BM16+1</f>
        <v>45209</v>
      </c>
      <c r="BO16" s="8">
        <f t="shared" ref="BO16" si="118">BN16+1</f>
        <v>45210</v>
      </c>
      <c r="BP16" s="8">
        <f t="shared" ref="BP16" si="119">BO16+1</f>
        <v>45211</v>
      </c>
      <c r="BQ16" s="8">
        <f t="shared" ref="BQ16" si="120">BP16+1</f>
        <v>45212</v>
      </c>
      <c r="BR16" s="8">
        <f t="shared" ref="BR16" si="121">BQ16+1</f>
        <v>45213</v>
      </c>
      <c r="BS16" s="8">
        <f t="shared" ref="BS16" si="122">BR16+1</f>
        <v>45214</v>
      </c>
      <c r="BT16" s="8">
        <f>BT11+7</f>
        <v>45243</v>
      </c>
      <c r="BU16" s="8">
        <f>BT16+1</f>
        <v>45244</v>
      </c>
      <c r="BV16" s="8">
        <f t="shared" ref="BV16" si="123">BU16+1</f>
        <v>45245</v>
      </c>
      <c r="BW16" s="8">
        <f t="shared" ref="BW16" si="124">BV16+1</f>
        <v>45246</v>
      </c>
      <c r="BX16" s="8">
        <f t="shared" ref="BX16" si="125">BW16+1</f>
        <v>45247</v>
      </c>
      <c r="BY16" s="8">
        <f t="shared" ref="BY16" si="126">BX16+1</f>
        <v>45248</v>
      </c>
      <c r="BZ16" s="8">
        <f t="shared" ref="BZ16" si="127">BY16+1</f>
        <v>45249</v>
      </c>
      <c r="CA16" s="8">
        <f>CA11+7</f>
        <v>45271</v>
      </c>
      <c r="CB16" s="8">
        <f>CA16+1</f>
        <v>45272</v>
      </c>
      <c r="CC16" s="8">
        <f t="shared" ref="CC16" si="128">CB16+1</f>
        <v>45273</v>
      </c>
      <c r="CD16" s="8">
        <f t="shared" ref="CD16" si="129">CC16+1</f>
        <v>45274</v>
      </c>
      <c r="CE16" s="8">
        <f t="shared" ref="CE16" si="130">CD16+1</f>
        <v>45275</v>
      </c>
      <c r="CF16" s="8">
        <f t="shared" ref="CF16" si="131">CE16+1</f>
        <v>45276</v>
      </c>
      <c r="CG16" s="8">
        <f t="shared" ref="CG16" si="132">CF16+1</f>
        <v>45277</v>
      </c>
    </row>
    <row r="17" spans="1:85">
      <c r="A17" s="5" t="s">
        <v>46</v>
      </c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</row>
    <row r="18" spans="1:85">
      <c r="A18" s="5" t="s">
        <v>47</v>
      </c>
      <c r="B18" s="6"/>
      <c r="C18" s="6"/>
      <c r="D18" s="6"/>
      <c r="E18" s="6"/>
      <c r="F18" s="6"/>
      <c r="G18" s="6"/>
      <c r="H18" s="6" t="s">
        <v>9</v>
      </c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 t="s">
        <v>9</v>
      </c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 t="s">
        <v>9</v>
      </c>
      <c r="AK18" s="6"/>
      <c r="AL18" s="6"/>
      <c r="AM18" s="6"/>
      <c r="AN18" s="6"/>
      <c r="AO18" s="6"/>
      <c r="AP18" s="6"/>
      <c r="AQ18" s="6" t="s">
        <v>9</v>
      </c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</row>
    <row r="19" spans="1:85">
      <c r="A19" s="5" t="s">
        <v>48</v>
      </c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 t="s">
        <v>9</v>
      </c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 t="s">
        <v>9</v>
      </c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 t="s">
        <v>9</v>
      </c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</row>
    <row r="20" spans="1:85">
      <c r="A20" s="1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</row>
    <row r="21" spans="1:85">
      <c r="A21" s="9">
        <f>A16+1</f>
        <v>3</v>
      </c>
      <c r="B21" s="8">
        <f>B16+7</f>
        <v>44942</v>
      </c>
      <c r="C21" s="8">
        <f>B21+1</f>
        <v>44943</v>
      </c>
      <c r="D21" s="8">
        <f t="shared" ref="D21:H21" si="133">C21+1</f>
        <v>44944</v>
      </c>
      <c r="E21" s="8">
        <f t="shared" si="133"/>
        <v>44945</v>
      </c>
      <c r="F21" s="8">
        <f t="shared" si="133"/>
        <v>44946</v>
      </c>
      <c r="G21" s="8">
        <f t="shared" si="133"/>
        <v>44947</v>
      </c>
      <c r="H21" s="8">
        <f t="shared" si="133"/>
        <v>44948</v>
      </c>
      <c r="I21" s="8">
        <f>I16+7</f>
        <v>44977</v>
      </c>
      <c r="J21" s="8">
        <f>I21+1</f>
        <v>44978</v>
      </c>
      <c r="K21" s="8">
        <f t="shared" ref="K21" si="134">J21+1</f>
        <v>44979</v>
      </c>
      <c r="L21" s="8">
        <f t="shared" ref="L21" si="135">K21+1</f>
        <v>44980</v>
      </c>
      <c r="M21" s="8">
        <f t="shared" ref="M21" si="136">L21+1</f>
        <v>44981</v>
      </c>
      <c r="N21" s="8">
        <f t="shared" ref="N21" si="137">M21+1</f>
        <v>44982</v>
      </c>
      <c r="O21" s="8">
        <f t="shared" ref="O21" si="138">N21+1</f>
        <v>44983</v>
      </c>
      <c r="P21" s="8">
        <f>P16+7</f>
        <v>45005</v>
      </c>
      <c r="Q21" s="8">
        <f>P21+1</f>
        <v>45006</v>
      </c>
      <c r="R21" s="8">
        <f t="shared" ref="R21" si="139">Q21+1</f>
        <v>45007</v>
      </c>
      <c r="S21" s="8">
        <f t="shared" ref="S21" si="140">R21+1</f>
        <v>45008</v>
      </c>
      <c r="T21" s="8">
        <f t="shared" ref="T21" si="141">S21+1</f>
        <v>45009</v>
      </c>
      <c r="U21" s="8">
        <f t="shared" ref="U21" si="142">T21+1</f>
        <v>45010</v>
      </c>
      <c r="V21" s="8">
        <f t="shared" ref="V21" si="143">U21+1</f>
        <v>45011</v>
      </c>
      <c r="W21" s="8">
        <f>W16+7</f>
        <v>45033</v>
      </c>
      <c r="X21" s="8">
        <f>W21+1</f>
        <v>45034</v>
      </c>
      <c r="Y21" s="8">
        <f t="shared" ref="Y21" si="144">X21+1</f>
        <v>45035</v>
      </c>
      <c r="Z21" s="8">
        <f t="shared" ref="Z21" si="145">Y21+1</f>
        <v>45036</v>
      </c>
      <c r="AA21" s="8">
        <f t="shared" ref="AA21" si="146">Z21+1</f>
        <v>45037</v>
      </c>
      <c r="AB21" s="8">
        <f t="shared" ref="AB21" si="147">AA21+1</f>
        <v>45038</v>
      </c>
      <c r="AC21" s="8">
        <f t="shared" ref="AC21" si="148">AB21+1</f>
        <v>45039</v>
      </c>
      <c r="AD21" s="8">
        <f>AD16+7</f>
        <v>45068</v>
      </c>
      <c r="AE21" s="8">
        <f>AD21+1</f>
        <v>45069</v>
      </c>
      <c r="AF21" s="8">
        <f t="shared" ref="AF21" si="149">AE21+1</f>
        <v>45070</v>
      </c>
      <c r="AG21" s="8">
        <f t="shared" ref="AG21" si="150">AF21+1</f>
        <v>45071</v>
      </c>
      <c r="AH21" s="8">
        <f t="shared" ref="AH21" si="151">AG21+1</f>
        <v>45072</v>
      </c>
      <c r="AI21" s="8">
        <f t="shared" ref="AI21" si="152">AH21+1</f>
        <v>45073</v>
      </c>
      <c r="AJ21" s="8">
        <f t="shared" ref="AJ21" si="153">AI21+1</f>
        <v>45074</v>
      </c>
      <c r="AK21" s="8">
        <f>AK16+7</f>
        <v>45096</v>
      </c>
      <c r="AL21" s="8">
        <f>AK21+1</f>
        <v>45097</v>
      </c>
      <c r="AM21" s="8">
        <f t="shared" ref="AM21" si="154">AL21+1</f>
        <v>45098</v>
      </c>
      <c r="AN21" s="8">
        <f t="shared" ref="AN21" si="155">AM21+1</f>
        <v>45099</v>
      </c>
      <c r="AO21" s="8">
        <f t="shared" ref="AO21" si="156">AN21+1</f>
        <v>45100</v>
      </c>
      <c r="AP21" s="8">
        <f t="shared" ref="AP21" si="157">AO21+1</f>
        <v>45101</v>
      </c>
      <c r="AQ21" s="8">
        <f t="shared" ref="AQ21" si="158">AP21+1</f>
        <v>45102</v>
      </c>
      <c r="AR21" s="8">
        <f>AR16+7</f>
        <v>45124</v>
      </c>
      <c r="AS21" s="8">
        <f>AR21+1</f>
        <v>45125</v>
      </c>
      <c r="AT21" s="8">
        <f t="shared" ref="AT21" si="159">AS21+1</f>
        <v>45126</v>
      </c>
      <c r="AU21" s="8">
        <f t="shared" ref="AU21" si="160">AT21+1</f>
        <v>45127</v>
      </c>
      <c r="AV21" s="8">
        <f t="shared" ref="AV21" si="161">AU21+1</f>
        <v>45128</v>
      </c>
      <c r="AW21" s="8">
        <f t="shared" ref="AW21" si="162">AV21+1</f>
        <v>45129</v>
      </c>
      <c r="AX21" s="8">
        <f t="shared" ref="AX21" si="163">AW21+1</f>
        <v>45130</v>
      </c>
      <c r="AY21" s="8">
        <f>AY16+7</f>
        <v>45159</v>
      </c>
      <c r="AZ21" s="8">
        <f>AY21+1</f>
        <v>45160</v>
      </c>
      <c r="BA21" s="8">
        <f t="shared" ref="BA21" si="164">AZ21+1</f>
        <v>45161</v>
      </c>
      <c r="BB21" s="8">
        <f t="shared" ref="BB21" si="165">BA21+1</f>
        <v>45162</v>
      </c>
      <c r="BC21" s="8">
        <f t="shared" ref="BC21" si="166">BB21+1</f>
        <v>45163</v>
      </c>
      <c r="BD21" s="8">
        <f t="shared" ref="BD21" si="167">BC21+1</f>
        <v>45164</v>
      </c>
      <c r="BE21" s="8">
        <f t="shared" ref="BE21" si="168">BD21+1</f>
        <v>45165</v>
      </c>
      <c r="BF21" s="8">
        <f>BF16+7</f>
        <v>45187</v>
      </c>
      <c r="BG21" s="8">
        <f>BF21+1</f>
        <v>45188</v>
      </c>
      <c r="BH21" s="8">
        <f t="shared" ref="BH21" si="169">BG21+1</f>
        <v>45189</v>
      </c>
      <c r="BI21" s="8">
        <f t="shared" ref="BI21" si="170">BH21+1</f>
        <v>45190</v>
      </c>
      <c r="BJ21" s="8">
        <f t="shared" ref="BJ21" si="171">BI21+1</f>
        <v>45191</v>
      </c>
      <c r="BK21" s="8">
        <f t="shared" ref="BK21" si="172">BJ21+1</f>
        <v>45192</v>
      </c>
      <c r="BL21" s="8">
        <f t="shared" ref="BL21" si="173">BK21+1</f>
        <v>45193</v>
      </c>
      <c r="BM21" s="8">
        <f>BM16+7</f>
        <v>45215</v>
      </c>
      <c r="BN21" s="8">
        <f>BM21+1</f>
        <v>45216</v>
      </c>
      <c r="BO21" s="8">
        <f t="shared" ref="BO21" si="174">BN21+1</f>
        <v>45217</v>
      </c>
      <c r="BP21" s="8">
        <f t="shared" ref="BP21" si="175">BO21+1</f>
        <v>45218</v>
      </c>
      <c r="BQ21" s="8">
        <f t="shared" ref="BQ21" si="176">BP21+1</f>
        <v>45219</v>
      </c>
      <c r="BR21" s="8">
        <f t="shared" ref="BR21" si="177">BQ21+1</f>
        <v>45220</v>
      </c>
      <c r="BS21" s="8">
        <f t="shared" ref="BS21" si="178">BR21+1</f>
        <v>45221</v>
      </c>
      <c r="BT21" s="8">
        <f>BT16+7</f>
        <v>45250</v>
      </c>
      <c r="BU21" s="8">
        <f>BT21+1</f>
        <v>45251</v>
      </c>
      <c r="BV21" s="8">
        <f t="shared" ref="BV21" si="179">BU21+1</f>
        <v>45252</v>
      </c>
      <c r="BW21" s="8">
        <f t="shared" ref="BW21" si="180">BV21+1</f>
        <v>45253</v>
      </c>
      <c r="BX21" s="8">
        <f t="shared" ref="BX21" si="181">BW21+1</f>
        <v>45254</v>
      </c>
      <c r="BY21" s="8">
        <f t="shared" ref="BY21" si="182">BX21+1</f>
        <v>45255</v>
      </c>
      <c r="BZ21" s="8">
        <f t="shared" ref="BZ21" si="183">BY21+1</f>
        <v>45256</v>
      </c>
      <c r="CA21" s="8">
        <f>CA16+7</f>
        <v>45278</v>
      </c>
      <c r="CB21" s="8">
        <f>CA21+1</f>
        <v>45279</v>
      </c>
      <c r="CC21" s="8">
        <f t="shared" ref="CC21" si="184">CB21+1</f>
        <v>45280</v>
      </c>
      <c r="CD21" s="8">
        <f t="shared" ref="CD21" si="185">CC21+1</f>
        <v>45281</v>
      </c>
      <c r="CE21" s="8">
        <f t="shared" ref="CE21" si="186">CD21+1</f>
        <v>45282</v>
      </c>
      <c r="CF21" s="8">
        <f t="shared" ref="CF21" si="187">CE21+1</f>
        <v>45283</v>
      </c>
      <c r="CG21" s="8">
        <f t="shared" ref="CG21" si="188">CF21+1</f>
        <v>45284</v>
      </c>
    </row>
    <row r="22" spans="1:85">
      <c r="A22" s="5" t="s">
        <v>46</v>
      </c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 t="s">
        <v>9</v>
      </c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</row>
    <row r="23" spans="1:85">
      <c r="A23" s="5" t="s">
        <v>47</v>
      </c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 t="s">
        <v>9</v>
      </c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 t="s">
        <v>9</v>
      </c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</row>
    <row r="24" spans="1:85">
      <c r="A24" s="5" t="s">
        <v>48</v>
      </c>
      <c r="B24" s="6"/>
      <c r="C24" s="6"/>
      <c r="D24" s="6"/>
      <c r="E24" s="6"/>
      <c r="F24" s="6"/>
      <c r="G24" s="6"/>
      <c r="H24" s="6" t="s">
        <v>9</v>
      </c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 t="s">
        <v>9</v>
      </c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 t="s">
        <v>9</v>
      </c>
      <c r="AK24" s="6"/>
      <c r="AL24" s="6"/>
      <c r="AM24" s="6"/>
      <c r="AN24" s="6"/>
      <c r="AO24" s="6"/>
      <c r="AP24" s="6"/>
      <c r="AQ24" s="6" t="s">
        <v>9</v>
      </c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</row>
    <row r="25" spans="1:85">
      <c r="A25" s="1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</row>
    <row r="26" spans="1:85">
      <c r="A26" s="9">
        <f>A21+1</f>
        <v>4</v>
      </c>
      <c r="B26" s="8">
        <f>B21+7</f>
        <v>44949</v>
      </c>
      <c r="C26" s="8">
        <f>B26+1</f>
        <v>44950</v>
      </c>
      <c r="D26" s="8">
        <f t="shared" ref="D26:H26" si="189">C26+1</f>
        <v>44951</v>
      </c>
      <c r="E26" s="8">
        <f t="shared" si="189"/>
        <v>44952</v>
      </c>
      <c r="F26" s="8">
        <f t="shared" si="189"/>
        <v>44953</v>
      </c>
      <c r="G26" s="8">
        <f t="shared" si="189"/>
        <v>44954</v>
      </c>
      <c r="H26" s="8">
        <f t="shared" si="189"/>
        <v>44955</v>
      </c>
      <c r="I26" s="8">
        <f>I21+7</f>
        <v>44984</v>
      </c>
      <c r="J26" s="8">
        <f>I26+1</f>
        <v>44985</v>
      </c>
      <c r="K26" s="8">
        <f t="shared" ref="K26" si="190">J26+1</f>
        <v>44986</v>
      </c>
      <c r="L26" s="8">
        <f t="shared" ref="L26" si="191">K26+1</f>
        <v>44987</v>
      </c>
      <c r="M26" s="8">
        <f t="shared" ref="M26" si="192">L26+1</f>
        <v>44988</v>
      </c>
      <c r="N26" s="8">
        <f t="shared" ref="N26" si="193">M26+1</f>
        <v>44989</v>
      </c>
      <c r="O26" s="8">
        <f t="shared" ref="O26" si="194">N26+1</f>
        <v>44990</v>
      </c>
      <c r="P26" s="8">
        <f>P21+7</f>
        <v>45012</v>
      </c>
      <c r="Q26" s="8">
        <f>P26+1</f>
        <v>45013</v>
      </c>
      <c r="R26" s="8">
        <f t="shared" ref="R26" si="195">Q26+1</f>
        <v>45014</v>
      </c>
      <c r="S26" s="8">
        <f t="shared" ref="S26" si="196">R26+1</f>
        <v>45015</v>
      </c>
      <c r="T26" s="8">
        <f t="shared" ref="T26" si="197">S26+1</f>
        <v>45016</v>
      </c>
      <c r="U26" s="8">
        <f t="shared" ref="U26" si="198">T26+1</f>
        <v>45017</v>
      </c>
      <c r="V26" s="8">
        <f t="shared" ref="V26" si="199">U26+1</f>
        <v>45018</v>
      </c>
      <c r="W26" s="8">
        <f>W21+7</f>
        <v>45040</v>
      </c>
      <c r="X26" s="8">
        <f>W26+1</f>
        <v>45041</v>
      </c>
      <c r="Y26" s="8">
        <f t="shared" ref="Y26" si="200">X26+1</f>
        <v>45042</v>
      </c>
      <c r="Z26" s="8">
        <f t="shared" ref="Z26" si="201">Y26+1</f>
        <v>45043</v>
      </c>
      <c r="AA26" s="8">
        <f t="shared" ref="AA26" si="202">Z26+1</f>
        <v>45044</v>
      </c>
      <c r="AB26" s="8">
        <f t="shared" ref="AB26" si="203">AA26+1</f>
        <v>45045</v>
      </c>
      <c r="AC26" s="8">
        <f t="shared" ref="AC26" si="204">AB26+1</f>
        <v>45046</v>
      </c>
      <c r="AD26" s="8">
        <f>AD21+7</f>
        <v>45075</v>
      </c>
      <c r="AE26" s="8">
        <f>AD26+1</f>
        <v>45076</v>
      </c>
      <c r="AF26" s="8">
        <f t="shared" ref="AF26" si="205">AE26+1</f>
        <v>45077</v>
      </c>
      <c r="AG26" s="8">
        <f t="shared" ref="AG26" si="206">AF26+1</f>
        <v>45078</v>
      </c>
      <c r="AH26" s="8">
        <f t="shared" ref="AH26" si="207">AG26+1</f>
        <v>45079</v>
      </c>
      <c r="AI26" s="8">
        <f t="shared" ref="AI26" si="208">AH26+1</f>
        <v>45080</v>
      </c>
      <c r="AJ26" s="8">
        <f t="shared" ref="AJ26" si="209">AI26+1</f>
        <v>45081</v>
      </c>
      <c r="AK26" s="8">
        <f>AK21+7</f>
        <v>45103</v>
      </c>
      <c r="AL26" s="8">
        <f>AK26+1</f>
        <v>45104</v>
      </c>
      <c r="AM26" s="8">
        <f t="shared" ref="AM26" si="210">AL26+1</f>
        <v>45105</v>
      </c>
      <c r="AN26" s="8">
        <f t="shared" ref="AN26" si="211">AM26+1</f>
        <v>45106</v>
      </c>
      <c r="AO26" s="8">
        <f t="shared" ref="AO26" si="212">AN26+1</f>
        <v>45107</v>
      </c>
      <c r="AP26" s="8">
        <f t="shared" ref="AP26" si="213">AO26+1</f>
        <v>45108</v>
      </c>
      <c r="AQ26" s="8">
        <f t="shared" ref="AQ26" si="214">AP26+1</f>
        <v>45109</v>
      </c>
      <c r="AR26" s="8">
        <f>AR21+7</f>
        <v>45131</v>
      </c>
      <c r="AS26" s="8">
        <f>AR26+1</f>
        <v>45132</v>
      </c>
      <c r="AT26" s="8">
        <f t="shared" ref="AT26" si="215">AS26+1</f>
        <v>45133</v>
      </c>
      <c r="AU26" s="8">
        <f t="shared" ref="AU26" si="216">AT26+1</f>
        <v>45134</v>
      </c>
      <c r="AV26" s="8">
        <f t="shared" ref="AV26" si="217">AU26+1</f>
        <v>45135</v>
      </c>
      <c r="AW26" s="8">
        <f t="shared" ref="AW26" si="218">AV26+1</f>
        <v>45136</v>
      </c>
      <c r="AX26" s="8">
        <f t="shared" ref="AX26" si="219">AW26+1</f>
        <v>45137</v>
      </c>
      <c r="AY26" s="8">
        <f>AY21+7</f>
        <v>45166</v>
      </c>
      <c r="AZ26" s="8">
        <f>AY26+1</f>
        <v>45167</v>
      </c>
      <c r="BA26" s="8">
        <f t="shared" ref="BA26" si="220">AZ26+1</f>
        <v>45168</v>
      </c>
      <c r="BB26" s="8">
        <f t="shared" ref="BB26" si="221">BA26+1</f>
        <v>45169</v>
      </c>
      <c r="BC26" s="8">
        <f t="shared" ref="BC26" si="222">BB26+1</f>
        <v>45170</v>
      </c>
      <c r="BD26" s="8">
        <f t="shared" ref="BD26" si="223">BC26+1</f>
        <v>45171</v>
      </c>
      <c r="BE26" s="8">
        <f t="shared" ref="BE26" si="224">BD26+1</f>
        <v>45172</v>
      </c>
      <c r="BF26" s="8">
        <f>BF21+7</f>
        <v>45194</v>
      </c>
      <c r="BG26" s="8">
        <f>BF26+1</f>
        <v>45195</v>
      </c>
      <c r="BH26" s="8">
        <f t="shared" ref="BH26" si="225">BG26+1</f>
        <v>45196</v>
      </c>
      <c r="BI26" s="8">
        <f t="shared" ref="BI26" si="226">BH26+1</f>
        <v>45197</v>
      </c>
      <c r="BJ26" s="8">
        <f t="shared" ref="BJ26" si="227">BI26+1</f>
        <v>45198</v>
      </c>
      <c r="BK26" s="8">
        <f t="shared" ref="BK26" si="228">BJ26+1</f>
        <v>45199</v>
      </c>
      <c r="BL26" s="8">
        <f t="shared" ref="BL26" si="229">BK26+1</f>
        <v>45200</v>
      </c>
      <c r="BM26" s="8">
        <f>BM21+7</f>
        <v>45222</v>
      </c>
      <c r="BN26" s="8">
        <f>BM26+1</f>
        <v>45223</v>
      </c>
      <c r="BO26" s="8">
        <f t="shared" ref="BO26" si="230">BN26+1</f>
        <v>45224</v>
      </c>
      <c r="BP26" s="8">
        <f t="shared" ref="BP26" si="231">BO26+1</f>
        <v>45225</v>
      </c>
      <c r="BQ26" s="8">
        <f t="shared" ref="BQ26" si="232">BP26+1</f>
        <v>45226</v>
      </c>
      <c r="BR26" s="8">
        <f t="shared" ref="BR26" si="233">BQ26+1</f>
        <v>45227</v>
      </c>
      <c r="BS26" s="8">
        <f t="shared" ref="BS26" si="234">BR26+1</f>
        <v>45228</v>
      </c>
      <c r="BT26" s="8">
        <f>BT21+7</f>
        <v>45257</v>
      </c>
      <c r="BU26" s="8">
        <f>BT26+1</f>
        <v>45258</v>
      </c>
      <c r="BV26" s="8">
        <f t="shared" ref="BV26" si="235">BU26+1</f>
        <v>45259</v>
      </c>
      <c r="BW26" s="8">
        <f t="shared" ref="BW26" si="236">BV26+1</f>
        <v>45260</v>
      </c>
      <c r="BX26" s="8">
        <f t="shared" ref="BX26" si="237">BW26+1</f>
        <v>45261</v>
      </c>
      <c r="BY26" s="8">
        <f t="shared" ref="BY26" si="238">BX26+1</f>
        <v>45262</v>
      </c>
      <c r="BZ26" s="8">
        <f t="shared" ref="BZ26" si="239">BY26+1</f>
        <v>45263</v>
      </c>
      <c r="CA26" s="8">
        <f>CA21+7</f>
        <v>45285</v>
      </c>
      <c r="CB26" s="8">
        <f>CA26+1</f>
        <v>45286</v>
      </c>
      <c r="CC26" s="8">
        <f t="shared" ref="CC26" si="240">CB26+1</f>
        <v>45287</v>
      </c>
      <c r="CD26" s="8">
        <f t="shared" ref="CD26" si="241">CC26+1</f>
        <v>45288</v>
      </c>
      <c r="CE26" s="8">
        <f t="shared" ref="CE26" si="242">CD26+1</f>
        <v>45289</v>
      </c>
      <c r="CF26" s="8">
        <f t="shared" ref="CF26" si="243">CE26+1</f>
        <v>45290</v>
      </c>
      <c r="CG26" s="8">
        <f t="shared" ref="CG26" si="244">CF26+1</f>
        <v>45291</v>
      </c>
    </row>
    <row r="27" spans="1:85">
      <c r="A27" s="5" t="s">
        <v>46</v>
      </c>
      <c r="B27" s="6"/>
      <c r="C27" s="6"/>
      <c r="D27" s="6"/>
      <c r="E27" s="6"/>
      <c r="F27" s="6"/>
      <c r="G27" s="6"/>
      <c r="H27" s="6" t="s">
        <v>9</v>
      </c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 t="s">
        <v>9</v>
      </c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 t="s">
        <v>9</v>
      </c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</row>
    <row r="28" spans="1:85">
      <c r="A28" s="5" t="s">
        <v>47</v>
      </c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 t="s">
        <v>9</v>
      </c>
      <c r="AD28" s="6"/>
      <c r="AE28" s="6"/>
      <c r="AF28" s="6"/>
      <c r="AG28" s="6"/>
      <c r="AH28" s="6"/>
      <c r="AI28" s="6"/>
      <c r="AJ28" s="6" t="s">
        <v>9</v>
      </c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</row>
    <row r="29" spans="1:85">
      <c r="A29" s="5" t="s">
        <v>48</v>
      </c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 t="s">
        <v>9</v>
      </c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 t="s">
        <v>9</v>
      </c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</row>
    <row r="30" spans="1:85">
      <c r="A30" s="1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</row>
    <row r="31" spans="1:85">
      <c r="A31" s="9">
        <f>A26+1</f>
        <v>5</v>
      </c>
      <c r="B31" s="8">
        <f>B26+7</f>
        <v>44956</v>
      </c>
      <c r="C31" s="8">
        <f>B31+1</f>
        <v>44957</v>
      </c>
      <c r="D31" s="8">
        <f t="shared" ref="D31:G31" si="245">C31+1</f>
        <v>44958</v>
      </c>
      <c r="E31" s="8">
        <f t="shared" si="245"/>
        <v>44959</v>
      </c>
      <c r="F31" s="8">
        <f t="shared" si="245"/>
        <v>44960</v>
      </c>
      <c r="G31" s="8">
        <f t="shared" si="245"/>
        <v>44961</v>
      </c>
      <c r="H31" s="8">
        <f>G31+1</f>
        <v>44962</v>
      </c>
      <c r="I31" s="8">
        <f>I26+7</f>
        <v>44991</v>
      </c>
      <c r="J31" s="8">
        <f>I31+1</f>
        <v>44992</v>
      </c>
      <c r="K31" s="8">
        <f t="shared" ref="K31" si="246">J31+1</f>
        <v>44993</v>
      </c>
      <c r="L31" s="8">
        <f t="shared" ref="L31" si="247">K31+1</f>
        <v>44994</v>
      </c>
      <c r="M31" s="8">
        <f t="shared" ref="M31" si="248">L31+1</f>
        <v>44995</v>
      </c>
      <c r="N31" s="8">
        <f t="shared" ref="N31" si="249">M31+1</f>
        <v>44996</v>
      </c>
      <c r="O31" s="8">
        <f>N31+1</f>
        <v>44997</v>
      </c>
      <c r="P31" s="8">
        <f>P26+7</f>
        <v>45019</v>
      </c>
      <c r="Q31" s="8">
        <f>P31+1</f>
        <v>45020</v>
      </c>
      <c r="R31" s="8">
        <f t="shared" ref="R31" si="250">Q31+1</f>
        <v>45021</v>
      </c>
      <c r="S31" s="8">
        <f t="shared" ref="S31" si="251">R31+1</f>
        <v>45022</v>
      </c>
      <c r="T31" s="8">
        <f t="shared" ref="T31" si="252">S31+1</f>
        <v>45023</v>
      </c>
      <c r="U31" s="8">
        <f t="shared" ref="U31" si="253">T31+1</f>
        <v>45024</v>
      </c>
      <c r="V31" s="8">
        <f>U31+1</f>
        <v>45025</v>
      </c>
      <c r="W31" s="8">
        <f>W26+7</f>
        <v>45047</v>
      </c>
      <c r="X31" s="8">
        <f>W31+1</f>
        <v>45048</v>
      </c>
      <c r="Y31" s="8">
        <f t="shared" ref="Y31" si="254">X31+1</f>
        <v>45049</v>
      </c>
      <c r="Z31" s="8">
        <f t="shared" ref="Z31" si="255">Y31+1</f>
        <v>45050</v>
      </c>
      <c r="AA31" s="8">
        <f t="shared" ref="AA31" si="256">Z31+1</f>
        <v>45051</v>
      </c>
      <c r="AB31" s="8">
        <f t="shared" ref="AB31" si="257">AA31+1</f>
        <v>45052</v>
      </c>
      <c r="AC31" s="8">
        <f>AB31+1</f>
        <v>45053</v>
      </c>
      <c r="AD31" s="8">
        <f>AD26+7</f>
        <v>45082</v>
      </c>
      <c r="AE31" s="8">
        <f>AD31+1</f>
        <v>45083</v>
      </c>
      <c r="AF31" s="8">
        <f t="shared" ref="AF31" si="258">AE31+1</f>
        <v>45084</v>
      </c>
      <c r="AG31" s="8">
        <f t="shared" ref="AG31" si="259">AF31+1</f>
        <v>45085</v>
      </c>
      <c r="AH31" s="8">
        <f t="shared" ref="AH31" si="260">AG31+1</f>
        <v>45086</v>
      </c>
      <c r="AI31" s="8">
        <f t="shared" ref="AI31" si="261">AH31+1</f>
        <v>45087</v>
      </c>
      <c r="AJ31" s="8">
        <f>AI31+1</f>
        <v>45088</v>
      </c>
      <c r="AK31" s="8">
        <f>AK26+7</f>
        <v>45110</v>
      </c>
      <c r="AL31" s="8">
        <f>AK31+1</f>
        <v>45111</v>
      </c>
      <c r="AM31" s="8">
        <f t="shared" ref="AM31" si="262">AL31+1</f>
        <v>45112</v>
      </c>
      <c r="AN31" s="8">
        <f t="shared" ref="AN31" si="263">AM31+1</f>
        <v>45113</v>
      </c>
      <c r="AO31" s="8">
        <f t="shared" ref="AO31" si="264">AN31+1</f>
        <v>45114</v>
      </c>
      <c r="AP31" s="8">
        <f t="shared" ref="AP31" si="265">AO31+1</f>
        <v>45115</v>
      </c>
      <c r="AQ31" s="8">
        <f>AP31+1</f>
        <v>45116</v>
      </c>
      <c r="AR31" s="8">
        <f>AR26+7</f>
        <v>45138</v>
      </c>
      <c r="AS31" s="8">
        <f>AR31+1</f>
        <v>45139</v>
      </c>
      <c r="AT31" s="8">
        <f t="shared" ref="AT31" si="266">AS31+1</f>
        <v>45140</v>
      </c>
      <c r="AU31" s="8">
        <f t="shared" ref="AU31" si="267">AT31+1</f>
        <v>45141</v>
      </c>
      <c r="AV31" s="8">
        <f t="shared" ref="AV31" si="268">AU31+1</f>
        <v>45142</v>
      </c>
      <c r="AW31" s="8">
        <f t="shared" ref="AW31" si="269">AV31+1</f>
        <v>45143</v>
      </c>
      <c r="AX31" s="8">
        <f>AW31+1</f>
        <v>45144</v>
      </c>
      <c r="AY31" s="8">
        <f>AY26+7</f>
        <v>45173</v>
      </c>
      <c r="AZ31" s="8">
        <f>AY31+1</f>
        <v>45174</v>
      </c>
      <c r="BA31" s="8">
        <f t="shared" ref="BA31" si="270">AZ31+1</f>
        <v>45175</v>
      </c>
      <c r="BB31" s="8">
        <f t="shared" ref="BB31" si="271">BA31+1</f>
        <v>45176</v>
      </c>
      <c r="BC31" s="8">
        <f t="shared" ref="BC31" si="272">BB31+1</f>
        <v>45177</v>
      </c>
      <c r="BD31" s="8">
        <f t="shared" ref="BD31" si="273">BC31+1</f>
        <v>45178</v>
      </c>
      <c r="BE31" s="8">
        <f>BD31+1</f>
        <v>45179</v>
      </c>
      <c r="BF31" s="8">
        <f>BF26+7</f>
        <v>45201</v>
      </c>
      <c r="BG31" s="8">
        <f>BF31+1</f>
        <v>45202</v>
      </c>
      <c r="BH31" s="8">
        <f t="shared" ref="BH31" si="274">BG31+1</f>
        <v>45203</v>
      </c>
      <c r="BI31" s="8">
        <f t="shared" ref="BI31" si="275">BH31+1</f>
        <v>45204</v>
      </c>
      <c r="BJ31" s="8">
        <f t="shared" ref="BJ31" si="276">BI31+1</f>
        <v>45205</v>
      </c>
      <c r="BK31" s="8">
        <f t="shared" ref="BK31" si="277">BJ31+1</f>
        <v>45206</v>
      </c>
      <c r="BL31" s="8">
        <f>BK31+1</f>
        <v>45207</v>
      </c>
      <c r="BM31" s="8">
        <f>BM26+7</f>
        <v>45229</v>
      </c>
      <c r="BN31" s="8">
        <f>BM31+1</f>
        <v>45230</v>
      </c>
      <c r="BO31" s="8">
        <f t="shared" ref="BO31" si="278">BN31+1</f>
        <v>45231</v>
      </c>
      <c r="BP31" s="8">
        <f t="shared" ref="BP31" si="279">BO31+1</f>
        <v>45232</v>
      </c>
      <c r="BQ31" s="8">
        <f t="shared" ref="BQ31" si="280">BP31+1</f>
        <v>45233</v>
      </c>
      <c r="BR31" s="8">
        <f t="shared" ref="BR31" si="281">BQ31+1</f>
        <v>45234</v>
      </c>
      <c r="BS31" s="8">
        <f>BR31+1</f>
        <v>45235</v>
      </c>
      <c r="BT31" s="8">
        <f>BT26+7</f>
        <v>45264</v>
      </c>
      <c r="BU31" s="8">
        <f>BT31+1</f>
        <v>45265</v>
      </c>
      <c r="BV31" s="8">
        <f t="shared" ref="BV31" si="282">BU31+1</f>
        <v>45266</v>
      </c>
      <c r="BW31" s="8">
        <f t="shared" ref="BW31" si="283">BV31+1</f>
        <v>45267</v>
      </c>
      <c r="BX31" s="8">
        <f t="shared" ref="BX31" si="284">BW31+1</f>
        <v>45268</v>
      </c>
      <c r="BY31" s="8">
        <f t="shared" ref="BY31" si="285">BX31+1</f>
        <v>45269</v>
      </c>
      <c r="BZ31" s="8">
        <f>BY31+1</f>
        <v>45270</v>
      </c>
      <c r="CA31" s="8">
        <f>CA26+7</f>
        <v>45292</v>
      </c>
      <c r="CB31" s="8">
        <f>CA31+1</f>
        <v>45293</v>
      </c>
      <c r="CC31" s="8">
        <f t="shared" ref="CC31" si="286">CB31+1</f>
        <v>45294</v>
      </c>
      <c r="CD31" s="8">
        <f t="shared" ref="CD31" si="287">CC31+1</f>
        <v>45295</v>
      </c>
      <c r="CE31" s="8">
        <f t="shared" ref="CE31" si="288">CD31+1</f>
        <v>45296</v>
      </c>
      <c r="CF31" s="8">
        <f t="shared" ref="CF31" si="289">CE31+1</f>
        <v>45297</v>
      </c>
      <c r="CG31" s="8">
        <f>CF31+1</f>
        <v>45298</v>
      </c>
    </row>
    <row r="32" spans="1:85">
      <c r="A32" s="5" t="s">
        <v>46</v>
      </c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 t="s">
        <v>9</v>
      </c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 t="s">
        <v>9</v>
      </c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</row>
    <row r="33" spans="1:85">
      <c r="A33" s="5" t="s">
        <v>47</v>
      </c>
      <c r="B33" s="6"/>
      <c r="C33" s="6"/>
      <c r="D33" s="6"/>
      <c r="E33" s="6"/>
      <c r="F33" s="6"/>
      <c r="G33" s="6"/>
      <c r="H33" s="6" t="s">
        <v>9</v>
      </c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 t="s">
        <v>9</v>
      </c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 t="s">
        <v>9</v>
      </c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</row>
    <row r="34" spans="1:85">
      <c r="A34" s="5" t="s">
        <v>48</v>
      </c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 t="s">
        <v>9</v>
      </c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</row>
    <row r="35" spans="1:85">
      <c r="A35" s="1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</row>
  </sheetData>
  <sheetProtection formatColumns="0" formatRows="0" selectLockedCells="1"/>
  <mergeCells count="12">
    <mergeCell ref="BT4:BZ4"/>
    <mergeCell ref="CA4:CG4"/>
    <mergeCell ref="AK4:AQ4"/>
    <mergeCell ref="AR4:AX4"/>
    <mergeCell ref="AY4:BE4"/>
    <mergeCell ref="BF4:BL4"/>
    <mergeCell ref="BM4:BS4"/>
    <mergeCell ref="B4:H4"/>
    <mergeCell ref="I4:O4"/>
    <mergeCell ref="P4:V4"/>
    <mergeCell ref="W4:AC4"/>
    <mergeCell ref="AD4:AJ4"/>
  </mergeCells>
  <phoneticPr fontId="5" type="noConversion"/>
  <conditionalFormatting sqref="B6:H6 B11:H11 B16:H16 B21:H21 B26:H26 B31:H31">
    <cfRule type="expression" dxfId="119" priority="320">
      <formula>OR(B6&lt;$J$1,B6&gt;$J$2)</formula>
    </cfRule>
  </conditionalFormatting>
  <conditionalFormatting sqref="I6:O6 I11:O11 I16:O16 I21:O21 I26:O26 I31:O31">
    <cfRule type="expression" dxfId="118" priority="103">
      <formula>OR(I6&lt;$J$1,I6&gt;$J$2)</formula>
    </cfRule>
  </conditionalFormatting>
  <conditionalFormatting sqref="P6:V6 P11:V11 P16:V16 P21:V21 P26:V26 P31:V31">
    <cfRule type="expression" dxfId="117" priority="86">
      <formula>OR(P6&lt;$J$1,P6&gt;$J$2)</formula>
    </cfRule>
  </conditionalFormatting>
  <conditionalFormatting sqref="W6:AC6 W11:AC11 W16:AC16 W21:AC21 W26:AC26 W31:AC31">
    <cfRule type="expression" dxfId="116" priority="69">
      <formula>OR(W6&lt;$J$1,W6&gt;$J$2)</formula>
    </cfRule>
  </conditionalFormatting>
  <conditionalFormatting sqref="AD6:AJ6 AD11:AJ11 AD16:AJ16 AD21:AJ21 AD26:AJ26 AD31:AJ31">
    <cfRule type="expression" dxfId="115" priority="52">
      <formula>OR(AD6&lt;$J$1,AD6&gt;$J$2)</formula>
    </cfRule>
  </conditionalFormatting>
  <conditionalFormatting sqref="AK6:BE6 AK11:BE11 AK16:BE16 AK21:BE21 AK26:BE26 AK31:BE31">
    <cfRule type="expression" dxfId="114" priority="35">
      <formula>OR(AK6&lt;$J$1,AK6&gt;$J$2)</formula>
    </cfRule>
  </conditionalFormatting>
  <conditionalFormatting sqref="BF6:CG6 BF11:CG11 BF16:CG16 BF21:CG21 BF26:CG26 BF31:CG31">
    <cfRule type="expression" dxfId="113" priority="18">
      <formula>OR(BF6&lt;$J$1,BF6&gt;$J$2)</formula>
    </cfRule>
  </conditionalFormatting>
  <dataValidations count="2">
    <dataValidation allowBlank="1" showInputMessage="1" showErrorMessage="1" sqref="B10:CG10 B15:CG15 B20:CG20 B25:CG25 B30:CG30 B35:CG35 B1" xr:uid="{D9E20892-5DA2-468C-B996-CA06ED3714B8}"/>
    <dataValidation type="custom" showInputMessage="1" showErrorMessage="1" sqref="F1:F3 BC1:BC3 M1:M3 T1:T3 AA1:AA3 AV1:AV3 AO1:AO3 AH1:AH3 BJ1:BJ3 BQ1:BQ3 BX1:BX3 CE1:CE3" xr:uid="{F1D15B7D-0EAA-4005-AD8C-2CBC81BA4852}">
      <formula1>IF($D$1&lt;&gt;"",ISERROR(LOOKUP("F",$D$1)),TRUE)</formula1>
    </dataValidation>
  </dataValidations>
  <pageMargins left="0.23622047244094491" right="0.23622047244094491" top="0.74803149606299213" bottom="0.74803149606299213" header="0.31496062992125984" footer="0.31496062992125984"/>
  <pageSetup paperSize="9" scale="8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EffacerCellules">
                <anchor moveWithCells="1" sizeWithCells="1">
                  <from>
                    <xdr:col>87</xdr:col>
                    <xdr:colOff>114300</xdr:colOff>
                    <xdr:row>3</xdr:row>
                    <xdr:rowOff>352425</xdr:rowOff>
                  </from>
                  <to>
                    <xdr:col>89</xdr:col>
                    <xdr:colOff>28575</xdr:colOff>
                    <xdr:row>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5" name="Button 24">
              <controlPr defaultSize="0" print="0" autoFill="0" autoPict="0" macro="[0]!ImprimerMoisCourant">
                <anchor moveWithCells="1" sizeWithCells="1">
                  <from>
                    <xdr:col>87</xdr:col>
                    <xdr:colOff>85725</xdr:colOff>
                    <xdr:row>0</xdr:row>
                    <xdr:rowOff>104775</xdr:rowOff>
                  </from>
                  <to>
                    <xdr:col>89</xdr:col>
                    <xdr:colOff>19050</xdr:colOff>
                    <xdr:row>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6" name="Button 26">
              <controlPr defaultSize="0" print="0" autoFill="0" autoPict="0" macro="[0]!ExportMoisCourantToPDF">
                <anchor moveWithCells="1" sizeWithCells="1">
                  <from>
                    <xdr:col>87</xdr:col>
                    <xdr:colOff>76200</xdr:colOff>
                    <xdr:row>2</xdr:row>
                    <xdr:rowOff>57150</xdr:rowOff>
                  </from>
                  <to>
                    <xdr:col>89</xdr:col>
                    <xdr:colOff>28575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18" operator="containsText" id="{F601B920-BBB9-4428-B2F5-94A21468AC6C}">
            <xm:f>NOT(ISERROR(SEARCH(Liste!$A$6,B7)))</xm:f>
            <xm:f>Liste!$A$6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317" operator="containsText" id="{80CDCA88-5F30-457D-A29F-145EFA6F4C8E}">
            <xm:f>NOT(ISERROR(SEARCH(Liste!$A$4,B7)))</xm:f>
            <xm:f>Liste!$A$4</xm:f>
            <x14:dxf>
              <font>
                <color theme="1"/>
              </font>
              <fill>
                <patternFill patternType="solid">
                  <bgColor theme="5" tint="0.79998168889431442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316" operator="containsText" id="{822E13AA-D762-44C7-93F9-48375149CAE7}">
            <xm:f>NOT(ISERROR(SEARCH(Liste!$A$7,B7)))</xm:f>
            <xm:f>Liste!$A$7</xm:f>
            <x14:dxf>
              <font>
                <color theme="1"/>
              </font>
              <fill>
                <patternFill patternType="solid">
                  <bgColor rgb="FFC00000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1" operator="containsText" id="{212A8151-5C8D-48BC-BCCA-380C7AEAFF70}">
            <xm:f>NOT(ISERROR(SEARCH(Liste!$A$21,B7)))</xm:f>
            <xm:f>Liste!$A$21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302" operator="containsText" id="{472AB207-3F72-47DC-9530-E3E21C84EBED}">
            <xm:f>NOT(ISERROR(SEARCH(Liste!$A$18,B7)))</xm:f>
            <xm:f>Liste!$A$18</xm:f>
            <x14:dxf>
              <font>
                <color theme="1"/>
              </font>
              <fill>
                <patternFill patternType="solid">
                  <bgColor theme="4" tint="0.39994506668294322"/>
                </patternFill>
              </fill>
            </x14:dxf>
          </x14:cfRule>
          <x14:cfRule type="containsText" priority="303" operator="containsText" id="{183F88FF-C487-44A4-B1A2-02DDD47DB007}">
            <xm:f>NOT(ISERROR(SEARCH(Liste!$A$20,B7)))</xm:f>
            <xm:f>Liste!$A$20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304" operator="containsText" id="{190FEB55-6839-4B2A-9361-8CEB692E08CD}">
            <xm:f>NOT(ISERROR(SEARCH(Liste!$A$19,B7)))</xm:f>
            <xm:f>Liste!$A$19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315" operator="containsText" id="{1EB8283B-98A4-4DCB-A8B5-BD892CD400D3}">
            <xm:f>NOT(ISERROR(SEARCH(Liste!$A$8,B7)))</xm:f>
            <xm:f>Liste!$A$8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314" operator="containsText" id="{210A7E64-4115-4877-853E-63D37CD1F218}">
            <xm:f>NOT(ISERROR(SEARCH(Liste!$A$9,B7)))</xm:f>
            <xm:f>Liste!$A$9</xm:f>
            <x14:dxf>
              <font>
                <color theme="0"/>
              </font>
              <fill>
                <patternFill patternType="solid">
                  <bgColor rgb="FF7030A0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313" operator="containsText" id="{28033A34-87F0-4F3F-8C6E-55DC5F764A4F}">
            <xm:f>NOT(ISERROR(SEARCH(Liste!$A$10,B7)))</xm:f>
            <xm:f>Liste!$A$10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312" operator="containsText" id="{93378901-C8E4-45D9-ACD5-682B37669343}">
            <xm:f>NOT(ISERROR(SEARCH(Liste!$A$11,B7)))</xm:f>
            <xm:f>Liste!$A$11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311" operator="containsText" id="{EF5519E9-5186-4711-A926-0235622AC30C}">
            <xm:f>NOT(ISERROR(SEARCH(Liste!$A$12,B7)))</xm:f>
            <xm:f>Liste!$A$12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310" operator="containsText" id="{539329A9-A8A3-424B-AD3F-63BAC08BB982}">
            <xm:f>NOT(ISERROR(SEARCH(Liste!$A$13,B7)))</xm:f>
            <xm:f>Liste!$A$13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309" operator="containsText" id="{25A205C8-92B2-4025-BB73-B1CCEFEFEB09}">
            <xm:f>NOT(ISERROR(SEARCH(Liste!$A$14,B7)))</xm:f>
            <xm:f>Liste!$A$14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308" operator="containsText" id="{BBD3491B-C49B-4653-B158-E1AC1D60F427}">
            <xm:f>NOT(ISERROR(SEARCH(Liste!$A$15,B7)))</xm:f>
            <xm:f>Liste!$A$15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306" operator="containsText" id="{3021B6F0-B365-4FF3-B259-B3DC2FACE1A3}">
            <xm:f>NOT(ISERROR(SEARCH(Liste!$A$5,B7)))</xm:f>
            <xm:f>Liste!$A$5</xm:f>
            <x14:dxf>
              <font>
                <color theme="1"/>
              </font>
              <fill>
                <patternFill patternType="solid">
                  <bgColor theme="7" tint="0.39997558519241921"/>
                </patternFill>
              </fill>
            </x14:dxf>
          </x14:cfRule>
          <x14:cfRule type="containsText" priority="307" operator="containsText" id="{4D52BB7B-215D-46BB-BE6B-2BB0A5B114EC}">
            <xm:f>NOT(ISERROR(SEARCH(Liste!$A$17,B7)))</xm:f>
            <xm:f>Liste!$A$17</xm:f>
            <x14:dxf>
              <font>
                <color theme="1"/>
              </font>
              <fill>
                <patternFill patternType="solid">
                  <bgColor rgb="FF00B0F0"/>
                </patternFill>
              </fill>
            </x14:dxf>
          </x14:cfRule>
          <xm:sqref>B15:H15 B20:H20 B25:H25 B30:H30 B35:H35 B10:H10 B22:CG24 B27:CG29 B32:CG34 B9:CG9 B7:CI8 B12:CG14 B17:CG19</xm:sqref>
        </x14:conditionalFormatting>
        <x14:conditionalFormatting xmlns:xm="http://schemas.microsoft.com/office/excel/2006/main">
          <x14:cfRule type="containsText" priority="102" operator="containsText" id="{61DCB2E2-1813-4BB2-85DA-F31F5A65F8D8}">
            <xm:f>NOT(ISERROR(SEARCH(Liste!$A$6,I10)))</xm:f>
            <xm:f>Liste!$A$6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101" operator="containsText" id="{C0B53C37-8EBB-4B17-810B-9C7546EA346F}">
            <xm:f>NOT(ISERROR(SEARCH(Liste!$A$4,I10)))</xm:f>
            <xm:f>Liste!$A$4</xm:f>
            <x14:dxf>
              <font>
                <color theme="1"/>
              </font>
              <fill>
                <patternFill patternType="solid">
                  <bgColor theme="5" tint="0.79998168889431442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100" operator="containsText" id="{D7CA178A-E3BD-4E51-8709-33EC91CE28CD}">
            <xm:f>NOT(ISERROR(SEARCH(Liste!$A$7,I10)))</xm:f>
            <xm:f>Liste!$A$7</xm:f>
            <x14:dxf>
              <font>
                <color theme="1"/>
              </font>
              <fill>
                <patternFill patternType="solid">
                  <bgColor rgb="FFC00000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87" operator="containsText" id="{FD2EA723-D586-4F97-BEFA-C3B124D31FA7}">
            <xm:f>NOT(ISERROR(SEARCH(Liste!$A$18,I10)))</xm:f>
            <xm:f>Liste!$A$18</xm:f>
            <x14:dxf>
              <font>
                <color theme="1"/>
              </font>
              <fill>
                <patternFill patternType="solid">
                  <bgColor theme="4" tint="0.39994506668294322"/>
                </patternFill>
              </fill>
            </x14:dxf>
          </x14:cfRule>
          <x14:cfRule type="containsText" priority="88" operator="containsText" id="{3CD2BAA0-763D-44B3-AB91-9A1743738802}">
            <xm:f>NOT(ISERROR(SEARCH(Liste!$A$20,I10)))</xm:f>
            <xm:f>Liste!$A$20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89" operator="containsText" id="{3E852EC8-6984-4069-A589-5B3C1B6BD86F}">
            <xm:f>NOT(ISERROR(SEARCH(Liste!$A$19,I10)))</xm:f>
            <xm:f>Liste!$A$19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99" operator="containsText" id="{126D370B-D2E8-4B9B-BC62-41F97D7BC410}">
            <xm:f>NOT(ISERROR(SEARCH(Liste!$A$8,I10)))</xm:f>
            <xm:f>Liste!$A$8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98" operator="containsText" id="{C8C58293-4DA1-4B29-9AE1-3F5B2C38E427}">
            <xm:f>NOT(ISERROR(SEARCH(Liste!$A$9,I10)))</xm:f>
            <xm:f>Liste!$A$9</xm:f>
            <x14:dxf>
              <font>
                <color theme="0"/>
              </font>
              <fill>
                <patternFill patternType="solid">
                  <bgColor rgb="FF7030A0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97" operator="containsText" id="{B7730D2E-0DB8-49DC-AA4B-9EA22140E944}">
            <xm:f>NOT(ISERROR(SEARCH(Liste!$A$10,I10)))</xm:f>
            <xm:f>Liste!$A$10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96" operator="containsText" id="{4D852844-B743-4C8A-892D-0F82C3A9239A}">
            <xm:f>NOT(ISERROR(SEARCH(Liste!$A$11,I10)))</xm:f>
            <xm:f>Liste!$A$11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95" operator="containsText" id="{C603580E-A52E-45A8-86BA-DCC4326AB965}">
            <xm:f>NOT(ISERROR(SEARCH(Liste!$A$12,I10)))</xm:f>
            <xm:f>Liste!$A$12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94" operator="containsText" id="{CF11C18B-81D3-4951-8D9A-AAB04F152D19}">
            <xm:f>NOT(ISERROR(SEARCH(Liste!$A$13,I10)))</xm:f>
            <xm:f>Liste!$A$13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93" operator="containsText" id="{91D5778E-1A09-4D22-882E-CDE2B301D058}">
            <xm:f>NOT(ISERROR(SEARCH(Liste!$A$14,I10)))</xm:f>
            <xm:f>Liste!$A$14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92" operator="containsText" id="{EF43B2F3-B684-44C2-85EB-98982B1C0634}">
            <xm:f>NOT(ISERROR(SEARCH(Liste!$A$15,I10)))</xm:f>
            <xm:f>Liste!$A$15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90" operator="containsText" id="{405234EB-ED8A-4B5F-A667-C38DE2AACD9B}">
            <xm:f>NOT(ISERROR(SEARCH(Liste!$A$5,I10)))</xm:f>
            <xm:f>Liste!$A$5</xm:f>
            <x14:dxf>
              <font>
                <color theme="1"/>
              </font>
              <fill>
                <patternFill patternType="solid">
                  <bgColor theme="7" tint="0.39997558519241921"/>
                </patternFill>
              </fill>
            </x14:dxf>
          </x14:cfRule>
          <x14:cfRule type="containsText" priority="91" operator="containsText" id="{96D56515-98E4-4DA8-8207-8E58C68B299D}">
            <xm:f>NOT(ISERROR(SEARCH(Liste!$A$17,I10)))</xm:f>
            <xm:f>Liste!$A$17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I15:O15 I20:O20 I25:O25 I30:O30 I35:O35 I10:O10</xm:sqref>
        </x14:conditionalFormatting>
        <x14:conditionalFormatting xmlns:xm="http://schemas.microsoft.com/office/excel/2006/main">
          <x14:cfRule type="containsText" priority="85" operator="containsText" id="{5B36E1CD-F9FC-4B63-942A-42A65E27B4D9}">
            <xm:f>NOT(ISERROR(SEARCH(Liste!$A$6,P10)))</xm:f>
            <xm:f>Liste!$A$6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84" operator="containsText" id="{2CFCB5A0-413E-44EA-A8EF-B97A37EAA66E}">
            <xm:f>NOT(ISERROR(SEARCH(Liste!$A$4,P10)))</xm:f>
            <xm:f>Liste!$A$4</xm:f>
            <x14:dxf>
              <font>
                <color theme="1"/>
              </font>
              <fill>
                <patternFill patternType="solid">
                  <bgColor theme="5" tint="0.79998168889431442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83" operator="containsText" id="{46AEDC9A-9561-47A4-92B4-FF57B8067BA3}">
            <xm:f>NOT(ISERROR(SEARCH(Liste!$A$7,P10)))</xm:f>
            <xm:f>Liste!$A$7</xm:f>
            <x14:dxf>
              <font>
                <color theme="1"/>
              </font>
              <fill>
                <patternFill patternType="solid">
                  <bgColor rgb="FFC00000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70" operator="containsText" id="{5A1BA29C-5108-46BA-8AA7-2FAD7DE73EF2}">
            <xm:f>NOT(ISERROR(SEARCH(Liste!$A$18,P10)))</xm:f>
            <xm:f>Liste!$A$18</xm:f>
            <x14:dxf>
              <font>
                <color theme="1"/>
              </font>
              <fill>
                <patternFill patternType="solid">
                  <bgColor theme="4" tint="0.39994506668294322"/>
                </patternFill>
              </fill>
            </x14:dxf>
          </x14:cfRule>
          <x14:cfRule type="containsText" priority="71" operator="containsText" id="{EB9227E5-C629-4C73-BDA8-9A6191C74617}">
            <xm:f>NOT(ISERROR(SEARCH(Liste!$A$20,P10)))</xm:f>
            <xm:f>Liste!$A$20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72" operator="containsText" id="{CD831029-596B-4636-8E77-D7CA9AF7E9E1}">
            <xm:f>NOT(ISERROR(SEARCH(Liste!$A$19,P10)))</xm:f>
            <xm:f>Liste!$A$19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82" operator="containsText" id="{3FE7891F-84A9-42A0-97D0-56D4A4096013}">
            <xm:f>NOT(ISERROR(SEARCH(Liste!$A$8,P10)))</xm:f>
            <xm:f>Liste!$A$8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81" operator="containsText" id="{A77922D8-69FC-47B8-AA8E-C4799E92F5A9}">
            <xm:f>NOT(ISERROR(SEARCH(Liste!$A$9,P10)))</xm:f>
            <xm:f>Liste!$A$9</xm:f>
            <x14:dxf>
              <font>
                <color theme="0"/>
              </font>
              <fill>
                <patternFill patternType="solid">
                  <bgColor rgb="FF7030A0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80" operator="containsText" id="{E6BD134B-01A9-4315-9978-AC6FB6EC87E3}">
            <xm:f>NOT(ISERROR(SEARCH(Liste!$A$10,P10)))</xm:f>
            <xm:f>Liste!$A$10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79" operator="containsText" id="{18FD5D66-789D-457A-86F4-C777CE8DE9A6}">
            <xm:f>NOT(ISERROR(SEARCH(Liste!$A$11,P10)))</xm:f>
            <xm:f>Liste!$A$11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78" operator="containsText" id="{CC525B54-8A49-4ABB-A0F4-E3599040F859}">
            <xm:f>NOT(ISERROR(SEARCH(Liste!$A$12,P10)))</xm:f>
            <xm:f>Liste!$A$12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77" operator="containsText" id="{B7DCF210-D9F1-4088-A91F-414CF9F4F7C7}">
            <xm:f>NOT(ISERROR(SEARCH(Liste!$A$13,P10)))</xm:f>
            <xm:f>Liste!$A$13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76" operator="containsText" id="{36E4443F-BD56-427A-832E-BD42E692125A}">
            <xm:f>NOT(ISERROR(SEARCH(Liste!$A$14,P10)))</xm:f>
            <xm:f>Liste!$A$14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75" operator="containsText" id="{8EE6E8F8-5F8C-4606-B4AE-D015B4C4F3AD}">
            <xm:f>NOT(ISERROR(SEARCH(Liste!$A$15,P10)))</xm:f>
            <xm:f>Liste!$A$15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73" operator="containsText" id="{77A0E948-0805-4FD3-B02C-3DA4B8B44C3E}">
            <xm:f>NOT(ISERROR(SEARCH(Liste!$A$5,P10)))</xm:f>
            <xm:f>Liste!$A$5</xm:f>
            <x14:dxf>
              <font>
                <color theme="1"/>
              </font>
              <fill>
                <patternFill patternType="solid">
                  <bgColor theme="7" tint="0.39997558519241921"/>
                </patternFill>
              </fill>
            </x14:dxf>
          </x14:cfRule>
          <x14:cfRule type="containsText" priority="74" operator="containsText" id="{4DB0BDF7-218E-457B-A3D1-80CA6B3818A6}">
            <xm:f>NOT(ISERROR(SEARCH(Liste!$A$17,P10)))</xm:f>
            <xm:f>Liste!$A$17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P15:V15 P20:V20 P25:V25 P30:V30 P35:V35 P10:V10</xm:sqref>
        </x14:conditionalFormatting>
        <x14:conditionalFormatting xmlns:xm="http://schemas.microsoft.com/office/excel/2006/main">
          <x14:cfRule type="containsText" priority="68" operator="containsText" id="{8998D8D4-A4A4-447D-80BE-E726B34E403F}">
            <xm:f>NOT(ISERROR(SEARCH(Liste!$A$6,W10)))</xm:f>
            <xm:f>Liste!$A$6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67" operator="containsText" id="{2BF234A0-4BAC-471F-85B8-5F4EF42107D3}">
            <xm:f>NOT(ISERROR(SEARCH(Liste!$A$4,W10)))</xm:f>
            <xm:f>Liste!$A$4</xm:f>
            <x14:dxf>
              <font>
                <color theme="1"/>
              </font>
              <fill>
                <patternFill patternType="solid">
                  <bgColor theme="5" tint="0.79998168889431442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66" operator="containsText" id="{7058047D-D208-427C-A4D4-14266E7857ED}">
            <xm:f>NOT(ISERROR(SEARCH(Liste!$A$7,W10)))</xm:f>
            <xm:f>Liste!$A$7</xm:f>
            <x14:dxf>
              <font>
                <color theme="1"/>
              </font>
              <fill>
                <patternFill patternType="solid">
                  <bgColor rgb="FFC00000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53" operator="containsText" id="{81A02676-9B53-41F3-903F-CA888D1D78BE}">
            <xm:f>NOT(ISERROR(SEARCH(Liste!$A$18,W10)))</xm:f>
            <xm:f>Liste!$A$18</xm:f>
            <x14:dxf>
              <font>
                <color theme="1"/>
              </font>
              <fill>
                <patternFill patternType="solid">
                  <bgColor theme="4" tint="0.39994506668294322"/>
                </patternFill>
              </fill>
            </x14:dxf>
          </x14:cfRule>
          <x14:cfRule type="containsText" priority="54" operator="containsText" id="{84DD0444-C2AF-41F1-A619-8BFEF09F63AB}">
            <xm:f>NOT(ISERROR(SEARCH(Liste!$A$20,W10)))</xm:f>
            <xm:f>Liste!$A$20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55" operator="containsText" id="{A700D650-3E03-4F9B-A7BE-26F4A6C77AE7}">
            <xm:f>NOT(ISERROR(SEARCH(Liste!$A$19,W10)))</xm:f>
            <xm:f>Liste!$A$19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65" operator="containsText" id="{658E6785-2B7A-45CB-8ACA-7B9A6BF6CC32}">
            <xm:f>NOT(ISERROR(SEARCH(Liste!$A$8,W10)))</xm:f>
            <xm:f>Liste!$A$8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64" operator="containsText" id="{86BFA2DE-76A1-4160-987D-6FE437BF578A}">
            <xm:f>NOT(ISERROR(SEARCH(Liste!$A$9,W10)))</xm:f>
            <xm:f>Liste!$A$9</xm:f>
            <x14:dxf>
              <font>
                <color theme="0"/>
              </font>
              <fill>
                <patternFill patternType="solid">
                  <bgColor rgb="FF7030A0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63" operator="containsText" id="{1D7D3000-CBBE-40F5-9D77-84F35AE19196}">
            <xm:f>NOT(ISERROR(SEARCH(Liste!$A$10,W10)))</xm:f>
            <xm:f>Liste!$A$10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62" operator="containsText" id="{7394C6D6-72CB-4F4A-B24E-D7E30BF2CC88}">
            <xm:f>NOT(ISERROR(SEARCH(Liste!$A$11,W10)))</xm:f>
            <xm:f>Liste!$A$11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61" operator="containsText" id="{2BF96B45-BF44-4071-A964-49B773AE8BDC}">
            <xm:f>NOT(ISERROR(SEARCH(Liste!$A$12,W10)))</xm:f>
            <xm:f>Liste!$A$12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60" operator="containsText" id="{04FAC113-3FC8-4C8E-8DE6-7C2F5EDD8205}">
            <xm:f>NOT(ISERROR(SEARCH(Liste!$A$13,W10)))</xm:f>
            <xm:f>Liste!$A$13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59" operator="containsText" id="{F1B57A0E-7FCE-4269-88C2-EFB8AD27B8E2}">
            <xm:f>NOT(ISERROR(SEARCH(Liste!$A$14,W10)))</xm:f>
            <xm:f>Liste!$A$14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58" operator="containsText" id="{7AA84678-E1A9-4219-A422-721F3485F452}">
            <xm:f>NOT(ISERROR(SEARCH(Liste!$A$15,W10)))</xm:f>
            <xm:f>Liste!$A$15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56" operator="containsText" id="{586E458A-D51F-4EB1-831F-DDB77D78237F}">
            <xm:f>NOT(ISERROR(SEARCH(Liste!$A$5,W10)))</xm:f>
            <xm:f>Liste!$A$5</xm:f>
            <x14:dxf>
              <font>
                <color theme="1"/>
              </font>
              <fill>
                <patternFill patternType="solid">
                  <bgColor theme="7" tint="0.39997558519241921"/>
                </patternFill>
              </fill>
            </x14:dxf>
          </x14:cfRule>
          <x14:cfRule type="containsText" priority="57" operator="containsText" id="{30DE3544-7B1E-47FE-B62E-2C31EF127576}">
            <xm:f>NOT(ISERROR(SEARCH(Liste!$A$17,W10)))</xm:f>
            <xm:f>Liste!$A$17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W15:AC15 W20:AC20 W25:AC25 W30:AC30 W35:AC35 W10:AC10</xm:sqref>
        </x14:conditionalFormatting>
        <x14:conditionalFormatting xmlns:xm="http://schemas.microsoft.com/office/excel/2006/main">
          <x14:cfRule type="containsText" priority="51" operator="containsText" id="{7FF7D0CD-D52F-4B8C-AF89-AB0FA671EA51}">
            <xm:f>NOT(ISERROR(SEARCH(Liste!$A$6,AD10)))</xm:f>
            <xm:f>Liste!$A$6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50" operator="containsText" id="{38C2C076-F605-45F9-9256-1452B15183D7}">
            <xm:f>NOT(ISERROR(SEARCH(Liste!$A$4,AD10)))</xm:f>
            <xm:f>Liste!$A$4</xm:f>
            <x14:dxf>
              <font>
                <color theme="1"/>
              </font>
              <fill>
                <patternFill patternType="solid">
                  <bgColor theme="5" tint="0.79998168889431442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49" operator="containsText" id="{04721EB8-488D-4004-8EF5-D1E833ECCE8D}">
            <xm:f>NOT(ISERROR(SEARCH(Liste!$A$7,AD10)))</xm:f>
            <xm:f>Liste!$A$7</xm:f>
            <x14:dxf>
              <font>
                <color theme="1"/>
              </font>
              <fill>
                <patternFill patternType="solid">
                  <bgColor rgb="FFC00000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36" operator="containsText" id="{5C560379-EA06-4F85-847D-BC341183377A}">
            <xm:f>NOT(ISERROR(SEARCH(Liste!$A$18,AD10)))</xm:f>
            <xm:f>Liste!$A$18</xm:f>
            <x14:dxf>
              <font>
                <color theme="1"/>
              </font>
              <fill>
                <patternFill patternType="solid">
                  <bgColor theme="4" tint="0.39994506668294322"/>
                </patternFill>
              </fill>
            </x14:dxf>
          </x14:cfRule>
          <x14:cfRule type="containsText" priority="37" operator="containsText" id="{1E26A3CC-AB91-417A-B51C-6D457AC170C5}">
            <xm:f>NOT(ISERROR(SEARCH(Liste!$A$20,AD10)))</xm:f>
            <xm:f>Liste!$A$20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38" operator="containsText" id="{519E6033-96CE-45D3-8872-C3D417BB89E5}">
            <xm:f>NOT(ISERROR(SEARCH(Liste!$A$19,AD10)))</xm:f>
            <xm:f>Liste!$A$19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48" operator="containsText" id="{E77C9FCF-DEDA-4215-B567-3E8674855117}">
            <xm:f>NOT(ISERROR(SEARCH(Liste!$A$8,AD10)))</xm:f>
            <xm:f>Liste!$A$8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47" operator="containsText" id="{8F62460B-A223-4654-A779-F4A914A09EA7}">
            <xm:f>NOT(ISERROR(SEARCH(Liste!$A$9,AD10)))</xm:f>
            <xm:f>Liste!$A$9</xm:f>
            <x14:dxf>
              <font>
                <color theme="0"/>
              </font>
              <fill>
                <patternFill patternType="solid">
                  <bgColor rgb="FF7030A0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46" operator="containsText" id="{F6FE9D9B-BF6A-431A-9FFF-410DDF86FE8A}">
            <xm:f>NOT(ISERROR(SEARCH(Liste!$A$10,AD10)))</xm:f>
            <xm:f>Liste!$A$10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45" operator="containsText" id="{20657CC6-30E6-48DB-9F40-E5FE47E18BF8}">
            <xm:f>NOT(ISERROR(SEARCH(Liste!$A$11,AD10)))</xm:f>
            <xm:f>Liste!$A$11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44" operator="containsText" id="{950EB649-AFA2-44DA-804A-2E90F5BED54F}">
            <xm:f>NOT(ISERROR(SEARCH(Liste!$A$12,AD10)))</xm:f>
            <xm:f>Liste!$A$12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43" operator="containsText" id="{11706AC3-7A3C-4B08-966D-AE74E67AD021}">
            <xm:f>NOT(ISERROR(SEARCH(Liste!$A$13,AD10)))</xm:f>
            <xm:f>Liste!$A$13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42" operator="containsText" id="{71786DCA-A0B7-4084-94D9-6DD2301F719F}">
            <xm:f>NOT(ISERROR(SEARCH(Liste!$A$14,AD10)))</xm:f>
            <xm:f>Liste!$A$14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41" operator="containsText" id="{D0DE0E93-4859-4BFA-B510-C63C6CE23657}">
            <xm:f>NOT(ISERROR(SEARCH(Liste!$A$15,AD10)))</xm:f>
            <xm:f>Liste!$A$15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39" operator="containsText" id="{A2FC4EA5-8870-46D9-9E4E-43732E321237}">
            <xm:f>NOT(ISERROR(SEARCH(Liste!$A$5,AD10)))</xm:f>
            <xm:f>Liste!$A$5</xm:f>
            <x14:dxf>
              <font>
                <color theme="1"/>
              </font>
              <fill>
                <patternFill patternType="solid">
                  <bgColor theme="7" tint="0.39997558519241921"/>
                </patternFill>
              </fill>
            </x14:dxf>
          </x14:cfRule>
          <x14:cfRule type="containsText" priority="40" operator="containsText" id="{E7878A52-4AA0-4A03-858E-954A94D59EF5}">
            <xm:f>NOT(ISERROR(SEARCH(Liste!$A$17,AD10)))</xm:f>
            <xm:f>Liste!$A$17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AD15:AJ15 AD20:AJ20 AD25:AJ25 AD30:AJ30 AD35:AJ35 AD10:AJ10</xm:sqref>
        </x14:conditionalFormatting>
        <x14:conditionalFormatting xmlns:xm="http://schemas.microsoft.com/office/excel/2006/main">
          <x14:cfRule type="containsText" priority="34" operator="containsText" id="{39704B54-97F8-475A-81FB-9AFC568E2BC7}">
            <xm:f>NOT(ISERROR(SEARCH(Liste!$A$6,AK10)))</xm:f>
            <xm:f>Liste!$A$6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33" operator="containsText" id="{BD3D2E67-7730-4A28-AE29-8C259C89D4AA}">
            <xm:f>NOT(ISERROR(SEARCH(Liste!$A$4,AK10)))</xm:f>
            <xm:f>Liste!$A$4</xm:f>
            <x14:dxf>
              <font>
                <color theme="1"/>
              </font>
              <fill>
                <patternFill patternType="solid">
                  <bgColor theme="5" tint="0.79998168889431442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32" operator="containsText" id="{F78995EC-61A9-49EC-8D49-B466FB447416}">
            <xm:f>NOT(ISERROR(SEARCH(Liste!$A$7,AK10)))</xm:f>
            <xm:f>Liste!$A$7</xm:f>
            <x14:dxf>
              <font>
                <color theme="1"/>
              </font>
              <fill>
                <patternFill patternType="solid">
                  <bgColor rgb="FFC00000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19" operator="containsText" id="{FF8EB4E2-6DCF-46F6-9AD5-BF81FAF4CB33}">
            <xm:f>NOT(ISERROR(SEARCH(Liste!$A$18,AK10)))</xm:f>
            <xm:f>Liste!$A$18</xm:f>
            <x14:dxf>
              <font>
                <color theme="1"/>
              </font>
              <fill>
                <patternFill patternType="solid">
                  <bgColor theme="4" tint="0.39994506668294322"/>
                </patternFill>
              </fill>
            </x14:dxf>
          </x14:cfRule>
          <x14:cfRule type="containsText" priority="20" operator="containsText" id="{BE6F50E7-C0AA-423F-9525-1D771C09298B}">
            <xm:f>NOT(ISERROR(SEARCH(Liste!$A$20,AK10)))</xm:f>
            <xm:f>Liste!$A$20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21" operator="containsText" id="{509126EC-86D3-42C0-8897-E02699A3A350}">
            <xm:f>NOT(ISERROR(SEARCH(Liste!$A$19,AK10)))</xm:f>
            <xm:f>Liste!$A$19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31" operator="containsText" id="{97891603-8A1C-48C8-A0DC-D1D0627EBE00}">
            <xm:f>NOT(ISERROR(SEARCH(Liste!$A$8,AK10)))</xm:f>
            <xm:f>Liste!$A$8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30" operator="containsText" id="{A7D4D1EB-5218-437C-A28E-981054C2410F}">
            <xm:f>NOT(ISERROR(SEARCH(Liste!$A$9,AK10)))</xm:f>
            <xm:f>Liste!$A$9</xm:f>
            <x14:dxf>
              <font>
                <color theme="0"/>
              </font>
              <fill>
                <patternFill patternType="solid">
                  <bgColor rgb="FF7030A0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29" operator="containsText" id="{B646D3F4-8798-44D0-AADE-D8FC2FAEAE37}">
            <xm:f>NOT(ISERROR(SEARCH(Liste!$A$10,AK10)))</xm:f>
            <xm:f>Liste!$A$10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28" operator="containsText" id="{DF1C14B9-293B-4E4A-9697-93A3A6C5F827}">
            <xm:f>NOT(ISERROR(SEARCH(Liste!$A$11,AK10)))</xm:f>
            <xm:f>Liste!$A$11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27" operator="containsText" id="{A71B8377-B929-42D7-A640-A97E6C0256A6}">
            <xm:f>NOT(ISERROR(SEARCH(Liste!$A$12,AK10)))</xm:f>
            <xm:f>Liste!$A$12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26" operator="containsText" id="{725A2898-A329-4983-9918-361BD3F61A5D}">
            <xm:f>NOT(ISERROR(SEARCH(Liste!$A$13,AK10)))</xm:f>
            <xm:f>Liste!$A$13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25" operator="containsText" id="{6C307077-FB3E-4783-9D7F-E4DA97422873}">
            <xm:f>NOT(ISERROR(SEARCH(Liste!$A$14,AK10)))</xm:f>
            <xm:f>Liste!$A$14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24" operator="containsText" id="{510043DF-9E96-4BD2-AB43-4183C3ADD8BD}">
            <xm:f>NOT(ISERROR(SEARCH(Liste!$A$15,AK10)))</xm:f>
            <xm:f>Liste!$A$15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22" operator="containsText" id="{E8F1D254-95FC-48E8-9D52-4F0ED5C340F0}">
            <xm:f>NOT(ISERROR(SEARCH(Liste!$A$5,AK10)))</xm:f>
            <xm:f>Liste!$A$5</xm:f>
            <x14:dxf>
              <font>
                <color theme="1"/>
              </font>
              <fill>
                <patternFill patternType="solid">
                  <bgColor theme="7" tint="0.39997558519241921"/>
                </patternFill>
              </fill>
            </x14:dxf>
          </x14:cfRule>
          <x14:cfRule type="containsText" priority="23" operator="containsText" id="{27B182C1-FC71-4D3E-A266-4A2E179082FD}">
            <xm:f>NOT(ISERROR(SEARCH(Liste!$A$17,AK10)))</xm:f>
            <xm:f>Liste!$A$17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AK15:BE15 AK20:BE20 AK25:BE25 AK30:BE30 AK35:BE35 AK10:BE10</xm:sqref>
        </x14:conditionalFormatting>
        <x14:conditionalFormatting xmlns:xm="http://schemas.microsoft.com/office/excel/2006/main">
          <x14:cfRule type="containsText" priority="17" operator="containsText" id="{55933AAC-14EE-4642-BF80-62926FCBC14D}">
            <xm:f>NOT(ISERROR(SEARCH(Liste!$A$6,BF10)))</xm:f>
            <xm:f>Liste!$A$6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BF15:CG15 BF20:CG20 BF25:CG25 BF30:CG30 BF35:CG35 BF10:CG10</xm:sqref>
        </x14:conditionalFormatting>
        <x14:conditionalFormatting xmlns:xm="http://schemas.microsoft.com/office/excel/2006/main">
          <x14:cfRule type="containsText" priority="16" operator="containsText" id="{177CA506-7E78-48FF-AB93-62A70BECD5BB}">
            <xm:f>NOT(ISERROR(SEARCH(Liste!$A$4,BF10)))</xm:f>
            <xm:f>Liste!$A$4</xm:f>
            <x14:dxf>
              <font>
                <color theme="1"/>
              </font>
              <fill>
                <patternFill patternType="solid">
                  <bgColor theme="5" tint="0.79998168889431442"/>
                </patternFill>
              </fill>
            </x14:dxf>
          </x14:cfRule>
          <xm:sqref>BF15:CG15 BF20:CG20 BF25:CG25 BF30:CG30 BF35:CG35 BF10:CG10</xm:sqref>
        </x14:conditionalFormatting>
        <x14:conditionalFormatting xmlns:xm="http://schemas.microsoft.com/office/excel/2006/main">
          <x14:cfRule type="containsText" priority="15" operator="containsText" id="{F68FE6E2-7C92-4F25-8296-42C5DD156188}">
            <xm:f>NOT(ISERROR(SEARCH(Liste!$A$7,BF10)))</xm:f>
            <xm:f>Liste!$A$7</xm:f>
            <x14:dxf>
              <font>
                <color theme="1"/>
              </font>
              <fill>
                <patternFill patternType="solid">
                  <bgColor rgb="FFC00000"/>
                </patternFill>
              </fill>
            </x14:dxf>
          </x14:cfRule>
          <xm:sqref>BF15:CG15 BF20:CG20 BF25:CG25 BF30:CG30 BF35:CG35 BF10:CG10</xm:sqref>
        </x14:conditionalFormatting>
        <x14:conditionalFormatting xmlns:xm="http://schemas.microsoft.com/office/excel/2006/main">
          <x14:cfRule type="containsText" priority="2" operator="containsText" id="{E52CC7BC-FEAF-446C-92D2-732D3C5E242A}">
            <xm:f>NOT(ISERROR(SEARCH(Liste!$A$18,BF10)))</xm:f>
            <xm:f>Liste!$A$18</xm:f>
            <x14:dxf>
              <font>
                <color theme="1"/>
              </font>
              <fill>
                <patternFill patternType="solid">
                  <bgColor theme="4" tint="0.39994506668294322"/>
                </patternFill>
              </fill>
            </x14:dxf>
          </x14:cfRule>
          <x14:cfRule type="containsText" priority="3" operator="containsText" id="{2EA82119-F07B-45CE-8B70-524511A84815}">
            <xm:f>NOT(ISERROR(SEARCH(Liste!$A$20,BF10)))</xm:f>
            <xm:f>Liste!$A$20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4" operator="containsText" id="{CF732851-D76D-4704-A21E-1914247702B4}">
            <xm:f>NOT(ISERROR(SEARCH(Liste!$A$19,BF10)))</xm:f>
            <xm:f>Liste!$A$19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14:cfRule type="containsText" priority="14" operator="containsText" id="{DA3B88E4-6C07-4D1D-9BE1-69625E409CAD}">
            <xm:f>NOT(ISERROR(SEARCH(Liste!$A$8,BF10)))</xm:f>
            <xm:f>Liste!$A$8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BF15:CG15 BF20:CG20 BF25:CG25 BF30:CG30 BF35:CG35 BF10:CG10</xm:sqref>
        </x14:conditionalFormatting>
        <x14:conditionalFormatting xmlns:xm="http://schemas.microsoft.com/office/excel/2006/main">
          <x14:cfRule type="containsText" priority="13" operator="containsText" id="{74B298DD-C4CA-4EF0-BF59-50C6ABE06284}">
            <xm:f>NOT(ISERROR(SEARCH(Liste!$A$9,BF10)))</xm:f>
            <xm:f>Liste!$A$9</xm:f>
            <x14:dxf>
              <font>
                <color theme="0"/>
              </font>
              <fill>
                <patternFill patternType="solid">
                  <bgColor rgb="FF7030A0"/>
                </patternFill>
              </fill>
            </x14:dxf>
          </x14:cfRule>
          <xm:sqref>BF15:CG15 BF20:CG20 BF25:CG25 BF30:CG30 BF35:CG35 BF10:CG10</xm:sqref>
        </x14:conditionalFormatting>
        <x14:conditionalFormatting xmlns:xm="http://schemas.microsoft.com/office/excel/2006/main">
          <x14:cfRule type="containsText" priority="12" operator="containsText" id="{D70D30C9-2C0D-40E4-B28E-69E1D05C8604}">
            <xm:f>NOT(ISERROR(SEARCH(Liste!$A$10,BF10)))</xm:f>
            <xm:f>Liste!$A$10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BF15:CG15 BF20:CG20 BF25:CG25 BF30:CG30 BF35:CG35 BF10:CG10</xm:sqref>
        </x14:conditionalFormatting>
        <x14:conditionalFormatting xmlns:xm="http://schemas.microsoft.com/office/excel/2006/main">
          <x14:cfRule type="containsText" priority="11" operator="containsText" id="{6FB90A91-2280-47D0-9F21-58CBF9F14357}">
            <xm:f>NOT(ISERROR(SEARCH(Liste!$A$11,BF10)))</xm:f>
            <xm:f>Liste!$A$11</xm:f>
            <x14:dxf>
              <font>
                <color theme="1"/>
              </font>
              <fill>
                <patternFill patternType="solid">
                  <bgColor rgb="FF00B050"/>
                </patternFill>
              </fill>
            </x14:dxf>
          </x14:cfRule>
          <xm:sqref>BF15:CG15 BF20:CG20 BF25:CG25 BF30:CG30 BF35:CG35 BF10:CG10</xm:sqref>
        </x14:conditionalFormatting>
        <x14:conditionalFormatting xmlns:xm="http://schemas.microsoft.com/office/excel/2006/main">
          <x14:cfRule type="containsText" priority="10" operator="containsText" id="{89485A80-97D2-475A-80C4-2856A45E90CC}">
            <xm:f>NOT(ISERROR(SEARCH(Liste!$A$12,BF10)))</xm:f>
            <xm:f>Liste!$A$12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BF15:CG15 BF20:CG20 BF25:CG25 BF30:CG30 BF35:CG35 BF10:CG10</xm:sqref>
        </x14:conditionalFormatting>
        <x14:conditionalFormatting xmlns:xm="http://schemas.microsoft.com/office/excel/2006/main">
          <x14:cfRule type="containsText" priority="9" operator="containsText" id="{B1045120-D4A4-4E0F-B0E8-9446B5526A3C}">
            <xm:f>NOT(ISERROR(SEARCH(Liste!$A$13,BF10)))</xm:f>
            <xm:f>Liste!$A$13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BF15:CG15 BF20:CG20 BF25:CG25 BF30:CG30 BF35:CG35 BF10:CG10</xm:sqref>
        </x14:conditionalFormatting>
        <x14:conditionalFormatting xmlns:xm="http://schemas.microsoft.com/office/excel/2006/main">
          <x14:cfRule type="containsText" priority="8" operator="containsText" id="{2AF46538-7737-492B-BA38-C7718AE393C1}">
            <xm:f>NOT(ISERROR(SEARCH(Liste!$A$14,BF10)))</xm:f>
            <xm:f>Liste!$A$14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BF15:CG15 BF20:CG20 BF25:CG25 BF30:CG30 BF35:CG35 BF10:CG10</xm:sqref>
        </x14:conditionalFormatting>
        <x14:conditionalFormatting xmlns:xm="http://schemas.microsoft.com/office/excel/2006/main">
          <x14:cfRule type="containsText" priority="7" operator="containsText" id="{5DDCED7A-D448-4C31-85FF-0193BFCBC9D6}">
            <xm:f>NOT(ISERROR(SEARCH(Liste!$A$15,BF10)))</xm:f>
            <xm:f>Liste!$A$15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BF15:CG15 BF20:CG20 BF25:CG25 BF30:CG30 BF35:CG35 BF10:CG10</xm:sqref>
        </x14:conditionalFormatting>
        <x14:conditionalFormatting xmlns:xm="http://schemas.microsoft.com/office/excel/2006/main">
          <x14:cfRule type="containsText" priority="5" operator="containsText" id="{CAE7A906-0E57-4FCA-86ED-02F1CE36B9F1}">
            <xm:f>NOT(ISERROR(SEARCH(Liste!$A$5,BF10)))</xm:f>
            <xm:f>Liste!$A$5</xm:f>
            <x14:dxf>
              <font>
                <color theme="1"/>
              </font>
              <fill>
                <patternFill patternType="solid">
                  <bgColor theme="7" tint="0.39997558519241921"/>
                </patternFill>
              </fill>
            </x14:dxf>
          </x14:cfRule>
          <x14:cfRule type="containsText" priority="6" operator="containsText" id="{82E641EB-C745-4A1D-ADAC-D6DD0864672B}">
            <xm:f>NOT(ISERROR(SEARCH(Liste!$A$17,BF10)))</xm:f>
            <xm:f>Liste!$A$17</xm:f>
            <x14:dxf>
              <font>
                <color theme="1"/>
              </font>
              <fill>
                <patternFill patternType="solid">
                  <bgColor rgb="FFFFFF00"/>
                </patternFill>
              </fill>
            </x14:dxf>
          </x14:cfRule>
          <xm:sqref>BF15:CG15 BF20:CG20 BF25:CG25 BF30:CG30 BF35:CG35 BF10:CG10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97D3C3E2-06ED-463F-83FF-07CE79FBEDD5}">
          <x14:formula1>
            <xm:f>Liste!$B$3:$B$14</xm:f>
          </x14:formula1>
          <xm:sqref>A1</xm:sqref>
        </x14:dataValidation>
        <x14:dataValidation type="list" allowBlank="1" showInputMessage="1" showErrorMessage="1" xr:uid="{668A89E2-A647-467D-A0FD-48F6DEFF0893}">
          <x14:formula1>
            <xm:f>Liste!$C$3:$C$14</xm:f>
          </x14:formula1>
          <xm:sqref>A2</xm:sqref>
        </x14:dataValidation>
        <x14:dataValidation type="list" allowBlank="1" showInputMessage="1" showErrorMessage="1" xr:uid="{9F24F6D1-450D-4464-8ACE-9E6FE28CA267}">
          <x14:formula1>
            <xm:f>Liste!$A$3:$A$21</xm:f>
          </x14:formula1>
          <xm:sqref>B27:CG29 B32:CG34 C7:CI8 B12:CG14 B22:CG24 B7:B9 C9:CG9 B17:CG19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C21"/>
  <sheetViews>
    <sheetView workbookViewId="0">
      <selection activeCell="A17" sqref="A17"/>
    </sheetView>
  </sheetViews>
  <sheetFormatPr baseColWidth="10" defaultColWidth="9.140625" defaultRowHeight="15"/>
  <cols>
    <col min="1" max="1" width="19.42578125" bestFit="1" customWidth="1"/>
  </cols>
  <sheetData>
    <row r="2" spans="1:3">
      <c r="A2" s="13" t="s">
        <v>23</v>
      </c>
      <c r="B2" s="13" t="s">
        <v>24</v>
      </c>
      <c r="C2" s="13" t="s">
        <v>25</v>
      </c>
    </row>
    <row r="3" spans="1:3">
      <c r="A3" t="s">
        <v>7</v>
      </c>
      <c r="B3" s="12">
        <v>1</v>
      </c>
      <c r="C3" s="12">
        <v>2023</v>
      </c>
    </row>
    <row r="4" spans="1:3">
      <c r="A4" t="s">
        <v>8</v>
      </c>
      <c r="B4" s="12">
        <v>2</v>
      </c>
      <c r="C4" s="12">
        <v>2024</v>
      </c>
    </row>
    <row r="5" spans="1:3">
      <c r="A5" t="s">
        <v>9</v>
      </c>
      <c r="B5" s="12">
        <v>3</v>
      </c>
      <c r="C5" s="12">
        <v>2025</v>
      </c>
    </row>
    <row r="6" spans="1:3">
      <c r="A6" t="s">
        <v>10</v>
      </c>
      <c r="B6" s="12">
        <v>4</v>
      </c>
      <c r="C6" s="12">
        <v>2026</v>
      </c>
    </row>
    <row r="7" spans="1:3">
      <c r="A7" t="s">
        <v>11</v>
      </c>
      <c r="B7" s="12">
        <v>5</v>
      </c>
      <c r="C7" s="12">
        <v>2027</v>
      </c>
    </row>
    <row r="8" spans="1:3">
      <c r="A8" t="s">
        <v>12</v>
      </c>
      <c r="B8" s="12">
        <v>6</v>
      </c>
      <c r="C8" s="12">
        <v>2028</v>
      </c>
    </row>
    <row r="9" spans="1:3">
      <c r="A9" t="s">
        <v>13</v>
      </c>
      <c r="B9" s="12">
        <v>7</v>
      </c>
      <c r="C9" s="12">
        <v>2029</v>
      </c>
    </row>
    <row r="10" spans="1:3">
      <c r="A10" t="s">
        <v>26</v>
      </c>
      <c r="B10" s="12">
        <v>8</v>
      </c>
      <c r="C10" s="12">
        <v>2030</v>
      </c>
    </row>
    <row r="11" spans="1:3">
      <c r="A11" t="s">
        <v>14</v>
      </c>
      <c r="B11" s="12">
        <v>9</v>
      </c>
      <c r="C11" s="12">
        <v>2031</v>
      </c>
    </row>
    <row r="12" spans="1:3">
      <c r="A12" t="s">
        <v>15</v>
      </c>
      <c r="B12" s="12">
        <v>10</v>
      </c>
      <c r="C12" s="12">
        <v>2032</v>
      </c>
    </row>
    <row r="13" spans="1:3">
      <c r="A13" t="s">
        <v>16</v>
      </c>
      <c r="B13" s="12">
        <v>11</v>
      </c>
      <c r="C13" s="12">
        <v>2033</v>
      </c>
    </row>
    <row r="14" spans="1:3">
      <c r="A14" t="s">
        <v>35</v>
      </c>
      <c r="B14" s="12">
        <v>12</v>
      </c>
      <c r="C14" s="12">
        <v>2034</v>
      </c>
    </row>
    <row r="15" spans="1:3">
      <c r="A15" t="s">
        <v>17</v>
      </c>
    </row>
    <row r="16" spans="1:3">
      <c r="A16" t="s">
        <v>18</v>
      </c>
    </row>
    <row r="17" spans="1:1">
      <c r="A17" t="s">
        <v>36</v>
      </c>
    </row>
    <row r="18" spans="1:1">
      <c r="A18" t="s">
        <v>19</v>
      </c>
    </row>
    <row r="19" spans="1:1">
      <c r="A19" t="s">
        <v>20</v>
      </c>
    </row>
    <row r="20" spans="1:1">
      <c r="A20" t="s">
        <v>21</v>
      </c>
    </row>
    <row r="21" spans="1:1">
      <c r="A21" t="s">
        <v>22</v>
      </c>
    </row>
  </sheetData>
  <sortState xmlns:xlrd2="http://schemas.microsoft.com/office/spreadsheetml/2017/richdata2" ref="A3:A21">
    <sortCondition ref="A3:A21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16</vt:i4>
      </vt:variant>
    </vt:vector>
  </HeadingPairs>
  <TitlesOfParts>
    <vt:vector size="18" baseType="lpstr">
      <vt:lpstr>Planning</vt:lpstr>
      <vt:lpstr>Liste</vt:lpstr>
      <vt:lpstr>Annuel</vt:lpstr>
      <vt:lpstr>Août</vt:lpstr>
      <vt:lpstr>Avril</vt:lpstr>
      <vt:lpstr>Décembre</vt:lpstr>
      <vt:lpstr>Février</vt:lpstr>
      <vt:lpstr>Janvier</vt:lpstr>
      <vt:lpstr>Juillet</vt:lpstr>
      <vt:lpstr>Juin</vt:lpstr>
      <vt:lpstr>ListeAnnées</vt:lpstr>
      <vt:lpstr>ListeItems</vt:lpstr>
      <vt:lpstr>ListeMois</vt:lpstr>
      <vt:lpstr>Mai</vt:lpstr>
      <vt:lpstr>Mars</vt:lpstr>
      <vt:lpstr>Novembre</vt:lpstr>
      <vt:lpstr>Octobre</vt:lpstr>
      <vt:lpstr>Septembre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papa</dc:creator>
  <cp:keywords/>
  <dc:description/>
  <cp:lastModifiedBy>Police Municipale</cp:lastModifiedBy>
  <cp:revision/>
  <cp:lastPrinted>2023-07-15T15:55:02Z</cp:lastPrinted>
  <dcterms:created xsi:type="dcterms:W3CDTF">2023-03-25T12:04:46Z</dcterms:created>
  <dcterms:modified xsi:type="dcterms:W3CDTF">2023-07-19T12:52:54Z</dcterms:modified>
  <cp:category/>
  <cp:contentStatus/>
</cp:coreProperties>
</file>