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\OneDrive\Bureau\Belote\"/>
    </mc:Choice>
  </mc:AlternateContent>
  <bookViews>
    <workbookView xWindow="-110" yWindow="-110" windowWidth="19310" windowHeight="9260" tabRatio="681" firstSheet="8" activeTab="12"/>
  </bookViews>
  <sheets>
    <sheet name="Demarrage" sheetId="16" r:id="rId1"/>
    <sheet name="Tournois 15E" sheetId="15" r:id="rId2"/>
    <sheet name="Tournois 14E" sheetId="14" r:id="rId3"/>
    <sheet name="Tournois 13E" sheetId="13" r:id="rId4"/>
    <sheet name="Tournois 12E" sheetId="1" r:id="rId5"/>
    <sheet name="Tournois 11E" sheetId="3" r:id="rId6"/>
    <sheet name="Tournois 10E" sheetId="4" r:id="rId7"/>
    <sheet name="Tournois 9E" sheetId="5" r:id="rId8"/>
    <sheet name="Tournois 8E" sheetId="6" r:id="rId9"/>
    <sheet name="Tournois 7E" sheetId="7" r:id="rId10"/>
    <sheet name="Tournois 6E" sheetId="8" r:id="rId11"/>
    <sheet name="Tournois 5E" sheetId="9" r:id="rId12"/>
    <sheet name="Tournois 4E" sheetId="10" r:id="rId13"/>
    <sheet name="Répartition" sheetId="12" r:id="rId14"/>
    <sheet name="Noms" sheetId="2" r:id="rId15"/>
  </sheets>
  <definedNames>
    <definedName name="_xlnm._FilterDatabase" localSheetId="6" hidden="1">'Tournois 10E'!$L$3:$M$3</definedName>
    <definedName name="_xlnm._FilterDatabase" localSheetId="5" hidden="1">'Tournois 11E'!$L$3:$M$3</definedName>
    <definedName name="_xlnm._FilterDatabase" localSheetId="4" hidden="1">'Tournois 12E'!$L$3:$M$3</definedName>
    <definedName name="_xlnm._FilterDatabase" localSheetId="3" hidden="1">'Tournois 13E'!$L$3:$M$3</definedName>
    <definedName name="_xlnm._FilterDatabase" localSheetId="2" hidden="1">'Tournois 14E'!$L$3:$M$3</definedName>
    <definedName name="_xlnm._FilterDatabase" localSheetId="1" hidden="1">'Tournois 15E'!$L$3:$M$3</definedName>
    <definedName name="_xlnm._FilterDatabase" localSheetId="12" hidden="1">'Tournois 4E'!$L$3:$M$3</definedName>
    <definedName name="_xlnm._FilterDatabase" localSheetId="11" hidden="1">'Tournois 5E'!$L$3:$M$3</definedName>
    <definedName name="_xlnm._FilterDatabase" localSheetId="10" hidden="1">'Tournois 6E'!$L$3:$M$3</definedName>
    <definedName name="_xlnm._FilterDatabase" localSheetId="9" hidden="1">'Tournois 7E'!$L$3:$M$3</definedName>
    <definedName name="_xlnm._FilterDatabase" localSheetId="8" hidden="1">'Tournois 8E'!$L$3:$M$3</definedName>
    <definedName name="_xlnm._FilterDatabase" localSheetId="7" hidden="1">'Tournois 9E'!$L$3:$M$3</definedName>
    <definedName name="Nom">Noms!$A$4:$A$41</definedName>
    <definedName name="Noms">Noms!$A$4:$A$41</definedName>
    <definedName name="P">Noms!$E$4</definedName>
    <definedName name="Payé">Noms!$B$4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9" l="1"/>
  <c r="E12" i="9"/>
  <c r="E11" i="9"/>
  <c r="E10" i="9"/>
  <c r="E9" i="9"/>
  <c r="E8" i="9"/>
  <c r="E7" i="9"/>
  <c r="E6" i="9"/>
  <c r="E5" i="9"/>
  <c r="E4" i="9"/>
  <c r="E15" i="8"/>
  <c r="E14" i="8"/>
  <c r="E13" i="8"/>
  <c r="E12" i="8"/>
  <c r="E11" i="8"/>
  <c r="E10" i="8"/>
  <c r="E9" i="8"/>
  <c r="E8" i="8"/>
  <c r="E7" i="8"/>
  <c r="E6" i="8"/>
  <c r="E5" i="8"/>
  <c r="E4" i="8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4" i="15"/>
  <c r="E5" i="10"/>
  <c r="E6" i="10"/>
  <c r="E7" i="10"/>
  <c r="E8" i="10"/>
  <c r="E9" i="10"/>
  <c r="E10" i="10"/>
  <c r="E11" i="10"/>
  <c r="E4" i="10"/>
  <c r="N11" i="10" l="1"/>
  <c r="N17" i="3" l="1"/>
  <c r="E17" i="12"/>
  <c r="G17" i="12" s="1"/>
  <c r="M5" i="10"/>
  <c r="M6" i="10"/>
  <c r="M7" i="9"/>
  <c r="M8" i="9"/>
  <c r="M5" i="8"/>
  <c r="M6" i="8"/>
  <c r="M4" i="8"/>
  <c r="M5" i="5"/>
  <c r="M9" i="5"/>
  <c r="M7" i="4"/>
  <c r="E6" i="12"/>
  <c r="F6" i="12" s="1"/>
  <c r="L11" i="10" s="1"/>
  <c r="E7" i="12"/>
  <c r="F7" i="12" s="1"/>
  <c r="L16" i="9" s="1"/>
  <c r="E8" i="12"/>
  <c r="G8" i="12" s="1"/>
  <c r="M16" i="8" s="1"/>
  <c r="E9" i="12"/>
  <c r="G9" i="12" s="1"/>
  <c r="M17" i="7" s="1"/>
  <c r="N11" i="15"/>
  <c r="N10" i="15"/>
  <c r="N9" i="15"/>
  <c r="N8" i="15"/>
  <c r="N7" i="15"/>
  <c r="N6" i="15"/>
  <c r="N5" i="15"/>
  <c r="N4" i="15"/>
  <c r="J32" i="15"/>
  <c r="J30" i="15"/>
  <c r="M18" i="15" s="1"/>
  <c r="J28" i="15"/>
  <c r="M16" i="15" s="1"/>
  <c r="J26" i="15"/>
  <c r="M15" i="15" s="1"/>
  <c r="J24" i="15"/>
  <c r="J22" i="15"/>
  <c r="M13" i="15" s="1"/>
  <c r="J20" i="15"/>
  <c r="M12" i="15" s="1"/>
  <c r="J18" i="15"/>
  <c r="M11" i="15" s="1"/>
  <c r="J16" i="15"/>
  <c r="M10" i="15" s="1"/>
  <c r="M14" i="15"/>
  <c r="J14" i="15"/>
  <c r="M9" i="15" s="1"/>
  <c r="J12" i="15"/>
  <c r="J10" i="15"/>
  <c r="M7" i="15" s="1"/>
  <c r="M8" i="15"/>
  <c r="J8" i="15"/>
  <c r="M6" i="15" s="1"/>
  <c r="J6" i="15"/>
  <c r="M5" i="15" s="1"/>
  <c r="J4" i="15"/>
  <c r="M4" i="15" s="1"/>
  <c r="E10" i="12"/>
  <c r="F10" i="12" s="1"/>
  <c r="L17" i="6" s="1"/>
  <c r="E11" i="12"/>
  <c r="F11" i="12" s="1"/>
  <c r="L16" i="5" s="1"/>
  <c r="E15" i="12"/>
  <c r="G15" i="12" s="1"/>
  <c r="P15" i="12" s="1"/>
  <c r="E16" i="12"/>
  <c r="G16" i="12" s="1"/>
  <c r="P16" i="12" s="1"/>
  <c r="E14" i="12"/>
  <c r="G14" i="12" s="1"/>
  <c r="M18" i="1" s="1"/>
  <c r="E13" i="12"/>
  <c r="F13" i="12" s="1"/>
  <c r="L17" i="3" s="1"/>
  <c r="E12" i="12"/>
  <c r="G12" i="12" s="1"/>
  <c r="M16" i="4" s="1"/>
  <c r="N6" i="10"/>
  <c r="N5" i="10"/>
  <c r="N4" i="10"/>
  <c r="N7" i="10"/>
  <c r="N7" i="9"/>
  <c r="N6" i="9"/>
  <c r="N5" i="9"/>
  <c r="N4" i="9"/>
  <c r="N16" i="9" s="1"/>
  <c r="N8" i="9"/>
  <c r="N7" i="8"/>
  <c r="N6" i="8"/>
  <c r="N5" i="8"/>
  <c r="N4" i="8"/>
  <c r="N16" i="8" s="1"/>
  <c r="N8" i="8"/>
  <c r="N7" i="7"/>
  <c r="N6" i="7"/>
  <c r="N5" i="7"/>
  <c r="N4" i="7"/>
  <c r="N17" i="7" s="1"/>
  <c r="N8" i="7"/>
  <c r="N7" i="6"/>
  <c r="N6" i="6"/>
  <c r="N5" i="6"/>
  <c r="N4" i="6"/>
  <c r="N17" i="6" s="1"/>
  <c r="N8" i="6"/>
  <c r="N8" i="5"/>
  <c r="N7" i="5"/>
  <c r="N6" i="5"/>
  <c r="N5" i="5"/>
  <c r="N4" i="5"/>
  <c r="N16" i="5" s="1"/>
  <c r="N8" i="4"/>
  <c r="N7" i="4"/>
  <c r="N6" i="4"/>
  <c r="N5" i="4"/>
  <c r="N4" i="4"/>
  <c r="N16" i="4" s="1"/>
  <c r="N8" i="3"/>
  <c r="N7" i="3"/>
  <c r="N6" i="3"/>
  <c r="N5" i="3"/>
  <c r="N4" i="3"/>
  <c r="N10" i="13"/>
  <c r="N9" i="13"/>
  <c r="N8" i="13"/>
  <c r="N7" i="13"/>
  <c r="N6" i="13"/>
  <c r="N5" i="13"/>
  <c r="N4" i="13"/>
  <c r="N19" i="13" s="1"/>
  <c r="N11" i="14"/>
  <c r="N10" i="14"/>
  <c r="N9" i="14"/>
  <c r="N8" i="14"/>
  <c r="N7" i="14"/>
  <c r="N6" i="14"/>
  <c r="N5" i="14"/>
  <c r="N4" i="14"/>
  <c r="N20" i="14" s="1"/>
  <c r="M17" i="14"/>
  <c r="J30" i="14"/>
  <c r="J28" i="14"/>
  <c r="J26" i="14"/>
  <c r="M15" i="14" s="1"/>
  <c r="J24" i="14"/>
  <c r="M14" i="14" s="1"/>
  <c r="J22" i="14"/>
  <c r="J20" i="14"/>
  <c r="M12" i="14" s="1"/>
  <c r="J18" i="14"/>
  <c r="M11" i="14" s="1"/>
  <c r="M16" i="14"/>
  <c r="J16" i="14"/>
  <c r="J14" i="14"/>
  <c r="M9" i="14" s="1"/>
  <c r="M13" i="14"/>
  <c r="J12" i="14"/>
  <c r="M8" i="14" s="1"/>
  <c r="M10" i="14"/>
  <c r="J10" i="14"/>
  <c r="M7" i="14" s="1"/>
  <c r="J8" i="14"/>
  <c r="M6" i="14" s="1"/>
  <c r="J6" i="14"/>
  <c r="M5" i="14"/>
  <c r="J4" i="14"/>
  <c r="M4" i="14" s="1"/>
  <c r="J28" i="13"/>
  <c r="M16" i="13" s="1"/>
  <c r="J26" i="13"/>
  <c r="M15" i="13" s="1"/>
  <c r="J24" i="13"/>
  <c r="M14" i="13" s="1"/>
  <c r="J22" i="13"/>
  <c r="M13" i="13" s="1"/>
  <c r="J20" i="13"/>
  <c r="M12" i="13" s="1"/>
  <c r="J18" i="13"/>
  <c r="M11" i="13" s="1"/>
  <c r="J16" i="13"/>
  <c r="J14" i="13"/>
  <c r="M9" i="13" s="1"/>
  <c r="J12" i="13"/>
  <c r="M8" i="13" s="1"/>
  <c r="N11" i="13"/>
  <c r="M10" i="13"/>
  <c r="J10" i="13"/>
  <c r="M7" i="13" s="1"/>
  <c r="J8" i="13"/>
  <c r="M6" i="13" s="1"/>
  <c r="J6" i="13"/>
  <c r="M5" i="13"/>
  <c r="J4" i="13"/>
  <c r="M4" i="13" s="1"/>
  <c r="N11" i="1"/>
  <c r="N10" i="1"/>
  <c r="M16" i="12"/>
  <c r="J10" i="10"/>
  <c r="M7" i="10" s="1"/>
  <c r="J8" i="10"/>
  <c r="J6" i="10"/>
  <c r="J4" i="10"/>
  <c r="M4" i="10" s="1"/>
  <c r="J12" i="9"/>
  <c r="J10" i="9"/>
  <c r="J8" i="9"/>
  <c r="M6" i="9" s="1"/>
  <c r="J6" i="9"/>
  <c r="M5" i="9" s="1"/>
  <c r="J4" i="9"/>
  <c r="M4" i="9" s="1"/>
  <c r="J14" i="8"/>
  <c r="M9" i="8" s="1"/>
  <c r="J12" i="8"/>
  <c r="M8" i="8" s="1"/>
  <c r="J10" i="8"/>
  <c r="M7" i="8" s="1"/>
  <c r="J8" i="8"/>
  <c r="J6" i="8"/>
  <c r="J4" i="8"/>
  <c r="J16" i="7"/>
  <c r="M10" i="7" s="1"/>
  <c r="J14" i="7"/>
  <c r="M9" i="7" s="1"/>
  <c r="J12" i="7"/>
  <c r="M8" i="7" s="1"/>
  <c r="J10" i="7"/>
  <c r="M7" i="7" s="1"/>
  <c r="J8" i="7"/>
  <c r="M6" i="7" s="1"/>
  <c r="J6" i="7"/>
  <c r="M5" i="7" s="1"/>
  <c r="J4" i="7"/>
  <c r="M4" i="7" s="1"/>
  <c r="J18" i="6"/>
  <c r="M11" i="6" s="1"/>
  <c r="J16" i="6"/>
  <c r="M10" i="6" s="1"/>
  <c r="J14" i="6"/>
  <c r="M9" i="6" s="1"/>
  <c r="J12" i="6"/>
  <c r="M8" i="6" s="1"/>
  <c r="J10" i="6"/>
  <c r="M7" i="6" s="1"/>
  <c r="J8" i="6"/>
  <c r="M6" i="6" s="1"/>
  <c r="J6" i="6"/>
  <c r="M5" i="6" s="1"/>
  <c r="J4" i="6"/>
  <c r="M4" i="6" s="1"/>
  <c r="J20" i="5"/>
  <c r="M12" i="5" s="1"/>
  <c r="J18" i="5"/>
  <c r="M11" i="5" s="1"/>
  <c r="J16" i="5"/>
  <c r="M10" i="5" s="1"/>
  <c r="J14" i="5"/>
  <c r="J12" i="5"/>
  <c r="M8" i="5" s="1"/>
  <c r="J10" i="5"/>
  <c r="M7" i="5" s="1"/>
  <c r="J8" i="5"/>
  <c r="M6" i="5" s="1"/>
  <c r="J6" i="5"/>
  <c r="J4" i="5"/>
  <c r="M4" i="5" s="1"/>
  <c r="J22" i="4"/>
  <c r="M13" i="4" s="1"/>
  <c r="J20" i="4"/>
  <c r="M12" i="4" s="1"/>
  <c r="J18" i="4"/>
  <c r="M11" i="4" s="1"/>
  <c r="J16" i="4"/>
  <c r="M10" i="4" s="1"/>
  <c r="J14" i="4"/>
  <c r="M9" i="4" s="1"/>
  <c r="J12" i="4"/>
  <c r="M8" i="4" s="1"/>
  <c r="J10" i="4"/>
  <c r="J8" i="4"/>
  <c r="M6" i="4" s="1"/>
  <c r="J6" i="4"/>
  <c r="M5" i="4" s="1"/>
  <c r="J4" i="4"/>
  <c r="M4" i="4" s="1"/>
  <c r="J24" i="3"/>
  <c r="M14" i="3" s="1"/>
  <c r="J22" i="3"/>
  <c r="M13" i="3" s="1"/>
  <c r="J20" i="3"/>
  <c r="M12" i="3" s="1"/>
  <c r="J18" i="3"/>
  <c r="M11" i="3" s="1"/>
  <c r="J16" i="3"/>
  <c r="M10" i="3" s="1"/>
  <c r="J14" i="3"/>
  <c r="M9" i="3" s="1"/>
  <c r="J12" i="3"/>
  <c r="M8" i="3" s="1"/>
  <c r="J10" i="3"/>
  <c r="M7" i="3" s="1"/>
  <c r="J8" i="3"/>
  <c r="M6" i="3" s="1"/>
  <c r="J6" i="3"/>
  <c r="M5" i="3" s="1"/>
  <c r="J4" i="3"/>
  <c r="M4" i="3" s="1"/>
  <c r="J16" i="1"/>
  <c r="M10" i="1" s="1"/>
  <c r="J6" i="1"/>
  <c r="M5" i="1" s="1"/>
  <c r="J8" i="1"/>
  <c r="M6" i="1" s="1"/>
  <c r="J10" i="1"/>
  <c r="M7" i="1" s="1"/>
  <c r="J12" i="1"/>
  <c r="M8" i="1" s="1"/>
  <c r="J14" i="1"/>
  <c r="M9" i="1" s="1"/>
  <c r="J18" i="1"/>
  <c r="M11" i="1" s="1"/>
  <c r="J20" i="1"/>
  <c r="M12" i="1" s="1"/>
  <c r="J22" i="1"/>
  <c r="M13" i="1" s="1"/>
  <c r="J24" i="1"/>
  <c r="M14" i="1" s="1"/>
  <c r="J26" i="1"/>
  <c r="M15" i="1" s="1"/>
  <c r="J4" i="1"/>
  <c r="M4" i="1" s="1"/>
  <c r="M17" i="15" l="1"/>
  <c r="F12" i="12"/>
  <c r="L16" i="4" s="1"/>
  <c r="M20" i="14"/>
  <c r="F17" i="12"/>
  <c r="L21" i="15" s="1"/>
  <c r="N21" i="15"/>
  <c r="M21" i="15"/>
  <c r="M19" i="13"/>
  <c r="P17" i="12"/>
  <c r="Q17" i="12" s="1"/>
  <c r="P14" i="12"/>
  <c r="G13" i="12"/>
  <c r="M17" i="3" s="1"/>
  <c r="P12" i="12"/>
  <c r="G11" i="12"/>
  <c r="M16" i="5" s="1"/>
  <c r="G10" i="12"/>
  <c r="M17" i="6" s="1"/>
  <c r="P9" i="12"/>
  <c r="F9" i="12"/>
  <c r="L17" i="7" s="1"/>
  <c r="P8" i="12"/>
  <c r="F8" i="12"/>
  <c r="L16" i="8" s="1"/>
  <c r="G7" i="12"/>
  <c r="M16" i="9" s="1"/>
  <c r="G6" i="12"/>
  <c r="F16" i="12"/>
  <c r="L20" i="14" s="1"/>
  <c r="F14" i="12"/>
  <c r="L18" i="1" s="1"/>
  <c r="F15" i="12"/>
  <c r="L19" i="13" s="1"/>
  <c r="N4" i="1"/>
  <c r="Q12" i="12" l="1"/>
  <c r="P6" i="12"/>
  <c r="Q6" i="12" s="1"/>
  <c r="M11" i="10"/>
  <c r="Q8" i="12"/>
  <c r="P13" i="12"/>
  <c r="Q13" i="12" s="1"/>
  <c r="P11" i="12"/>
  <c r="Q11" i="12" s="1"/>
  <c r="P10" i="12"/>
  <c r="Q10" i="12" s="1"/>
  <c r="P7" i="12"/>
  <c r="Q7" i="12" s="1"/>
  <c r="Q16" i="12"/>
  <c r="Q15" i="12"/>
  <c r="Q9" i="12"/>
  <c r="N5" i="1" l="1"/>
  <c r="N6" i="1" l="1"/>
  <c r="N7" i="1" l="1"/>
  <c r="Q14" i="12" l="1"/>
  <c r="N8" i="1"/>
  <c r="N9" i="1" l="1"/>
  <c r="N18" i="1" s="1"/>
</calcChain>
</file>

<file path=xl/sharedStrings.xml><?xml version="1.0" encoding="utf-8"?>
<sst xmlns="http://schemas.openxmlformats.org/spreadsheetml/2006/main" count="558" uniqueCount="61">
  <si>
    <t>Belote Argelesienne</t>
  </si>
  <si>
    <t>Equipes</t>
  </si>
  <si>
    <t>Noms</t>
  </si>
  <si>
    <t>Payé</t>
  </si>
  <si>
    <t>Manche 1</t>
  </si>
  <si>
    <t>Manche 2</t>
  </si>
  <si>
    <t>Manche 3</t>
  </si>
  <si>
    <t>Manche 4</t>
  </si>
  <si>
    <t>Total</t>
  </si>
  <si>
    <t>X</t>
  </si>
  <si>
    <t xml:space="preserve">                                                           REPARTITION TOURNOIS</t>
  </si>
  <si>
    <t>Reçu</t>
  </si>
  <si>
    <t>Club</t>
  </si>
  <si>
    <t>contrôle</t>
  </si>
  <si>
    <t>Gains</t>
  </si>
  <si>
    <t>Nombres E</t>
  </si>
  <si>
    <t>Nbr Tables</t>
  </si>
  <si>
    <t>NA</t>
  </si>
  <si>
    <t>Nbre Joueurs</t>
  </si>
  <si>
    <t xml:space="preserve">Club </t>
  </si>
  <si>
    <t>Recette</t>
  </si>
  <si>
    <t>P</t>
  </si>
  <si>
    <t>Distribution</t>
  </si>
  <si>
    <t>Sac</t>
  </si>
  <si>
    <t>Bar</t>
  </si>
  <si>
    <t>Choisir le nombres d'équipes</t>
  </si>
  <si>
    <t>.</t>
  </si>
  <si>
    <t>RR</t>
  </si>
  <si>
    <t>BB</t>
  </si>
  <si>
    <t>CC</t>
  </si>
  <si>
    <t>AA</t>
  </si>
  <si>
    <t>ZZ</t>
  </si>
  <si>
    <t>EE</t>
  </si>
  <si>
    <t>TT</t>
  </si>
  <si>
    <t>YY</t>
  </si>
  <si>
    <t>UU</t>
  </si>
  <si>
    <t>VV</t>
  </si>
  <si>
    <t>PP</t>
  </si>
  <si>
    <t>II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</si>
  <si>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</si>
  <si>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</si>
  <si>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</si>
  <si>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</si>
  <si>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</si>
  <si>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</si>
  <si>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</si>
  <si>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</si>
  <si>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</si>
  <si>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</si>
  <si>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</si>
  <si>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</si>
  <si>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NN</t>
  </si>
  <si>
    <t>AZ</t>
  </si>
  <si>
    <t>AE</t>
  </si>
  <si>
    <t>RT</t>
  </si>
  <si>
    <t>DF</t>
  </si>
  <si>
    <t>GH</t>
  </si>
  <si>
    <t>HJ</t>
  </si>
  <si>
    <t>JK</t>
  </si>
  <si>
    <t>KL</t>
  </si>
  <si>
    <t>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</si>
</sst>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lgerian"/>
      <family val="5"/>
    </font>
    <font>
      <b/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696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E6E6FF"/>
        <bgColor rgb="FFE6E6FF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3" fillId="2" borderId="1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8" fillId="0" borderId="0" xfId="2" applyFont="1" applyAlignment="1">
      <alignment horizontal="left"/>
    </xf>
    <xf numFmtId="0" fontId="7" fillId="0" borderId="0" xfId="2" applyAlignment="1">
      <alignment horizontal="left"/>
    </xf>
    <xf numFmtId="0" fontId="7" fillId="0" borderId="0" xfId="2"/>
    <xf numFmtId="0" fontId="9" fillId="0" borderId="0" xfId="2" applyFont="1" applyAlignment="1">
      <alignment horizontal="left"/>
    </xf>
    <xf numFmtId="0" fontId="10" fillId="5" borderId="6" xfId="2" applyFont="1" applyFill="1" applyBorder="1"/>
    <xf numFmtId="0" fontId="10" fillId="5" borderId="6" xfId="2" applyFont="1" applyFill="1" applyBorder="1" applyAlignment="1">
      <alignment horizontal="center"/>
    </xf>
    <xf numFmtId="0" fontId="10" fillId="0" borderId="0" xfId="2" applyFont="1" applyAlignment="1">
      <alignment horizontal="center"/>
    </xf>
    <xf numFmtId="0" fontId="10" fillId="0" borderId="6" xfId="2" applyFont="1" applyBorder="1" applyAlignment="1">
      <alignment horizontal="center"/>
    </xf>
    <xf numFmtId="0" fontId="7" fillId="0" borderId="6" xfId="2" applyBorder="1" applyAlignment="1">
      <alignment horizontal="center"/>
    </xf>
    <xf numFmtId="0" fontId="7" fillId="7" borderId="8" xfId="2" applyFill="1" applyBorder="1" applyAlignment="1">
      <alignment horizontal="center"/>
    </xf>
    <xf numFmtId="1" fontId="7" fillId="0" borderId="7" xfId="2" applyNumberFormat="1" applyBorder="1" applyAlignment="1">
      <alignment horizontal="center"/>
    </xf>
    <xf numFmtId="1" fontId="7" fillId="0" borderId="0" xfId="2" applyNumberFormat="1" applyAlignment="1">
      <alignment horizontal="center"/>
    </xf>
    <xf numFmtId="0" fontId="10" fillId="5" borderId="6" xfId="2" applyFont="1" applyFill="1" applyBorder="1" applyAlignment="1">
      <alignment horizontal="center" vertical="center"/>
    </xf>
    <xf numFmtId="1" fontId="7" fillId="0" borderId="8" xfId="2" applyNumberFormat="1" applyBorder="1" applyAlignment="1">
      <alignment horizontal="center"/>
    </xf>
    <xf numFmtId="1" fontId="7" fillId="0" borderId="0" xfId="2" applyNumberFormat="1"/>
    <xf numFmtId="164" fontId="1" fillId="0" borderId="6" xfId="0" applyNumberFormat="1" applyFont="1" applyBorder="1"/>
    <xf numFmtId="0" fontId="3" fillId="0" borderId="9" xfId="0" applyFont="1" applyBorder="1" applyAlignment="1">
      <alignment horizontal="left" vertical="center"/>
    </xf>
    <xf numFmtId="1" fontId="10" fillId="6" borderId="6" xfId="2" applyNumberFormat="1" applyFont="1" applyFill="1" applyBorder="1" applyAlignment="1">
      <alignment horizontal="center"/>
    </xf>
    <xf numFmtId="0" fontId="7" fillId="0" borderId="8" xfId="2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0" xfId="0" applyNumberFormat="1" applyFont="1"/>
    <xf numFmtId="0" fontId="3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9" borderId="10" xfId="0" applyFont="1" applyFill="1" applyBorder="1" applyAlignment="1">
      <alignment horizontal="center" vertical="center"/>
    </xf>
    <xf numFmtId="0" fontId="1" fillId="9" borderId="1" xfId="1" applyNumberFormat="1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1" xfId="1" applyNumberFormat="1" applyFont="1" applyBorder="1"/>
    <xf numFmtId="0" fontId="1" fillId="0" borderId="1" xfId="0" applyFont="1" applyBorder="1" applyAlignment="1">
      <alignment horizontal="center"/>
    </xf>
    <xf numFmtId="165" fontId="1" fillId="0" borderId="1" xfId="1" applyNumberFormat="1" applyFont="1" applyBorder="1"/>
    <xf numFmtId="0" fontId="1" fillId="9" borderId="1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9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5696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3</xdr:row>
          <xdr:rowOff>114300</xdr:rowOff>
        </xdr:from>
        <xdr:to>
          <xdr:col>1</xdr:col>
          <xdr:colOff>622300</xdr:colOff>
          <xdr:row>5</xdr:row>
          <xdr:rowOff>177800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596900</xdr:colOff>
          <xdr:row>9</xdr:row>
          <xdr:rowOff>127000</xdr:rowOff>
        </xdr:from>
        <xdr:to>
          <xdr:col>2</xdr:col>
          <xdr:colOff>146050</xdr:colOff>
          <xdr:row>12</xdr:row>
          <xdr:rowOff>6350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FF0CBE48-F56B-4867-AF83-63BD03715A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13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330200</xdr:colOff>
          <xdr:row>6</xdr:row>
          <xdr:rowOff>107950</xdr:rowOff>
        </xdr:from>
        <xdr:to>
          <xdr:col>1</xdr:col>
          <xdr:colOff>863600</xdr:colOff>
          <xdr:row>8</xdr:row>
          <xdr:rowOff>165100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="" xmlns:a16="http://schemas.microsoft.com/office/drawing/2014/main" id="{D8C3A015-276E-476E-8553-0BE9682418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14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12</xdr:row>
          <xdr:rowOff>139700</xdr:rowOff>
        </xdr:from>
        <xdr:to>
          <xdr:col>2</xdr:col>
          <xdr:colOff>419100</xdr:colOff>
          <xdr:row>15</xdr:row>
          <xdr:rowOff>12700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="" xmlns:a16="http://schemas.microsoft.com/office/drawing/2014/main" id="{44BA8192-1751-446D-9533-565666428D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</xdr:colOff>
          <xdr:row>15</xdr:row>
          <xdr:rowOff>139700</xdr:rowOff>
        </xdr:from>
        <xdr:to>
          <xdr:col>2</xdr:col>
          <xdr:colOff>749300</xdr:colOff>
          <xdr:row>18</xdr:row>
          <xdr:rowOff>12700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="" xmlns:a16="http://schemas.microsoft.com/office/drawing/2014/main" id="{123E33A2-D834-4268-933C-FFA3A4E5F8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882650</xdr:colOff>
          <xdr:row>18</xdr:row>
          <xdr:rowOff>114300</xdr:rowOff>
        </xdr:from>
        <xdr:to>
          <xdr:col>3</xdr:col>
          <xdr:colOff>431800</xdr:colOff>
          <xdr:row>20</xdr:row>
          <xdr:rowOff>177800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="" xmlns:a16="http://schemas.microsoft.com/office/drawing/2014/main" id="{E66EE3D5-BD93-4C26-BE58-2FE8F79F6E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527050</xdr:colOff>
          <xdr:row>3</xdr:row>
          <xdr:rowOff>88900</xdr:rowOff>
        </xdr:from>
        <xdr:to>
          <xdr:col>4</xdr:col>
          <xdr:colOff>266700</xdr:colOff>
          <xdr:row>5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="" xmlns:a16="http://schemas.microsoft.com/office/drawing/2014/main" id="{CE39A74C-F267-4D17-B6DB-88EBA3152B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6</xdr:row>
          <xdr:rowOff>82550</xdr:rowOff>
        </xdr:from>
        <xdr:to>
          <xdr:col>4</xdr:col>
          <xdr:colOff>609600</xdr:colOff>
          <xdr:row>8</xdr:row>
          <xdr:rowOff>146050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="" xmlns:a16="http://schemas.microsoft.com/office/drawing/2014/main" id="{E7B58480-D3DD-4B88-AD89-BD2D1D6AA7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9</xdr:row>
          <xdr:rowOff>107950</xdr:rowOff>
        </xdr:from>
        <xdr:to>
          <xdr:col>5</xdr:col>
          <xdr:colOff>158750</xdr:colOff>
          <xdr:row>11</xdr:row>
          <xdr:rowOff>165100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="" xmlns:a16="http://schemas.microsoft.com/office/drawing/2014/main" id="{AC60AFBC-97B3-4264-9A46-C2B1D12CA3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679450</xdr:colOff>
          <xdr:row>12</xdr:row>
          <xdr:rowOff>127000</xdr:rowOff>
        </xdr:from>
        <xdr:to>
          <xdr:col>5</xdr:col>
          <xdr:colOff>419100</xdr:colOff>
          <xdr:row>15</xdr:row>
          <xdr:rowOff>6350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="" xmlns:a16="http://schemas.microsoft.com/office/drawing/2014/main" id="{CF0771CB-03D2-4EE9-BBFA-35A586BD2F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317500</xdr:colOff>
          <xdr:row>15</xdr:row>
          <xdr:rowOff>139700</xdr:rowOff>
        </xdr:from>
        <xdr:to>
          <xdr:col>6</xdr:col>
          <xdr:colOff>63500</xdr:colOff>
          <xdr:row>18</xdr:row>
          <xdr:rowOff>12700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="" xmlns:a16="http://schemas.microsoft.com/office/drawing/2014/main" id="{51CD7907-1529-48D1-A036-46574BF301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615950</xdr:colOff>
          <xdr:row>18</xdr:row>
          <xdr:rowOff>146050</xdr:rowOff>
        </xdr:from>
        <xdr:to>
          <xdr:col>6</xdr:col>
          <xdr:colOff>355600</xdr:colOff>
          <xdr:row>21</xdr:row>
          <xdr:rowOff>25400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="" xmlns:a16="http://schemas.microsoft.com/office/drawing/2014/main" id="{68CC99B8-646B-4815-9DB1-4423D58159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 Equipes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411480</xdr:colOff>
      <xdr:row>4</xdr:row>
      <xdr:rowOff>30480</xdr:rowOff>
    </xdr:from>
    <xdr:to>
      <xdr:col>10</xdr:col>
      <xdr:colOff>177165</xdr:colOff>
      <xdr:row>15</xdr:row>
      <xdr:rowOff>161925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7F1EDDD1-398E-46BA-9A61-14BBCA6B7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49340" y="1013460"/>
          <a:ext cx="2143125" cy="2143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H2"/>
  <sheetViews>
    <sheetView showGridLines="0" workbookViewId="0">
      <selection activeCell="F3" sqref="F3"/>
    </sheetView>
  </sheetViews>
  <sheetFormatPr baseColWidth="10" defaultRowHeight="14.5" x14ac:dyDescent="0.35"/>
  <cols>
    <col min="2" max="2" width="14.36328125" bestFit="1" customWidth="1"/>
  </cols>
  <sheetData>
    <row r="1" spans="4:8" ht="28.25" customHeight="1" x14ac:dyDescent="0.35">
      <c r="D1" s="58" t="s">
        <v>25</v>
      </c>
      <c r="E1" s="58"/>
      <c r="F1" s="58"/>
      <c r="G1" s="58"/>
      <c r="H1" s="58"/>
    </row>
    <row r="2" spans="4:8" ht="20.399999999999999" customHeight="1" x14ac:dyDescent="0.35"/>
  </sheetData>
  <mergeCells count="1">
    <mergeCell ref="D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odule1.Macro1">
                <anchor moveWithCells="1" siz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1</xdr:col>
                    <xdr:colOff>622300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1.Macro3">
                <anchor moveWithCells="1" sizeWithCells="1">
                  <from>
                    <xdr:col>0</xdr:col>
                    <xdr:colOff>596900</xdr:colOff>
                    <xdr:row>9</xdr:row>
                    <xdr:rowOff>127000</xdr:rowOff>
                  </from>
                  <to>
                    <xdr:col>2</xdr:col>
                    <xdr:colOff>146050</xdr:colOff>
                    <xdr:row>12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Module1.Macro2">
                <anchor moveWithCells="1" sizeWithCells="1">
                  <from>
                    <xdr:col>0</xdr:col>
                    <xdr:colOff>330200</xdr:colOff>
                    <xdr:row>6</xdr:row>
                    <xdr:rowOff>107950</xdr:rowOff>
                  </from>
                  <to>
                    <xdr:col>1</xdr:col>
                    <xdr:colOff>863600</xdr:colOff>
                    <xdr:row>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Module1.Macro4">
                <anchor moveWithCells="1" sizeWithCells="1">
                  <from>
                    <xdr:col>1</xdr:col>
                    <xdr:colOff>76200</xdr:colOff>
                    <xdr:row>12</xdr:row>
                    <xdr:rowOff>139700</xdr:rowOff>
                  </from>
                  <to>
                    <xdr:col>2</xdr:col>
                    <xdr:colOff>419100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Module1.Macro5">
                <anchor moveWithCells="1" sizeWithCells="1">
                  <from>
                    <xdr:col>1</xdr:col>
                    <xdr:colOff>406400</xdr:colOff>
                    <xdr:row>15</xdr:row>
                    <xdr:rowOff>139700</xdr:rowOff>
                  </from>
                  <to>
                    <xdr:col>2</xdr:col>
                    <xdr:colOff>749300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Module1.Macro6">
                <anchor moveWithCells="1" sizeWithCells="1">
                  <from>
                    <xdr:col>1</xdr:col>
                    <xdr:colOff>882650</xdr:colOff>
                    <xdr:row>18</xdr:row>
                    <xdr:rowOff>114300</xdr:rowOff>
                  </from>
                  <to>
                    <xdr:col>3</xdr:col>
                    <xdr:colOff>431800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Module1.Macro7">
                <anchor moveWithCells="1" sizeWithCells="1">
                  <from>
                    <xdr:col>2</xdr:col>
                    <xdr:colOff>527050</xdr:colOff>
                    <xdr:row>3</xdr:row>
                    <xdr:rowOff>88900</xdr:rowOff>
                  </from>
                  <to>
                    <xdr:col>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Module1.Macro8">
                <anchor moveWithCells="1" sizeWithCells="1">
                  <from>
                    <xdr:col>3</xdr:col>
                    <xdr:colOff>76200</xdr:colOff>
                    <xdr:row>6</xdr:row>
                    <xdr:rowOff>82550</xdr:rowOff>
                  </from>
                  <to>
                    <xdr:col>4</xdr:col>
                    <xdr:colOff>609600</xdr:colOff>
                    <xdr:row>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Button 19">
              <controlPr defaultSize="0" print="0" autoFill="0" autoPict="0" macro="[0]!Module1.Macro9">
                <anchor moveWithCells="1" sizeWithCells="1">
                  <from>
                    <xdr:col>3</xdr:col>
                    <xdr:colOff>419100</xdr:colOff>
                    <xdr:row>9</xdr:row>
                    <xdr:rowOff>107950</xdr:rowOff>
                  </from>
                  <to>
                    <xdr:col>5</xdr:col>
                    <xdr:colOff>158750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Button 21">
              <controlPr defaultSize="0" print="0" autoFill="0" autoPict="0" macro="[0]!Module1.Macro10">
                <anchor moveWithCells="1" sizeWithCells="1">
                  <from>
                    <xdr:col>3</xdr:col>
                    <xdr:colOff>679450</xdr:colOff>
                    <xdr:row>12</xdr:row>
                    <xdr:rowOff>127000</xdr:rowOff>
                  </from>
                  <to>
                    <xdr:col>5</xdr:col>
                    <xdr:colOff>419100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4" name="Button 23">
              <controlPr defaultSize="0" print="0" autoFill="0" autoPict="0" macro="[0]!Module1.Macro12">
                <anchor moveWithCells="1" sizeWithCells="1">
                  <from>
                    <xdr:col>4</xdr:col>
                    <xdr:colOff>317500</xdr:colOff>
                    <xdr:row>15</xdr:row>
                    <xdr:rowOff>139700</xdr:rowOff>
                  </from>
                  <to>
                    <xdr:col>6</xdr:col>
                    <xdr:colOff>63500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 macro="[0]!Module1.Macro13">
                <anchor moveWithCells="1" sizeWithCells="1">
                  <from>
                    <xdr:col>4</xdr:col>
                    <xdr:colOff>615950</xdr:colOff>
                    <xdr:row>18</xdr:row>
                    <xdr:rowOff>146050</xdr:rowOff>
                  </from>
                  <to>
                    <xdr:col>6</xdr:col>
                    <xdr:colOff>355600</xdr:colOff>
                    <xdr:row>21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33"/>
  <sheetViews>
    <sheetView showGridLines="0" topLeftCell="A6" workbookViewId="0">
      <selection activeCell="M30" sqref="M30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4.6328125" customWidth="1"/>
    <col min="4" max="4" width="5.08984375" customWidth="1"/>
    <col min="5" max="5" width="4.6328125" customWidth="1"/>
    <col min="6" max="9" width="9.7265625" bestFit="1" customWidth="1"/>
    <col min="10" max="10" width="9.81640625" customWidth="1"/>
    <col min="11" max="11" width="2.26953125" customWidth="1"/>
    <col min="12" max="12" width="10" customWidth="1"/>
    <col min="13" max="13" width="8.26953125" customWidth="1"/>
    <col min="14" max="14" width="11.36328125" customWidth="1"/>
    <col min="15" max="15" width="8.7265625" customWidth="1"/>
    <col min="16" max="22" width="3.54296875" customWidth="1"/>
    <col min="23" max="23" width="4.54296875" customWidth="1"/>
    <col min="24" max="24" width="3.54296875" customWidth="1"/>
  </cols>
  <sheetData>
    <row r="1" spans="2:24" ht="21.65" customHeight="1" x14ac:dyDescent="0.55000000000000004">
      <c r="D1" s="4" t="s">
        <v>0</v>
      </c>
      <c r="E1" s="4"/>
    </row>
    <row r="2" spans="2:24" ht="7.75" customHeight="1" thickBot="1" x14ac:dyDescent="0.4"/>
    <row r="3" spans="2:24" ht="16.2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3">
        <v>13</v>
      </c>
      <c r="W3" s="40" t="s">
        <v>23</v>
      </c>
      <c r="X3" s="43">
        <v>15</v>
      </c>
    </row>
    <row r="4" spans="2:24" ht="14.4" customHeight="1" thickBot="1" x14ac:dyDescent="0.4">
      <c r="B4" s="61">
        <v>1</v>
      </c>
      <c r="C4" s="10" t="s">
        <v>26</v>
      </c>
      <c r="D4" s="31"/>
      <c r="E4" s="31" t="str">
        <f t="shared" ref="E4:E33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Répartition!H17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V4" s="41">
        <v>14</v>
      </c>
      <c r="X4" s="41">
        <v>2</v>
      </c>
    </row>
    <row r="5" spans="2:24" ht="1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Répartition!I17</f>
        <v>28</v>
      </c>
    </row>
    <row r="6" spans="2:24" ht="14.4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Répartition!J17</f>
        <v>24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3">
        <v>11</v>
      </c>
      <c r="V6" s="43">
        <v>13</v>
      </c>
      <c r="W6" s="40" t="s">
        <v>23</v>
      </c>
      <c r="X6" s="43">
        <v>15</v>
      </c>
    </row>
    <row r="7" spans="2:24" ht="15" customHeight="1" thickBot="1" x14ac:dyDescent="0.4">
      <c r="B7" s="62"/>
      <c r="C7" s="10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Répartition!K17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53">
        <v>14</v>
      </c>
      <c r="V7" s="41">
        <v>2</v>
      </c>
      <c r="X7" s="41">
        <v>4</v>
      </c>
    </row>
    <row r="8" spans="2:24" ht="14.4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Répartition!L17</f>
        <v>14</v>
      </c>
      <c r="U8" s="39"/>
      <c r="V8" s="39"/>
    </row>
    <row r="9" spans="2:24" ht="15" customHeight="1" thickBot="1" x14ac:dyDescent="0.4">
      <c r="B9" s="62"/>
      <c r="C9" s="10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Répartition!M17</f>
        <v>12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3">
        <v>13</v>
      </c>
      <c r="W9" s="40" t="s">
        <v>23</v>
      </c>
      <c r="X9" s="43">
        <v>15</v>
      </c>
    </row>
    <row r="10" spans="2:24" ht="14.4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Répartition!N17</f>
        <v>10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53">
        <v>4</v>
      </c>
      <c r="X10" s="41">
        <v>6</v>
      </c>
    </row>
    <row r="11" spans="2:24" ht="15" customHeight="1" thickBot="1" x14ac:dyDescent="0.4">
      <c r="B11" s="62"/>
      <c r="C11" s="10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Répartition!O17</f>
        <v>0</v>
      </c>
      <c r="U11" s="39"/>
      <c r="V11" s="39"/>
    </row>
    <row r="12" spans="2:24" ht="14.4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2">
        <v>11</v>
      </c>
      <c r="V12" s="43">
        <v>13</v>
      </c>
      <c r="W12" s="40" t="s">
        <v>23</v>
      </c>
      <c r="X12" s="43">
        <v>15</v>
      </c>
    </row>
    <row r="13" spans="2:24" ht="15" customHeight="1" thickBot="1" x14ac:dyDescent="0.4">
      <c r="B13" s="62"/>
      <c r="C13" s="10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53">
        <v>6</v>
      </c>
      <c r="X13" s="41">
        <v>8</v>
      </c>
    </row>
    <row r="14" spans="2:24" ht="14.4" customHeight="1" thickBot="1" x14ac:dyDescent="0.4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4" ht="15" customHeight="1" thickBot="1" x14ac:dyDescent="0.4">
      <c r="B15" s="62"/>
      <c r="C15" s="10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4" ht="14.4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0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" customHeight="1" thickBot="1" x14ac:dyDescent="0.4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  <c r="L18" s="6">
        <v>15</v>
      </c>
      <c r="M18" s="7">
        <f>VLOOKUP(L17,$B$4:$J$33,9,FALSE)</f>
        <v>0</v>
      </c>
      <c r="N18" s="27">
        <v>0</v>
      </c>
    </row>
    <row r="19" spans="2:15" ht="15" customHeight="1" thickBot="1" x14ac:dyDescent="0.4">
      <c r="B19" s="62"/>
      <c r="C19" s="10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  <c r="N19" s="35"/>
    </row>
    <row r="20" spans="2:15" ht="14.4" customHeight="1" thickBot="1" x14ac:dyDescent="0.4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  <c r="L20" s="2" t="s">
        <v>20</v>
      </c>
      <c r="M20" s="2" t="s">
        <v>19</v>
      </c>
      <c r="N20" s="2" t="s">
        <v>22</v>
      </c>
      <c r="O20" s="2" t="s">
        <v>24</v>
      </c>
    </row>
    <row r="21" spans="2:15" ht="15" customHeight="1" thickBot="1" x14ac:dyDescent="0.4">
      <c r="B21" s="62"/>
      <c r="C21" s="10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  <c r="L21" s="49">
        <f>Répartition!F17</f>
        <v>180</v>
      </c>
      <c r="M21" s="49">
        <f>Répartition!G17</f>
        <v>36</v>
      </c>
      <c r="N21" s="49">
        <f>SUM(N4:N18)</f>
        <v>142</v>
      </c>
      <c r="O21" s="50"/>
    </row>
    <row r="22" spans="2:15" ht="14.4" customHeight="1" thickBot="1" x14ac:dyDescent="0.4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0" t="s">
        <v>26</v>
      </c>
      <c r="D23" s="32"/>
      <c r="E23" s="32" t="str">
        <f t="shared" si="0"/>
        <v/>
      </c>
      <c r="F23" s="60"/>
      <c r="G23" s="64"/>
      <c r="H23" s="60"/>
      <c r="I23" s="60"/>
      <c r="J23" s="60"/>
    </row>
    <row r="24" spans="2:15" ht="14.4" customHeight="1" thickBot="1" x14ac:dyDescent="0.4">
      <c r="B24" s="61">
        <v>11</v>
      </c>
      <c r="C24" s="10" t="s">
        <v>26</v>
      </c>
      <c r="D24" s="31"/>
      <c r="E24" s="31" t="str">
        <f t="shared" si="0"/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0" t="s">
        <v>26</v>
      </c>
      <c r="D25" s="32"/>
      <c r="E25" s="32" t="str">
        <f t="shared" si="0"/>
        <v/>
      </c>
      <c r="F25" s="60"/>
      <c r="G25" s="64"/>
      <c r="H25" s="60"/>
      <c r="I25" s="60"/>
      <c r="J25" s="60"/>
    </row>
    <row r="26" spans="2:15" ht="14.4" customHeight="1" thickBot="1" x14ac:dyDescent="0.4">
      <c r="B26" s="61">
        <v>12</v>
      </c>
      <c r="C26" s="10" t="s">
        <v>26</v>
      </c>
      <c r="D26" s="31"/>
      <c r="E26" s="31" t="str">
        <f t="shared" si="0"/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0" t="s">
        <v>26</v>
      </c>
      <c r="D27" s="32"/>
      <c r="E27" s="32" t="str">
        <f t="shared" si="0"/>
        <v/>
      </c>
      <c r="F27" s="60"/>
      <c r="G27" s="64"/>
      <c r="H27" s="60"/>
      <c r="I27" s="60"/>
      <c r="J27" s="60"/>
    </row>
    <row r="28" spans="2:15" ht="16" thickBot="1" x14ac:dyDescent="0.4">
      <c r="B28" s="61">
        <v>13</v>
      </c>
      <c r="C28" s="10" t="s">
        <v>26</v>
      </c>
      <c r="D28" s="31"/>
      <c r="E28" s="31" t="str">
        <f t="shared" si="0"/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0" t="s">
        <v>26</v>
      </c>
      <c r="D29" s="32"/>
      <c r="E29" s="32" t="str">
        <f t="shared" si="0"/>
        <v/>
      </c>
      <c r="F29" s="60"/>
      <c r="G29" s="64"/>
      <c r="H29" s="60"/>
      <c r="I29" s="60"/>
      <c r="J29" s="60"/>
    </row>
    <row r="30" spans="2:15" ht="16" thickBot="1" x14ac:dyDescent="0.4">
      <c r="B30" s="61">
        <v>14</v>
      </c>
      <c r="C30" s="10" t="s">
        <v>26</v>
      </c>
      <c r="D30" s="31"/>
      <c r="E30" s="31" t="str">
        <f t="shared" si="0"/>
        <v/>
      </c>
      <c r="F30" s="59"/>
      <c r="G30" s="63"/>
      <c r="H30" s="59"/>
      <c r="I30" s="59"/>
      <c r="J30" s="59">
        <f>SUM(F30:I31)</f>
        <v>0</v>
      </c>
    </row>
    <row r="31" spans="2:15" ht="16" thickBot="1" x14ac:dyDescent="0.4">
      <c r="B31" s="62"/>
      <c r="C31" s="10" t="s">
        <v>26</v>
      </c>
      <c r="D31" s="33"/>
      <c r="E31" s="32" t="str">
        <f t="shared" si="0"/>
        <v/>
      </c>
      <c r="F31" s="60"/>
      <c r="G31" s="64"/>
      <c r="H31" s="60"/>
      <c r="I31" s="60"/>
      <c r="J31" s="60"/>
    </row>
    <row r="32" spans="2:15" ht="15.5" x14ac:dyDescent="0.35">
      <c r="B32" s="61">
        <v>15</v>
      </c>
      <c r="C32" s="55" t="s">
        <v>26</v>
      </c>
      <c r="D32" s="31"/>
      <c r="E32" s="31" t="str">
        <f t="shared" si="0"/>
        <v/>
      </c>
      <c r="F32" s="59"/>
      <c r="G32" s="63"/>
      <c r="H32" s="59"/>
      <c r="I32" s="59"/>
      <c r="J32" s="59">
        <f>SUM(F32:I33)</f>
        <v>0</v>
      </c>
    </row>
    <row r="33" spans="2:10" ht="16" thickBot="1" x14ac:dyDescent="0.4">
      <c r="B33" s="62"/>
      <c r="C33" s="28" t="s">
        <v>26</v>
      </c>
      <c r="D33" s="33"/>
      <c r="E33" s="33" t="str">
        <f t="shared" si="0"/>
        <v/>
      </c>
      <c r="F33" s="60"/>
      <c r="G33" s="64"/>
      <c r="H33" s="60"/>
      <c r="I33" s="60"/>
      <c r="J33" s="60"/>
    </row>
  </sheetData>
  <autoFilter ref="L3:M3"/>
  <mergeCells count="90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32:J33"/>
    <mergeCell ref="B30:B31"/>
    <mergeCell ref="F30:F31"/>
    <mergeCell ref="G30:G31"/>
    <mergeCell ref="H30:H31"/>
    <mergeCell ref="I30:I31"/>
    <mergeCell ref="J30:J31"/>
    <mergeCell ref="B32:B33"/>
    <mergeCell ref="F32:F33"/>
    <mergeCell ref="G32:G33"/>
    <mergeCell ref="H32:H33"/>
    <mergeCell ref="I32:I33"/>
  </mergeCells>
  <conditionalFormatting sqref="D4">
    <cfRule type="containsText" dxfId="95" priority="29" operator="containsText" text="X">
      <formula>NOT(ISERROR(SEARCH("X",D4)))</formula>
    </cfRule>
  </conditionalFormatting>
  <conditionalFormatting sqref="D5">
    <cfRule type="containsText" dxfId="94" priority="28" operator="containsText" text="X">
      <formula>NOT(ISERROR(SEARCH("X",D5)))</formula>
    </cfRule>
  </conditionalFormatting>
  <conditionalFormatting sqref="D6">
    <cfRule type="containsText" dxfId="93" priority="27" operator="containsText" text="X">
      <formula>NOT(ISERROR(SEARCH("X",D6)))</formula>
    </cfRule>
  </conditionalFormatting>
  <conditionalFormatting sqref="D10:D33">
    <cfRule type="containsText" dxfId="92" priority="26" operator="containsText" text="X">
      <formula>NOT(ISERROR(SEARCH("X",D10)))</formula>
    </cfRule>
  </conditionalFormatting>
  <conditionalFormatting sqref="D8">
    <cfRule type="containsText" dxfId="91" priority="25" operator="containsText" text="X">
      <formula>NOT(ISERROR(SEARCH("X",D8)))</formula>
    </cfRule>
  </conditionalFormatting>
  <conditionalFormatting sqref="D9">
    <cfRule type="containsText" dxfId="90" priority="24" operator="containsText" text="X">
      <formula>NOT(ISERROR(SEARCH("X",D9)))</formula>
    </cfRule>
  </conditionalFormatting>
  <conditionalFormatting sqref="E4:E33">
    <cfRule type="cellIs" dxfId="89" priority="3" operator="equal">
      <formula>2</formula>
    </cfRule>
    <cfRule type="containsText" dxfId="88" priority="5" operator="containsText" text="X">
      <formula>NOT(ISERROR(SEARCH("X",E4)))</formula>
    </cfRule>
  </conditionalFormatting>
  <dataValidations count="2">
    <dataValidation type="list" allowBlank="1" showInputMessage="1" sqref="D4:D33">
      <formula1>Payé</formula1>
    </dataValidation>
    <dataValidation type="list" allowBlank="1" showInputMessage="1" sqref="C4:C33">
      <formula1>Noms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V31"/>
  <sheetViews>
    <sheetView showGridLines="0" topLeftCell="B1" workbookViewId="0">
      <selection activeCell="E4" sqref="E4:E29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1796875" customWidth="1"/>
    <col min="5" max="5" width="4.54296875" customWidth="1"/>
    <col min="6" max="6" width="10.08984375" customWidth="1"/>
    <col min="7" max="9" width="10.08984375" bestFit="1" customWidth="1"/>
    <col min="11" max="11" width="2.90625" customWidth="1"/>
    <col min="12" max="12" width="11.453125" customWidth="1"/>
    <col min="13" max="13" width="9.54296875" customWidth="1"/>
    <col min="14" max="14" width="11.6328125" bestFit="1" customWidth="1"/>
    <col min="15" max="15" width="9.36328125" bestFit="1" customWidth="1"/>
    <col min="16" max="21" width="3.36328125" customWidth="1"/>
    <col min="22" max="22" width="3.1796875" customWidth="1"/>
  </cols>
  <sheetData>
    <row r="1" spans="2:22" ht="21.65" customHeight="1" x14ac:dyDescent="0.55000000000000004">
      <c r="D1" s="4" t="s">
        <v>0</v>
      </c>
      <c r="E1" s="4"/>
    </row>
    <row r="2" spans="2:22" ht="7.75" customHeight="1" thickBot="1" x14ac:dyDescent="0.4"/>
    <row r="3" spans="2:22" ht="16.2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  <c r="V3" s="43">
        <v>13</v>
      </c>
    </row>
    <row r="4" spans="2:22" ht="14.4" customHeight="1" thickBot="1" x14ac:dyDescent="0.4">
      <c r="B4" s="61">
        <v>1</v>
      </c>
      <c r="C4" s="10" t="s">
        <v>26</v>
      </c>
      <c r="D4" s="31"/>
      <c r="E4" s="31" t="str">
        <f t="shared" ref="E4:E31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Répartition!H16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  <c r="V4" s="41">
        <v>14</v>
      </c>
    </row>
    <row r="5" spans="2:22" ht="1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Répartition!I16</f>
        <v>28</v>
      </c>
    </row>
    <row r="6" spans="2:22" ht="14.4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Répartition!J16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  <c r="V6" s="43">
        <v>13</v>
      </c>
    </row>
    <row r="7" spans="2:22" ht="1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Répartition!K16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14</v>
      </c>
      <c r="V7" s="41">
        <v>2</v>
      </c>
    </row>
    <row r="8" spans="2:22" ht="14.4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Répartition!L16</f>
        <v>12</v>
      </c>
      <c r="U8" s="39"/>
      <c r="V8" s="39"/>
    </row>
    <row r="9" spans="2:22" ht="1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Répartition!M16</f>
        <v>10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  <c r="V9" s="43">
        <v>13</v>
      </c>
    </row>
    <row r="10" spans="2:22" ht="14.4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Répartition!N16</f>
        <v>8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41">
        <v>4</v>
      </c>
    </row>
    <row r="11" spans="2:22" ht="1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Répartition!O15</f>
        <v>0</v>
      </c>
      <c r="U11" s="39"/>
      <c r="V11" s="39"/>
    </row>
    <row r="12" spans="2:22" ht="14.4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  <c r="V12" s="43">
        <v>13</v>
      </c>
    </row>
    <row r="13" spans="2:22" ht="1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41">
        <v>6</v>
      </c>
    </row>
    <row r="14" spans="2:22" ht="14.4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2" ht="14.4" customHeight="1" x14ac:dyDescent="0.35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" customHeight="1" thickBot="1" x14ac:dyDescent="0.4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</row>
    <row r="19" spans="2:15" ht="1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  <c r="L19" s="2" t="s">
        <v>20</v>
      </c>
      <c r="M19" s="2" t="s">
        <v>19</v>
      </c>
      <c r="N19" s="2" t="s">
        <v>22</v>
      </c>
      <c r="O19" s="2" t="s">
        <v>24</v>
      </c>
    </row>
    <row r="20" spans="2:15" ht="14.4" customHeight="1" thickBot="1" x14ac:dyDescent="0.4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  <c r="L20" s="49">
        <f>Répartition!F16</f>
        <v>168</v>
      </c>
      <c r="M20" s="49">
        <f>Répartition!G16</f>
        <v>34</v>
      </c>
      <c r="N20" s="49">
        <f>SUM(N3:N17)</f>
        <v>134</v>
      </c>
      <c r="O20" s="50"/>
    </row>
    <row r="21" spans="2:15" ht="15" customHeight="1" thickBot="1" x14ac:dyDescent="0.4">
      <c r="B21" s="62"/>
      <c r="C21" s="11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</row>
    <row r="22" spans="2:15" ht="14.4" customHeight="1" x14ac:dyDescent="0.35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 t="s">
        <v>26</v>
      </c>
      <c r="D23" s="32"/>
      <c r="E23" s="32" t="str">
        <f t="shared" si="0"/>
        <v/>
      </c>
      <c r="F23" s="60"/>
      <c r="G23" s="64"/>
      <c r="H23" s="60"/>
      <c r="I23" s="60"/>
      <c r="J23" s="60"/>
    </row>
    <row r="24" spans="2:15" ht="14.4" customHeight="1" x14ac:dyDescent="0.35">
      <c r="B24" s="61">
        <v>11</v>
      </c>
      <c r="C24" s="10" t="s">
        <v>26</v>
      </c>
      <c r="D24" s="31"/>
      <c r="E24" s="31" t="str">
        <f t="shared" si="0"/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 t="s">
        <v>26</v>
      </c>
      <c r="D25" s="32"/>
      <c r="E25" s="32" t="str">
        <f t="shared" si="0"/>
        <v/>
      </c>
      <c r="F25" s="60"/>
      <c r="G25" s="64"/>
      <c r="H25" s="60"/>
      <c r="I25" s="60"/>
      <c r="J25" s="60"/>
    </row>
    <row r="26" spans="2:15" ht="14.4" customHeight="1" x14ac:dyDescent="0.35">
      <c r="B26" s="61">
        <v>12</v>
      </c>
      <c r="C26" s="10" t="s">
        <v>26</v>
      </c>
      <c r="D26" s="31"/>
      <c r="E26" s="31" t="str">
        <f t="shared" si="0"/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 t="s">
        <v>26</v>
      </c>
      <c r="D27" s="32"/>
      <c r="E27" s="32" t="str">
        <f t="shared" si="0"/>
        <v/>
      </c>
      <c r="F27" s="60"/>
      <c r="G27" s="64"/>
      <c r="H27" s="60"/>
      <c r="I27" s="60"/>
      <c r="J27" s="60"/>
    </row>
    <row r="28" spans="2:15" ht="15.5" x14ac:dyDescent="0.35">
      <c r="B28" s="61">
        <v>13</v>
      </c>
      <c r="C28" s="10" t="s">
        <v>26</v>
      </c>
      <c r="D28" s="31"/>
      <c r="E28" s="31" t="str">
        <f t="shared" si="0"/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1" t="s">
        <v>26</v>
      </c>
      <c r="D29" s="32"/>
      <c r="E29" s="32" t="str">
        <f t="shared" si="0"/>
        <v/>
      </c>
      <c r="F29" s="60"/>
      <c r="G29" s="64"/>
      <c r="H29" s="60"/>
      <c r="I29" s="60"/>
      <c r="J29" s="60"/>
    </row>
    <row r="30" spans="2:15" ht="15.5" x14ac:dyDescent="0.35">
      <c r="B30" s="61">
        <v>14</v>
      </c>
      <c r="C30" s="10" t="s">
        <v>26</v>
      </c>
      <c r="D30" s="31"/>
      <c r="E30" s="31" t="str">
        <f t="shared" si="0"/>
        <v/>
      </c>
      <c r="F30" s="59"/>
      <c r="G30" s="63"/>
      <c r="H30" s="59"/>
      <c r="I30" s="59"/>
      <c r="J30" s="59">
        <f>SUM(F30:I31)</f>
        <v>0</v>
      </c>
    </row>
    <row r="31" spans="2:15" ht="16" thickBot="1" x14ac:dyDescent="0.4">
      <c r="B31" s="62"/>
      <c r="C31" s="11" t="s">
        <v>26</v>
      </c>
      <c r="D31" s="33"/>
      <c r="E31" s="32" t="str">
        <f t="shared" si="0"/>
        <v/>
      </c>
      <c r="F31" s="60"/>
      <c r="G31" s="64"/>
      <c r="H31" s="60"/>
      <c r="I31" s="60"/>
      <c r="J31" s="60"/>
    </row>
  </sheetData>
  <autoFilter ref="L3:M3"/>
  <mergeCells count="84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26:J27"/>
    <mergeCell ref="B24:B25"/>
    <mergeCell ref="F24:F25"/>
    <mergeCell ref="G24:G25"/>
    <mergeCell ref="H24:H25"/>
    <mergeCell ref="I24:I25"/>
    <mergeCell ref="J24:J25"/>
    <mergeCell ref="B26:B27"/>
    <mergeCell ref="F26:F27"/>
    <mergeCell ref="G26:G27"/>
    <mergeCell ref="H26:H27"/>
    <mergeCell ref="I26:I27"/>
    <mergeCell ref="J30:J31"/>
    <mergeCell ref="B28:B29"/>
    <mergeCell ref="F28:F29"/>
    <mergeCell ref="G28:G29"/>
    <mergeCell ref="H28:H29"/>
    <mergeCell ref="I28:I29"/>
    <mergeCell ref="J28:J29"/>
    <mergeCell ref="B30:B31"/>
    <mergeCell ref="F30:F31"/>
    <mergeCell ref="G30:G31"/>
    <mergeCell ref="H30:H31"/>
    <mergeCell ref="I30:I31"/>
  </mergeCells>
  <conditionalFormatting sqref="D4">
    <cfRule type="containsText" dxfId="87" priority="51" operator="containsText" text="X">
      <formula>NOT(ISERROR(SEARCH("X",D4)))</formula>
    </cfRule>
  </conditionalFormatting>
  <conditionalFormatting sqref="D5">
    <cfRule type="containsText" dxfId="86" priority="50" operator="containsText" text="X">
      <formula>NOT(ISERROR(SEARCH("X",D5)))</formula>
    </cfRule>
  </conditionalFormatting>
  <conditionalFormatting sqref="D6">
    <cfRule type="containsText" dxfId="85" priority="49" operator="containsText" text="X">
      <formula>NOT(ISERROR(SEARCH("X",D6)))</formula>
    </cfRule>
  </conditionalFormatting>
  <conditionalFormatting sqref="D10:D31">
    <cfRule type="containsText" dxfId="84" priority="48" operator="containsText" text="X">
      <formula>NOT(ISERROR(SEARCH("X",D10)))</formula>
    </cfRule>
  </conditionalFormatting>
  <conditionalFormatting sqref="D8">
    <cfRule type="containsText" dxfId="83" priority="47" operator="containsText" text="X">
      <formula>NOT(ISERROR(SEARCH("X",D8)))</formula>
    </cfRule>
  </conditionalFormatting>
  <conditionalFormatting sqref="D9">
    <cfRule type="containsText" dxfId="82" priority="46" operator="containsText" text="X">
      <formula>NOT(ISERROR(SEARCH("X",D9)))</formula>
    </cfRule>
  </conditionalFormatting>
  <conditionalFormatting sqref="E4:E31">
    <cfRule type="cellIs" dxfId="81" priority="1" operator="equal">
      <formula>2</formula>
    </cfRule>
    <cfRule type="containsText" dxfId="80" priority="2" operator="containsText" text="X">
      <formula>NOT(ISERROR(SEARCH("X",E4)))</formula>
    </cfRule>
  </conditionalFormatting>
  <dataValidations count="2">
    <dataValidation type="list" allowBlank="1" showInputMessage="1" sqref="C4:C31">
      <formula1>Noms</formula1>
    </dataValidation>
    <dataValidation type="list" allowBlank="1" showInputMessage="1" sqref="D4:D31">
      <formula1>Payé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W29"/>
  <sheetViews>
    <sheetView showGridLines="0" workbookViewId="0">
      <selection activeCell="E4" sqref="E4:E2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90625" customWidth="1"/>
    <col min="5" max="5" width="4.90625" customWidth="1"/>
    <col min="6" max="6" width="10.08984375" customWidth="1"/>
    <col min="7" max="9" width="10.08984375" bestFit="1" customWidth="1"/>
    <col min="10" max="10" width="7.08984375" customWidth="1"/>
    <col min="11" max="11" width="3.81640625" customWidth="1"/>
    <col min="12" max="12" width="10.1796875" customWidth="1"/>
    <col min="13" max="13" width="10.6328125" customWidth="1"/>
    <col min="14" max="14" width="11.6328125" bestFit="1" customWidth="1"/>
    <col min="15" max="15" width="9.36328125" bestFit="1" customWidth="1"/>
    <col min="16" max="21" width="3" customWidth="1"/>
    <col min="22" max="22" width="6.08984375" customWidth="1"/>
    <col min="23" max="23" width="3.36328125" customWidth="1"/>
  </cols>
  <sheetData>
    <row r="1" spans="2:23" ht="27" customHeight="1" thickBot="1" x14ac:dyDescent="0.6">
      <c r="D1" s="4" t="s">
        <v>0</v>
      </c>
      <c r="E1" s="4"/>
    </row>
    <row r="2" spans="2:23" ht="15" hidden="1" thickBot="1" x14ac:dyDescent="0.4"/>
    <row r="3" spans="2:23" ht="1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0" t="s">
        <v>23</v>
      </c>
      <c r="W3" s="43">
        <v>13</v>
      </c>
    </row>
    <row r="4" spans="2:23" ht="14.4" customHeight="1" thickBot="1" x14ac:dyDescent="0.4">
      <c r="B4" s="61">
        <v>1</v>
      </c>
      <c r="C4" s="10" t="s">
        <v>26</v>
      </c>
      <c r="D4" s="31"/>
      <c r="E4" s="31" t="str">
        <f t="shared" ref="E4:E29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Répartition!H15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W4" s="41">
        <v>2</v>
      </c>
    </row>
    <row r="5" spans="2:23" ht="1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Répartition!I15</f>
        <v>26</v>
      </c>
    </row>
    <row r="6" spans="2:23" ht="14.4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Répartition!J15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2">
        <v>11</v>
      </c>
      <c r="V6" s="40" t="s">
        <v>23</v>
      </c>
      <c r="W6" s="43">
        <v>13</v>
      </c>
    </row>
    <row r="7" spans="2:23" ht="1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Répartition!K15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  <c r="W7" s="41">
        <v>4</v>
      </c>
    </row>
    <row r="8" spans="2:23" ht="14.4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Répartition!L15</f>
        <v>12</v>
      </c>
      <c r="U8" s="39"/>
    </row>
    <row r="9" spans="2:23" ht="1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Répartition!M15</f>
        <v>8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0" t="s">
        <v>23</v>
      </c>
      <c r="W9" s="43">
        <v>13</v>
      </c>
    </row>
    <row r="10" spans="2:23" ht="14.4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Répartition!N15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  <c r="W10" s="41">
        <v>6</v>
      </c>
    </row>
    <row r="11" spans="2:23" ht="1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Répartition!O14</f>
        <v>0</v>
      </c>
      <c r="U11" s="39"/>
    </row>
    <row r="12" spans="2:23" ht="14.4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3">
        <v>11</v>
      </c>
      <c r="V12" s="40" t="s">
        <v>23</v>
      </c>
      <c r="W12" s="43">
        <v>13</v>
      </c>
    </row>
    <row r="13" spans="2:23" ht="1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53">
        <v>6</v>
      </c>
      <c r="W13" s="41">
        <v>8</v>
      </c>
    </row>
    <row r="14" spans="2:23" ht="14.4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3" ht="1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3" ht="14.4" customHeight="1" x14ac:dyDescent="0.35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</row>
    <row r="18" spans="2:15" ht="14.4" customHeight="1" thickBot="1" x14ac:dyDescent="0.4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  <c r="L18" s="2" t="s">
        <v>20</v>
      </c>
      <c r="M18" s="2" t="s">
        <v>19</v>
      </c>
      <c r="N18" s="2" t="s">
        <v>22</v>
      </c>
      <c r="O18" s="2" t="s">
        <v>24</v>
      </c>
    </row>
    <row r="19" spans="2:15" ht="1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  <c r="L19" s="49">
        <f>Répartition!F15</f>
        <v>156</v>
      </c>
      <c r="M19" s="49">
        <f>Répartition!G15</f>
        <v>34</v>
      </c>
      <c r="N19" s="49">
        <f>SUM(N2:N16)</f>
        <v>122</v>
      </c>
      <c r="O19" s="50"/>
    </row>
    <row r="20" spans="2:15" ht="14.4" customHeight="1" x14ac:dyDescent="0.35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4">
      <c r="B21" s="62"/>
      <c r="C21" s="11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</row>
    <row r="22" spans="2:15" ht="14.4" customHeight="1" x14ac:dyDescent="0.35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 t="s">
        <v>26</v>
      </c>
      <c r="D23" s="32"/>
      <c r="E23" s="32" t="str">
        <f t="shared" si="0"/>
        <v/>
      </c>
      <c r="F23" s="60"/>
      <c r="G23" s="64"/>
      <c r="H23" s="60"/>
      <c r="I23" s="60"/>
      <c r="J23" s="60"/>
    </row>
    <row r="24" spans="2:15" ht="14.4" customHeight="1" x14ac:dyDescent="0.35">
      <c r="B24" s="61">
        <v>11</v>
      </c>
      <c r="C24" s="10" t="s">
        <v>26</v>
      </c>
      <c r="D24" s="31"/>
      <c r="E24" s="31" t="str">
        <f t="shared" si="0"/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 t="s">
        <v>26</v>
      </c>
      <c r="D25" s="32"/>
      <c r="E25" s="32" t="str">
        <f t="shared" si="0"/>
        <v/>
      </c>
      <c r="F25" s="60"/>
      <c r="G25" s="64"/>
      <c r="H25" s="60"/>
      <c r="I25" s="60"/>
      <c r="J25" s="60"/>
    </row>
    <row r="26" spans="2:15" ht="14.4" customHeight="1" x14ac:dyDescent="0.35">
      <c r="B26" s="61">
        <v>12</v>
      </c>
      <c r="C26" s="10" t="s">
        <v>26</v>
      </c>
      <c r="D26" s="31"/>
      <c r="E26" s="31" t="str">
        <f t="shared" si="0"/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 t="s">
        <v>26</v>
      </c>
      <c r="D27" s="32"/>
      <c r="E27" s="32" t="str">
        <f t="shared" si="0"/>
        <v/>
      </c>
      <c r="F27" s="60"/>
      <c r="G27" s="64"/>
      <c r="H27" s="60"/>
      <c r="I27" s="60"/>
      <c r="J27" s="60"/>
    </row>
    <row r="28" spans="2:15" ht="15.5" x14ac:dyDescent="0.35">
      <c r="B28" s="61">
        <v>13</v>
      </c>
      <c r="C28" s="10" t="s">
        <v>26</v>
      </c>
      <c r="D28" s="31"/>
      <c r="E28" s="31" t="str">
        <f t="shared" si="0"/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1" t="s">
        <v>26</v>
      </c>
      <c r="D29" s="33"/>
      <c r="E29" s="32" t="str">
        <f t="shared" si="0"/>
        <v/>
      </c>
      <c r="F29" s="60"/>
      <c r="G29" s="64"/>
      <c r="H29" s="60"/>
      <c r="I29" s="60"/>
      <c r="J29" s="60"/>
    </row>
  </sheetData>
  <autoFilter ref="L3:M3"/>
  <mergeCells count="78"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79" priority="48" operator="containsText" text="X">
      <formula>NOT(ISERROR(SEARCH("X",D4)))</formula>
    </cfRule>
  </conditionalFormatting>
  <conditionalFormatting sqref="D5">
    <cfRule type="containsText" dxfId="78" priority="47" operator="containsText" text="X">
      <formula>NOT(ISERROR(SEARCH("X",D5)))</formula>
    </cfRule>
  </conditionalFormatting>
  <conditionalFormatting sqref="D6">
    <cfRule type="containsText" dxfId="77" priority="46" operator="containsText" text="X">
      <formula>NOT(ISERROR(SEARCH("X",D6)))</formula>
    </cfRule>
  </conditionalFormatting>
  <conditionalFormatting sqref="D10:D29">
    <cfRule type="containsText" dxfId="76" priority="45" operator="containsText" text="X">
      <formula>NOT(ISERROR(SEARCH("X",D10)))</formula>
    </cfRule>
  </conditionalFormatting>
  <conditionalFormatting sqref="D8">
    <cfRule type="containsText" dxfId="75" priority="44" operator="containsText" text="X">
      <formula>NOT(ISERROR(SEARCH("X",D8)))</formula>
    </cfRule>
  </conditionalFormatting>
  <conditionalFormatting sqref="D9">
    <cfRule type="containsText" dxfId="74" priority="43" operator="containsText" text="X">
      <formula>NOT(ISERROR(SEARCH("X",D9)))</formula>
    </cfRule>
  </conditionalFormatting>
  <conditionalFormatting sqref="E4:E29">
    <cfRule type="cellIs" dxfId="73" priority="1" operator="equal">
      <formula>2</formula>
    </cfRule>
    <cfRule type="containsText" dxfId="72" priority="2" operator="containsText" text="X">
      <formula>NOT(ISERROR(SEARCH("X",E4)))</formula>
    </cfRule>
  </conditionalFormatting>
  <dataValidations count="2">
    <dataValidation type="list" allowBlank="1" showInputMessage="1" sqref="D4:D29">
      <formula1>Payé</formula1>
    </dataValidation>
    <dataValidation type="list" allowBlank="1" showInputMessage="1" sqref="C4:C29">
      <formula1>Noms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U27"/>
  <sheetViews>
    <sheetView showGridLines="0" workbookViewId="0">
      <selection activeCell="E4" sqref="E4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90625" customWidth="1"/>
    <col min="5" max="5" width="5.1796875" customWidth="1"/>
    <col min="6" max="6" width="10.08984375" customWidth="1"/>
    <col min="7" max="9" width="10.08984375" bestFit="1" customWidth="1"/>
    <col min="10" max="10" width="7.90625" customWidth="1"/>
    <col min="11" max="11" width="2.90625" customWidth="1"/>
    <col min="12" max="12" width="10.54296875" bestFit="1" customWidth="1"/>
    <col min="14" max="14" width="11.6328125" bestFit="1" customWidth="1"/>
    <col min="15" max="15" width="9.36328125" bestFit="1" customWidth="1"/>
    <col min="16" max="20" width="3.6328125" customWidth="1"/>
    <col min="21" max="21" width="3.1796875" customWidth="1"/>
  </cols>
  <sheetData>
    <row r="1" spans="2:21" ht="23.5" x14ac:dyDescent="0.55000000000000004">
      <c r="D1" s="4" t="s">
        <v>0</v>
      </c>
      <c r="E1" s="4"/>
    </row>
    <row r="2" spans="2:21" ht="7.75" customHeight="1" thickBot="1" x14ac:dyDescent="0.4"/>
    <row r="3" spans="2:21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</row>
    <row r="4" spans="2:21" ht="14.4" customHeight="1" thickBot="1" x14ac:dyDescent="0.4">
      <c r="B4" s="61">
        <v>1</v>
      </c>
      <c r="C4" s="10" t="s">
        <v>26</v>
      </c>
      <c r="D4" s="31"/>
      <c r="E4" s="31" t="str">
        <f t="shared" ref="E4:E27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5" si="1">VLOOKUP(L4,$B$4:$J$27,9,FALSE)</f>
        <v>0</v>
      </c>
      <c r="N4" s="27">
        <f>Répartition!H14</f>
        <v>34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</row>
    <row r="5" spans="2:21" ht="1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Répartition!I14</f>
        <v>24</v>
      </c>
    </row>
    <row r="6" spans="2:21" ht="14.4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Répartition!J14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</row>
    <row r="7" spans="2:21" ht="1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Répartition!K14</f>
        <v>16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</row>
    <row r="8" spans="2:21" ht="14.4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Répartition!L14</f>
        <v>12</v>
      </c>
      <c r="U8" s="39"/>
    </row>
    <row r="9" spans="2:21" ht="1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Répartition!M14</f>
        <v>8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</row>
    <row r="10" spans="2:21" ht="14.4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Répartition!N14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</row>
    <row r="11" spans="2:21" ht="1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Répartition!O14</f>
        <v>0</v>
      </c>
      <c r="U11" s="39"/>
    </row>
    <row r="12" spans="2:21" ht="14.4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</row>
    <row r="13" spans="2:21" ht="1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41">
        <v>6</v>
      </c>
    </row>
    <row r="14" spans="2:21" ht="14.4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1" ht="1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6">
        <v>12</v>
      </c>
      <c r="M15" s="7">
        <f t="shared" si="1"/>
        <v>0</v>
      </c>
      <c r="N15" s="27">
        <v>0</v>
      </c>
    </row>
    <row r="16" spans="2:21" ht="14.4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</row>
    <row r="17" spans="2:15" ht="1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  <c r="L17" s="2" t="s">
        <v>20</v>
      </c>
      <c r="M17" s="2" t="s">
        <v>19</v>
      </c>
      <c r="N17" s="2" t="s">
        <v>22</v>
      </c>
      <c r="O17" s="2" t="s">
        <v>24</v>
      </c>
    </row>
    <row r="18" spans="2:15" ht="14.4" customHeight="1" thickBot="1" x14ac:dyDescent="0.4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  <c r="L18" s="49">
        <f>Répartition!F14</f>
        <v>144</v>
      </c>
      <c r="M18" s="49">
        <f>Répartition!G14</f>
        <v>30</v>
      </c>
      <c r="N18" s="49">
        <f>SUM(N1:N15)</f>
        <v>114</v>
      </c>
      <c r="O18" s="50"/>
    </row>
    <row r="19" spans="2:15" ht="1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</row>
    <row r="20" spans="2:15" ht="14.4" customHeight="1" x14ac:dyDescent="0.35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4">
      <c r="B21" s="62"/>
      <c r="C21" s="11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</row>
    <row r="22" spans="2:15" ht="14.4" customHeight="1" x14ac:dyDescent="0.35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 t="s">
        <v>26</v>
      </c>
      <c r="D23" s="32"/>
      <c r="E23" s="32" t="str">
        <f t="shared" si="0"/>
        <v/>
      </c>
      <c r="F23" s="60"/>
      <c r="G23" s="64"/>
      <c r="H23" s="60"/>
      <c r="I23" s="60"/>
      <c r="J23" s="60"/>
    </row>
    <row r="24" spans="2:15" ht="14.4" customHeight="1" x14ac:dyDescent="0.35">
      <c r="B24" s="61">
        <v>11</v>
      </c>
      <c r="C24" s="10" t="s">
        <v>26</v>
      </c>
      <c r="D24" s="31"/>
      <c r="E24" s="31" t="str">
        <f t="shared" si="0"/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 t="s">
        <v>26</v>
      </c>
      <c r="D25" s="32"/>
      <c r="E25" s="32" t="str">
        <f t="shared" si="0"/>
        <v/>
      </c>
      <c r="F25" s="60"/>
      <c r="G25" s="64"/>
      <c r="H25" s="60"/>
      <c r="I25" s="60"/>
      <c r="J25" s="60"/>
    </row>
    <row r="26" spans="2:15" ht="14.4" customHeight="1" x14ac:dyDescent="0.35">
      <c r="B26" s="61">
        <v>12</v>
      </c>
      <c r="C26" s="10" t="s">
        <v>26</v>
      </c>
      <c r="D26" s="31"/>
      <c r="E26" s="31" t="str">
        <f t="shared" si="0"/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 t="s">
        <v>26</v>
      </c>
      <c r="D27" s="33"/>
      <c r="E27" s="32" t="str">
        <f t="shared" si="0"/>
        <v/>
      </c>
      <c r="F27" s="60"/>
      <c r="G27" s="64"/>
      <c r="H27" s="60"/>
      <c r="I27" s="60"/>
      <c r="J27" s="60"/>
    </row>
  </sheetData>
  <autoFilter ref="L3:M3">
    <sortState ref="L4:M15">
      <sortCondition ref="L3"/>
    </sortState>
  </autoFilter>
  <mergeCells count="72">
    <mergeCell ref="B26:B27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J24:J25"/>
    <mergeCell ref="J26:J27"/>
    <mergeCell ref="J4:J5"/>
    <mergeCell ref="J6:J7"/>
    <mergeCell ref="J8:J9"/>
    <mergeCell ref="J10:J11"/>
    <mergeCell ref="J12:J13"/>
    <mergeCell ref="J14:J15"/>
    <mergeCell ref="F8:F9"/>
    <mergeCell ref="J16:J17"/>
    <mergeCell ref="J18:J19"/>
    <mergeCell ref="J20:J21"/>
    <mergeCell ref="J22:J23"/>
    <mergeCell ref="F22:F23"/>
    <mergeCell ref="G22:G23"/>
    <mergeCell ref="I8:I9"/>
    <mergeCell ref="I10:I11"/>
    <mergeCell ref="I12:I13"/>
    <mergeCell ref="I14:I15"/>
    <mergeCell ref="I16:I17"/>
    <mergeCell ref="F4:F5"/>
    <mergeCell ref="G4:G5"/>
    <mergeCell ref="H4:H5"/>
    <mergeCell ref="I4:I5"/>
    <mergeCell ref="F6:F7"/>
    <mergeCell ref="I6:I7"/>
    <mergeCell ref="F24:F25"/>
    <mergeCell ref="F26:F27"/>
    <mergeCell ref="G6:G7"/>
    <mergeCell ref="G8:G9"/>
    <mergeCell ref="G10:G11"/>
    <mergeCell ref="G12:G13"/>
    <mergeCell ref="G14:G15"/>
    <mergeCell ref="G16:G17"/>
    <mergeCell ref="G18:G19"/>
    <mergeCell ref="F10:F11"/>
    <mergeCell ref="F12:F13"/>
    <mergeCell ref="F14:F15"/>
    <mergeCell ref="F16:F17"/>
    <mergeCell ref="F18:F19"/>
    <mergeCell ref="F20:F21"/>
    <mergeCell ref="G20:G21"/>
    <mergeCell ref="G24:G25"/>
    <mergeCell ref="G26:G27"/>
    <mergeCell ref="H6:H7"/>
    <mergeCell ref="H8:H9"/>
    <mergeCell ref="H10:H11"/>
    <mergeCell ref="H12:H13"/>
    <mergeCell ref="H14:H15"/>
    <mergeCell ref="H16:H17"/>
    <mergeCell ref="I26:I27"/>
    <mergeCell ref="H18:H19"/>
    <mergeCell ref="H20:H21"/>
    <mergeCell ref="H22:H23"/>
    <mergeCell ref="H24:H25"/>
    <mergeCell ref="H26:H27"/>
    <mergeCell ref="I18:I19"/>
    <mergeCell ref="I20:I21"/>
    <mergeCell ref="I22:I23"/>
    <mergeCell ref="I24:I25"/>
  </mergeCells>
  <phoneticPr fontId="2" type="noConversion"/>
  <conditionalFormatting sqref="D4">
    <cfRule type="containsText" dxfId="71" priority="48" operator="containsText" text="X">
      <formula>NOT(ISERROR(SEARCH("X",D4)))</formula>
    </cfRule>
  </conditionalFormatting>
  <conditionalFormatting sqref="D5">
    <cfRule type="containsText" dxfId="70" priority="47" operator="containsText" text="X">
      <formula>NOT(ISERROR(SEARCH("X",D5)))</formula>
    </cfRule>
  </conditionalFormatting>
  <conditionalFormatting sqref="D6">
    <cfRule type="containsText" dxfId="69" priority="46" operator="containsText" text="X">
      <formula>NOT(ISERROR(SEARCH("X",D6)))</formula>
    </cfRule>
  </conditionalFormatting>
  <conditionalFormatting sqref="D10:D27">
    <cfRule type="containsText" dxfId="68" priority="45" operator="containsText" text="X">
      <formula>NOT(ISERROR(SEARCH("X",D10)))</formula>
    </cfRule>
  </conditionalFormatting>
  <conditionalFormatting sqref="D8">
    <cfRule type="containsText" dxfId="67" priority="44" operator="containsText" text="X">
      <formula>NOT(ISERROR(SEARCH("X",D8)))</formula>
    </cfRule>
  </conditionalFormatting>
  <conditionalFormatting sqref="D9">
    <cfRule type="containsText" dxfId="66" priority="43" operator="containsText" text="X">
      <formula>NOT(ISERROR(SEARCH("X",D9)))</formula>
    </cfRule>
  </conditionalFormatting>
  <conditionalFormatting sqref="E4:E27">
    <cfRule type="cellIs" dxfId="65" priority="1" operator="equal">
      <formula>2</formula>
    </cfRule>
    <cfRule type="containsText" dxfId="64" priority="2" operator="containsText" text="X">
      <formula>NOT(ISERROR(SEARCH("X",E4)))</formula>
    </cfRule>
  </conditionalFormatting>
  <dataValidations count="2">
    <dataValidation type="list" allowBlank="1" showInputMessage="1" sqref="C4:C27">
      <formula1>Noms</formula1>
    </dataValidation>
    <dataValidation type="list" allowBlank="1" showInputMessage="1" sqref="D4:D27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25"/>
  <sheetViews>
    <sheetView showGridLines="0" zoomScaleNormal="100" workbookViewId="0">
      <selection activeCell="L17" sqref="L1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.1796875" customWidth="1"/>
    <col min="4" max="4" width="5.90625" customWidth="1"/>
    <col min="5" max="5" width="5.26953125" customWidth="1"/>
    <col min="6" max="6" width="10.08984375" customWidth="1"/>
    <col min="7" max="9" width="10.08984375" bestFit="1" customWidth="1"/>
    <col min="11" max="11" width="3.08984375" customWidth="1"/>
    <col min="12" max="12" width="10.54296875" bestFit="1" customWidth="1"/>
    <col min="15" max="15" width="9.54296875" bestFit="1" customWidth="1"/>
    <col min="16" max="20" width="3.08984375" customWidth="1"/>
    <col min="21" max="21" width="4" bestFit="1" customWidth="1"/>
    <col min="22" max="22" width="3.81640625" customWidth="1"/>
    <col min="23" max="23" width="2.90625" customWidth="1"/>
  </cols>
  <sheetData>
    <row r="1" spans="2:22" ht="23.5" x14ac:dyDescent="0.55000000000000004">
      <c r="D1" s="4" t="s">
        <v>0</v>
      </c>
      <c r="E1" s="4"/>
    </row>
    <row r="2" spans="2:22" ht="9" customHeight="1" thickBot="1" x14ac:dyDescent="0.4"/>
    <row r="3" spans="2:22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51" t="s">
        <v>23</v>
      </c>
      <c r="V3" s="43">
        <v>11</v>
      </c>
    </row>
    <row r="4" spans="2:22" ht="15.65" customHeight="1" thickBot="1" x14ac:dyDescent="0.4">
      <c r="B4" s="61">
        <v>1</v>
      </c>
      <c r="C4" s="10" t="s">
        <v>26</v>
      </c>
      <c r="D4" s="31"/>
      <c r="E4" s="31" t="str">
        <f t="shared" ref="E4:E25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VLOOKUP(L4,$B$4:$J$25,9,FALSE)</f>
        <v>0</v>
      </c>
      <c r="N4" s="27">
        <f>Répartition!H13</f>
        <v>32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V4" s="41">
        <v>2</v>
      </c>
    </row>
    <row r="5" spans="2:22" ht="15.6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Répartition!I13</f>
        <v>24</v>
      </c>
    </row>
    <row r="6" spans="2:22" ht="15.65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Répartition!J13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51" t="s">
        <v>23</v>
      </c>
      <c r="V6" s="43">
        <v>11</v>
      </c>
    </row>
    <row r="7" spans="2:22" ht="15.6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Répartition!K13</f>
        <v>16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  <c r="V7" s="41">
        <v>4</v>
      </c>
    </row>
    <row r="8" spans="2:22" ht="15.65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Répartition!L13</f>
        <v>12</v>
      </c>
    </row>
    <row r="9" spans="2:22" ht="15.6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51" t="s">
        <v>23</v>
      </c>
      <c r="V9" s="43">
        <v>11</v>
      </c>
    </row>
    <row r="10" spans="2:22" ht="15.65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  <c r="V10" s="41">
        <v>6</v>
      </c>
    </row>
    <row r="11" spans="2:22" ht="15.6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v>0</v>
      </c>
    </row>
    <row r="12" spans="2:22" ht="15.65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51" t="s">
        <v>23</v>
      </c>
      <c r="V12" s="43">
        <v>11</v>
      </c>
    </row>
    <row r="13" spans="2:22" ht="15.6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  <c r="V13" s="41">
        <v>8</v>
      </c>
    </row>
    <row r="14" spans="2:22" ht="15.65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.6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</row>
    <row r="16" spans="2:22" ht="15.65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5.6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  <c r="L17" s="49">
        <f>Répartition!F13</f>
        <v>132</v>
      </c>
      <c r="M17" s="54">
        <f>Répartition!G13</f>
        <v>28</v>
      </c>
      <c r="N17" s="49">
        <f>SUM(N4:N14)</f>
        <v>104</v>
      </c>
      <c r="O17" s="52"/>
    </row>
    <row r="18" spans="2:15" ht="15.65" customHeight="1" x14ac:dyDescent="0.35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</row>
    <row r="19" spans="2:15" ht="15.6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</row>
    <row r="20" spans="2:15" ht="15.65" customHeight="1" x14ac:dyDescent="0.35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</row>
    <row r="21" spans="2:15" ht="15.65" customHeight="1" thickBot="1" x14ac:dyDescent="0.4">
      <c r="B21" s="62"/>
      <c r="C21" s="11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</row>
    <row r="22" spans="2:15" ht="15.65" customHeight="1" x14ac:dyDescent="0.35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5" ht="15.65" customHeight="1" thickBot="1" x14ac:dyDescent="0.4">
      <c r="B23" s="62"/>
      <c r="C23" s="11" t="s">
        <v>26</v>
      </c>
      <c r="D23" s="32"/>
      <c r="E23" s="32" t="str">
        <f t="shared" si="0"/>
        <v/>
      </c>
      <c r="F23" s="60"/>
      <c r="G23" s="64"/>
      <c r="H23" s="60"/>
      <c r="I23" s="60"/>
      <c r="J23" s="60"/>
    </row>
    <row r="24" spans="2:15" ht="15.65" customHeight="1" x14ac:dyDescent="0.35">
      <c r="B24" s="61">
        <v>11</v>
      </c>
      <c r="C24" s="10" t="s">
        <v>26</v>
      </c>
      <c r="D24" s="31"/>
      <c r="E24" s="31" t="str">
        <f t="shared" si="0"/>
        <v/>
      </c>
      <c r="F24" s="59"/>
      <c r="G24" s="63"/>
      <c r="H24" s="59"/>
      <c r="I24" s="59"/>
      <c r="J24" s="59">
        <f>SUM(F24:I25)</f>
        <v>0</v>
      </c>
    </row>
    <row r="25" spans="2:15" ht="15.65" customHeight="1" thickBot="1" x14ac:dyDescent="0.4">
      <c r="B25" s="62"/>
      <c r="C25" s="28" t="s">
        <v>26</v>
      </c>
      <c r="D25" s="33"/>
      <c r="E25" s="33" t="str">
        <f t="shared" si="0"/>
        <v/>
      </c>
      <c r="F25" s="60"/>
      <c r="G25" s="64"/>
      <c r="H25" s="60"/>
      <c r="I25" s="60"/>
      <c r="J25" s="60"/>
    </row>
  </sheetData>
  <autoFilter ref="L3:M3">
    <sortState ref="L4:M14">
      <sortCondition ref="L3"/>
    </sortState>
  </autoFilter>
  <mergeCells count="66"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63" priority="45" operator="containsText" text="X">
      <formula>NOT(ISERROR(SEARCH("X",D4)))</formula>
    </cfRule>
  </conditionalFormatting>
  <conditionalFormatting sqref="D5">
    <cfRule type="containsText" dxfId="62" priority="44" operator="containsText" text="X">
      <formula>NOT(ISERROR(SEARCH("X",D5)))</formula>
    </cfRule>
  </conditionalFormatting>
  <conditionalFormatting sqref="D6">
    <cfRule type="containsText" dxfId="61" priority="43" operator="containsText" text="X">
      <formula>NOT(ISERROR(SEARCH("X",D6)))</formula>
    </cfRule>
  </conditionalFormatting>
  <conditionalFormatting sqref="D10:D25">
    <cfRule type="containsText" dxfId="60" priority="42" operator="containsText" text="X">
      <formula>NOT(ISERROR(SEARCH("X",D10)))</formula>
    </cfRule>
  </conditionalFormatting>
  <conditionalFormatting sqref="D8">
    <cfRule type="containsText" dxfId="59" priority="41" operator="containsText" text="X">
      <formula>NOT(ISERROR(SEARCH("X",D8)))</formula>
    </cfRule>
  </conditionalFormatting>
  <conditionalFormatting sqref="D9">
    <cfRule type="containsText" dxfId="58" priority="40" operator="containsText" text="X">
      <formula>NOT(ISERROR(SEARCH("X",D9)))</formula>
    </cfRule>
  </conditionalFormatting>
  <conditionalFormatting sqref="E4:E25">
    <cfRule type="cellIs" dxfId="57" priority="1" operator="equal">
      <formula>2</formula>
    </cfRule>
    <cfRule type="containsText" dxfId="56" priority="2" operator="containsText" text="X">
      <formula>NOT(ISERROR(SEARCH("X",E4)))</formula>
    </cfRule>
  </conditionalFormatting>
  <dataValidations count="2">
    <dataValidation type="list" allowBlank="1" showInputMessage="1" sqref="D4:D25">
      <formula1>Payé</formula1>
    </dataValidation>
    <dataValidation type="list" allowBlank="1" showInputMessage="1" sqref="C4:C25">
      <formula1>Noms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23"/>
  <sheetViews>
    <sheetView showGridLines="0" workbookViewId="0">
      <selection activeCell="E4" sqref="E4:E21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6328125" customWidth="1"/>
    <col min="4" max="5" width="5.90625" customWidth="1"/>
    <col min="6" max="6" width="10.08984375" customWidth="1"/>
    <col min="7" max="9" width="10.08984375" bestFit="1" customWidth="1"/>
    <col min="11" max="11" width="3.1796875" customWidth="1"/>
    <col min="12" max="13" width="10.08984375" customWidth="1"/>
    <col min="15" max="15" width="11.08984375" customWidth="1"/>
    <col min="16" max="20" width="3.453125" customWidth="1"/>
  </cols>
  <sheetData>
    <row r="1" spans="2:20" ht="23.5" x14ac:dyDescent="0.55000000000000004">
      <c r="D1" s="4" t="s">
        <v>0</v>
      </c>
      <c r="E1" s="4"/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</row>
    <row r="4" spans="2:20" ht="16.75" customHeight="1" thickBot="1" x14ac:dyDescent="0.4">
      <c r="B4" s="61">
        <v>1</v>
      </c>
      <c r="C4" s="10" t="s">
        <v>26</v>
      </c>
      <c r="D4" s="31"/>
      <c r="E4" s="31" t="str">
        <f t="shared" ref="E4:E23" si="0">IF(COUNTIF(Nom,C4)&gt;0,"",2)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>VLOOKUP(L4,$B$4:J23,9,FALSE)</f>
        <v>0</v>
      </c>
      <c r="N4" s="27">
        <f>Répartition!H12</f>
        <v>30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</row>
    <row r="5" spans="2:20" ht="16.7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6">
        <v>2</v>
      </c>
      <c r="M5" s="7">
        <f>VLOOKUP(L5,$B$4:J24,9,FALSE)</f>
        <v>0</v>
      </c>
      <c r="N5" s="27">
        <f>Répartition!I12</f>
        <v>22</v>
      </c>
    </row>
    <row r="6" spans="2:20" ht="16.75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>VLOOKUP(L6,$B$4:J25,9,FALSE)</f>
        <v>0</v>
      </c>
      <c r="N6" s="27">
        <f>Répartition!J12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</row>
    <row r="7" spans="2:20" ht="16.7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6">
        <v>4</v>
      </c>
      <c r="M7" s="7">
        <f>VLOOKUP(L7,$B$4:J26,9,FALSE)</f>
        <v>0</v>
      </c>
      <c r="N7" s="27">
        <f>Répartition!K12</f>
        <v>14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</row>
    <row r="8" spans="2:20" ht="16.75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>VLOOKUP(L8,$B$4:J27,9,FALSE)</f>
        <v>0</v>
      </c>
      <c r="N8" s="27">
        <f>Répartition!L12</f>
        <v>10</v>
      </c>
    </row>
    <row r="9" spans="2:20" ht="16.7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6">
        <v>6</v>
      </c>
      <c r="M9" s="7">
        <f>VLOOKUP(L9,$B$4:J28,9,FALSE)</f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</row>
    <row r="10" spans="2:20" ht="16.75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>VLOOKUP(L10,$B$4:J29,9,FALSE)</f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</row>
    <row r="11" spans="2:20" ht="16.7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6">
        <v>8</v>
      </c>
      <c r="M11" s="7">
        <f>VLOOKUP(L11,$B$4:J30,9,FALSE)</f>
        <v>0</v>
      </c>
      <c r="N11" s="27">
        <v>0</v>
      </c>
    </row>
    <row r="12" spans="2:20" ht="16.75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>VLOOKUP(L12,$B$4:J31,9,FALSE)</f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</row>
    <row r="13" spans="2:20" ht="16.7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L13" s="6">
        <v>10</v>
      </c>
      <c r="M13" s="7">
        <f>VLOOKUP(L13,$B$4:J32,9,FALSE)</f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</row>
    <row r="14" spans="2:20" ht="16.75" customHeight="1" thickBot="1" x14ac:dyDescent="0.4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</row>
    <row r="15" spans="2:20" ht="16.7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6.75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49">
        <f>Répartition!F12</f>
        <v>120</v>
      </c>
      <c r="M16" s="54">
        <f>Répartition!G12</f>
        <v>26</v>
      </c>
      <c r="N16" s="49">
        <f>SUM(N3:N13)</f>
        <v>94</v>
      </c>
      <c r="O16" s="52"/>
    </row>
    <row r="17" spans="2:10" ht="16.7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</row>
    <row r="18" spans="2:10" ht="16.75" customHeight="1" x14ac:dyDescent="0.35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</row>
    <row r="19" spans="2:10" ht="16.7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</row>
    <row r="20" spans="2:10" ht="16.75" customHeight="1" x14ac:dyDescent="0.35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</row>
    <row r="21" spans="2:10" ht="16.75" customHeight="1" thickBot="1" x14ac:dyDescent="0.4">
      <c r="B21" s="62"/>
      <c r="C21" s="11" t="s">
        <v>26</v>
      </c>
      <c r="D21" s="32"/>
      <c r="E21" s="32" t="str">
        <f t="shared" si="0"/>
        <v/>
      </c>
      <c r="F21" s="60"/>
      <c r="G21" s="64"/>
      <c r="H21" s="60"/>
      <c r="I21" s="60"/>
      <c r="J21" s="60"/>
    </row>
    <row r="22" spans="2:10" ht="16.75" customHeight="1" x14ac:dyDescent="0.35">
      <c r="B22" s="61">
        <v>10</v>
      </c>
      <c r="C22" s="10" t="s">
        <v>26</v>
      </c>
      <c r="D22" s="31"/>
      <c r="E22" s="31" t="str">
        <f t="shared" si="0"/>
        <v/>
      </c>
      <c r="F22" s="59"/>
      <c r="G22" s="63"/>
      <c r="H22" s="59"/>
      <c r="I22" s="59"/>
      <c r="J22" s="59">
        <f>SUM(F22:I23)</f>
        <v>0</v>
      </c>
    </row>
    <row r="23" spans="2:10" ht="16.75" customHeight="1" thickBot="1" x14ac:dyDescent="0.4">
      <c r="B23" s="62"/>
      <c r="C23" s="28" t="s">
        <v>26</v>
      </c>
      <c r="D23" s="33"/>
      <c r="E23" s="33" t="str">
        <f t="shared" si="0"/>
        <v/>
      </c>
      <c r="F23" s="60"/>
      <c r="G23" s="64"/>
      <c r="H23" s="60"/>
      <c r="I23" s="60"/>
      <c r="J23" s="60"/>
    </row>
  </sheetData>
  <autoFilter ref="L3:M3"/>
  <mergeCells count="60"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55" priority="76" operator="containsText" text="X">
      <formula>NOT(ISERROR(SEARCH("X",D4)))</formula>
    </cfRule>
  </conditionalFormatting>
  <conditionalFormatting sqref="D5">
    <cfRule type="containsText" dxfId="54" priority="75" operator="containsText" text="X">
      <formula>NOT(ISERROR(SEARCH("X",D5)))</formula>
    </cfRule>
  </conditionalFormatting>
  <conditionalFormatting sqref="D6">
    <cfRule type="containsText" dxfId="53" priority="74" operator="containsText" text="X">
      <formula>NOT(ISERROR(SEARCH("X",D6)))</formula>
    </cfRule>
  </conditionalFormatting>
  <conditionalFormatting sqref="D10:D23">
    <cfRule type="containsText" dxfId="52" priority="73" operator="containsText" text="X">
      <formula>NOT(ISERROR(SEARCH("X",D10)))</formula>
    </cfRule>
  </conditionalFormatting>
  <conditionalFormatting sqref="D8">
    <cfRule type="containsText" dxfId="51" priority="72" operator="containsText" text="X">
      <formula>NOT(ISERROR(SEARCH("X",D8)))</formula>
    </cfRule>
  </conditionalFormatting>
  <conditionalFormatting sqref="D9">
    <cfRule type="containsText" dxfId="50" priority="71" operator="containsText" text="X">
      <formula>NOT(ISERROR(SEARCH("X",D9)))</formula>
    </cfRule>
  </conditionalFormatting>
  <conditionalFormatting sqref="E4:E23">
    <cfRule type="cellIs" dxfId="49" priority="1" operator="equal">
      <formula>2</formula>
    </cfRule>
    <cfRule type="containsText" dxfId="48" priority="2" operator="containsText" text="X">
      <formula>NOT(ISERROR(SEARCH("X",E4)))</formula>
    </cfRule>
  </conditionalFormatting>
  <dataValidations count="2">
    <dataValidation type="list" allowBlank="1" showInputMessage="1" sqref="C4:C23">
      <formula1>Noms</formula1>
    </dataValidation>
    <dataValidation type="list" allowBlank="1" showInputMessage="1" sqref="D4:D23">
      <formula1>Payé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U21"/>
  <sheetViews>
    <sheetView showGridLines="0" zoomScaleNormal="100" workbookViewId="0">
      <selection activeCell="E4" sqref="E4:E19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1796875" customWidth="1"/>
    <col min="4" max="4" width="5.90625" customWidth="1"/>
    <col min="5" max="5" width="4.90625" customWidth="1"/>
    <col min="6" max="6" width="10.08984375" customWidth="1"/>
    <col min="7" max="9" width="10.08984375" bestFit="1" customWidth="1"/>
    <col min="11" max="11" width="4.453125" customWidth="1"/>
    <col min="12" max="12" width="10.54296875" bestFit="1" customWidth="1"/>
    <col min="15" max="15" width="10.6328125" customWidth="1"/>
    <col min="16" max="16" width="3.1796875" customWidth="1"/>
    <col min="17" max="19" width="3.08984375" customWidth="1"/>
    <col min="20" max="20" width="4" customWidth="1"/>
    <col min="21" max="21" width="3.81640625" customWidth="1"/>
    <col min="22" max="22" width="4" customWidth="1"/>
  </cols>
  <sheetData>
    <row r="1" spans="2:21" ht="23.5" x14ac:dyDescent="0.55000000000000004">
      <c r="D1" s="4" t="s">
        <v>0</v>
      </c>
      <c r="E1" s="4"/>
    </row>
    <row r="2" spans="2:21" ht="13.75" customHeight="1" thickBot="1" x14ac:dyDescent="0.4"/>
    <row r="3" spans="2:21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0" t="s">
        <v>23</v>
      </c>
      <c r="U3" s="43">
        <v>9</v>
      </c>
    </row>
    <row r="4" spans="2:21" ht="16.75" customHeight="1" thickBot="1" x14ac:dyDescent="0.4">
      <c r="B4" s="61">
        <v>1</v>
      </c>
      <c r="C4" s="10" t="s">
        <v>26</v>
      </c>
      <c r="D4" s="31"/>
      <c r="E4" s="31" t="str">
        <f t="shared" ref="E4:E21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VLOOKUP(L4,$B$4:$J$21,9,FALSE)</f>
        <v>0</v>
      </c>
      <c r="N4" s="27">
        <f>Répartition!H11</f>
        <v>28</v>
      </c>
      <c r="P4" s="41">
        <v>2</v>
      </c>
      <c r="Q4" s="41">
        <v>4</v>
      </c>
      <c r="R4" s="47">
        <v>6</v>
      </c>
      <c r="S4" s="46">
        <v>8</v>
      </c>
      <c r="U4" s="41">
        <v>2</v>
      </c>
    </row>
    <row r="5" spans="2:21" ht="16.75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12" si="1">VLOOKUP(L5,$B$4:$J$21,9,FALSE)</f>
        <v>0</v>
      </c>
      <c r="N5" s="27">
        <f>Répartition!I11</f>
        <v>22</v>
      </c>
    </row>
    <row r="6" spans="2:21" ht="16.75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Répartition!J11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0" t="s">
        <v>23</v>
      </c>
      <c r="U6" s="43">
        <v>9</v>
      </c>
    </row>
    <row r="7" spans="2:21" ht="16.75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Répartition!K11</f>
        <v>16</v>
      </c>
      <c r="P7" s="41">
        <v>4</v>
      </c>
      <c r="Q7" s="41">
        <v>6</v>
      </c>
      <c r="R7" s="47">
        <v>8</v>
      </c>
      <c r="S7" s="41">
        <v>2</v>
      </c>
      <c r="U7" s="41">
        <v>4</v>
      </c>
    </row>
    <row r="8" spans="2:21" ht="16.75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1" ht="16.75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0" t="s">
        <v>23</v>
      </c>
      <c r="U9" s="43">
        <v>9</v>
      </c>
    </row>
    <row r="10" spans="2:21" ht="16.75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8</v>
      </c>
      <c r="R10" s="41">
        <v>2</v>
      </c>
      <c r="S10" s="41">
        <v>4</v>
      </c>
      <c r="U10" s="41">
        <v>6</v>
      </c>
    </row>
    <row r="11" spans="2:21" ht="16.75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8">
        <v>8</v>
      </c>
      <c r="M11" s="9">
        <f t="shared" si="1"/>
        <v>0</v>
      </c>
      <c r="N11" s="27">
        <v>0</v>
      </c>
    </row>
    <row r="12" spans="2:21" ht="16.75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L12" s="8">
        <v>9</v>
      </c>
      <c r="M12" s="9">
        <f t="shared" si="1"/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0" t="s">
        <v>23</v>
      </c>
      <c r="U12" s="43">
        <v>9</v>
      </c>
    </row>
    <row r="13" spans="2:21" ht="16.75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P13" s="47">
        <v>8</v>
      </c>
      <c r="Q13" s="41">
        <v>2</v>
      </c>
      <c r="R13" s="41">
        <v>4</v>
      </c>
      <c r="S13" s="41">
        <v>6</v>
      </c>
      <c r="U13" s="41">
        <v>8</v>
      </c>
    </row>
    <row r="14" spans="2:21" ht="16.75" customHeight="1" thickBot="1" x14ac:dyDescent="0.4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</row>
    <row r="15" spans="2:21" ht="16.75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1" ht="16.75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49">
        <f>Répartition!F11</f>
        <v>108</v>
      </c>
      <c r="M16" s="54">
        <f>Répartition!G11</f>
        <v>24</v>
      </c>
      <c r="N16" s="49">
        <f>SUM(N2:N12)</f>
        <v>84</v>
      </c>
      <c r="O16" s="52"/>
    </row>
    <row r="17" spans="2:10" ht="16.75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</row>
    <row r="18" spans="2:10" ht="16.75" customHeight="1" x14ac:dyDescent="0.35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</row>
    <row r="19" spans="2:10" ht="16.75" customHeight="1" thickBot="1" x14ac:dyDescent="0.4">
      <c r="B19" s="62"/>
      <c r="C19" s="11" t="s">
        <v>26</v>
      </c>
      <c r="D19" s="32"/>
      <c r="E19" s="32" t="str">
        <f t="shared" si="0"/>
        <v/>
      </c>
      <c r="F19" s="60"/>
      <c r="G19" s="64"/>
      <c r="H19" s="60"/>
      <c r="I19" s="60"/>
      <c r="J19" s="60"/>
    </row>
    <row r="20" spans="2:10" ht="16.75" customHeight="1" x14ac:dyDescent="0.35">
      <c r="B20" s="61">
        <v>9</v>
      </c>
      <c r="C20" s="10" t="s">
        <v>26</v>
      </c>
      <c r="D20" s="31"/>
      <c r="E20" s="31" t="str">
        <f t="shared" si="0"/>
        <v/>
      </c>
      <c r="F20" s="59"/>
      <c r="G20" s="63"/>
      <c r="H20" s="59"/>
      <c r="I20" s="59"/>
      <c r="J20" s="59">
        <f>SUM(F20:I21)</f>
        <v>0</v>
      </c>
    </row>
    <row r="21" spans="2:10" ht="16.75" customHeight="1" thickBot="1" x14ac:dyDescent="0.4">
      <c r="B21" s="62"/>
      <c r="C21" s="28" t="s">
        <v>26</v>
      </c>
      <c r="D21" s="33"/>
      <c r="E21" s="33" t="str">
        <f t="shared" si="0"/>
        <v/>
      </c>
      <c r="F21" s="60"/>
      <c r="G21" s="64"/>
      <c r="H21" s="60"/>
      <c r="I21" s="60"/>
      <c r="J21" s="60"/>
    </row>
  </sheetData>
  <autoFilter ref="L3:M3"/>
  <mergeCells count="54"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47" priority="42" operator="containsText" text="X">
      <formula>NOT(ISERROR(SEARCH("X",D4)))</formula>
    </cfRule>
  </conditionalFormatting>
  <conditionalFormatting sqref="D5">
    <cfRule type="containsText" dxfId="46" priority="41" operator="containsText" text="X">
      <formula>NOT(ISERROR(SEARCH("X",D5)))</formula>
    </cfRule>
  </conditionalFormatting>
  <conditionalFormatting sqref="D6">
    <cfRule type="containsText" dxfId="45" priority="40" operator="containsText" text="X">
      <formula>NOT(ISERROR(SEARCH("X",D6)))</formula>
    </cfRule>
  </conditionalFormatting>
  <conditionalFormatting sqref="D10:D21">
    <cfRule type="containsText" dxfId="44" priority="39" operator="containsText" text="X">
      <formula>NOT(ISERROR(SEARCH("X",D10)))</formula>
    </cfRule>
  </conditionalFormatting>
  <conditionalFormatting sqref="D8">
    <cfRule type="containsText" dxfId="43" priority="38" operator="containsText" text="X">
      <formula>NOT(ISERROR(SEARCH("X",D8)))</formula>
    </cfRule>
  </conditionalFormatting>
  <conditionalFormatting sqref="D9">
    <cfRule type="containsText" dxfId="42" priority="37" operator="containsText" text="X">
      <formula>NOT(ISERROR(SEARCH("X",D9)))</formula>
    </cfRule>
  </conditionalFormatting>
  <conditionalFormatting sqref="E4:E21">
    <cfRule type="cellIs" dxfId="41" priority="1" operator="equal">
      <formula>2</formula>
    </cfRule>
    <cfRule type="containsText" dxfId="40" priority="2" operator="containsText" text="X">
      <formula>NOT(ISERROR(SEARCH("X",E4)))</formula>
    </cfRule>
  </conditionalFormatting>
  <dataValidations count="2">
    <dataValidation type="list" allowBlank="1" showInputMessage="1" sqref="D4:D21">
      <formula1>Payé</formula1>
    </dataValidation>
    <dataValidation type="list" allowBlank="1" showInputMessage="1" sqref="C4:C21">
      <formula1>Noms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S20"/>
  <sheetViews>
    <sheetView showGridLines="0" workbookViewId="0">
      <selection activeCell="E4" sqref="E4:E1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" customWidth="1"/>
    <col min="4" max="4" width="5.08984375" customWidth="1"/>
    <col min="5" max="5" width="4.54296875" customWidth="1"/>
    <col min="6" max="6" width="10.08984375" customWidth="1"/>
    <col min="7" max="9" width="10.08984375" bestFit="1" customWidth="1"/>
    <col min="11" max="11" width="3" customWidth="1"/>
    <col min="12" max="12" width="10.54296875" bestFit="1" customWidth="1"/>
    <col min="13" max="13" width="10.90625" customWidth="1"/>
    <col min="14" max="14" width="11.6328125" bestFit="1" customWidth="1"/>
    <col min="15" max="15" width="9.36328125" bestFit="1" customWidth="1"/>
    <col min="16" max="16" width="4.08984375" customWidth="1"/>
    <col min="17" max="20" width="3.54296875" customWidth="1"/>
  </cols>
  <sheetData>
    <row r="1" spans="2:19" ht="23.5" x14ac:dyDescent="0.55000000000000004">
      <c r="D1" s="4" t="s">
        <v>0</v>
      </c>
      <c r="E1" s="4"/>
    </row>
    <row r="2" spans="2:19" ht="15" thickBot="1" x14ac:dyDescent="0.4"/>
    <row r="3" spans="2:19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</row>
    <row r="4" spans="2:19" ht="18.649999999999999" customHeight="1" thickBot="1" x14ac:dyDescent="0.4">
      <c r="B4" s="61">
        <v>1</v>
      </c>
      <c r="C4" s="10" t="s">
        <v>26</v>
      </c>
      <c r="D4" s="31"/>
      <c r="E4" s="31" t="str">
        <f t="shared" ref="E4:E19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VLOOKUP(L4,$B$4:$J$19,9,FALSE)</f>
        <v>0</v>
      </c>
      <c r="N4" s="27">
        <f>Répartition!H10</f>
        <v>26</v>
      </c>
      <c r="P4" s="41">
        <v>2</v>
      </c>
      <c r="Q4" s="41">
        <v>4</v>
      </c>
      <c r="R4" s="47">
        <v>6</v>
      </c>
      <c r="S4" s="41">
        <v>8</v>
      </c>
    </row>
    <row r="5" spans="2:19" ht="18.649999999999999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11" si="1">VLOOKUP(L5,$B$4:$J$19,9,FALSE)</f>
        <v>0</v>
      </c>
      <c r="N5" s="27">
        <f>Répartition!I10</f>
        <v>20</v>
      </c>
    </row>
    <row r="6" spans="2:19" ht="18.649999999999999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Répartition!J10</f>
        <v>16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</row>
    <row r="7" spans="2:19" ht="18.649999999999999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Répartition!K10</f>
        <v>14</v>
      </c>
      <c r="P7" s="41">
        <v>4</v>
      </c>
      <c r="Q7" s="41">
        <v>6</v>
      </c>
      <c r="R7" s="47">
        <v>8</v>
      </c>
      <c r="S7" s="41">
        <v>10</v>
      </c>
    </row>
    <row r="8" spans="2:19" ht="18.649999999999999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9" ht="18.649999999999999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</row>
    <row r="10" spans="2:19" ht="18.649999999999999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</row>
    <row r="11" spans="2:19" ht="18.649999999999999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L11" s="8">
        <v>8</v>
      </c>
      <c r="M11" s="9">
        <f t="shared" si="1"/>
        <v>0</v>
      </c>
      <c r="N11" s="27">
        <v>0</v>
      </c>
    </row>
    <row r="12" spans="2:19" ht="18.649999999999999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</row>
    <row r="13" spans="2:19" ht="18.649999999999999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P13" s="47">
        <v>8</v>
      </c>
      <c r="Q13" s="41">
        <v>10</v>
      </c>
      <c r="R13" s="41">
        <v>2</v>
      </c>
      <c r="S13" s="41">
        <v>4</v>
      </c>
    </row>
    <row r="14" spans="2:19" ht="18.649999999999999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</row>
    <row r="15" spans="2:19" ht="18.649999999999999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</row>
    <row r="16" spans="2:19" ht="18.649999999999999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49999999999999" customHeight="1" thickBot="1" x14ac:dyDescent="0.4">
      <c r="B17" s="62"/>
      <c r="C17" s="11" t="s">
        <v>26</v>
      </c>
      <c r="D17" s="32"/>
      <c r="E17" s="32" t="str">
        <f t="shared" si="0"/>
        <v/>
      </c>
      <c r="F17" s="60"/>
      <c r="G17" s="64"/>
      <c r="H17" s="60"/>
      <c r="I17" s="60"/>
      <c r="J17" s="60"/>
      <c r="L17" s="49">
        <f>Répartition!F10</f>
        <v>96</v>
      </c>
      <c r="M17" s="54">
        <f>Répartition!G10</f>
        <v>20</v>
      </c>
      <c r="N17" s="49">
        <f>SUM(N3:N13)</f>
        <v>76</v>
      </c>
      <c r="O17" s="50"/>
    </row>
    <row r="18" spans="2:15" ht="18.649999999999999" customHeight="1" x14ac:dyDescent="0.35">
      <c r="B18" s="61">
        <v>8</v>
      </c>
      <c r="C18" s="10" t="s">
        <v>26</v>
      </c>
      <c r="D18" s="31"/>
      <c r="E18" s="31" t="str">
        <f t="shared" si="0"/>
        <v/>
      </c>
      <c r="F18" s="59"/>
      <c r="G18" s="63"/>
      <c r="H18" s="59"/>
      <c r="I18" s="59"/>
      <c r="J18" s="59">
        <f>SUM(F18:I19)</f>
        <v>0</v>
      </c>
    </row>
    <row r="19" spans="2:15" ht="18.649999999999999" customHeight="1" thickBot="1" x14ac:dyDescent="0.4">
      <c r="B19" s="62"/>
      <c r="C19" s="28" t="s">
        <v>26</v>
      </c>
      <c r="D19" s="33"/>
      <c r="E19" s="33" t="str">
        <f t="shared" si="0"/>
        <v/>
      </c>
      <c r="F19" s="60"/>
      <c r="G19" s="64"/>
      <c r="H19" s="60"/>
      <c r="I19" s="60"/>
      <c r="J19" s="60"/>
    </row>
    <row r="20" spans="2:15" x14ac:dyDescent="0.35">
      <c r="D20" s="34"/>
      <c r="E20" s="34"/>
    </row>
  </sheetData>
  <autoFilter ref="L3:M3"/>
  <mergeCells count="48"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39" priority="37" operator="containsText" text="X">
      <formula>NOT(ISERROR(SEARCH("X",D4)))</formula>
    </cfRule>
  </conditionalFormatting>
  <conditionalFormatting sqref="D5">
    <cfRule type="containsText" dxfId="38" priority="36" operator="containsText" text="X">
      <formula>NOT(ISERROR(SEARCH("X",D5)))</formula>
    </cfRule>
  </conditionalFormatting>
  <conditionalFormatting sqref="D6">
    <cfRule type="containsText" dxfId="37" priority="35" operator="containsText" text="X">
      <formula>NOT(ISERROR(SEARCH("X",D6)))</formula>
    </cfRule>
  </conditionalFormatting>
  <conditionalFormatting sqref="D10:D19">
    <cfRule type="containsText" dxfId="36" priority="34" operator="containsText" text="X">
      <formula>NOT(ISERROR(SEARCH("X",D10)))</formula>
    </cfRule>
  </conditionalFormatting>
  <conditionalFormatting sqref="D8">
    <cfRule type="containsText" dxfId="35" priority="33" operator="containsText" text="X">
      <formula>NOT(ISERROR(SEARCH("X",D8)))</formula>
    </cfRule>
  </conditionalFormatting>
  <conditionalFormatting sqref="D9">
    <cfRule type="containsText" dxfId="34" priority="32" operator="containsText" text="X">
      <formula>NOT(ISERROR(SEARCH("X",D9)))</formula>
    </cfRule>
  </conditionalFormatting>
  <conditionalFormatting sqref="E4:E19">
    <cfRule type="cellIs" dxfId="33" priority="1" operator="equal">
      <formula>2</formula>
    </cfRule>
    <cfRule type="containsText" dxfId="32" priority="2" operator="containsText" text="X">
      <formula>NOT(ISERROR(SEARCH("X",E4)))</formula>
    </cfRule>
  </conditionalFormatting>
  <dataValidations count="2">
    <dataValidation type="list" allowBlank="1" showInputMessage="1" sqref="C4:C19">
      <formula1>Noms</formula1>
    </dataValidation>
    <dataValidation type="list" allowBlank="1" showInputMessage="1" sqref="D4:D19">
      <formula1>Payé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T17"/>
  <sheetViews>
    <sheetView showGridLines="0" workbookViewId="0">
      <selection activeCell="C4" sqref="C4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.54296875" customWidth="1"/>
    <col min="4" max="4" width="5.90625" customWidth="1"/>
    <col min="5" max="5" width="4.453125" customWidth="1"/>
    <col min="6" max="6" width="10.08984375" customWidth="1"/>
    <col min="7" max="9" width="10.08984375" bestFit="1" customWidth="1"/>
    <col min="11" max="11" width="2.6328125" customWidth="1"/>
    <col min="12" max="12" width="10.54296875" bestFit="1" customWidth="1"/>
    <col min="14" max="15" width="11.6328125" bestFit="1" customWidth="1"/>
    <col min="16" max="16" width="3" customWidth="1"/>
    <col min="17" max="18" width="3.81640625" customWidth="1"/>
    <col min="19" max="19" width="4.36328125" customWidth="1"/>
    <col min="20" max="21" width="3.81640625" customWidth="1"/>
  </cols>
  <sheetData>
    <row r="1" spans="2:20" ht="23.5" x14ac:dyDescent="0.55000000000000004">
      <c r="D1" s="4" t="s">
        <v>0</v>
      </c>
      <c r="E1" s="4"/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7</v>
      </c>
    </row>
    <row r="4" spans="2:20" ht="18.649999999999999" customHeight="1" thickBot="1" x14ac:dyDescent="0.4">
      <c r="B4" s="61">
        <v>1</v>
      </c>
      <c r="C4" s="10" t="s">
        <v>26</v>
      </c>
      <c r="D4" s="31"/>
      <c r="E4" s="31" t="str">
        <f t="shared" ref="E4:E17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VLOOKUP(L4,$B$4:$J$17,9,FALSE)</f>
        <v>0</v>
      </c>
      <c r="N4" s="27">
        <f>Répartition!H9</f>
        <v>24</v>
      </c>
      <c r="P4" s="41">
        <v>2</v>
      </c>
      <c r="Q4" s="41">
        <v>4</v>
      </c>
      <c r="R4" s="47">
        <v>6</v>
      </c>
      <c r="T4" s="41">
        <v>2</v>
      </c>
    </row>
    <row r="5" spans="2:20" ht="18.649999999999999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10" si="1">VLOOKUP(L5,$B$4:$J$17,9,FALSE)</f>
        <v>0</v>
      </c>
      <c r="N5" s="27">
        <f>Répartition!I9</f>
        <v>20</v>
      </c>
    </row>
    <row r="6" spans="2:20" ht="18.649999999999999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Répartition!J9</f>
        <v>16</v>
      </c>
      <c r="O6" s="38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7</v>
      </c>
    </row>
    <row r="7" spans="2:20" ht="18.649999999999999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Répartition!K9</f>
        <v>0</v>
      </c>
      <c r="P7" s="41">
        <v>4</v>
      </c>
      <c r="Q7" s="41">
        <v>6</v>
      </c>
      <c r="R7" s="47">
        <v>2</v>
      </c>
      <c r="T7" s="41">
        <v>4</v>
      </c>
    </row>
    <row r="8" spans="2:20" ht="18.649999999999999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0" ht="18.649999999999999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0" t="s">
        <v>23</v>
      </c>
      <c r="T9" s="43">
        <v>7</v>
      </c>
    </row>
    <row r="10" spans="2:20" ht="18.649999999999999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2</v>
      </c>
      <c r="R10" s="41">
        <v>4</v>
      </c>
      <c r="T10" s="41">
        <v>6</v>
      </c>
    </row>
    <row r="11" spans="2:20" ht="18.649999999999999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</row>
    <row r="12" spans="2:20" ht="18.649999999999999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O12" s="38" t="s">
        <v>7</v>
      </c>
      <c r="P12" s="42">
        <v>1</v>
      </c>
      <c r="Q12" s="42">
        <v>3</v>
      </c>
      <c r="R12" s="42">
        <v>5</v>
      </c>
      <c r="S12" s="40" t="s">
        <v>23</v>
      </c>
      <c r="T12" s="43">
        <v>7</v>
      </c>
    </row>
    <row r="13" spans="2:20" ht="18.649999999999999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P13" s="47"/>
      <c r="Q13" s="41"/>
      <c r="R13" s="41"/>
      <c r="T13" s="41"/>
    </row>
    <row r="14" spans="2:20" ht="18.649999999999999" customHeight="1" x14ac:dyDescent="0.35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</row>
    <row r="15" spans="2:20" ht="18.649999999999999" customHeight="1" thickBot="1" x14ac:dyDescent="0.4">
      <c r="B15" s="62"/>
      <c r="C15" s="11" t="s">
        <v>26</v>
      </c>
      <c r="D15" s="32"/>
      <c r="E15" s="32" t="str">
        <f t="shared" si="0"/>
        <v/>
      </c>
      <c r="F15" s="60"/>
      <c r="G15" s="64"/>
      <c r="H15" s="60"/>
      <c r="I15" s="60"/>
      <c r="J15" s="60"/>
    </row>
    <row r="16" spans="2:20" ht="18.649999999999999" customHeight="1" thickBot="1" x14ac:dyDescent="0.4">
      <c r="B16" s="61">
        <v>7</v>
      </c>
      <c r="C16" s="10" t="s">
        <v>26</v>
      </c>
      <c r="D16" s="31"/>
      <c r="E16" s="31" t="str">
        <f t="shared" si="0"/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49999999999999" customHeight="1" thickBot="1" x14ac:dyDescent="0.4">
      <c r="B17" s="62"/>
      <c r="C17" s="28" t="s">
        <v>26</v>
      </c>
      <c r="D17" s="33"/>
      <c r="E17" s="33" t="str">
        <f t="shared" si="0"/>
        <v/>
      </c>
      <c r="F17" s="60"/>
      <c r="G17" s="64"/>
      <c r="H17" s="60"/>
      <c r="I17" s="60"/>
      <c r="J17" s="60"/>
      <c r="L17" s="56">
        <f>Répartition!F9</f>
        <v>84</v>
      </c>
      <c r="M17" s="49">
        <f>Répartition!G9</f>
        <v>24</v>
      </c>
      <c r="N17" s="49">
        <f>SUM(N3:N13)</f>
        <v>60</v>
      </c>
      <c r="O17" s="50"/>
    </row>
  </sheetData>
  <autoFilter ref="L3:M3"/>
  <mergeCells count="42"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31" priority="35" operator="containsText" text="X">
      <formula>NOT(ISERROR(SEARCH("X",D4)))</formula>
    </cfRule>
  </conditionalFormatting>
  <conditionalFormatting sqref="D5">
    <cfRule type="containsText" dxfId="30" priority="34" operator="containsText" text="X">
      <formula>NOT(ISERROR(SEARCH("X",D5)))</formula>
    </cfRule>
  </conditionalFormatting>
  <conditionalFormatting sqref="D6">
    <cfRule type="containsText" dxfId="29" priority="33" operator="containsText" text="X">
      <formula>NOT(ISERROR(SEARCH("X",D6)))</formula>
    </cfRule>
  </conditionalFormatting>
  <conditionalFormatting sqref="D10:D17">
    <cfRule type="containsText" dxfId="28" priority="32" operator="containsText" text="X">
      <formula>NOT(ISERROR(SEARCH("X",D10)))</formula>
    </cfRule>
  </conditionalFormatting>
  <conditionalFormatting sqref="D8">
    <cfRule type="containsText" dxfId="27" priority="31" operator="containsText" text="X">
      <formula>NOT(ISERROR(SEARCH("X",D8)))</formula>
    </cfRule>
  </conditionalFormatting>
  <conditionalFormatting sqref="D9">
    <cfRule type="containsText" dxfId="26" priority="30" operator="containsText" text="X">
      <formula>NOT(ISERROR(SEARCH("X",D9)))</formula>
    </cfRule>
  </conditionalFormatting>
  <conditionalFormatting sqref="E4:E17">
    <cfRule type="cellIs" dxfId="25" priority="1" operator="equal">
      <formula>2</formula>
    </cfRule>
    <cfRule type="containsText" dxfId="24" priority="2" operator="containsText" text="X">
      <formula>NOT(ISERROR(SEARCH("X",E4)))</formula>
    </cfRule>
  </conditionalFormatting>
  <dataValidations count="2">
    <dataValidation type="list" allowBlank="1" showInputMessage="1" sqref="D4:D17">
      <formula1>Payé</formula1>
    </dataValidation>
    <dataValidation type="list" allowBlank="1" showInputMessage="1" sqref="C4:C17">
      <formula1>Noms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R16"/>
  <sheetViews>
    <sheetView showGridLines="0" workbookViewId="0">
      <selection activeCell="E4" sqref="E4:E1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7.81640625" customWidth="1"/>
    <col min="4" max="4" width="5.54296875" customWidth="1"/>
    <col min="5" max="5" width="4.90625" customWidth="1"/>
    <col min="6" max="6" width="10.08984375" customWidth="1"/>
    <col min="7" max="9" width="10.08984375" bestFit="1" customWidth="1"/>
    <col min="10" max="10" width="9.54296875" customWidth="1"/>
    <col min="11" max="11" width="3" customWidth="1"/>
    <col min="12" max="12" width="10.54296875" bestFit="1" customWidth="1"/>
    <col min="14" max="14" width="11.6328125" bestFit="1" customWidth="1"/>
    <col min="15" max="15" width="11.1796875" customWidth="1"/>
    <col min="16" max="16" width="4.1796875" customWidth="1"/>
    <col min="17" max="19" width="3.81640625" customWidth="1"/>
  </cols>
  <sheetData>
    <row r="1" spans="2:18" ht="23.5" x14ac:dyDescent="0.55000000000000004">
      <c r="D1" s="4" t="s">
        <v>0</v>
      </c>
      <c r="E1" s="4"/>
    </row>
    <row r="2" spans="2:18" ht="15" thickBot="1" x14ac:dyDescent="0.4"/>
    <row r="3" spans="2:18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</row>
    <row r="4" spans="2:18" ht="18.649999999999999" customHeight="1" thickBot="1" x14ac:dyDescent="0.4">
      <c r="B4" s="61">
        <v>1</v>
      </c>
      <c r="C4" s="10" t="s">
        <v>26</v>
      </c>
      <c r="D4" s="31"/>
      <c r="E4" s="31" t="str">
        <f t="shared" ref="E4:E15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VLOOKUP(L4,$B$4:$J$15,9,FALSE)</f>
        <v>0</v>
      </c>
      <c r="N4" s="27">
        <f>Répartition!H8</f>
        <v>22</v>
      </c>
      <c r="P4" s="41">
        <v>2</v>
      </c>
      <c r="Q4" s="41">
        <v>4</v>
      </c>
      <c r="R4" s="47">
        <v>6</v>
      </c>
    </row>
    <row r="5" spans="2:18" ht="18.649999999999999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9" si="1">VLOOKUP(L5,$B$4:$J$15,9,FALSE)</f>
        <v>0</v>
      </c>
      <c r="N5" s="27">
        <f>Répartition!I8</f>
        <v>18</v>
      </c>
    </row>
    <row r="6" spans="2:18" ht="18.649999999999999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Répartition!J8</f>
        <v>16</v>
      </c>
      <c r="O6" s="37" t="s">
        <v>5</v>
      </c>
      <c r="P6" s="42">
        <v>1</v>
      </c>
      <c r="Q6" s="42">
        <v>3</v>
      </c>
      <c r="R6" s="42">
        <v>5</v>
      </c>
    </row>
    <row r="7" spans="2:18" ht="18.649999999999999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Répartition!K8</f>
        <v>0</v>
      </c>
      <c r="P7" s="41">
        <v>4</v>
      </c>
      <c r="Q7" s="41">
        <v>6</v>
      </c>
      <c r="R7" s="47">
        <v>8</v>
      </c>
    </row>
    <row r="8" spans="2:18" ht="18.649999999999999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8" ht="18.649999999999999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</row>
    <row r="10" spans="2:18" ht="18.649999999999999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P10" s="41">
        <v>6</v>
      </c>
      <c r="Q10" s="47">
        <v>8</v>
      </c>
      <c r="R10" s="41">
        <v>10</v>
      </c>
    </row>
    <row r="11" spans="2:18" ht="18.649999999999999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</row>
    <row r="12" spans="2:18" ht="18.649999999999999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/>
      <c r="Q12" s="42"/>
      <c r="R12" s="42"/>
    </row>
    <row r="13" spans="2:18" ht="18.649999999999999" customHeight="1" thickBot="1" x14ac:dyDescent="0.4">
      <c r="B13" s="62"/>
      <c r="C13" s="11" t="s">
        <v>26</v>
      </c>
      <c r="D13" s="32"/>
      <c r="E13" s="32" t="str">
        <f t="shared" si="0"/>
        <v/>
      </c>
      <c r="F13" s="60"/>
      <c r="G13" s="64"/>
      <c r="H13" s="60"/>
      <c r="I13" s="60"/>
      <c r="J13" s="60"/>
      <c r="P13" s="47"/>
      <c r="Q13" s="41"/>
      <c r="R13" s="41"/>
    </row>
    <row r="14" spans="2:18" ht="18.649999999999999" customHeight="1" thickBot="1" x14ac:dyDescent="0.4">
      <c r="B14" s="61">
        <v>6</v>
      </c>
      <c r="C14" s="10" t="s">
        <v>26</v>
      </c>
      <c r="D14" s="31"/>
      <c r="E14" s="31" t="str">
        <f t="shared" si="0"/>
        <v/>
      </c>
      <c r="F14" s="59"/>
      <c r="G14" s="63"/>
      <c r="H14" s="59"/>
      <c r="I14" s="59"/>
      <c r="J14" s="59">
        <f>SUM(F14:I15)</f>
        <v>0</v>
      </c>
    </row>
    <row r="15" spans="2:18" ht="18.649999999999999" customHeight="1" thickBot="1" x14ac:dyDescent="0.4">
      <c r="B15" s="62"/>
      <c r="C15" s="28" t="s">
        <v>26</v>
      </c>
      <c r="D15" s="33"/>
      <c r="E15" s="33" t="str">
        <f t="shared" si="0"/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18" ht="19.25" customHeight="1" thickBot="1" x14ac:dyDescent="0.4">
      <c r="L16" s="49">
        <f>Répartition!F8</f>
        <v>72</v>
      </c>
      <c r="M16" s="49">
        <f>Répartition!G8</f>
        <v>16</v>
      </c>
      <c r="N16" s="57">
        <f>SUM(N2:N12)</f>
        <v>56</v>
      </c>
      <c r="O16" s="52"/>
    </row>
  </sheetData>
  <autoFilter ref="L3:M3"/>
  <mergeCells count="36"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23" priority="30" operator="containsText" text="X">
      <formula>NOT(ISERROR(SEARCH("X",D4)))</formula>
    </cfRule>
  </conditionalFormatting>
  <conditionalFormatting sqref="D5">
    <cfRule type="containsText" dxfId="22" priority="29" operator="containsText" text="X">
      <formula>NOT(ISERROR(SEARCH("X",D5)))</formula>
    </cfRule>
  </conditionalFormatting>
  <conditionalFormatting sqref="D6">
    <cfRule type="containsText" dxfId="21" priority="28" operator="containsText" text="X">
      <formula>NOT(ISERROR(SEARCH("X",D6)))</formula>
    </cfRule>
  </conditionalFormatting>
  <conditionalFormatting sqref="D10:D15">
    <cfRule type="containsText" dxfId="20" priority="27" operator="containsText" text="X">
      <formula>NOT(ISERROR(SEARCH("X",D10)))</formula>
    </cfRule>
  </conditionalFormatting>
  <conditionalFormatting sqref="D8">
    <cfRule type="containsText" dxfId="19" priority="26" operator="containsText" text="X">
      <formula>NOT(ISERROR(SEARCH("X",D8)))</formula>
    </cfRule>
  </conditionalFormatting>
  <conditionalFormatting sqref="D9">
    <cfRule type="containsText" dxfId="18" priority="25" operator="containsText" text="X">
      <formula>NOT(ISERROR(SEARCH("X",D9)))</formula>
    </cfRule>
  </conditionalFormatting>
  <conditionalFormatting sqref="E4:E15">
    <cfRule type="cellIs" dxfId="17" priority="1" operator="equal">
      <formula>2</formula>
    </cfRule>
    <cfRule type="containsText" dxfId="16" priority="2" operator="containsText" text="X">
      <formula>NOT(ISERROR(SEARCH("X",E4)))</formula>
    </cfRule>
  </conditionalFormatting>
  <dataValidations count="2">
    <dataValidation type="list" allowBlank="1" showInputMessage="1" sqref="C4:C15">
      <formula1>Noms</formula1>
    </dataValidation>
    <dataValidation type="list" allowBlank="1" showInputMessage="1" sqref="D4:D15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T16"/>
  <sheetViews>
    <sheetView showGridLines="0" workbookViewId="0">
      <selection activeCell="C13" sqref="C13:E1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7.81640625" customWidth="1"/>
    <col min="4" max="5" width="5.453125" customWidth="1"/>
    <col min="6" max="9" width="10.08984375" bestFit="1" customWidth="1"/>
    <col min="10" max="10" width="10.90625" customWidth="1"/>
    <col min="11" max="11" width="2.81640625" customWidth="1"/>
    <col min="13" max="13" width="8.81640625" customWidth="1"/>
    <col min="14" max="15" width="11.6328125" bestFit="1" customWidth="1"/>
    <col min="16" max="16" width="3.08984375" customWidth="1"/>
    <col min="17" max="17" width="4" customWidth="1"/>
    <col min="18" max="18" width="3.81640625" customWidth="1"/>
    <col min="19" max="19" width="4" customWidth="1"/>
    <col min="20" max="20" width="4.6328125" customWidth="1"/>
    <col min="21" max="21" width="4" customWidth="1"/>
  </cols>
  <sheetData>
    <row r="1" spans="2:20" ht="27" customHeight="1" x14ac:dyDescent="0.55000000000000004">
      <c r="D1" s="4" t="s">
        <v>0</v>
      </c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2" t="s">
        <v>1</v>
      </c>
      <c r="M3" s="2" t="s">
        <v>8</v>
      </c>
      <c r="N3" s="2" t="s">
        <v>14</v>
      </c>
      <c r="O3" s="44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5</v>
      </c>
    </row>
    <row r="4" spans="2:20" ht="18.649999999999999" customHeight="1" thickBot="1" x14ac:dyDescent="0.4">
      <c r="B4" s="61">
        <v>1</v>
      </c>
      <c r="C4" s="10" t="s">
        <v>26</v>
      </c>
      <c r="D4" s="31"/>
      <c r="E4" s="31" t="str">
        <f t="shared" ref="E4:E13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VLOOKUP(L4,$B$4:$J$13,9,FALSE)</f>
        <v>0</v>
      </c>
      <c r="N4" s="27">
        <f>Répartition!H7</f>
        <v>20</v>
      </c>
      <c r="O4" s="45"/>
      <c r="P4" s="41"/>
      <c r="Q4" s="41"/>
      <c r="R4" s="47"/>
      <c r="S4" s="45"/>
      <c r="T4" s="41">
        <v>2</v>
      </c>
    </row>
    <row r="5" spans="2:20" ht="18.649999999999999" customHeight="1" thickBot="1" x14ac:dyDescent="0.4">
      <c r="B5" s="62"/>
      <c r="C5" s="11" t="s">
        <v>26</v>
      </c>
      <c r="D5" s="32"/>
      <c r="E5" s="32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8" si="1">VLOOKUP(L5,$B$4:$J$13,9,FALSE)</f>
        <v>0</v>
      </c>
      <c r="N5" s="27">
        <f>Répartition!I7</f>
        <v>16</v>
      </c>
      <c r="O5" s="45"/>
      <c r="P5" s="45"/>
      <c r="Q5" s="45"/>
      <c r="R5" s="45"/>
      <c r="S5" s="45"/>
      <c r="T5" s="45"/>
    </row>
    <row r="6" spans="2:20" ht="18.649999999999999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Répartition!J7</f>
        <v>10</v>
      </c>
      <c r="O6" s="44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5</v>
      </c>
    </row>
    <row r="7" spans="2:20" ht="18.649999999999999" customHeight="1" thickBot="1" x14ac:dyDescent="0.4">
      <c r="B7" s="62"/>
      <c r="C7" s="11" t="s">
        <v>26</v>
      </c>
      <c r="D7" s="32"/>
      <c r="E7" s="32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Répartition!K7</f>
        <v>0</v>
      </c>
      <c r="O7" s="45"/>
      <c r="P7" s="41"/>
      <c r="Q7" s="41"/>
      <c r="R7" s="47"/>
      <c r="S7" s="45"/>
      <c r="T7" s="41">
        <v>4</v>
      </c>
    </row>
    <row r="8" spans="2:20" ht="18.649999999999999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Répartition!K7</f>
        <v>0</v>
      </c>
      <c r="O8" s="45"/>
      <c r="P8" s="45"/>
      <c r="Q8" s="45"/>
      <c r="R8" s="45"/>
      <c r="S8" s="45"/>
      <c r="T8" s="45"/>
    </row>
    <row r="9" spans="2:20" ht="18.649999999999999" customHeight="1" thickBot="1" x14ac:dyDescent="0.4">
      <c r="B9" s="62"/>
      <c r="C9" s="11" t="s">
        <v>26</v>
      </c>
      <c r="D9" s="32"/>
      <c r="E9" s="32" t="str">
        <f t="shared" si="0"/>
        <v/>
      </c>
      <c r="F9" s="60"/>
      <c r="G9" s="64"/>
      <c r="H9" s="60"/>
      <c r="I9" s="60"/>
      <c r="J9" s="60"/>
      <c r="O9" s="44" t="s">
        <v>6</v>
      </c>
      <c r="P9" s="42">
        <v>1</v>
      </c>
      <c r="Q9" s="42">
        <v>3</v>
      </c>
      <c r="R9" s="42">
        <v>5</v>
      </c>
      <c r="S9" s="44" t="s">
        <v>23</v>
      </c>
      <c r="T9" s="43">
        <v>5</v>
      </c>
    </row>
    <row r="10" spans="2:20" ht="18.649999999999999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O10" s="45"/>
      <c r="P10" s="41"/>
      <c r="Q10" s="47"/>
      <c r="R10" s="41"/>
      <c r="S10" s="45"/>
      <c r="T10" s="41"/>
    </row>
    <row r="11" spans="2:20" ht="18.649999999999999" customHeight="1" thickBot="1" x14ac:dyDescent="0.4">
      <c r="B11" s="62"/>
      <c r="C11" s="11" t="s">
        <v>26</v>
      </c>
      <c r="D11" s="32"/>
      <c r="E11" s="32" t="str">
        <f t="shared" si="0"/>
        <v/>
      </c>
      <c r="F11" s="60"/>
      <c r="G11" s="64"/>
      <c r="H11" s="60"/>
      <c r="I11" s="60"/>
      <c r="J11" s="60"/>
      <c r="O11" s="45"/>
      <c r="P11" s="45"/>
      <c r="Q11" s="45"/>
      <c r="R11" s="45"/>
      <c r="S11" s="45"/>
      <c r="T11" s="45"/>
    </row>
    <row r="12" spans="2:20" ht="18.649999999999999" customHeight="1" thickBot="1" x14ac:dyDescent="0.4">
      <c r="B12" s="61">
        <v>5</v>
      </c>
      <c r="C12" s="10" t="s">
        <v>26</v>
      </c>
      <c r="D12" s="31"/>
      <c r="E12" s="31" t="str">
        <f t="shared" si="0"/>
        <v/>
      </c>
      <c r="F12" s="59"/>
      <c r="G12" s="63"/>
      <c r="H12" s="59"/>
      <c r="I12" s="59"/>
      <c r="J12" s="59">
        <f>SUM(F12:I13)</f>
        <v>0</v>
      </c>
      <c r="O12" s="44" t="s">
        <v>7</v>
      </c>
      <c r="P12" s="42">
        <v>1</v>
      </c>
      <c r="Q12" s="42">
        <v>3</v>
      </c>
      <c r="R12" s="42">
        <v>5</v>
      </c>
      <c r="S12" s="44" t="s">
        <v>23</v>
      </c>
      <c r="T12" s="43">
        <v>5</v>
      </c>
    </row>
    <row r="13" spans="2:20" ht="18.649999999999999" customHeight="1" thickBot="1" x14ac:dyDescent="0.4">
      <c r="B13" s="62"/>
      <c r="C13" s="28" t="s">
        <v>26</v>
      </c>
      <c r="D13" s="33"/>
      <c r="E13" s="33" t="str">
        <f t="shared" si="0"/>
        <v/>
      </c>
      <c r="F13" s="60"/>
      <c r="G13" s="64"/>
      <c r="H13" s="60"/>
      <c r="I13" s="60"/>
      <c r="J13" s="60"/>
      <c r="O13" s="45"/>
      <c r="P13" s="47"/>
      <c r="Q13" s="41"/>
      <c r="R13" s="41"/>
      <c r="S13" s="45"/>
      <c r="T13" s="41"/>
    </row>
    <row r="14" spans="2:20" ht="15" thickBot="1" x14ac:dyDescent="0.4"/>
    <row r="15" spans="2:20" ht="16" thickBot="1" x14ac:dyDescent="0.4"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8" customHeight="1" thickBot="1" x14ac:dyDescent="0.4">
      <c r="L16" s="49">
        <f>Répartition!F7</f>
        <v>60</v>
      </c>
      <c r="M16" s="54">
        <f>Répartition!G7</f>
        <v>14</v>
      </c>
      <c r="N16" s="49">
        <f>SUM(N2:N12)</f>
        <v>46</v>
      </c>
      <c r="O16" s="52"/>
    </row>
  </sheetData>
  <autoFilter ref="L3:M3"/>
  <mergeCells count="30"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15" priority="25" operator="containsText" text="X">
      <formula>NOT(ISERROR(SEARCH("X",D4)))</formula>
    </cfRule>
  </conditionalFormatting>
  <conditionalFormatting sqref="D5">
    <cfRule type="containsText" dxfId="14" priority="24" operator="containsText" text="X">
      <formula>NOT(ISERROR(SEARCH("X",D5)))</formula>
    </cfRule>
  </conditionalFormatting>
  <conditionalFormatting sqref="D6">
    <cfRule type="containsText" dxfId="13" priority="23" operator="containsText" text="X">
      <formula>NOT(ISERROR(SEARCH("X",D6)))</formula>
    </cfRule>
  </conditionalFormatting>
  <conditionalFormatting sqref="D10:D13">
    <cfRule type="containsText" dxfId="12" priority="22" operator="containsText" text="X">
      <formula>NOT(ISERROR(SEARCH("X",D10)))</formula>
    </cfRule>
  </conditionalFormatting>
  <conditionalFormatting sqref="D8">
    <cfRule type="containsText" dxfId="11" priority="21" operator="containsText" text="X">
      <formula>NOT(ISERROR(SEARCH("X",D8)))</formula>
    </cfRule>
  </conditionalFormatting>
  <conditionalFormatting sqref="D9">
    <cfRule type="containsText" dxfId="10" priority="20" operator="containsText" text="X">
      <formula>NOT(ISERROR(SEARCH("X",D9)))</formula>
    </cfRule>
  </conditionalFormatting>
  <conditionalFormatting sqref="E4:E13">
    <cfRule type="cellIs" dxfId="9" priority="1" operator="equal">
      <formula>2</formula>
    </cfRule>
    <cfRule type="containsText" dxfId="8" priority="2" operator="containsText" text="X">
      <formula>NOT(ISERROR(SEARCH("X",E4)))</formula>
    </cfRule>
  </conditionalFormatting>
  <dataValidations count="2">
    <dataValidation type="list" allowBlank="1" showInputMessage="1" sqref="D4:D13">
      <formula1>Payé</formula1>
    </dataValidation>
    <dataValidation type="list" allowBlank="1" showInputMessage="1" sqref="C4:C13">
      <formula1>Noms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R16"/>
  <sheetViews>
    <sheetView showGridLines="0" tabSelected="1" workbookViewId="0">
      <selection activeCell="E13" sqref="E1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4.54296875" bestFit="1" customWidth="1"/>
    <col min="4" max="4" width="5.08984375" customWidth="1"/>
    <col min="5" max="5" width="4" customWidth="1"/>
    <col min="6" max="9" width="10.08984375" bestFit="1" customWidth="1"/>
    <col min="10" max="10" width="10.08984375" customWidth="1"/>
    <col min="11" max="11" width="2.54296875" customWidth="1"/>
    <col min="12" max="12" width="11.453125" customWidth="1"/>
    <col min="14" max="14" width="11.6328125" bestFit="1" customWidth="1"/>
    <col min="15" max="16" width="10.453125" customWidth="1"/>
    <col min="17" max="18" width="4.6328125" customWidth="1"/>
  </cols>
  <sheetData>
    <row r="1" spans="2:18" ht="27" customHeight="1" x14ac:dyDescent="0.55000000000000004">
      <c r="D1" s="4" t="s">
        <v>0</v>
      </c>
    </row>
    <row r="2" spans="2:18" ht="15" thickBot="1" x14ac:dyDescent="0.4"/>
    <row r="3" spans="2:18" ht="16" thickBot="1" x14ac:dyDescent="0.4">
      <c r="B3" s="1" t="s">
        <v>1</v>
      </c>
      <c r="C3" s="1" t="s">
        <v>2</v>
      </c>
      <c r="D3" s="1" t="s">
        <v>3</v>
      </c>
      <c r="E3" s="1" t="s">
        <v>17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P3" s="38" t="s">
        <v>4</v>
      </c>
      <c r="Q3" s="42">
        <v>1</v>
      </c>
      <c r="R3" s="42">
        <v>3</v>
      </c>
    </row>
    <row r="4" spans="2:18" ht="18.649999999999999" customHeight="1" thickBot="1" x14ac:dyDescent="0.4">
      <c r="B4" s="61">
        <v>1</v>
      </c>
      <c r="C4" s="10" t="s">
        <v>26</v>
      </c>
      <c r="D4" s="31"/>
      <c r="E4" s="31" t="str">
        <f t="shared" ref="E4:E11" si="0">IF(COUNTIF(Nom,C4)&gt;0,"",2)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VLOOKUP(L4,$B$4:$J$11,9,FALSE)</f>
        <v>0</v>
      </c>
      <c r="N4" s="27">
        <f>Répartition!H6</f>
        <v>18</v>
      </c>
      <c r="Q4" s="41">
        <v>2</v>
      </c>
      <c r="R4" s="41">
        <v>4</v>
      </c>
    </row>
    <row r="5" spans="2:18" ht="18.649999999999999" customHeight="1" thickBot="1" x14ac:dyDescent="0.4">
      <c r="B5" s="62"/>
      <c r="C5" s="10" t="s">
        <v>26</v>
      </c>
      <c r="D5" s="32"/>
      <c r="E5" s="31" t="str">
        <f t="shared" si="0"/>
        <v/>
      </c>
      <c r="F5" s="60"/>
      <c r="G5" s="60"/>
      <c r="H5" s="60"/>
      <c r="I5" s="60"/>
      <c r="J5" s="60"/>
      <c r="L5" s="8">
        <v>2</v>
      </c>
      <c r="M5" s="9">
        <f t="shared" ref="M5:M7" si="1">VLOOKUP(L5,$B$4:$J$11,9,FALSE)</f>
        <v>0</v>
      </c>
      <c r="N5" s="27">
        <f>Répartition!I6</f>
        <v>14</v>
      </c>
    </row>
    <row r="6" spans="2:18" ht="18.649999999999999" customHeight="1" thickBot="1" x14ac:dyDescent="0.4">
      <c r="B6" s="61">
        <v>2</v>
      </c>
      <c r="C6" s="10" t="s">
        <v>26</v>
      </c>
      <c r="D6" s="31"/>
      <c r="E6" s="31" t="str">
        <f t="shared" si="0"/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Répartition!J6</f>
        <v>0</v>
      </c>
      <c r="P6" s="38" t="s">
        <v>5</v>
      </c>
      <c r="Q6" s="42">
        <v>1</v>
      </c>
      <c r="R6" s="42">
        <v>3</v>
      </c>
    </row>
    <row r="7" spans="2:18" ht="18.649999999999999" customHeight="1" thickBot="1" x14ac:dyDescent="0.4">
      <c r="B7" s="62"/>
      <c r="C7" s="10" t="s">
        <v>26</v>
      </c>
      <c r="D7" s="32"/>
      <c r="E7" s="31" t="str">
        <f t="shared" si="0"/>
        <v/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Répartition!K7</f>
        <v>0</v>
      </c>
      <c r="Q7" s="41">
        <v>4</v>
      </c>
      <c r="R7" s="41">
        <v>2</v>
      </c>
    </row>
    <row r="8" spans="2:18" ht="18.649999999999999" customHeight="1" thickBot="1" x14ac:dyDescent="0.4">
      <c r="B8" s="61">
        <v>3</v>
      </c>
      <c r="C8" s="10" t="s">
        <v>26</v>
      </c>
      <c r="D8" s="31"/>
      <c r="E8" s="31" t="str">
        <f t="shared" si="0"/>
        <v/>
      </c>
      <c r="F8" s="59"/>
      <c r="G8" s="63"/>
      <c r="H8" s="59"/>
      <c r="I8" s="59"/>
      <c r="J8" s="59">
        <f>SUM(F8:I9)</f>
        <v>0</v>
      </c>
    </row>
    <row r="9" spans="2:18" ht="18.649999999999999" customHeight="1" thickBot="1" x14ac:dyDescent="0.4">
      <c r="B9" s="62"/>
      <c r="C9" s="10" t="s">
        <v>26</v>
      </c>
      <c r="D9" s="32"/>
      <c r="E9" s="31" t="str">
        <f t="shared" si="0"/>
        <v/>
      </c>
      <c r="F9" s="60"/>
      <c r="G9" s="64"/>
      <c r="H9" s="60"/>
      <c r="I9" s="60"/>
      <c r="J9" s="60"/>
      <c r="P9" s="38" t="s">
        <v>6</v>
      </c>
      <c r="Q9" s="42">
        <v>1</v>
      </c>
      <c r="R9" s="42">
        <v>2</v>
      </c>
    </row>
    <row r="10" spans="2:18" ht="18.649999999999999" customHeight="1" thickBot="1" x14ac:dyDescent="0.4">
      <c r="B10" s="61">
        <v>4</v>
      </c>
      <c r="C10" s="10" t="s">
        <v>26</v>
      </c>
      <c r="D10" s="31"/>
      <c r="E10" s="31" t="str">
        <f t="shared" si="0"/>
        <v/>
      </c>
      <c r="F10" s="59"/>
      <c r="G10" s="63"/>
      <c r="H10" s="59"/>
      <c r="I10" s="59"/>
      <c r="J10" s="59">
        <f>SUM(F10:I11)</f>
        <v>0</v>
      </c>
      <c r="L10" s="2" t="s">
        <v>20</v>
      </c>
      <c r="M10" s="2" t="s">
        <v>19</v>
      </c>
      <c r="N10" s="2" t="s">
        <v>22</v>
      </c>
      <c r="O10" s="2" t="s">
        <v>24</v>
      </c>
      <c r="Q10" s="41">
        <v>3</v>
      </c>
      <c r="R10" s="47">
        <v>4</v>
      </c>
    </row>
    <row r="11" spans="2:18" ht="18.649999999999999" customHeight="1" thickBot="1" x14ac:dyDescent="0.4">
      <c r="B11" s="62"/>
      <c r="C11" s="10" t="s">
        <v>26</v>
      </c>
      <c r="D11" s="33"/>
      <c r="E11" s="31" t="str">
        <f t="shared" si="0"/>
        <v/>
      </c>
      <c r="F11" s="60"/>
      <c r="G11" s="64"/>
      <c r="H11" s="60"/>
      <c r="I11" s="60"/>
      <c r="J11" s="60"/>
      <c r="L11" s="49">
        <f>Répartition!F6</f>
        <v>48</v>
      </c>
      <c r="M11" s="49">
        <f>Répartition!G6</f>
        <v>16</v>
      </c>
      <c r="N11" s="49">
        <f>SUM(N4:N7)</f>
        <v>32</v>
      </c>
      <c r="O11" s="52"/>
    </row>
    <row r="12" spans="2:18" ht="18" customHeight="1" thickBot="1" x14ac:dyDescent="0.4">
      <c r="P12" s="38" t="s">
        <v>7</v>
      </c>
      <c r="Q12" s="42">
        <v>1</v>
      </c>
      <c r="R12" s="42"/>
    </row>
    <row r="13" spans="2:18" ht="18.649999999999999" customHeight="1" thickBot="1" x14ac:dyDescent="0.4">
      <c r="Q13" s="47"/>
      <c r="R13" s="41"/>
    </row>
    <row r="16" spans="2:18" ht="19.25" customHeight="1" x14ac:dyDescent="0.35"/>
  </sheetData>
  <autoFilter ref="L3:M3"/>
  <mergeCells count="24"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7" priority="19" operator="containsText" text="X">
      <formula>NOT(ISERROR(SEARCH("X",D4)))</formula>
    </cfRule>
  </conditionalFormatting>
  <conditionalFormatting sqref="D5">
    <cfRule type="containsText" dxfId="6" priority="18" operator="containsText" text="X">
      <formula>NOT(ISERROR(SEARCH("X",D5)))</formula>
    </cfRule>
  </conditionalFormatting>
  <conditionalFormatting sqref="D6">
    <cfRule type="containsText" dxfId="5" priority="17" operator="containsText" text="X">
      <formula>NOT(ISERROR(SEARCH("X",D6)))</formula>
    </cfRule>
  </conditionalFormatting>
  <conditionalFormatting sqref="D10:D11">
    <cfRule type="containsText" dxfId="4" priority="16" operator="containsText" text="X">
      <formula>NOT(ISERROR(SEARCH("X",D10)))</formula>
    </cfRule>
  </conditionalFormatting>
  <conditionalFormatting sqref="D8">
    <cfRule type="containsText" dxfId="3" priority="15" operator="containsText" text="X">
      <formula>NOT(ISERROR(SEARCH("X",D8)))</formula>
    </cfRule>
  </conditionalFormatting>
  <conditionalFormatting sqref="D9">
    <cfRule type="containsText" dxfId="2" priority="14" operator="containsText" text="X">
      <formula>NOT(ISERROR(SEARCH("X",D9)))</formula>
    </cfRule>
  </conditionalFormatting>
  <conditionalFormatting sqref="E4:E11">
    <cfRule type="cellIs" dxfId="1" priority="3" operator="equal">
      <formula>2</formula>
    </cfRule>
    <cfRule type="containsText" dxfId="0" priority="5" operator="containsText" text="X">
      <formula>NOT(ISERROR(SEARCH("X",E4)))</formula>
    </cfRule>
  </conditionalFormatting>
  <dataValidations count="2">
    <dataValidation type="list" allowBlank="1" showInputMessage="1" sqref="D4:D11">
      <formula1>Payé</formula1>
    </dataValidation>
    <dataValidation type="list" showInputMessage="1" sqref="C4:C11">
      <formula1>Noms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Q17"/>
  <sheetViews>
    <sheetView topLeftCell="A3" workbookViewId="0">
      <selection activeCell="G17" sqref="G17"/>
    </sheetView>
  </sheetViews>
  <sheetFormatPr baseColWidth="10" defaultColWidth="11.453125" defaultRowHeight="14" x14ac:dyDescent="0.3"/>
  <cols>
    <col min="1" max="1" width="4.453125" style="14" customWidth="1"/>
    <col min="2" max="2" width="12.36328125" style="14" customWidth="1"/>
    <col min="3" max="3" width="14.08984375" style="14" bestFit="1" customWidth="1"/>
    <col min="4" max="4" width="12.36328125" style="14" customWidth="1"/>
    <col min="5" max="5" width="13.54296875" style="14" customWidth="1"/>
    <col min="6" max="15" width="12.36328125" style="14" customWidth="1"/>
    <col min="16" max="17" width="9" style="14" bestFit="1" customWidth="1"/>
    <col min="18" max="259" width="11.453125" style="14"/>
    <col min="260" max="260" width="4.453125" style="14" customWidth="1"/>
    <col min="261" max="272" width="12.36328125" style="14" customWidth="1"/>
    <col min="273" max="515" width="11.453125" style="14"/>
    <col min="516" max="516" width="4.453125" style="14" customWidth="1"/>
    <col min="517" max="528" width="12.36328125" style="14" customWidth="1"/>
    <col min="529" max="771" width="11.453125" style="14"/>
    <col min="772" max="772" width="4.453125" style="14" customWidth="1"/>
    <col min="773" max="784" width="12.36328125" style="14" customWidth="1"/>
    <col min="785" max="1027" width="11.453125" style="14"/>
    <col min="1028" max="1028" width="4.453125" style="14" customWidth="1"/>
    <col min="1029" max="1040" width="12.36328125" style="14" customWidth="1"/>
    <col min="1041" max="1283" width="11.453125" style="14"/>
    <col min="1284" max="1284" width="4.453125" style="14" customWidth="1"/>
    <col min="1285" max="1296" width="12.36328125" style="14" customWidth="1"/>
    <col min="1297" max="1539" width="11.453125" style="14"/>
    <col min="1540" max="1540" width="4.453125" style="14" customWidth="1"/>
    <col min="1541" max="1552" width="12.36328125" style="14" customWidth="1"/>
    <col min="1553" max="1795" width="11.453125" style="14"/>
    <col min="1796" max="1796" width="4.453125" style="14" customWidth="1"/>
    <col min="1797" max="1808" width="12.36328125" style="14" customWidth="1"/>
    <col min="1809" max="2051" width="11.453125" style="14"/>
    <col min="2052" max="2052" width="4.453125" style="14" customWidth="1"/>
    <col min="2053" max="2064" width="12.36328125" style="14" customWidth="1"/>
    <col min="2065" max="2307" width="11.453125" style="14"/>
    <col min="2308" max="2308" width="4.453125" style="14" customWidth="1"/>
    <col min="2309" max="2320" width="12.36328125" style="14" customWidth="1"/>
    <col min="2321" max="2563" width="11.453125" style="14"/>
    <col min="2564" max="2564" width="4.453125" style="14" customWidth="1"/>
    <col min="2565" max="2576" width="12.36328125" style="14" customWidth="1"/>
    <col min="2577" max="2819" width="11.453125" style="14"/>
    <col min="2820" max="2820" width="4.453125" style="14" customWidth="1"/>
    <col min="2821" max="2832" width="12.36328125" style="14" customWidth="1"/>
    <col min="2833" max="3075" width="11.453125" style="14"/>
    <col min="3076" max="3076" width="4.453125" style="14" customWidth="1"/>
    <col min="3077" max="3088" width="12.36328125" style="14" customWidth="1"/>
    <col min="3089" max="3331" width="11.453125" style="14"/>
    <col min="3332" max="3332" width="4.453125" style="14" customWidth="1"/>
    <col min="3333" max="3344" width="12.36328125" style="14" customWidth="1"/>
    <col min="3345" max="3587" width="11.453125" style="14"/>
    <col min="3588" max="3588" width="4.453125" style="14" customWidth="1"/>
    <col min="3589" max="3600" width="12.36328125" style="14" customWidth="1"/>
    <col min="3601" max="3843" width="11.453125" style="14"/>
    <col min="3844" max="3844" width="4.453125" style="14" customWidth="1"/>
    <col min="3845" max="3856" width="12.36328125" style="14" customWidth="1"/>
    <col min="3857" max="4099" width="11.453125" style="14"/>
    <col min="4100" max="4100" width="4.453125" style="14" customWidth="1"/>
    <col min="4101" max="4112" width="12.36328125" style="14" customWidth="1"/>
    <col min="4113" max="4355" width="11.453125" style="14"/>
    <col min="4356" max="4356" width="4.453125" style="14" customWidth="1"/>
    <col min="4357" max="4368" width="12.36328125" style="14" customWidth="1"/>
    <col min="4369" max="4611" width="11.453125" style="14"/>
    <col min="4612" max="4612" width="4.453125" style="14" customWidth="1"/>
    <col min="4613" max="4624" width="12.36328125" style="14" customWidth="1"/>
    <col min="4625" max="4867" width="11.453125" style="14"/>
    <col min="4868" max="4868" width="4.453125" style="14" customWidth="1"/>
    <col min="4869" max="4880" width="12.36328125" style="14" customWidth="1"/>
    <col min="4881" max="5123" width="11.453125" style="14"/>
    <col min="5124" max="5124" width="4.453125" style="14" customWidth="1"/>
    <col min="5125" max="5136" width="12.36328125" style="14" customWidth="1"/>
    <col min="5137" max="5379" width="11.453125" style="14"/>
    <col min="5380" max="5380" width="4.453125" style="14" customWidth="1"/>
    <col min="5381" max="5392" width="12.36328125" style="14" customWidth="1"/>
    <col min="5393" max="5635" width="11.453125" style="14"/>
    <col min="5636" max="5636" width="4.453125" style="14" customWidth="1"/>
    <col min="5637" max="5648" width="12.36328125" style="14" customWidth="1"/>
    <col min="5649" max="5891" width="11.453125" style="14"/>
    <col min="5892" max="5892" width="4.453125" style="14" customWidth="1"/>
    <col min="5893" max="5904" width="12.36328125" style="14" customWidth="1"/>
    <col min="5905" max="6147" width="11.453125" style="14"/>
    <col min="6148" max="6148" width="4.453125" style="14" customWidth="1"/>
    <col min="6149" max="6160" width="12.36328125" style="14" customWidth="1"/>
    <col min="6161" max="6403" width="11.453125" style="14"/>
    <col min="6404" max="6404" width="4.453125" style="14" customWidth="1"/>
    <col min="6405" max="6416" width="12.36328125" style="14" customWidth="1"/>
    <col min="6417" max="6659" width="11.453125" style="14"/>
    <col min="6660" max="6660" width="4.453125" style="14" customWidth="1"/>
    <col min="6661" max="6672" width="12.36328125" style="14" customWidth="1"/>
    <col min="6673" max="6915" width="11.453125" style="14"/>
    <col min="6916" max="6916" width="4.453125" style="14" customWidth="1"/>
    <col min="6917" max="6928" width="12.36328125" style="14" customWidth="1"/>
    <col min="6929" max="7171" width="11.453125" style="14"/>
    <col min="7172" max="7172" width="4.453125" style="14" customWidth="1"/>
    <col min="7173" max="7184" width="12.36328125" style="14" customWidth="1"/>
    <col min="7185" max="7427" width="11.453125" style="14"/>
    <col min="7428" max="7428" width="4.453125" style="14" customWidth="1"/>
    <col min="7429" max="7440" width="12.36328125" style="14" customWidth="1"/>
    <col min="7441" max="7683" width="11.453125" style="14"/>
    <col min="7684" max="7684" width="4.453125" style="14" customWidth="1"/>
    <col min="7685" max="7696" width="12.36328125" style="14" customWidth="1"/>
    <col min="7697" max="7939" width="11.453125" style="14"/>
    <col min="7940" max="7940" width="4.453125" style="14" customWidth="1"/>
    <col min="7941" max="7952" width="12.36328125" style="14" customWidth="1"/>
    <col min="7953" max="8195" width="11.453125" style="14"/>
    <col min="8196" max="8196" width="4.453125" style="14" customWidth="1"/>
    <col min="8197" max="8208" width="12.36328125" style="14" customWidth="1"/>
    <col min="8209" max="8451" width="11.453125" style="14"/>
    <col min="8452" max="8452" width="4.453125" style="14" customWidth="1"/>
    <col min="8453" max="8464" width="12.36328125" style="14" customWidth="1"/>
    <col min="8465" max="8707" width="11.453125" style="14"/>
    <col min="8708" max="8708" width="4.453125" style="14" customWidth="1"/>
    <col min="8709" max="8720" width="12.36328125" style="14" customWidth="1"/>
    <col min="8721" max="8963" width="11.453125" style="14"/>
    <col min="8964" max="8964" width="4.453125" style="14" customWidth="1"/>
    <col min="8965" max="8976" width="12.36328125" style="14" customWidth="1"/>
    <col min="8977" max="9219" width="11.453125" style="14"/>
    <col min="9220" max="9220" width="4.453125" style="14" customWidth="1"/>
    <col min="9221" max="9232" width="12.36328125" style="14" customWidth="1"/>
    <col min="9233" max="9475" width="11.453125" style="14"/>
    <col min="9476" max="9476" width="4.453125" style="14" customWidth="1"/>
    <col min="9477" max="9488" width="12.36328125" style="14" customWidth="1"/>
    <col min="9489" max="9731" width="11.453125" style="14"/>
    <col min="9732" max="9732" width="4.453125" style="14" customWidth="1"/>
    <col min="9733" max="9744" width="12.36328125" style="14" customWidth="1"/>
    <col min="9745" max="9987" width="11.453125" style="14"/>
    <col min="9988" max="9988" width="4.453125" style="14" customWidth="1"/>
    <col min="9989" max="10000" width="12.36328125" style="14" customWidth="1"/>
    <col min="10001" max="10243" width="11.453125" style="14"/>
    <col min="10244" max="10244" width="4.453125" style="14" customWidth="1"/>
    <col min="10245" max="10256" width="12.36328125" style="14" customWidth="1"/>
    <col min="10257" max="10499" width="11.453125" style="14"/>
    <col min="10500" max="10500" width="4.453125" style="14" customWidth="1"/>
    <col min="10501" max="10512" width="12.36328125" style="14" customWidth="1"/>
    <col min="10513" max="10755" width="11.453125" style="14"/>
    <col min="10756" max="10756" width="4.453125" style="14" customWidth="1"/>
    <col min="10757" max="10768" width="12.36328125" style="14" customWidth="1"/>
    <col min="10769" max="11011" width="11.453125" style="14"/>
    <col min="11012" max="11012" width="4.453125" style="14" customWidth="1"/>
    <col min="11013" max="11024" width="12.36328125" style="14" customWidth="1"/>
    <col min="11025" max="11267" width="11.453125" style="14"/>
    <col min="11268" max="11268" width="4.453125" style="14" customWidth="1"/>
    <col min="11269" max="11280" width="12.36328125" style="14" customWidth="1"/>
    <col min="11281" max="11523" width="11.453125" style="14"/>
    <col min="11524" max="11524" width="4.453125" style="14" customWidth="1"/>
    <col min="11525" max="11536" width="12.36328125" style="14" customWidth="1"/>
    <col min="11537" max="11779" width="11.453125" style="14"/>
    <col min="11780" max="11780" width="4.453125" style="14" customWidth="1"/>
    <col min="11781" max="11792" width="12.36328125" style="14" customWidth="1"/>
    <col min="11793" max="12035" width="11.453125" style="14"/>
    <col min="12036" max="12036" width="4.453125" style="14" customWidth="1"/>
    <col min="12037" max="12048" width="12.36328125" style="14" customWidth="1"/>
    <col min="12049" max="12291" width="11.453125" style="14"/>
    <col min="12292" max="12292" width="4.453125" style="14" customWidth="1"/>
    <col min="12293" max="12304" width="12.36328125" style="14" customWidth="1"/>
    <col min="12305" max="12547" width="11.453125" style="14"/>
    <col min="12548" max="12548" width="4.453125" style="14" customWidth="1"/>
    <col min="12549" max="12560" width="12.36328125" style="14" customWidth="1"/>
    <col min="12561" max="12803" width="11.453125" style="14"/>
    <col min="12804" max="12804" width="4.453125" style="14" customWidth="1"/>
    <col min="12805" max="12816" width="12.36328125" style="14" customWidth="1"/>
    <col min="12817" max="13059" width="11.453125" style="14"/>
    <col min="13060" max="13060" width="4.453125" style="14" customWidth="1"/>
    <col min="13061" max="13072" width="12.36328125" style="14" customWidth="1"/>
    <col min="13073" max="13315" width="11.453125" style="14"/>
    <col min="13316" max="13316" width="4.453125" style="14" customWidth="1"/>
    <col min="13317" max="13328" width="12.36328125" style="14" customWidth="1"/>
    <col min="13329" max="13571" width="11.453125" style="14"/>
    <col min="13572" max="13572" width="4.453125" style="14" customWidth="1"/>
    <col min="13573" max="13584" width="12.36328125" style="14" customWidth="1"/>
    <col min="13585" max="13827" width="11.453125" style="14"/>
    <col min="13828" max="13828" width="4.453125" style="14" customWidth="1"/>
    <col min="13829" max="13840" width="12.36328125" style="14" customWidth="1"/>
    <col min="13841" max="14083" width="11.453125" style="14"/>
    <col min="14084" max="14084" width="4.453125" style="14" customWidth="1"/>
    <col min="14085" max="14096" width="12.36328125" style="14" customWidth="1"/>
    <col min="14097" max="14339" width="11.453125" style="14"/>
    <col min="14340" max="14340" width="4.453125" style="14" customWidth="1"/>
    <col min="14341" max="14352" width="12.36328125" style="14" customWidth="1"/>
    <col min="14353" max="14595" width="11.453125" style="14"/>
    <col min="14596" max="14596" width="4.453125" style="14" customWidth="1"/>
    <col min="14597" max="14608" width="12.36328125" style="14" customWidth="1"/>
    <col min="14609" max="14851" width="11.453125" style="14"/>
    <col min="14852" max="14852" width="4.453125" style="14" customWidth="1"/>
    <col min="14853" max="14864" width="12.36328125" style="14" customWidth="1"/>
    <col min="14865" max="15107" width="11.453125" style="14"/>
    <col min="15108" max="15108" width="4.453125" style="14" customWidth="1"/>
    <col min="15109" max="15120" width="12.36328125" style="14" customWidth="1"/>
    <col min="15121" max="15363" width="11.453125" style="14"/>
    <col min="15364" max="15364" width="4.453125" style="14" customWidth="1"/>
    <col min="15365" max="15376" width="12.36328125" style="14" customWidth="1"/>
    <col min="15377" max="15619" width="11.453125" style="14"/>
    <col min="15620" max="15620" width="4.453125" style="14" customWidth="1"/>
    <col min="15621" max="15632" width="12.36328125" style="14" customWidth="1"/>
    <col min="15633" max="15875" width="11.453125" style="14"/>
    <col min="15876" max="15876" width="4.453125" style="14" customWidth="1"/>
    <col min="15877" max="15888" width="12.36328125" style="14" customWidth="1"/>
    <col min="15889" max="16131" width="11.453125" style="14"/>
    <col min="16132" max="16132" width="4.453125" style="14" customWidth="1"/>
    <col min="16133" max="16144" width="12.36328125" style="14" customWidth="1"/>
    <col min="16145" max="16384" width="11.453125" style="14"/>
  </cols>
  <sheetData>
    <row r="1" spans="2:17" ht="16.5" x14ac:dyDescent="0.35">
      <c r="B1" s="12"/>
      <c r="C1" s="12"/>
      <c r="D1" s="12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2:17" ht="16.5" x14ac:dyDescent="0.35">
      <c r="B2" s="12"/>
      <c r="C2" s="12"/>
      <c r="D2" s="12"/>
      <c r="E2" s="12"/>
      <c r="F2" s="13"/>
      <c r="G2" s="13"/>
      <c r="H2" s="13"/>
      <c r="I2" s="13"/>
      <c r="J2" s="13"/>
      <c r="K2" s="13"/>
      <c r="L2" s="13"/>
      <c r="M2" s="13"/>
      <c r="N2" s="13"/>
      <c r="O2" s="13"/>
    </row>
    <row r="3" spans="2:17" ht="19" x14ac:dyDescent="0.4">
      <c r="B3" s="15" t="s">
        <v>10</v>
      </c>
      <c r="C3" s="15"/>
      <c r="D3" s="15"/>
      <c r="E3" s="15"/>
      <c r="F3" s="13"/>
      <c r="G3" s="13"/>
      <c r="H3" s="13"/>
      <c r="I3" s="13"/>
      <c r="J3" s="13"/>
      <c r="K3" s="13"/>
      <c r="L3" s="13"/>
      <c r="M3" s="13"/>
      <c r="N3" s="13"/>
      <c r="O3" s="13"/>
    </row>
    <row r="5" spans="2:17" x14ac:dyDescent="0.3">
      <c r="B5" s="16" t="s">
        <v>15</v>
      </c>
      <c r="C5" s="16" t="s">
        <v>18</v>
      </c>
      <c r="D5" s="16" t="s">
        <v>16</v>
      </c>
      <c r="E5" s="24" t="s">
        <v>17</v>
      </c>
      <c r="F5" s="16" t="s">
        <v>11</v>
      </c>
      <c r="G5" s="16" t="s">
        <v>12</v>
      </c>
      <c r="H5" s="17">
        <v>1</v>
      </c>
      <c r="I5" s="17">
        <v>2</v>
      </c>
      <c r="J5" s="17">
        <v>3</v>
      </c>
      <c r="K5" s="17">
        <v>4</v>
      </c>
      <c r="L5" s="17">
        <v>5</v>
      </c>
      <c r="M5" s="17">
        <v>6</v>
      </c>
      <c r="N5" s="17">
        <v>7</v>
      </c>
      <c r="O5" s="17">
        <v>8</v>
      </c>
      <c r="P5" s="18" t="s">
        <v>20</v>
      </c>
      <c r="Q5" s="18" t="s">
        <v>13</v>
      </c>
    </row>
    <row r="6" spans="2:17" x14ac:dyDescent="0.3">
      <c r="B6" s="19">
        <v>4</v>
      </c>
      <c r="C6" s="19">
        <v>8</v>
      </c>
      <c r="D6" s="19">
        <v>2</v>
      </c>
      <c r="E6" s="20">
        <f>SUMIF('Tournois 4E'!E4:E11,2)</f>
        <v>0</v>
      </c>
      <c r="F6" s="20">
        <f>48+E6</f>
        <v>48</v>
      </c>
      <c r="G6" s="29">
        <f>16+E6</f>
        <v>16</v>
      </c>
      <c r="H6" s="22">
        <v>18</v>
      </c>
      <c r="I6" s="22">
        <v>14</v>
      </c>
      <c r="J6" s="21"/>
      <c r="K6" s="21"/>
      <c r="L6" s="21"/>
      <c r="M6" s="21"/>
      <c r="N6" s="21"/>
      <c r="O6" s="21"/>
      <c r="P6" s="23">
        <f t="shared" ref="P6:P16" si="0">SUM(H6:O6)+G6</f>
        <v>48</v>
      </c>
      <c r="Q6" s="26">
        <f>F6-P6</f>
        <v>0</v>
      </c>
    </row>
    <row r="7" spans="2:17" x14ac:dyDescent="0.3">
      <c r="B7" s="19">
        <v>5</v>
      </c>
      <c r="C7" s="19">
        <v>10</v>
      </c>
      <c r="D7" s="19">
        <v>2.5</v>
      </c>
      <c r="E7" s="20">
        <f>SUMIF('Tournois 5E'!E4:E13,2)</f>
        <v>0</v>
      </c>
      <c r="F7" s="20">
        <f>60+E7</f>
        <v>60</v>
      </c>
      <c r="G7" s="29">
        <f>14+E7</f>
        <v>14</v>
      </c>
      <c r="H7" s="22">
        <v>20</v>
      </c>
      <c r="I7" s="22">
        <v>16</v>
      </c>
      <c r="J7" s="30">
        <v>10</v>
      </c>
      <c r="K7" s="21"/>
      <c r="L7" s="21"/>
      <c r="M7" s="21"/>
      <c r="N7" s="21"/>
      <c r="O7" s="21"/>
      <c r="P7" s="23">
        <f t="shared" si="0"/>
        <v>60</v>
      </c>
      <c r="Q7" s="26">
        <f t="shared" ref="Q7:Q17" si="1">F7-P7</f>
        <v>0</v>
      </c>
    </row>
    <row r="8" spans="2:17" x14ac:dyDescent="0.3">
      <c r="B8" s="19">
        <v>6</v>
      </c>
      <c r="C8" s="19">
        <v>12</v>
      </c>
      <c r="D8" s="19">
        <v>3</v>
      </c>
      <c r="E8" s="20">
        <f>SUMIF('Tournois 6E'!E4:E15,2)</f>
        <v>0</v>
      </c>
      <c r="F8" s="20">
        <f>72+E8</f>
        <v>72</v>
      </c>
      <c r="G8" s="29">
        <f>16+E8</f>
        <v>16</v>
      </c>
      <c r="H8" s="22">
        <v>22</v>
      </c>
      <c r="I8" s="22">
        <v>18</v>
      </c>
      <c r="J8" s="25">
        <v>16</v>
      </c>
      <c r="K8" s="21"/>
      <c r="L8" s="21"/>
      <c r="M8" s="21"/>
      <c r="N8" s="21"/>
      <c r="O8" s="21"/>
      <c r="P8" s="23">
        <f t="shared" si="0"/>
        <v>72</v>
      </c>
      <c r="Q8" s="26">
        <f t="shared" si="1"/>
        <v>0</v>
      </c>
    </row>
    <row r="9" spans="2:17" x14ac:dyDescent="0.3">
      <c r="B9" s="19">
        <v>7</v>
      </c>
      <c r="C9" s="19">
        <v>14</v>
      </c>
      <c r="D9" s="19">
        <v>3.5</v>
      </c>
      <c r="E9" s="20">
        <f>SUMIF('Tournois 7E'!E4:E17,2)</f>
        <v>0</v>
      </c>
      <c r="F9" s="20">
        <f>84+E9</f>
        <v>84</v>
      </c>
      <c r="G9" s="29">
        <f>24+E9</f>
        <v>24</v>
      </c>
      <c r="H9" s="22">
        <v>24</v>
      </c>
      <c r="I9" s="22">
        <v>20</v>
      </c>
      <c r="J9" s="25">
        <v>16</v>
      </c>
      <c r="K9" s="21"/>
      <c r="L9" s="21"/>
      <c r="M9" s="21"/>
      <c r="N9" s="21"/>
      <c r="O9" s="21"/>
      <c r="P9" s="23">
        <f t="shared" si="0"/>
        <v>84</v>
      </c>
      <c r="Q9" s="26">
        <f t="shared" si="1"/>
        <v>0</v>
      </c>
    </row>
    <row r="10" spans="2:17" x14ac:dyDescent="0.3">
      <c r="B10" s="19">
        <v>8</v>
      </c>
      <c r="C10" s="19">
        <v>16</v>
      </c>
      <c r="D10" s="19">
        <v>4</v>
      </c>
      <c r="E10" s="20">
        <f>SUMIF('Tournois 8E'!E4:E19,2)</f>
        <v>0</v>
      </c>
      <c r="F10" s="20">
        <f>96+E10</f>
        <v>96</v>
      </c>
      <c r="G10" s="29">
        <f>20+E10</f>
        <v>20</v>
      </c>
      <c r="H10" s="22">
        <v>26</v>
      </c>
      <c r="I10" s="22">
        <v>20</v>
      </c>
      <c r="J10" s="25">
        <v>16</v>
      </c>
      <c r="K10" s="25">
        <v>14</v>
      </c>
      <c r="L10" s="21"/>
      <c r="M10" s="21"/>
      <c r="N10" s="21"/>
      <c r="O10" s="21"/>
      <c r="P10" s="23">
        <f t="shared" si="0"/>
        <v>96</v>
      </c>
      <c r="Q10" s="26">
        <f t="shared" si="1"/>
        <v>0</v>
      </c>
    </row>
    <row r="11" spans="2:17" x14ac:dyDescent="0.3">
      <c r="B11" s="19">
        <v>9</v>
      </c>
      <c r="C11" s="19">
        <v>18</v>
      </c>
      <c r="D11" s="19">
        <v>4.5</v>
      </c>
      <c r="E11" s="20">
        <f>SUMIF('Tournois 9E'!E4:E21,2)</f>
        <v>0</v>
      </c>
      <c r="F11" s="20">
        <f>108+E11</f>
        <v>108</v>
      </c>
      <c r="G11" s="29">
        <f>24+E11</f>
        <v>24</v>
      </c>
      <c r="H11" s="22">
        <v>28</v>
      </c>
      <c r="I11" s="22">
        <v>22</v>
      </c>
      <c r="J11" s="25">
        <v>18</v>
      </c>
      <c r="K11" s="25">
        <v>16</v>
      </c>
      <c r="L11" s="21"/>
      <c r="M11" s="21"/>
      <c r="N11" s="21"/>
      <c r="O11" s="21"/>
      <c r="P11" s="23">
        <f t="shared" si="0"/>
        <v>108</v>
      </c>
      <c r="Q11" s="26">
        <f t="shared" si="1"/>
        <v>0</v>
      </c>
    </row>
    <row r="12" spans="2:17" x14ac:dyDescent="0.3">
      <c r="B12" s="19">
        <v>10</v>
      </c>
      <c r="C12" s="19">
        <v>20</v>
      </c>
      <c r="D12" s="19">
        <v>5</v>
      </c>
      <c r="E12" s="20">
        <f>SUMIF('Tournois 10E'!E4:E23,2)</f>
        <v>0</v>
      </c>
      <c r="F12" s="20">
        <f>120+E12</f>
        <v>120</v>
      </c>
      <c r="G12" s="29">
        <f>26+E12</f>
        <v>26</v>
      </c>
      <c r="H12" s="22">
        <v>30</v>
      </c>
      <c r="I12" s="22">
        <v>22</v>
      </c>
      <c r="J12" s="22">
        <v>18</v>
      </c>
      <c r="K12" s="22">
        <v>14</v>
      </c>
      <c r="L12" s="22">
        <v>10</v>
      </c>
      <c r="M12" s="21"/>
      <c r="N12" s="21"/>
      <c r="O12" s="21"/>
      <c r="P12" s="23">
        <f t="shared" si="0"/>
        <v>120</v>
      </c>
      <c r="Q12" s="26">
        <f t="shared" si="1"/>
        <v>0</v>
      </c>
    </row>
    <row r="13" spans="2:17" x14ac:dyDescent="0.3">
      <c r="B13" s="19">
        <v>11</v>
      </c>
      <c r="C13" s="19">
        <v>22</v>
      </c>
      <c r="D13" s="19">
        <v>5.5</v>
      </c>
      <c r="E13" s="20">
        <f>SUMIF('Tournois 11E'!E4:E25,2)</f>
        <v>0</v>
      </c>
      <c r="F13" s="20">
        <f>132+E13</f>
        <v>132</v>
      </c>
      <c r="G13" s="29">
        <f>28+E13</f>
        <v>28</v>
      </c>
      <c r="H13" s="22">
        <v>32</v>
      </c>
      <c r="I13" s="22">
        <v>24</v>
      </c>
      <c r="J13" s="22">
        <v>20</v>
      </c>
      <c r="K13" s="22">
        <v>16</v>
      </c>
      <c r="L13" s="22">
        <v>12</v>
      </c>
      <c r="M13" s="21"/>
      <c r="N13" s="21"/>
      <c r="O13" s="21"/>
      <c r="P13" s="23">
        <f t="shared" si="0"/>
        <v>132</v>
      </c>
      <c r="Q13" s="26">
        <f t="shared" si="1"/>
        <v>0</v>
      </c>
    </row>
    <row r="14" spans="2:17" x14ac:dyDescent="0.3">
      <c r="B14" s="19">
        <v>12</v>
      </c>
      <c r="C14" s="19">
        <v>24</v>
      </c>
      <c r="D14" s="19">
        <v>6</v>
      </c>
      <c r="E14" s="20">
        <f>SUMIF('Tournois 12E'!E4:E27,2)</f>
        <v>0</v>
      </c>
      <c r="F14" s="20">
        <f>144+E14</f>
        <v>144</v>
      </c>
      <c r="G14" s="29">
        <f>30+E14</f>
        <v>30</v>
      </c>
      <c r="H14" s="22">
        <v>34</v>
      </c>
      <c r="I14" s="22">
        <v>24</v>
      </c>
      <c r="J14" s="25">
        <v>20</v>
      </c>
      <c r="K14" s="25">
        <v>16</v>
      </c>
      <c r="L14" s="25">
        <v>12</v>
      </c>
      <c r="M14" s="25">
        <v>8</v>
      </c>
      <c r="N14" s="21"/>
      <c r="O14" s="21"/>
      <c r="P14" s="23">
        <f t="shared" si="0"/>
        <v>144</v>
      </c>
      <c r="Q14" s="26">
        <f t="shared" si="1"/>
        <v>0</v>
      </c>
    </row>
    <row r="15" spans="2:17" x14ac:dyDescent="0.3">
      <c r="B15" s="19">
        <v>13</v>
      </c>
      <c r="C15" s="19">
        <v>26</v>
      </c>
      <c r="D15" s="19">
        <v>6.5</v>
      </c>
      <c r="E15" s="20">
        <f>SUMIF('Tournois 13E'!E4:E29,2)</f>
        <v>0</v>
      </c>
      <c r="F15" s="20">
        <f>156+E15</f>
        <v>156</v>
      </c>
      <c r="G15" s="29">
        <f>34+E15</f>
        <v>34</v>
      </c>
      <c r="H15" s="22">
        <v>36</v>
      </c>
      <c r="I15" s="22">
        <v>26</v>
      </c>
      <c r="J15" s="25">
        <v>22</v>
      </c>
      <c r="K15" s="25">
        <v>18</v>
      </c>
      <c r="L15" s="25">
        <v>12</v>
      </c>
      <c r="M15" s="25">
        <v>8</v>
      </c>
      <c r="N15" s="21"/>
      <c r="O15" s="21"/>
      <c r="P15" s="23">
        <f t="shared" si="0"/>
        <v>156</v>
      </c>
      <c r="Q15" s="26">
        <f t="shared" si="1"/>
        <v>0</v>
      </c>
    </row>
    <row r="16" spans="2:17" x14ac:dyDescent="0.3">
      <c r="B16" s="19">
        <v>14</v>
      </c>
      <c r="C16" s="19">
        <v>28</v>
      </c>
      <c r="D16" s="19">
        <v>7</v>
      </c>
      <c r="E16" s="20">
        <f>SUMIF('Tournois 14E'!E4:E31,2)</f>
        <v>0</v>
      </c>
      <c r="F16" s="20">
        <f>168+E16</f>
        <v>168</v>
      </c>
      <c r="G16" s="29">
        <f>34+E16</f>
        <v>34</v>
      </c>
      <c r="H16" s="22">
        <v>36</v>
      </c>
      <c r="I16" s="22">
        <v>28</v>
      </c>
      <c r="J16" s="25">
        <v>22</v>
      </c>
      <c r="K16" s="25">
        <v>18</v>
      </c>
      <c r="L16" s="25">
        <v>12</v>
      </c>
      <c r="M16" s="25">
        <f t="shared" ref="M16" si="2">L16-2</f>
        <v>10</v>
      </c>
      <c r="N16" s="25">
        <v>8</v>
      </c>
      <c r="O16" s="21"/>
      <c r="P16" s="23">
        <f t="shared" si="0"/>
        <v>168</v>
      </c>
      <c r="Q16" s="26">
        <f t="shared" si="1"/>
        <v>0</v>
      </c>
    </row>
    <row r="17" spans="2:17" x14ac:dyDescent="0.3">
      <c r="B17" s="19">
        <v>15</v>
      </c>
      <c r="C17" s="19">
        <v>30</v>
      </c>
      <c r="D17" s="19">
        <v>7.5</v>
      </c>
      <c r="E17" s="20">
        <f>SUMIF('Tournois 15E'!E4:E33,2)</f>
        <v>0</v>
      </c>
      <c r="F17" s="20">
        <f>180+E17</f>
        <v>180</v>
      </c>
      <c r="G17" s="29">
        <f>36+E17</f>
        <v>36</v>
      </c>
      <c r="H17" s="22">
        <v>36</v>
      </c>
      <c r="I17" s="22">
        <v>28</v>
      </c>
      <c r="J17" s="25">
        <v>24</v>
      </c>
      <c r="K17" s="25">
        <v>18</v>
      </c>
      <c r="L17" s="25">
        <v>14</v>
      </c>
      <c r="M17" s="25">
        <v>12</v>
      </c>
      <c r="N17" s="25">
        <v>10</v>
      </c>
      <c r="O17" s="21"/>
      <c r="P17" s="23">
        <f>SUM(H17:O17)+G17</f>
        <v>178</v>
      </c>
      <c r="Q17" s="26">
        <f t="shared" si="1"/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D41"/>
  <sheetViews>
    <sheetView topLeftCell="A14" workbookViewId="0">
      <selection activeCell="A39" sqref="A39"/>
    </sheetView>
  </sheetViews>
  <sheetFormatPr baseColWidth="10" defaultRowHeight="14.5" x14ac:dyDescent="0.35"/>
  <cols>
    <col min="1" max="1" width="21.453125" bestFit="1" customWidth="1"/>
    <col min="2" max="2" width="4.6328125" customWidth="1"/>
    <col min="3" max="3" width="3.453125" bestFit="1" customWidth="1"/>
    <col min="4" max="4" width="2" bestFit="1" customWidth="1"/>
  </cols>
  <sheetData>
    <row r="3" spans="1:4" x14ac:dyDescent="0.35">
      <c r="A3" t="s">
        <v>2</v>
      </c>
      <c r="B3" t="s">
        <v>3</v>
      </c>
      <c r="C3" t="s">
        <v>17</v>
      </c>
      <c r="D3" t="s">
        <v>21</v>
      </c>
    </row>
    <row r="4" spans="1:4" x14ac:dyDescent="0.35">
      <c r="A4" t="s">
        <v>26</v>
      </c>
      <c r="B4" s="3" t="s">
        <v>9</v>
      </c>
      <c r="C4" s="3">
        <v>2</v>
      </c>
      <c r="D4" t="s">
        <v>9</v>
      </c>
    </row>
    <row r="5" spans="1:4" x14ac:dyDescent="0.35">
      <c r="A5" t="s">
        <v>27</v>
      </c>
      <c r="B5" s="34"/>
    </row>
    <row r="6" spans="1:4" x14ac:dyDescent="0.35">
      <c r="A6" t="s">
        <v>28</v>
      </c>
    </row>
    <row r="7" spans="1:4" x14ac:dyDescent="0.35">
      <c r="A7" t="s">
        <v>29</v>
      </c>
    </row>
    <row r="8" spans="1:4" x14ac:dyDescent="0.35">
      <c r="A8" t="s">
        <v>30</v>
      </c>
    </row>
    <row r="9" spans="1:4" x14ac:dyDescent="0.35">
      <c r="A9" t="s">
        <v>31</v>
      </c>
    </row>
    <row r="10" spans="1:4" x14ac:dyDescent="0.35">
      <c r="A10" t="s">
        <v>32</v>
      </c>
    </row>
    <row r="11" spans="1:4" x14ac:dyDescent="0.35">
      <c r="A11" t="s">
        <v>33</v>
      </c>
    </row>
    <row r="12" spans="1:4" x14ac:dyDescent="0.35">
      <c r="A12" t="s">
        <v>34</v>
      </c>
    </row>
    <row r="13" spans="1:4" x14ac:dyDescent="0.35">
      <c r="A13" t="s">
        <v>35</v>
      </c>
    </row>
    <row r="14" spans="1:4" x14ac:dyDescent="0.35">
      <c r="A14" t="s">
        <v>36</v>
      </c>
    </row>
    <row r="15" spans="1:4" x14ac:dyDescent="0.35">
      <c r="A15" t="s">
        <v>37</v>
      </c>
    </row>
    <row r="16" spans="1:4" x14ac:dyDescent="0.35">
      <c r="A16" t="s">
        <v>38</v>
      </c>
    </row>
    <row r="17" spans="1:1" x14ac:dyDescent="0.35">
      <c r="A17" t="s">
        <v>39</v>
      </c>
    </row>
    <row r="18" spans="1:1" x14ac:dyDescent="0.35">
      <c r="A18" t="s">
        <v>40</v>
      </c>
    </row>
    <row r="19" spans="1:1" x14ac:dyDescent="0.35">
      <c r="A19" t="s">
        <v>41</v>
      </c>
    </row>
    <row r="20" spans="1:1" x14ac:dyDescent="0.35">
      <c r="A20" t="s">
        <v>42</v>
      </c>
    </row>
    <row r="21" spans="1:1" x14ac:dyDescent="0.35">
      <c r="A21" t="s">
        <v>43</v>
      </c>
    </row>
    <row r="22" spans="1:1" x14ac:dyDescent="0.35">
      <c r="A22" t="s">
        <v>44</v>
      </c>
    </row>
    <row r="23" spans="1:1" x14ac:dyDescent="0.35">
      <c r="A23" t="s">
        <v>45</v>
      </c>
    </row>
    <row r="24" spans="1:1" x14ac:dyDescent="0.35">
      <c r="A24" t="s">
        <v>46</v>
      </c>
    </row>
    <row r="25" spans="1:1" x14ac:dyDescent="0.35">
      <c r="A25" t="s">
        <v>47</v>
      </c>
    </row>
    <row r="26" spans="1:1" x14ac:dyDescent="0.35">
      <c r="A26" t="s">
        <v>48</v>
      </c>
    </row>
    <row r="27" spans="1:1" x14ac:dyDescent="0.35">
      <c r="A27" t="s">
        <v>49</v>
      </c>
    </row>
    <row r="28" spans="1:1" x14ac:dyDescent="0.35">
      <c r="A28" t="s">
        <v>50</v>
      </c>
    </row>
    <row r="29" spans="1:1" x14ac:dyDescent="0.35">
      <c r="A29" t="s">
        <v>29</v>
      </c>
    </row>
    <row r="30" spans="1:1" x14ac:dyDescent="0.35">
      <c r="A30" t="s">
        <v>36</v>
      </c>
    </row>
    <row r="31" spans="1:1" x14ac:dyDescent="0.35">
      <c r="A31" t="s">
        <v>28</v>
      </c>
    </row>
    <row r="32" spans="1:1" x14ac:dyDescent="0.35">
      <c r="A32" t="s">
        <v>51</v>
      </c>
    </row>
    <row r="33" spans="1:1" x14ac:dyDescent="0.35">
      <c r="A33" t="s">
        <v>52</v>
      </c>
    </row>
    <row r="34" spans="1:1" x14ac:dyDescent="0.35">
      <c r="A34" t="s">
        <v>53</v>
      </c>
    </row>
    <row r="35" spans="1:1" x14ac:dyDescent="0.35">
      <c r="A35" t="s">
        <v>54</v>
      </c>
    </row>
    <row r="36" spans="1:1" x14ac:dyDescent="0.35">
      <c r="A36" t="s">
        <v>55</v>
      </c>
    </row>
    <row r="37" spans="1:1" x14ac:dyDescent="0.35">
      <c r="A37" t="s">
        <v>56</v>
      </c>
    </row>
    <row r="38" spans="1:1" x14ac:dyDescent="0.35">
      <c r="A38" t="s">
        <v>57</v>
      </c>
    </row>
    <row r="39" spans="1:1" x14ac:dyDescent="0.35">
      <c r="A39" t="s">
        <v>58</v>
      </c>
    </row>
    <row r="40" spans="1:1" x14ac:dyDescent="0.35">
      <c r="A40" t="s">
        <v>59</v>
      </c>
    </row>
    <row r="41" spans="1:1" x14ac:dyDescent="0.35">
      <c r="A41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Demarrage</vt:lpstr>
      <vt:lpstr>Tournois 15E</vt:lpstr>
      <vt:lpstr>Tournois 14E</vt:lpstr>
      <vt:lpstr>Tournois 13E</vt:lpstr>
      <vt:lpstr>Tournois 12E</vt:lpstr>
      <vt:lpstr>Tournois 11E</vt:lpstr>
      <vt:lpstr>Tournois 10E</vt:lpstr>
      <vt:lpstr>Tournois 9E</vt:lpstr>
      <vt:lpstr>Tournois 8E</vt:lpstr>
      <vt:lpstr>Tournois 7E</vt:lpstr>
      <vt:lpstr>Tournois 6E</vt:lpstr>
      <vt:lpstr>Tournois 5E</vt:lpstr>
      <vt:lpstr>Tournois 4E</vt:lpstr>
      <vt:lpstr>Répartition</vt:lpstr>
      <vt:lpstr>Noms</vt:lpstr>
      <vt:lpstr>Nom</vt:lpstr>
      <vt:lpstr>Noms</vt:lpstr>
      <vt:lpstr>P</vt:lpstr>
      <vt:lpstr>Payé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erps</dc:creator>
  <cp:lastModifiedBy>Bernadette Lecocq</cp:lastModifiedBy>
  <dcterms:created xsi:type="dcterms:W3CDTF">2023-06-24T17:22:10Z</dcterms:created>
  <dcterms:modified xsi:type="dcterms:W3CDTF">2023-06-28T08:45:23Z</dcterms:modified>
</cp:coreProperties>
</file>