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1325"/>
  </bookViews>
  <sheets>
    <sheet name="Feuil1" sheetId="1" r:id="rId1"/>
    <sheet name="Feuil2" sheetId="2" r:id="rId2"/>
  </sheets>
  <definedNames>
    <definedName name="ListeNoms">OFFSET(Feuil2!$B$3,0,0,Feuil2!$B$1,1)</definedName>
  </definedNames>
  <calcPr calcId="145621"/>
</workbook>
</file>

<file path=xl/calcChain.xml><?xml version="1.0" encoding="utf-8"?>
<calcChain xmlns="http://schemas.openxmlformats.org/spreadsheetml/2006/main">
  <c r="AI4" i="1" l="1"/>
  <c r="AI5" i="1"/>
  <c r="AI6" i="1"/>
  <c r="AI7" i="1"/>
  <c r="AI8" i="1"/>
  <c r="AI9" i="1"/>
  <c r="AI10" i="1"/>
  <c r="AI11" i="1"/>
  <c r="AI12" i="1"/>
  <c r="AI13" i="1"/>
  <c r="AI14" i="1"/>
  <c r="AJ14" i="1" s="1"/>
  <c r="AI15" i="1"/>
  <c r="AJ15" i="1" s="1"/>
  <c r="AI16" i="1"/>
  <c r="AJ16" i="1" s="1"/>
  <c r="AI17" i="1"/>
  <c r="AJ17" i="1" s="1"/>
  <c r="AI18" i="1"/>
  <c r="AJ18" i="1" s="1"/>
  <c r="AI19" i="1"/>
  <c r="AJ19" i="1" s="1"/>
  <c r="AI20" i="1"/>
  <c r="AJ20" i="1" s="1"/>
  <c r="AI3" i="1"/>
  <c r="T1" i="1"/>
  <c r="AK17" i="1" l="1"/>
  <c r="AK19" i="1"/>
  <c r="AK18" i="1"/>
  <c r="AK15" i="1"/>
  <c r="AK16" i="1"/>
  <c r="AK14" i="1"/>
  <c r="AK20" i="1"/>
  <c r="AJ10" i="1"/>
  <c r="AJ6" i="1"/>
  <c r="AJ9" i="1"/>
  <c r="AJ8" i="1"/>
  <c r="AJ7" i="1"/>
  <c r="AJ3" i="1"/>
  <c r="AJ13" i="1"/>
  <c r="AJ5" i="1"/>
  <c r="AJ12" i="1"/>
  <c r="AJ4" i="1"/>
  <c r="AJ11" i="1"/>
  <c r="B1" i="2"/>
  <c r="R2" i="1"/>
  <c r="W2" i="1"/>
  <c r="V2" i="1"/>
  <c r="U2" i="1"/>
  <c r="O2" i="1"/>
  <c r="P2" i="1"/>
  <c r="O4" i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3" i="1"/>
  <c r="N4" i="1"/>
  <c r="Q4" i="1" s="1"/>
  <c r="R4" i="1" s="1"/>
  <c r="N5" i="1"/>
  <c r="Q5" i="1" s="1"/>
  <c r="R5" i="1" s="1"/>
  <c r="N6" i="1"/>
  <c r="Q6" i="1" s="1"/>
  <c r="R6" i="1" s="1"/>
  <c r="N7" i="1"/>
  <c r="Q7" i="1" s="1"/>
  <c r="R7" i="1" s="1"/>
  <c r="N8" i="1"/>
  <c r="Q8" i="1" s="1"/>
  <c r="R8" i="1" s="1"/>
  <c r="N9" i="1"/>
  <c r="Q9" i="1" s="1"/>
  <c r="R9" i="1" s="1"/>
  <c r="N10" i="1"/>
  <c r="Q10" i="1" s="1"/>
  <c r="R10" i="1" s="1"/>
  <c r="N11" i="1"/>
  <c r="Q11" i="1" s="1"/>
  <c r="R11" i="1" s="1"/>
  <c r="N12" i="1"/>
  <c r="Q12" i="1" s="1"/>
  <c r="R12" i="1" s="1"/>
  <c r="N13" i="1"/>
  <c r="Q13" i="1" s="1"/>
  <c r="R13" i="1" s="1"/>
  <c r="N14" i="1"/>
  <c r="Q14" i="1" s="1"/>
  <c r="R14" i="1" s="1"/>
  <c r="N15" i="1"/>
  <c r="Q15" i="1" s="1"/>
  <c r="R15" i="1" s="1"/>
  <c r="N16" i="1"/>
  <c r="Q16" i="1" s="1"/>
  <c r="R16" i="1" s="1"/>
  <c r="N17" i="1"/>
  <c r="Q17" i="1" s="1"/>
  <c r="R17" i="1" s="1"/>
  <c r="N18" i="1"/>
  <c r="Q18" i="1" s="1"/>
  <c r="R18" i="1" s="1"/>
  <c r="N19" i="1"/>
  <c r="Q19" i="1" s="1"/>
  <c r="R19" i="1" s="1"/>
  <c r="N20" i="1"/>
  <c r="Q20" i="1" s="1"/>
  <c r="R20" i="1" s="1"/>
  <c r="N21" i="1"/>
  <c r="Q21" i="1" s="1"/>
  <c r="R21" i="1" s="1"/>
  <c r="N22" i="1"/>
  <c r="Q22" i="1" s="1"/>
  <c r="R22" i="1" s="1"/>
  <c r="N23" i="1"/>
  <c r="Q23" i="1" s="1"/>
  <c r="R23" i="1" s="1"/>
  <c r="N24" i="1"/>
  <c r="Q24" i="1" s="1"/>
  <c r="R24" i="1" s="1"/>
  <c r="N25" i="1"/>
  <c r="Q25" i="1" s="1"/>
  <c r="R25" i="1" s="1"/>
  <c r="N26" i="1"/>
  <c r="Q26" i="1" s="1"/>
  <c r="R26" i="1" s="1"/>
  <c r="N3" i="1"/>
  <c r="Q3" i="1" s="1"/>
  <c r="R3" i="1" s="1"/>
  <c r="T4" i="1"/>
  <c r="T5" i="1" l="1"/>
  <c r="V5" i="1"/>
  <c r="W5" i="1" s="1"/>
  <c r="V4" i="1"/>
  <c r="W4" i="1" s="1"/>
  <c r="U5" i="1"/>
  <c r="U4" i="1"/>
  <c r="U3" i="1"/>
  <c r="X3" i="1" s="1"/>
  <c r="P3" i="1"/>
  <c r="X4" i="1" l="1"/>
  <c r="Z4" i="1" s="1"/>
  <c r="T6" i="1"/>
  <c r="X5" i="1"/>
  <c r="AB5" i="1" s="1"/>
  <c r="V3" i="1"/>
  <c r="W3" i="1" s="1"/>
  <c r="AE5" i="1"/>
  <c r="AE4" i="1"/>
  <c r="AG4" i="1" s="1"/>
  <c r="Y5" i="1"/>
  <c r="Y4" i="1"/>
  <c r="AA5" i="1" l="1"/>
  <c r="Z5" i="1"/>
  <c r="AD4" i="1"/>
  <c r="AB4" i="1"/>
  <c r="AA4" i="1"/>
  <c r="AC4" i="1"/>
  <c r="AD5" i="1"/>
  <c r="T7" i="1"/>
  <c r="U6" i="1"/>
  <c r="V6" i="1"/>
  <c r="W6" i="1" s="1"/>
  <c r="AE6" i="1" s="1"/>
  <c r="AG6" i="1" s="1"/>
  <c r="AC5" i="1"/>
  <c r="Z3" i="1"/>
  <c r="AD3" i="1"/>
  <c r="AC3" i="1"/>
  <c r="AA3" i="1"/>
  <c r="AB3" i="1"/>
  <c r="AE3" i="1"/>
  <c r="Y3" i="1"/>
  <c r="AG5" i="1"/>
  <c r="Y6" i="1" l="1"/>
  <c r="X6" i="1"/>
  <c r="AD6" i="1" s="1"/>
  <c r="T8" i="1"/>
  <c r="V7" i="1"/>
  <c r="W7" i="1" s="1"/>
  <c r="AE7" i="1" s="1"/>
  <c r="AG7" i="1" s="1"/>
  <c r="U7" i="1"/>
  <c r="AG3" i="1"/>
  <c r="AC6" i="1" l="1"/>
  <c r="T9" i="1"/>
  <c r="V8" i="1"/>
  <c r="W8" i="1" s="1"/>
  <c r="AE8" i="1" s="1"/>
  <c r="AG8" i="1" s="1"/>
  <c r="U8" i="1"/>
  <c r="Z6" i="1"/>
  <c r="AA6" i="1"/>
  <c r="AB7" i="1"/>
  <c r="AC7" i="1"/>
  <c r="AD7" i="1"/>
  <c r="Z7" i="1"/>
  <c r="AA7" i="1"/>
  <c r="Y7" i="1"/>
  <c r="AB6" i="1"/>
  <c r="X7" i="1"/>
  <c r="Z8" i="1" l="1"/>
  <c r="AA8" i="1"/>
  <c r="AB8" i="1"/>
  <c r="AC8" i="1"/>
  <c r="AD8" i="1"/>
  <c r="Y8" i="1"/>
  <c r="X8" i="1"/>
  <c r="T10" i="1"/>
  <c r="V9" i="1"/>
  <c r="W9" i="1" s="1"/>
  <c r="AE9" i="1" s="1"/>
  <c r="AG9" i="1" s="1"/>
  <c r="U9" i="1"/>
  <c r="V10" i="1" l="1"/>
  <c r="W10" i="1" s="1"/>
  <c r="AE10" i="1" s="1"/>
  <c r="AG10" i="1" s="1"/>
  <c r="T11" i="1"/>
  <c r="U10" i="1"/>
  <c r="Z9" i="1"/>
  <c r="AC9" i="1"/>
  <c r="AA9" i="1"/>
  <c r="AD9" i="1"/>
  <c r="AB9" i="1"/>
  <c r="Y9" i="1"/>
  <c r="X9" i="1"/>
  <c r="AC10" i="1" l="1"/>
  <c r="AD10" i="1"/>
  <c r="Z10" i="1"/>
  <c r="AB10" i="1"/>
  <c r="AA10" i="1"/>
  <c r="Y10" i="1"/>
  <c r="U11" i="1"/>
  <c r="V11" i="1"/>
  <c r="W11" i="1" s="1"/>
  <c r="AE11" i="1" s="1"/>
  <c r="X10" i="1"/>
  <c r="AK13" i="1" l="1"/>
  <c r="AL11" i="1"/>
  <c r="AG11" i="1"/>
  <c r="AC11" i="1"/>
  <c r="AB11" i="1"/>
  <c r="Z11" i="1"/>
  <c r="AA11" i="1"/>
  <c r="AD11" i="1"/>
  <c r="AL6" i="1" s="1"/>
  <c r="Y11" i="1"/>
  <c r="X11" i="1"/>
  <c r="AK9" i="1" l="1"/>
  <c r="AK7" i="1"/>
  <c r="AK11" i="1"/>
  <c r="AM11" i="1" s="1"/>
  <c r="AK8" i="1"/>
  <c r="AK6" i="1"/>
  <c r="AM6" i="1" s="1"/>
  <c r="AK3" i="1"/>
  <c r="AL9" i="1"/>
  <c r="AK4" i="1"/>
  <c r="AK5" i="1"/>
  <c r="AK12" i="1"/>
  <c r="AL10" i="1"/>
  <c r="AK10" i="1"/>
  <c r="AL12" i="1"/>
  <c r="AL7" i="1"/>
  <c r="AL13" i="1"/>
  <c r="AM13" i="1" s="1"/>
  <c r="AL8" i="1"/>
  <c r="AL4" i="1"/>
  <c r="AL5" i="1"/>
  <c r="AL3" i="1"/>
  <c r="AM9" i="1" l="1"/>
  <c r="AM10" i="1"/>
  <c r="AM8" i="1"/>
  <c r="AM5" i="1"/>
  <c r="AM4" i="1"/>
  <c r="AM3" i="1"/>
  <c r="AM12" i="1"/>
  <c r="AM7" i="1"/>
</calcChain>
</file>

<file path=xl/sharedStrings.xml><?xml version="1.0" encoding="utf-8"?>
<sst xmlns="http://schemas.openxmlformats.org/spreadsheetml/2006/main" count="95" uniqueCount="48">
  <si>
    <t>perpignan</t>
  </si>
  <si>
    <t>Nimes</t>
  </si>
  <si>
    <t>montpellier</t>
  </si>
  <si>
    <t>traffic</t>
  </si>
  <si>
    <t>beziers</t>
  </si>
  <si>
    <t>David</t>
  </si>
  <si>
    <t>toulouse</t>
  </si>
  <si>
    <t>Monaco</t>
  </si>
  <si>
    <t>lattes</t>
  </si>
  <si>
    <t>polygone</t>
  </si>
  <si>
    <t>valence</t>
  </si>
  <si>
    <t>Marc</t>
  </si>
  <si>
    <t>toulon</t>
  </si>
  <si>
    <t>sete</t>
  </si>
  <si>
    <t>aix</t>
  </si>
  <si>
    <t>Dates</t>
  </si>
  <si>
    <t>Equipe</t>
  </si>
  <si>
    <t>vh</t>
  </si>
  <si>
    <t>Destination</t>
  </si>
  <si>
    <t>Equipier 1</t>
  </si>
  <si>
    <t>Equipier 2</t>
  </si>
  <si>
    <t>Equipier 3</t>
  </si>
  <si>
    <t>Equipier 4</t>
  </si>
  <si>
    <t>Equipier 5</t>
  </si>
  <si>
    <t>Equipier 6</t>
  </si>
  <si>
    <t>Liste</t>
  </si>
  <si>
    <t>Vincent</t>
  </si>
  <si>
    <t>Jérôme</t>
  </si>
  <si>
    <t>Christophe</t>
  </si>
  <si>
    <t>Nathan</t>
  </si>
  <si>
    <t>Fabrice</t>
  </si>
  <si>
    <t>Marion</t>
  </si>
  <si>
    <t>Steven</t>
  </si>
  <si>
    <t>Rodolphe</t>
  </si>
  <si>
    <t>Taille Equipe</t>
  </si>
  <si>
    <t>Liste des équipiers</t>
  </si>
  <si>
    <t>liste équipiers</t>
  </si>
  <si>
    <t>Olivier</t>
  </si>
  <si>
    <t>Lucas</t>
  </si>
  <si>
    <t>Lionel</t>
  </si>
  <si>
    <t>Tps
théo.</t>
  </si>
  <si>
    <t>Tps
théorique</t>
  </si>
  <si>
    <t>Tps
réel</t>
  </si>
  <si>
    <t>Variation
%</t>
  </si>
  <si>
    <t>Taile Equipe</t>
  </si>
  <si>
    <t>N°</t>
  </si>
  <si>
    <t>Nom</t>
  </si>
  <si>
    <t>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</si>
</sst>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9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A5A5A5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8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 applyNumberFormat="0" applyFill="0" applyBorder="0" applyAlignment="0" applyProtection="0"/>
    <xf numFmtId="0" fontId="5" fillId="0" borderId="0"/>
    <xf numFmtId="9" fontId="7" fillId="0" borderId="0" applyFont="0" applyFill="0" applyBorder="0" applyAlignment="0" applyProtection="0"/>
    <xf numFmtId="0" fontId="7" fillId="4" borderId="4" applyNumberFormat="0" applyFont="0" applyAlignment="0" applyProtection="0"/>
    <xf numFmtId="0" fontId="8" fillId="5" borderId="5" applyNumberFormat="0" applyAlignment="0" applyProtection="0"/>
  </cellStyleXfs>
  <cellXfs count="32">
    <xf numFmtId="0" fontId="0" fillId="0" borderId="0" xfId="0"/>
    <xf numFmtId="0" fontId="6" fillId="0" borderId="0" xfId="0" applyFont="1" applyFill="1" applyAlignment="1">
      <alignment horizontal="center" vertical="center"/>
    </xf>
    <xf numFmtId="16" fontId="6" fillId="0" borderId="3" xfId="4" applyNumberFormat="1" applyFont="1" applyFill="1" applyBorder="1" applyAlignment="1">
      <alignment horizontal="center" vertical="center"/>
    </xf>
    <xf numFmtId="1" fontId="6" fillId="0" borderId="3" xfId="4" applyNumberFormat="1" applyFont="1" applyFill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center"/>
    </xf>
    <xf numFmtId="21" fontId="6" fillId="0" borderId="3" xfId="4" applyNumberFormat="1" applyFont="1" applyFill="1" applyBorder="1" applyAlignment="1">
      <alignment horizontal="center" vertical="center"/>
    </xf>
    <xf numFmtId="0" fontId="4" fillId="0" borderId="0" xfId="0" applyFont="1"/>
    <xf numFmtId="0" fontId="1" fillId="2" borderId="1" xfId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0" fontId="3" fillId="0" borderId="0" xfId="3" applyFill="1" applyAlignment="1">
      <alignment horizontal="center" vertical="center"/>
    </xf>
    <xf numFmtId="0" fontId="2" fillId="3" borderId="2" xfId="2" applyAlignment="1">
      <alignment horizontal="center" vertical="center"/>
    </xf>
    <xf numFmtId="0" fontId="3" fillId="0" borderId="0" xfId="3" applyFill="1" applyAlignment="1">
      <alignment horizontal="left" vertical="center"/>
    </xf>
    <xf numFmtId="0" fontId="3" fillId="3" borderId="2" xfId="3" applyFill="1" applyBorder="1" applyAlignment="1">
      <alignment horizontal="center" vertical="center"/>
    </xf>
    <xf numFmtId="2" fontId="3" fillId="0" borderId="0" xfId="3" applyNumberForma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21" fontId="6" fillId="0" borderId="0" xfId="4" applyNumberFormat="1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6" xfId="2" applyBorder="1" applyAlignment="1">
      <alignment horizontal="center" vertical="center" wrapText="1"/>
    </xf>
    <xf numFmtId="21" fontId="6" fillId="0" borderId="0" xfId="6" applyNumberFormat="1" applyFont="1" applyFill="1" applyBorder="1" applyAlignment="1">
      <alignment horizontal="center" vertical="center"/>
    </xf>
    <xf numFmtId="9" fontId="2" fillId="3" borderId="2" xfId="2" applyNumberFormat="1" applyAlignment="1">
      <alignment horizontal="center" vertical="center"/>
    </xf>
    <xf numFmtId="0" fontId="8" fillId="5" borderId="5" xfId="7" applyAlignment="1">
      <alignment horizontal="center"/>
    </xf>
    <xf numFmtId="0" fontId="8" fillId="5" borderId="5" xfId="7" applyAlignment="1">
      <alignment horizontal="center" vertical="center"/>
    </xf>
    <xf numFmtId="21" fontId="2" fillId="3" borderId="2" xfId="2" applyNumberFormat="1" applyAlignment="1">
      <alignment horizontal="center" vertical="center"/>
    </xf>
    <xf numFmtId="0" fontId="2" fillId="3" borderId="7" xfId="2" applyBorder="1" applyAlignment="1">
      <alignment horizontal="left" vertical="center"/>
    </xf>
    <xf numFmtId="0" fontId="2" fillId="3" borderId="6" xfId="2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21" fontId="1" fillId="2" borderId="3" xfId="1" applyNumberFormat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9" fontId="6" fillId="0" borderId="3" xfId="5" applyNumberFormat="1" applyFont="1" applyFill="1" applyBorder="1" applyAlignment="1">
      <alignment horizontal="center" vertical="center"/>
    </xf>
    <xf numFmtId="0" fontId="8" fillId="5" borderId="5" xfId="7" applyAlignment="1">
      <alignment horizontal="center" vertical="center" wrapText="1"/>
    </xf>
    <xf numFmtId="0" fontId="2" fillId="3" borderId="2" xfId="2" applyAlignment="1">
      <alignment horizontal="center" vertical="center"/>
    </xf>
  </cellXfs>
  <cellStyles count="8">
    <cellStyle name="Commentaire" xfId="6" builtinId="10"/>
    <cellStyle name="Entrée" xfId="1" builtinId="20"/>
    <cellStyle name="Normal" xfId="0" builtinId="0"/>
    <cellStyle name="Normal 2" xfId="4"/>
    <cellStyle name="Pourcentage" xfId="5" builtinId="5"/>
    <cellStyle name="Sortie" xfId="2" builtinId="21"/>
    <cellStyle name="Texte explicatif" xfId="3" builtinId="53"/>
    <cellStyle name="Vérification" xfId="7" builtinId="23"/>
  </cellStyles>
  <dxfs count="5"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26"/>
  <sheetViews>
    <sheetView tabSelected="1" workbookViewId="0">
      <selection activeCell="AE30" sqref="AE30"/>
    </sheetView>
  </sheetViews>
  <sheetFormatPr baseColWidth="10" defaultRowHeight="14.25" x14ac:dyDescent="0.25"/>
  <cols>
    <col min="1" max="1" width="4.140625" style="1" customWidth="1"/>
    <col min="2" max="3" width="11.42578125" style="1"/>
    <col min="4" max="5" width="11.42578125" style="1" hidden="1" customWidth="1"/>
    <col min="6" max="11" width="11.42578125" style="1"/>
    <col min="12" max="12" width="11.42578125" style="1" customWidth="1"/>
    <col min="13" max="13" width="2.7109375" style="1" customWidth="1"/>
    <col min="14" max="14" width="12.85546875" style="9" hidden="1" customWidth="1"/>
    <col min="15" max="15" width="17.140625" style="9" hidden="1" customWidth="1"/>
    <col min="16" max="16" width="16" style="9" hidden="1" customWidth="1"/>
    <col min="17" max="17" width="25.28515625" style="9" hidden="1" customWidth="1"/>
    <col min="18" max="18" width="23.85546875" style="9" hidden="1" customWidth="1"/>
    <col min="19" max="19" width="3.85546875" style="1" customWidth="1"/>
    <col min="20" max="20" width="10.42578125" style="9" bestFit="1" customWidth="1"/>
    <col min="21" max="21" width="17.42578125" style="9" hidden="1" customWidth="1"/>
    <col min="22" max="22" width="16.42578125" style="9" hidden="1" customWidth="1"/>
    <col min="23" max="24" width="18.140625" style="1" hidden="1" customWidth="1"/>
    <col min="25" max="25" width="42.7109375" style="1" bestFit="1" customWidth="1"/>
    <col min="26" max="30" width="10.28515625" style="1" hidden="1" customWidth="1"/>
    <col min="31" max="31" width="9.85546875" style="1" bestFit="1" customWidth="1"/>
    <col min="32" max="32" width="8.140625" style="1" bestFit="1" customWidth="1"/>
    <col min="33" max="33" width="9.5703125" style="1" bestFit="1" customWidth="1"/>
    <col min="34" max="34" width="5.42578125" style="1" customWidth="1"/>
    <col min="35" max="16384" width="11.42578125" style="1"/>
  </cols>
  <sheetData>
    <row r="1" spans="2:39" ht="15" thickBot="1" x14ac:dyDescent="0.3">
      <c r="T1" s="9">
        <f ca="1">MATCH(T2,ListeNoms,0)</f>
        <v>1</v>
      </c>
      <c r="Y1" s="1">
        <v>0</v>
      </c>
      <c r="Z1" s="1">
        <v>1</v>
      </c>
      <c r="AA1" s="1">
        <v>2</v>
      </c>
      <c r="AB1" s="1">
        <v>3</v>
      </c>
      <c r="AC1" s="1">
        <v>4</v>
      </c>
      <c r="AD1" s="1">
        <v>5</v>
      </c>
      <c r="AI1" s="31" t="s">
        <v>47</v>
      </c>
      <c r="AJ1" s="31"/>
      <c r="AK1" s="31"/>
      <c r="AL1" s="31"/>
      <c r="AM1" s="31"/>
    </row>
    <row r="2" spans="2:39" ht="30" thickTop="1" thickBot="1" x14ac:dyDescent="0.3"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4" t="s">
        <v>40</v>
      </c>
      <c r="M2" s="14"/>
      <c r="N2" s="9" t="s">
        <v>34</v>
      </c>
      <c r="O2" s="9" t="str">
        <f>"Présence "&amp;$T$2</f>
        <v>Présence Vincent</v>
      </c>
      <c r="P2" s="9" t="str">
        <f>"Position "&amp;$T$2</f>
        <v>Position Vincent</v>
      </c>
      <c r="Q2" s="9" t="s">
        <v>36</v>
      </c>
      <c r="R2" s="9" t="str">
        <f>"équipiers de "&amp;$T$2</f>
        <v>équipiers de Vincent</v>
      </c>
      <c r="T2" s="7" t="s">
        <v>26</v>
      </c>
      <c r="U2" s="12" t="str">
        <f>"Présence "&amp;$T$2</f>
        <v>Présence Vincent</v>
      </c>
      <c r="V2" s="12" t="str">
        <f>"Position "&amp;$T$2</f>
        <v>Position Vincent</v>
      </c>
      <c r="W2" s="12" t="str">
        <f>"n° équipe "&amp;$T$2</f>
        <v>n° équipe Vincent</v>
      </c>
      <c r="X2" s="12" t="s">
        <v>44</v>
      </c>
      <c r="Y2" s="10" t="s">
        <v>35</v>
      </c>
      <c r="Z2" s="25" t="s">
        <v>19</v>
      </c>
      <c r="AA2" s="25" t="s">
        <v>20</v>
      </c>
      <c r="AB2" s="25" t="s">
        <v>21</v>
      </c>
      <c r="AC2" s="25" t="s">
        <v>22</v>
      </c>
      <c r="AD2" s="25" t="s">
        <v>23</v>
      </c>
      <c r="AE2" s="18" t="s">
        <v>41</v>
      </c>
      <c r="AF2" s="18" t="s">
        <v>42</v>
      </c>
      <c r="AG2" s="18" t="s">
        <v>43</v>
      </c>
      <c r="AI2" s="22" t="s">
        <v>45</v>
      </c>
      <c r="AJ2" s="22" t="s">
        <v>46</v>
      </c>
      <c r="AK2" s="30" t="s">
        <v>41</v>
      </c>
      <c r="AL2" s="30" t="s">
        <v>42</v>
      </c>
      <c r="AM2" s="30" t="s">
        <v>43</v>
      </c>
    </row>
    <row r="3" spans="2:39" ht="15.75" thickTop="1" thickBot="1" x14ac:dyDescent="0.25">
      <c r="B3" s="2">
        <v>43773</v>
      </c>
      <c r="C3" s="3">
        <v>1</v>
      </c>
      <c r="D3" s="4">
        <v>788</v>
      </c>
      <c r="E3" s="4" t="s">
        <v>0</v>
      </c>
      <c r="F3" s="4" t="s">
        <v>28</v>
      </c>
      <c r="G3" s="4" t="s">
        <v>27</v>
      </c>
      <c r="H3" s="4" t="s">
        <v>26</v>
      </c>
      <c r="I3" s="4" t="s">
        <v>30</v>
      </c>
      <c r="J3" s="4" t="s">
        <v>31</v>
      </c>
      <c r="K3" s="4" t="s">
        <v>32</v>
      </c>
      <c r="L3" s="5">
        <v>0.35416666666666669</v>
      </c>
      <c r="M3" s="15"/>
      <c r="N3" s="9">
        <f t="shared" ref="N3:N26" si="0">COUNTA(F3:K3)</f>
        <v>6</v>
      </c>
      <c r="O3" s="9">
        <f>IF(ISNA(MATCH($T$2,F3:K3,0)),0,1)</f>
        <v>1</v>
      </c>
      <c r="P3" s="9">
        <f>IF(O3=0,0,MATCH($T$2,F3:K3,0))</f>
        <v>3</v>
      </c>
      <c r="Q3" s="11" t="str">
        <f>IF(N3=0,"",SUBSTITUTE(F3&amp;"+"&amp;G3&amp;"+"&amp;H3&amp;"+"&amp;I3&amp;"+"&amp;J3&amp;"+"&amp;K3,REPT("+",6-N3),""))</f>
        <v>Christophe+Jérôme+Vincent+Fabrice+Marion+Steven</v>
      </c>
      <c r="R3" s="9" t="str">
        <f>SUBSTITUTE(SUBSTITUTE(Q3,$T$2&amp;"+",""),"+"&amp;$T$2,"")</f>
        <v>Christophe+Jérôme+Fabrice+Marion+Steven</v>
      </c>
      <c r="T3" s="8">
        <v>43773</v>
      </c>
      <c r="U3" s="12">
        <f>SUMIF($B$3:$B$26,$T3,O$3:O$26)</f>
        <v>1</v>
      </c>
      <c r="V3" s="12">
        <f>SUMIF($B$3:$B$26,$T3,P$3:P$26)</f>
        <v>3</v>
      </c>
      <c r="W3" s="12">
        <f ca="1">SUMIFS($C$3:$C$26,$B$3:$B$26,$T3,OFFSET($F$3:$F$26,0,MAX(0,V3-1)),$T$2)</f>
        <v>1</v>
      </c>
      <c r="X3" s="12">
        <f>SUMIFS($N$3:$N$26,$B$3:$B$26,T3,$O$3:$O$26,U3)</f>
        <v>6</v>
      </c>
      <c r="Y3" s="24" t="str">
        <f ca="1">IF(U3=0,"",INDEX(OFFSET($R$3:$R$8,6*(T4-$T$3-1),0),W3))</f>
        <v>Christophe+Jérôme+Fabrice+Marion+Steven</v>
      </c>
      <c r="Z3" s="26" t="str">
        <f ca="1">IF($U3=0,"",IF((Z$1+1)&gt;$X3,"",INDEX($F$3:$K$26,$W3+($T3-$T$3)*COUNTIF($B$3:$B$26,$T$3),Z$1-$Y$1+IF(Z$1&gt;=$V3,1,0))))</f>
        <v>Christophe</v>
      </c>
      <c r="AA3" s="26" t="str">
        <f t="shared" ref="AA3:AD11" ca="1" si="1">IF($U3=0,"",IF((AA$1+1)&gt;$X3,"",INDEX($F$3:$K$26,$W3+($T3-$T$3)*COUNTIF($B$3:$B$26,$T$3),AA$1-$Y$1+IF(AA$1&gt;=$V3,1,0))))</f>
        <v>Jérôme</v>
      </c>
      <c r="AB3" s="26" t="str">
        <f t="shared" ca="1" si="1"/>
        <v>Fabrice</v>
      </c>
      <c r="AC3" s="26" t="str">
        <f t="shared" ca="1" si="1"/>
        <v>Marion</v>
      </c>
      <c r="AD3" s="26" t="str">
        <f t="shared" ca="1" si="1"/>
        <v>Steven</v>
      </c>
      <c r="AE3" s="5">
        <f ca="1">IF(W3=0,"",SUMIFS($L$3:$L$26,$B$3:$B$26,T3,$C$3:$C$26,W3))</f>
        <v>0.35416666666666669</v>
      </c>
      <c r="AF3" s="27">
        <v>0.33333333333333331</v>
      </c>
      <c r="AG3" s="29">
        <f ca="1">IF(OR(AE3="",AF3=""),"",(AF3-AE3)/AE3)</f>
        <v>-5.8823529411764809E-2</v>
      </c>
      <c r="AI3" s="21">
        <f ca="1">IF(ROW(AH3)-ROW($AH$2)&lt;COUNTA(ListeNoms),ROW(AH3)-ROW($AH$2),"")</f>
        <v>1</v>
      </c>
      <c r="AJ3" s="10" t="str">
        <f ca="1">IF(AI3="","",INDEX(ListeNoms,AI3+IF(AI3&gt;=$T$1,1,0)))</f>
        <v>Jérôme</v>
      </c>
      <c r="AK3" s="23">
        <f ca="1">IF(AI3="","",SUMIF($Z$3:$Z$11,$AJ3,AE$3:AE$11)+SUMIF($AA$3:$AA$11,$AJ3,AE$3:AE$11)+SUMIF($AB$3:$AB$11,$AJ3,AE$3:AE$11)+SUMIF($AC$3:$AC$11,$AJ3,AE$3:AE$11)+SUMIF($AD$3:$AD$11,$AJ3,AE$3:AE$11))</f>
        <v>0.35416666666666669</v>
      </c>
      <c r="AL3" s="23">
        <f ca="1">IF(AJ3="","",SUMIF($Z$3:$Z$11,$AJ3,AF$3:AF$11)+SUMIF($AA$3:$AA$11,$AJ3,AF$3:AF$11)+SUMIF($AB$3:$AB$11,$AJ3,AF$3:AF$11)+SUMIF($AC$3:$AC$11,$AJ3,AF$3:AF$11)+SUMIF($AD$3:$AD$11,$AJ3,AF$3:AF$11))</f>
        <v>0.33333333333333331</v>
      </c>
      <c r="AM3" s="20">
        <f ca="1">IF(OR(AK3=0,AL3=0),"",(AL3-AK3)/AK3)</f>
        <v>-5.8823529411764809E-2</v>
      </c>
    </row>
    <row r="4" spans="2:39" ht="15.75" thickTop="1" thickBot="1" x14ac:dyDescent="0.25">
      <c r="B4" s="2">
        <v>43773</v>
      </c>
      <c r="C4" s="3">
        <v>2</v>
      </c>
      <c r="D4" s="4">
        <v>593</v>
      </c>
      <c r="E4" s="4" t="s">
        <v>1</v>
      </c>
      <c r="F4" s="4" t="s">
        <v>28</v>
      </c>
      <c r="G4" s="4" t="s">
        <v>29</v>
      </c>
      <c r="H4" s="4"/>
      <c r="I4" s="4"/>
      <c r="J4" s="4"/>
      <c r="K4" s="4"/>
      <c r="L4" s="5">
        <v>0.29166666666666669</v>
      </c>
      <c r="M4" s="15"/>
      <c r="N4" s="9">
        <f t="shared" si="0"/>
        <v>2</v>
      </c>
      <c r="O4" s="9">
        <f>IF(ISNA(MATCH($T$2,F4:K4,0)),0,1)</f>
        <v>0</v>
      </c>
      <c r="P4" s="9">
        <f>IF(O4=0,0,MATCH($T$2,F4:K4,0))</f>
        <v>0</v>
      </c>
      <c r="Q4" s="11" t="str">
        <f>IF(N4=0,"",SUBSTITUTE(F4&amp;"+"&amp;G4&amp;"+"&amp;H4&amp;"+"&amp;I4&amp;"+"&amp;J4&amp;"+"&amp;K4,REPT("+",6-N4),""))</f>
        <v>Christophe+Nathan</v>
      </c>
      <c r="R4" s="9" t="str">
        <f>SUBSTITUTE(SUBSTITUTE(Q4,$T$2&amp;"+",""),"+"&amp;$T$2,"")</f>
        <v>Christophe+Nathan</v>
      </c>
      <c r="T4" s="8">
        <f>T3+1</f>
        <v>43774</v>
      </c>
      <c r="U4" s="12">
        <f>SUMIF($B$3:$B$26,$T4,O$3:O$26)</f>
        <v>1</v>
      </c>
      <c r="V4" s="12">
        <f>SUMIF($B$3:$B$26,$T4,P$3:P$26)</f>
        <v>1</v>
      </c>
      <c r="W4" s="12">
        <f ca="1">SUMIFS($C$3:$C$26,$B$3:$B$26,$T4,OFFSET($F$3:$F$26,0,MAX(0,V4-1)),$T$2)</f>
        <v>1</v>
      </c>
      <c r="X4" s="12">
        <f t="shared" ref="X4:X11" si="2">SUMIFS($N$3:$N$26,$B$3:$B$26,T4,$O$3:$O$26,U4)</f>
        <v>2</v>
      </c>
      <c r="Y4" s="24" t="str">
        <f ca="1">IF(U4=0,"",INDEX(OFFSET($R$3:$R$8,6*(T5-$T$3-1),0),W4))</f>
        <v>David</v>
      </c>
      <c r="Z4" s="26" t="str">
        <f t="shared" ref="Z4:Z11" ca="1" si="3">IF($U4=0,"",IF((Z$1+1)&gt;$X4,"",INDEX($F$3:$K$26,$W4+($T4-$T$3)*COUNTIF($B$3:$B$26,$T$3),Z$1-$Y$1+IF(Z$1&gt;=$V4,1,0))))</f>
        <v>David</v>
      </c>
      <c r="AA4" s="26" t="str">
        <f t="shared" si="1"/>
        <v/>
      </c>
      <c r="AB4" s="26" t="str">
        <f t="shared" si="1"/>
        <v/>
      </c>
      <c r="AC4" s="26" t="str">
        <f t="shared" si="1"/>
        <v/>
      </c>
      <c r="AD4" s="26" t="str">
        <f t="shared" si="1"/>
        <v/>
      </c>
      <c r="AE4" s="5">
        <f ca="1">IF(W4=0,"",SUMIFS($L$3:$L$26,$B$3:$B$26,T4,$C$3:$C$26,W4))</f>
        <v>0.125</v>
      </c>
      <c r="AF4" s="27">
        <v>0.16666666666666666</v>
      </c>
      <c r="AG4" s="29">
        <f t="shared" ref="AG4:AG11" ca="1" si="4">IF(OR(AE4="",AF4=""),"",(AF4-AE4)/AE4)</f>
        <v>0.33333333333333326</v>
      </c>
      <c r="AI4" s="21">
        <f ca="1">IF(ROW(AH4)-ROW($AH$2)&lt;COUNTA(ListeNoms),ROW(AH4)-ROW($AH$2),"")</f>
        <v>2</v>
      </c>
      <c r="AJ4" s="10" t="str">
        <f ca="1">IF(AI4="","",INDEX(ListeNoms,AI4+IF(AI4&gt;=$T$1,1,0)))</f>
        <v>Christophe</v>
      </c>
      <c r="AK4" s="23">
        <f t="shared" ref="AK4:AK13" ca="1" si="5">IF(AI4="","",SUMIF($Z$3:$Z$11,$AJ4,AE$3:AE$11)+SUMIF($AA$3:$AA$11,$AJ4,AE$3:AE$11)+SUMIF($AB$3:$AB$11,$AJ4,AE$3:AE$11)+SUMIF($AC$3:$AC$11,$AJ4,AE$3:AE$11)+SUMIF($AD$3:$AD$11,$AJ4,AE$3:AE$11))</f>
        <v>0.6875</v>
      </c>
      <c r="AL4" s="23">
        <f t="shared" ref="AL4:AL13" ca="1" si="6">IF(AJ4="","",SUMIF($Z$3:$Z$11,$AJ4,AF$3:AF$11)+SUMIF($AA$3:$AA$11,$AJ4,AF$3:AF$11)+SUMIF($AB$3:$AB$11,$AJ4,AF$3:AF$11)+SUMIF($AC$3:$AC$11,$AJ4,AF$3:AF$11)+SUMIF($AD$3:$AD$11,$AJ4,AF$3:AF$11))</f>
        <v>0.66666666666666663</v>
      </c>
      <c r="AM4" s="20">
        <f t="shared" ref="AM4:AM13" ca="1" si="7">IF(OR(AK4=0,AL4=0),"",(AL4-AK4)/AK4)</f>
        <v>-3.0303030303030356E-2</v>
      </c>
    </row>
    <row r="5" spans="2:39" ht="15.75" thickTop="1" thickBot="1" x14ac:dyDescent="0.25">
      <c r="B5" s="2">
        <v>43773</v>
      </c>
      <c r="C5" s="3">
        <v>3</v>
      </c>
      <c r="D5" s="4">
        <v>208</v>
      </c>
      <c r="E5" s="4" t="s">
        <v>2</v>
      </c>
      <c r="F5" s="4" t="s">
        <v>30</v>
      </c>
      <c r="G5" s="4"/>
      <c r="H5" s="4"/>
      <c r="I5" s="4"/>
      <c r="J5" s="4"/>
      <c r="K5" s="4"/>
      <c r="L5" s="5">
        <v>0.125</v>
      </c>
      <c r="M5" s="15"/>
      <c r="N5" s="9">
        <f t="shared" si="0"/>
        <v>1</v>
      </c>
      <c r="O5" s="9">
        <f>IF(ISNA(MATCH($T$2,F5:K5,0)),0,1)</f>
        <v>0</v>
      </c>
      <c r="P5" s="9">
        <f>IF(O5=0,0,MATCH($T$2,F5:K5,0))</f>
        <v>0</v>
      </c>
      <c r="Q5" s="11" t="str">
        <f>IF(N5=0,"",SUBSTITUTE(F5&amp;"+"&amp;G5&amp;"+"&amp;H5&amp;"+"&amp;I5&amp;"+"&amp;J5&amp;"+"&amp;K5,REPT("+",6-N5),""))</f>
        <v>Fabrice</v>
      </c>
      <c r="R5" s="9" t="str">
        <f>SUBSTITUTE(SUBSTITUTE(Q5,$T$2&amp;"+",""),"+"&amp;$T$2,"")</f>
        <v>Fabrice</v>
      </c>
      <c r="T5" s="8">
        <f t="shared" ref="T5:T11" si="8">T4+1</f>
        <v>43775</v>
      </c>
      <c r="U5" s="12">
        <f>SUMIF($B$3:$B$26,$T5,O$3:O$26)</f>
        <v>1</v>
      </c>
      <c r="V5" s="12">
        <f>SUMIF($B$3:$B$26,$T5,P$3:P$26)</f>
        <v>2</v>
      </c>
      <c r="W5" s="12">
        <f ca="1">SUMIFS($C$3:$C$26,$B$3:$B$26,$T5,OFFSET($F$3:$F$26,0,MAX(0,V5-1)),$T$2)</f>
        <v>2</v>
      </c>
      <c r="X5" s="12">
        <f t="shared" si="2"/>
        <v>3</v>
      </c>
      <c r="Y5" s="24" t="str">
        <f ca="1">IF(U5=0,"",INDEX(OFFSET($R$3:$R$8,6*(T6-$T$3-1),0),W5))</f>
        <v>Christophe+Lionel</v>
      </c>
      <c r="Z5" s="26" t="str">
        <f t="shared" ca="1" si="3"/>
        <v>Christophe</v>
      </c>
      <c r="AA5" s="26" t="str">
        <f t="shared" ca="1" si="1"/>
        <v>Lionel</v>
      </c>
      <c r="AB5" s="26" t="str">
        <f t="shared" si="1"/>
        <v/>
      </c>
      <c r="AC5" s="26" t="str">
        <f t="shared" si="1"/>
        <v/>
      </c>
      <c r="AD5" s="26" t="str">
        <f t="shared" si="1"/>
        <v/>
      </c>
      <c r="AE5" s="5">
        <f ca="1">IF(W5=0,"",SUMIFS($L$3:$L$26,$B$3:$B$26,T5,$C$3:$C$26,W5))</f>
        <v>0.33333333333333331</v>
      </c>
      <c r="AF5" s="27">
        <v>0.33333333333333331</v>
      </c>
      <c r="AG5" s="29">
        <f t="shared" ca="1" si="4"/>
        <v>0</v>
      </c>
      <c r="AI5" s="21">
        <f ca="1">IF(ROW(AH5)-ROW($AH$2)&lt;COUNTA(ListeNoms),ROW(AH5)-ROW($AH$2),"")</f>
        <v>3</v>
      </c>
      <c r="AJ5" s="10" t="str">
        <f ca="1">IF(AI5="","",INDEX(ListeNoms,AI5+IF(AI5&gt;=$T$1,1,0)))</f>
        <v>Nathan</v>
      </c>
      <c r="AK5" s="23">
        <f t="shared" ca="1" si="5"/>
        <v>0</v>
      </c>
      <c r="AL5" s="23">
        <f t="shared" ca="1" si="6"/>
        <v>0</v>
      </c>
      <c r="AM5" s="20" t="str">
        <f t="shared" ca="1" si="7"/>
        <v/>
      </c>
    </row>
    <row r="6" spans="2:39" ht="15.75" thickTop="1" thickBot="1" x14ac:dyDescent="0.25">
      <c r="B6" s="2">
        <v>43773</v>
      </c>
      <c r="C6" s="3">
        <v>4</v>
      </c>
      <c r="D6" s="4" t="s">
        <v>3</v>
      </c>
      <c r="E6" s="4" t="s">
        <v>4</v>
      </c>
      <c r="F6" s="4" t="s">
        <v>5</v>
      </c>
      <c r="G6" s="4"/>
      <c r="H6" s="4"/>
      <c r="I6" s="4"/>
      <c r="J6" s="4"/>
      <c r="K6" s="4"/>
      <c r="L6" s="5">
        <v>0.20833333333333334</v>
      </c>
      <c r="M6" s="15"/>
      <c r="N6" s="9">
        <f t="shared" si="0"/>
        <v>1</v>
      </c>
      <c r="O6" s="9">
        <f>IF(ISNA(MATCH($T$2,F6:K6,0)),0,1)</f>
        <v>0</v>
      </c>
      <c r="P6" s="9">
        <f>IF(O6=0,0,MATCH($T$2,F6:K6,0))</f>
        <v>0</v>
      </c>
      <c r="Q6" s="11" t="str">
        <f>IF(N6=0,"",SUBSTITUTE(F6&amp;"+"&amp;G6&amp;"+"&amp;H6&amp;"+"&amp;I6&amp;"+"&amp;J6&amp;"+"&amp;K6,REPT("+",6-N6),""))</f>
        <v>David</v>
      </c>
      <c r="R6" s="9" t="str">
        <f>SUBSTITUTE(SUBSTITUTE(Q6,$T$2&amp;"+",""),"+"&amp;$T$2,"")</f>
        <v>David</v>
      </c>
      <c r="T6" s="8">
        <f t="shared" si="8"/>
        <v>43776</v>
      </c>
      <c r="U6" s="12">
        <f>SUMIF($B$3:$B$26,$T6,O$3:O$26)</f>
        <v>1</v>
      </c>
      <c r="V6" s="12">
        <f>SUMIF($B$3:$B$26,$T6,P$3:P$26)</f>
        <v>3</v>
      </c>
      <c r="W6" s="12">
        <f ca="1">SUMIFS($C$3:$C$26,$B$3:$B$26,$T6,OFFSET($F$3:$F$26,0,MAX(0,V6-1)),$T$2)</f>
        <v>2</v>
      </c>
      <c r="X6" s="12">
        <f t="shared" si="2"/>
        <v>3</v>
      </c>
      <c r="Y6" s="24" t="str">
        <f ca="1">IF(U6=0,"",INDEX(OFFSET($R$3:$R$8,6*(T7-$T$3-1),0),W6))</f>
        <v>Lionel+Olivier</v>
      </c>
      <c r="Z6" s="26" t="str">
        <f t="shared" ca="1" si="3"/>
        <v>Lionel</v>
      </c>
      <c r="AA6" s="26" t="str">
        <f t="shared" ca="1" si="1"/>
        <v>Olivier</v>
      </c>
      <c r="AB6" s="26" t="str">
        <f t="shared" si="1"/>
        <v/>
      </c>
      <c r="AC6" s="26" t="str">
        <f t="shared" si="1"/>
        <v/>
      </c>
      <c r="AD6" s="26" t="str">
        <f t="shared" si="1"/>
        <v/>
      </c>
      <c r="AE6" s="5">
        <f ca="1">IF(W6=0,"",SUMIFS($L$3:$L$26,$B$3:$B$26,T6,$C$3:$C$26,W6))</f>
        <v>0.38541666666666669</v>
      </c>
      <c r="AF6" s="27">
        <v>0.41666666666666669</v>
      </c>
      <c r="AG6" s="29">
        <f t="shared" ca="1" si="4"/>
        <v>8.1081081081081072E-2</v>
      </c>
      <c r="AI6" s="21">
        <f ca="1">IF(ROW(AH6)-ROW($AH$2)&lt;COUNTA(ListeNoms),ROW(AH6)-ROW($AH$2),"")</f>
        <v>4</v>
      </c>
      <c r="AJ6" s="10" t="str">
        <f ca="1">IF(AI6="","",INDEX(ListeNoms,AI6+IF(AI6&gt;=$T$1,1,0)))</f>
        <v>David</v>
      </c>
      <c r="AK6" s="23">
        <f t="shared" ca="1" si="5"/>
        <v>0.125</v>
      </c>
      <c r="AL6" s="23">
        <f t="shared" ca="1" si="6"/>
        <v>0.16666666666666666</v>
      </c>
      <c r="AM6" s="20">
        <f t="shared" ca="1" si="7"/>
        <v>0.33333333333333326</v>
      </c>
    </row>
    <row r="7" spans="2:39" ht="15.75" thickTop="1" thickBot="1" x14ac:dyDescent="0.25">
      <c r="B7" s="2">
        <v>43773</v>
      </c>
      <c r="C7" s="3">
        <v>5</v>
      </c>
      <c r="D7" s="4"/>
      <c r="E7" s="4"/>
      <c r="F7" s="4"/>
      <c r="G7" s="4"/>
      <c r="H7" s="4"/>
      <c r="I7" s="4"/>
      <c r="J7" s="4"/>
      <c r="K7" s="4"/>
      <c r="L7" s="4"/>
      <c r="M7" s="16"/>
      <c r="N7" s="9">
        <f t="shared" si="0"/>
        <v>0</v>
      </c>
      <c r="O7" s="9">
        <f>IF(ISNA(MATCH($T$2,F7:K7,0)),0,1)</f>
        <v>0</v>
      </c>
      <c r="P7" s="9">
        <f>IF(O7=0,0,MATCH($T$2,F7:K7,0))</f>
        <v>0</v>
      </c>
      <c r="Q7" s="11" t="str">
        <f>IF(N7=0,"",SUBSTITUTE(F7&amp;"+"&amp;G7&amp;"+"&amp;H7&amp;"+"&amp;I7&amp;"+"&amp;J7&amp;"+"&amp;K7,REPT("+",6-N7),""))</f>
        <v/>
      </c>
      <c r="R7" s="9" t="str">
        <f>SUBSTITUTE(SUBSTITUTE(Q7,$T$2&amp;"+",""),"+"&amp;$T$2,"")</f>
        <v/>
      </c>
      <c r="T7" s="8">
        <f t="shared" si="8"/>
        <v>43777</v>
      </c>
      <c r="U7" s="12">
        <f>SUMIF($B$3:$B$26,$T7,O$3:O$26)</f>
        <v>0</v>
      </c>
      <c r="V7" s="12">
        <f>SUMIF($B$3:$B$26,$T7,P$3:P$26)</f>
        <v>0</v>
      </c>
      <c r="W7" s="12">
        <f ca="1">SUMIFS($C$3:$C$26,$B$3:$B$26,$T7,OFFSET($F$3:$F$26,0,MAX(0,V7-1)),$T$2)</f>
        <v>0</v>
      </c>
      <c r="X7" s="12">
        <f t="shared" si="2"/>
        <v>0</v>
      </c>
      <c r="Y7" s="24" t="str">
        <f ca="1">IF(U7=0,"",INDEX(OFFSET($R$3:$R$8,6*(T8-$T$3-1),0),W7))</f>
        <v/>
      </c>
      <c r="Z7" s="26" t="str">
        <f t="shared" si="3"/>
        <v/>
      </c>
      <c r="AA7" s="26" t="str">
        <f t="shared" si="1"/>
        <v/>
      </c>
      <c r="AB7" s="26" t="str">
        <f t="shared" si="1"/>
        <v/>
      </c>
      <c r="AC7" s="26" t="str">
        <f t="shared" si="1"/>
        <v/>
      </c>
      <c r="AD7" s="26" t="str">
        <f t="shared" si="1"/>
        <v/>
      </c>
      <c r="AE7" s="5" t="str">
        <f ca="1">IF(W7=0,"",SUMIFS($L$3:$L$26,$B$3:$B$26,T7,$C$3:$C$26,W7))</f>
        <v/>
      </c>
      <c r="AF7" s="28"/>
      <c r="AG7" s="29" t="str">
        <f t="shared" ca="1" si="4"/>
        <v/>
      </c>
      <c r="AI7" s="21">
        <f ca="1">IF(ROW(AH7)-ROW($AH$2)&lt;COUNTA(ListeNoms),ROW(AH7)-ROW($AH$2),"")</f>
        <v>5</v>
      </c>
      <c r="AJ7" s="10" t="str">
        <f ca="1">IF(AI7="","",INDEX(ListeNoms,AI7+IF(AI7&gt;=$T$1,1,0)))</f>
        <v>Fabrice</v>
      </c>
      <c r="AK7" s="23">
        <f t="shared" ca="1" si="5"/>
        <v>0.35416666666666669</v>
      </c>
      <c r="AL7" s="23">
        <f t="shared" ca="1" si="6"/>
        <v>0.33333333333333331</v>
      </c>
      <c r="AM7" s="20">
        <f t="shared" ca="1" si="7"/>
        <v>-5.8823529411764809E-2</v>
      </c>
    </row>
    <row r="8" spans="2:39" ht="15.75" thickTop="1" thickBot="1" x14ac:dyDescent="0.25">
      <c r="B8" s="2">
        <v>43773</v>
      </c>
      <c r="C8" s="3">
        <v>6</v>
      </c>
      <c r="D8" s="4"/>
      <c r="E8" s="4"/>
      <c r="F8" s="4"/>
      <c r="G8" s="4"/>
      <c r="H8" s="4"/>
      <c r="I8" s="4"/>
      <c r="J8" s="4"/>
      <c r="K8" s="4"/>
      <c r="L8" s="4"/>
      <c r="M8" s="16"/>
      <c r="N8" s="9">
        <f t="shared" si="0"/>
        <v>0</v>
      </c>
      <c r="O8" s="9">
        <f>IF(ISNA(MATCH($T$2,F8:K8,0)),0,1)</f>
        <v>0</v>
      </c>
      <c r="P8" s="9">
        <f>IF(O8=0,0,MATCH($T$2,F8:K8,0))</f>
        <v>0</v>
      </c>
      <c r="Q8" s="11" t="str">
        <f>IF(N8=0,"",SUBSTITUTE(F8&amp;"+"&amp;G8&amp;"+"&amp;H8&amp;"+"&amp;I8&amp;"+"&amp;J8&amp;"+"&amp;K8,REPT("+",6-N8),""))</f>
        <v/>
      </c>
      <c r="R8" s="9" t="str">
        <f>SUBSTITUTE(SUBSTITUTE(Q8,$T$2&amp;"+",""),"+"&amp;$T$2,"")</f>
        <v/>
      </c>
      <c r="T8" s="8">
        <f t="shared" si="8"/>
        <v>43778</v>
      </c>
      <c r="U8" s="12">
        <f>SUMIF($B$3:$B$26,$T8,O$3:O$26)</f>
        <v>0</v>
      </c>
      <c r="V8" s="12">
        <f>SUMIF($B$3:$B$26,$T8,P$3:P$26)</f>
        <v>0</v>
      </c>
      <c r="W8" s="12">
        <f ca="1">SUMIFS($C$3:$C$26,$B$3:$B$26,$T8,OFFSET($F$3:$F$26,0,MAX(0,V8-1)),$T$2)</f>
        <v>0</v>
      </c>
      <c r="X8" s="12">
        <f t="shared" si="2"/>
        <v>0</v>
      </c>
      <c r="Y8" s="24" t="str">
        <f ca="1">IF(U8=0,"",INDEX(OFFSET($R$3:$R$8,6*(T9-$T$3-1),0),W8))</f>
        <v/>
      </c>
      <c r="Z8" s="26" t="str">
        <f t="shared" si="3"/>
        <v/>
      </c>
      <c r="AA8" s="26" t="str">
        <f t="shared" si="1"/>
        <v/>
      </c>
      <c r="AB8" s="26" t="str">
        <f t="shared" si="1"/>
        <v/>
      </c>
      <c r="AC8" s="26" t="str">
        <f t="shared" si="1"/>
        <v/>
      </c>
      <c r="AD8" s="26" t="str">
        <f t="shared" si="1"/>
        <v/>
      </c>
      <c r="AE8" s="5" t="str">
        <f ca="1">IF(W8=0,"",SUMIFS($L$3:$L$26,$B$3:$B$26,T8,$C$3:$C$26,W8))</f>
        <v/>
      </c>
      <c r="AF8" s="28"/>
      <c r="AG8" s="29" t="str">
        <f t="shared" ca="1" si="4"/>
        <v/>
      </c>
      <c r="AI8" s="21">
        <f ca="1">IF(ROW(AH8)-ROW($AH$2)&lt;COUNTA(ListeNoms),ROW(AH8)-ROW($AH$2),"")</f>
        <v>6</v>
      </c>
      <c r="AJ8" s="10" t="str">
        <f ca="1">IF(AI8="","",INDEX(ListeNoms,AI8+IF(AI8&gt;=$T$1,1,0)))</f>
        <v>Marion</v>
      </c>
      <c r="AK8" s="23">
        <f t="shared" ca="1" si="5"/>
        <v>0.35416666666666669</v>
      </c>
      <c r="AL8" s="23">
        <f t="shared" ca="1" si="6"/>
        <v>0.33333333333333331</v>
      </c>
      <c r="AM8" s="20">
        <f t="shared" ca="1" si="7"/>
        <v>-5.8823529411764809E-2</v>
      </c>
    </row>
    <row r="9" spans="2:39" ht="15.75" thickTop="1" thickBot="1" x14ac:dyDescent="0.25">
      <c r="B9" s="2">
        <v>43774</v>
      </c>
      <c r="C9" s="3">
        <v>1</v>
      </c>
      <c r="D9" s="4">
        <v>788</v>
      </c>
      <c r="E9" s="4" t="s">
        <v>6</v>
      </c>
      <c r="F9" s="4" t="s">
        <v>26</v>
      </c>
      <c r="G9" s="4" t="s">
        <v>5</v>
      </c>
      <c r="H9" s="4"/>
      <c r="I9" s="4"/>
      <c r="J9" s="4"/>
      <c r="K9" s="4"/>
      <c r="L9" s="5">
        <v>0.125</v>
      </c>
      <c r="M9" s="15"/>
      <c r="N9" s="9">
        <f t="shared" si="0"/>
        <v>2</v>
      </c>
      <c r="O9" s="9">
        <f>IF(ISNA(MATCH($T$2,F9:K9,0)),0,1)</f>
        <v>1</v>
      </c>
      <c r="P9" s="9">
        <f>IF(O9=0,0,MATCH($T$2,F9:K9,0))</f>
        <v>1</v>
      </c>
      <c r="Q9" s="11" t="str">
        <f>IF(N9=0,"",SUBSTITUTE(F9&amp;"+"&amp;G9&amp;"+"&amp;H9&amp;"+"&amp;I9&amp;"+"&amp;J9&amp;"+"&amp;K9,REPT("+",6-N9),""))</f>
        <v>Vincent+David</v>
      </c>
      <c r="R9" s="9" t="str">
        <f>SUBSTITUTE(SUBSTITUTE(Q9,$T$2&amp;"+",""),"+"&amp;$T$2,"")</f>
        <v>David</v>
      </c>
      <c r="T9" s="8">
        <f t="shared" si="8"/>
        <v>43779</v>
      </c>
      <c r="U9" s="12">
        <f>SUMIF($B$3:$B$26,$T9,O$3:O$26)</f>
        <v>0</v>
      </c>
      <c r="V9" s="12">
        <f>SUMIF($B$3:$B$26,$T9,P$3:P$26)</f>
        <v>0</v>
      </c>
      <c r="W9" s="12">
        <f ca="1">SUMIFS($C$3:$C$26,$B$3:$B$26,$T9,OFFSET($F$3:$F$26,0,MAX(0,V9-1)),$T$2)</f>
        <v>0</v>
      </c>
      <c r="X9" s="12">
        <f t="shared" si="2"/>
        <v>0</v>
      </c>
      <c r="Y9" s="24" t="str">
        <f ca="1">IF(U9=0,"",INDEX(OFFSET($R$3:$R$8,6*(T10-$T$3-1),0),W9))</f>
        <v/>
      </c>
      <c r="Z9" s="26" t="str">
        <f t="shared" si="3"/>
        <v/>
      </c>
      <c r="AA9" s="26" t="str">
        <f t="shared" si="1"/>
        <v/>
      </c>
      <c r="AB9" s="26" t="str">
        <f t="shared" si="1"/>
        <v/>
      </c>
      <c r="AC9" s="26" t="str">
        <f t="shared" si="1"/>
        <v/>
      </c>
      <c r="AD9" s="26" t="str">
        <f t="shared" si="1"/>
        <v/>
      </c>
      <c r="AE9" s="5" t="str">
        <f ca="1">IF(W9=0,"",SUMIFS($L$3:$L$26,$B$3:$B$26,T9,$C$3:$C$26,W9))</f>
        <v/>
      </c>
      <c r="AF9" s="28"/>
      <c r="AG9" s="29" t="str">
        <f t="shared" ca="1" si="4"/>
        <v/>
      </c>
      <c r="AI9" s="21">
        <f ca="1">IF(ROW(AH9)-ROW($AH$2)&lt;COUNTA(ListeNoms),ROW(AH9)-ROW($AH$2),"")</f>
        <v>7</v>
      </c>
      <c r="AJ9" s="10" t="str">
        <f ca="1">IF(AI9="","",INDEX(ListeNoms,AI9+IF(AI9&gt;=$T$1,1,0)))</f>
        <v>Steven</v>
      </c>
      <c r="AK9" s="23">
        <f t="shared" ca="1" si="5"/>
        <v>0.35416666666666669</v>
      </c>
      <c r="AL9" s="23">
        <f t="shared" ca="1" si="6"/>
        <v>0.33333333333333331</v>
      </c>
      <c r="AM9" s="20">
        <f t="shared" ca="1" si="7"/>
        <v>-5.8823529411764809E-2</v>
      </c>
    </row>
    <row r="10" spans="2:39" ht="15.75" thickTop="1" thickBot="1" x14ac:dyDescent="0.25">
      <c r="B10" s="2">
        <v>43774</v>
      </c>
      <c r="C10" s="3">
        <v>2</v>
      </c>
      <c r="D10" s="4">
        <v>208</v>
      </c>
      <c r="E10" s="4" t="s">
        <v>7</v>
      </c>
      <c r="F10" s="4" t="s">
        <v>37</v>
      </c>
      <c r="G10" s="4"/>
      <c r="H10" s="4"/>
      <c r="I10" s="4"/>
      <c r="J10" s="4"/>
      <c r="K10" s="4"/>
      <c r="L10" s="5">
        <v>0.41666666666666669</v>
      </c>
      <c r="M10" s="15"/>
      <c r="N10" s="9">
        <f t="shared" si="0"/>
        <v>1</v>
      </c>
      <c r="O10" s="9">
        <f>IF(ISNA(MATCH($T$2,F10:K10,0)),0,1)</f>
        <v>0</v>
      </c>
      <c r="P10" s="9">
        <f>IF(O10=0,0,MATCH($T$2,F10:K10,0))</f>
        <v>0</v>
      </c>
      <c r="Q10" s="11" t="str">
        <f>IF(N10=0,"",SUBSTITUTE(F10&amp;"+"&amp;G10&amp;"+"&amp;H10&amp;"+"&amp;I10&amp;"+"&amp;J10&amp;"+"&amp;K10,REPT("+",6-N10),""))</f>
        <v>Olivier</v>
      </c>
      <c r="R10" s="9" t="str">
        <f>SUBSTITUTE(SUBSTITUTE(Q10,$T$2&amp;"+",""),"+"&amp;$T$2,"")</f>
        <v>Olivier</v>
      </c>
      <c r="T10" s="8">
        <f t="shared" si="8"/>
        <v>43780</v>
      </c>
      <c r="U10" s="12">
        <f>SUMIF($B$3:$B$26,$T10,O$3:O$26)</f>
        <v>0</v>
      </c>
      <c r="V10" s="12">
        <f>SUMIF($B$3:$B$26,$T10,P$3:P$26)</f>
        <v>0</v>
      </c>
      <c r="W10" s="12">
        <f ca="1">SUMIFS($C$3:$C$26,$B$3:$B$26,$T10,OFFSET($F$3:$F$26,0,MAX(0,V10-1)),$T$2)</f>
        <v>0</v>
      </c>
      <c r="X10" s="12">
        <f t="shared" si="2"/>
        <v>0</v>
      </c>
      <c r="Y10" s="24" t="str">
        <f ca="1">IF(U10=0,"",INDEX(OFFSET($R$3:$R$8,6*(T11-$T$3-1),0),W10))</f>
        <v/>
      </c>
      <c r="Z10" s="26" t="str">
        <f t="shared" si="3"/>
        <v/>
      </c>
      <c r="AA10" s="26" t="str">
        <f t="shared" si="1"/>
        <v/>
      </c>
      <c r="AB10" s="26" t="str">
        <f t="shared" si="1"/>
        <v/>
      </c>
      <c r="AC10" s="26" t="str">
        <f t="shared" si="1"/>
        <v/>
      </c>
      <c r="AD10" s="26" t="str">
        <f t="shared" si="1"/>
        <v/>
      </c>
      <c r="AE10" s="5" t="str">
        <f ca="1">IF(W10=0,"",SUMIFS($L$3:$L$26,$B$3:$B$26,T10,$C$3:$C$26,W10))</f>
        <v/>
      </c>
      <c r="AF10" s="28"/>
      <c r="AG10" s="29" t="str">
        <f t="shared" ca="1" si="4"/>
        <v/>
      </c>
      <c r="AI10" s="21">
        <f ca="1">IF(ROW(AH10)-ROW($AH$2)&lt;COUNTA(ListeNoms),ROW(AH10)-ROW($AH$2),"")</f>
        <v>8</v>
      </c>
      <c r="AJ10" s="10" t="str">
        <f ca="1">IF(AI10="","",INDEX(ListeNoms,AI10+IF(AI10&gt;=$T$1,1,0)))</f>
        <v>Rodolphe</v>
      </c>
      <c r="AK10" s="23">
        <f t="shared" ca="1" si="5"/>
        <v>0</v>
      </c>
      <c r="AL10" s="23">
        <f t="shared" ca="1" si="6"/>
        <v>0</v>
      </c>
      <c r="AM10" s="20" t="str">
        <f t="shared" ca="1" si="7"/>
        <v/>
      </c>
    </row>
    <row r="11" spans="2:39" ht="15.75" thickTop="1" thickBot="1" x14ac:dyDescent="0.25">
      <c r="B11" s="2">
        <v>43774</v>
      </c>
      <c r="C11" s="3">
        <v>3</v>
      </c>
      <c r="D11" s="4">
        <v>208</v>
      </c>
      <c r="E11" s="4" t="s">
        <v>8</v>
      </c>
      <c r="F11" s="4" t="s">
        <v>27</v>
      </c>
      <c r="G11" s="4" t="s">
        <v>31</v>
      </c>
      <c r="H11" s="4" t="s">
        <v>30</v>
      </c>
      <c r="I11" s="4"/>
      <c r="J11" s="4"/>
      <c r="K11" s="4"/>
      <c r="L11" s="5">
        <v>8.3333333333333329E-2</v>
      </c>
      <c r="M11" s="15"/>
      <c r="N11" s="9">
        <f t="shared" si="0"/>
        <v>3</v>
      </c>
      <c r="O11" s="9">
        <f>IF(ISNA(MATCH($T$2,F11:K11,0)),0,1)</f>
        <v>0</v>
      </c>
      <c r="P11" s="9">
        <f>IF(O11=0,0,MATCH($T$2,F11:K11,0))</f>
        <v>0</v>
      </c>
      <c r="Q11" s="11" t="str">
        <f>IF(N11=0,"",SUBSTITUTE(F11&amp;"+"&amp;G11&amp;"+"&amp;H11&amp;"+"&amp;I11&amp;"+"&amp;J11&amp;"+"&amp;K11,REPT("+",6-N11),""))</f>
        <v>Jérôme+Marion+Fabrice</v>
      </c>
      <c r="R11" s="9" t="str">
        <f>SUBSTITUTE(SUBSTITUTE(Q11,$T$2&amp;"+",""),"+"&amp;$T$2,"")</f>
        <v>Jérôme+Marion+Fabrice</v>
      </c>
      <c r="T11" s="8">
        <f t="shared" si="8"/>
        <v>43781</v>
      </c>
      <c r="U11" s="12">
        <f>SUMIF($B$3:$B$26,$T11,O$3:O$26)</f>
        <v>0</v>
      </c>
      <c r="V11" s="12">
        <f>SUMIF($B$3:$B$26,$T11,P$3:P$26)</f>
        <v>0</v>
      </c>
      <c r="W11" s="12">
        <f ca="1">SUMIFS($C$3:$C$26,$B$3:$B$26,$T11,OFFSET($F$3:$F$26,0,MAX(0,V11-1)),$T$2)</f>
        <v>0</v>
      </c>
      <c r="X11" s="12">
        <f t="shared" si="2"/>
        <v>0</v>
      </c>
      <c r="Y11" s="24" t="str">
        <f ca="1">IF(U11=0,"",INDEX(OFFSET($R$3:$R$8,6*(#REF!-$T$3-1),0),W11))</f>
        <v/>
      </c>
      <c r="Z11" s="26" t="str">
        <f t="shared" si="3"/>
        <v/>
      </c>
      <c r="AA11" s="26" t="str">
        <f t="shared" si="1"/>
        <v/>
      </c>
      <c r="AB11" s="26" t="str">
        <f t="shared" si="1"/>
        <v/>
      </c>
      <c r="AC11" s="26" t="str">
        <f t="shared" si="1"/>
        <v/>
      </c>
      <c r="AD11" s="26" t="str">
        <f t="shared" si="1"/>
        <v/>
      </c>
      <c r="AE11" s="5" t="str">
        <f ca="1">IF(W11=0,"",SUMIFS($L$3:$L$26,$B$3:$B$26,T11,$C$3:$C$26,W11))</f>
        <v/>
      </c>
      <c r="AF11" s="28"/>
      <c r="AG11" s="29" t="str">
        <f t="shared" ca="1" si="4"/>
        <v/>
      </c>
      <c r="AI11" s="21">
        <f ca="1">IF(ROW(AH11)-ROW($AH$2)&lt;COUNTA(ListeNoms),ROW(AH11)-ROW($AH$2),"")</f>
        <v>9</v>
      </c>
      <c r="AJ11" s="10" t="str">
        <f ca="1">IF(AI11="","",INDEX(ListeNoms,AI11+IF(AI11&gt;=$T$1,1,0)))</f>
        <v>Olivier</v>
      </c>
      <c r="AK11" s="23">
        <f t="shared" ca="1" si="5"/>
        <v>0.38541666666666669</v>
      </c>
      <c r="AL11" s="23">
        <f t="shared" ca="1" si="6"/>
        <v>0.41666666666666669</v>
      </c>
      <c r="AM11" s="20">
        <f t="shared" ca="1" si="7"/>
        <v>8.1081081081081072E-2</v>
      </c>
    </row>
    <row r="12" spans="2:39" ht="15.75" thickTop="1" thickBot="1" x14ac:dyDescent="0.25">
      <c r="B12" s="2">
        <v>43774</v>
      </c>
      <c r="C12" s="3">
        <v>4</v>
      </c>
      <c r="D12" s="4">
        <v>593</v>
      </c>
      <c r="E12" s="4" t="s">
        <v>9</v>
      </c>
      <c r="F12" s="4" t="s">
        <v>32</v>
      </c>
      <c r="G12" s="4" t="s">
        <v>29</v>
      </c>
      <c r="H12" s="4" t="s">
        <v>30</v>
      </c>
      <c r="I12" s="4"/>
      <c r="J12" s="4"/>
      <c r="K12" s="4"/>
      <c r="L12" s="5">
        <v>8.3333333333333329E-2</v>
      </c>
      <c r="M12" s="15"/>
      <c r="N12" s="9">
        <f t="shared" si="0"/>
        <v>3</v>
      </c>
      <c r="O12" s="9">
        <f>IF(ISNA(MATCH($T$2,F12:K12,0)),0,1)</f>
        <v>0</v>
      </c>
      <c r="P12" s="9">
        <f>IF(O12=0,0,MATCH($T$2,F12:K12,0))</f>
        <v>0</v>
      </c>
      <c r="Q12" s="11" t="str">
        <f>IF(N12=0,"",SUBSTITUTE(F12&amp;"+"&amp;G12&amp;"+"&amp;H12&amp;"+"&amp;I12&amp;"+"&amp;J12&amp;"+"&amp;K12,REPT("+",6-N12),""))</f>
        <v>Steven+Nathan+Fabrice</v>
      </c>
      <c r="R12" s="9" t="str">
        <f>SUBSTITUTE(SUBSTITUTE(Q12,$T$2&amp;"+",""),"+"&amp;$T$2,"")</f>
        <v>Steven+Nathan+Fabrice</v>
      </c>
      <c r="AI12" s="21">
        <f ca="1">IF(ROW(AH12)-ROW($AH$2)&lt;COUNTA(ListeNoms),ROW(AH12)-ROW($AH$2),"")</f>
        <v>10</v>
      </c>
      <c r="AJ12" s="10" t="str">
        <f ca="1">IF(AI12="","",INDEX(ListeNoms,AI12+IF(AI12&gt;=$T$1,1,0)))</f>
        <v>Lucas</v>
      </c>
      <c r="AK12" s="23">
        <f t="shared" ca="1" si="5"/>
        <v>0</v>
      </c>
      <c r="AL12" s="23">
        <f t="shared" ca="1" si="6"/>
        <v>0</v>
      </c>
      <c r="AM12" s="20" t="str">
        <f t="shared" ca="1" si="7"/>
        <v/>
      </c>
    </row>
    <row r="13" spans="2:39" ht="15.75" thickTop="1" thickBot="1" x14ac:dyDescent="0.25">
      <c r="B13" s="2">
        <v>43774</v>
      </c>
      <c r="C13" s="3">
        <v>5</v>
      </c>
      <c r="D13" s="4" t="s">
        <v>3</v>
      </c>
      <c r="E13" s="4" t="s">
        <v>10</v>
      </c>
      <c r="F13" s="4" t="s">
        <v>33</v>
      </c>
      <c r="G13" s="4" t="s">
        <v>11</v>
      </c>
      <c r="H13" s="4"/>
      <c r="I13" s="4"/>
      <c r="J13" s="4"/>
      <c r="K13" s="4"/>
      <c r="L13" s="5">
        <v>0.3125</v>
      </c>
      <c r="M13" s="15"/>
      <c r="N13" s="9">
        <f t="shared" si="0"/>
        <v>2</v>
      </c>
      <c r="O13" s="9">
        <f>IF(ISNA(MATCH($T$2,F13:K13,0)),0,1)</f>
        <v>0</v>
      </c>
      <c r="P13" s="9">
        <f>IF(O13=0,0,MATCH($T$2,F13:K13,0))</f>
        <v>0</v>
      </c>
      <c r="Q13" s="11" t="str">
        <f>IF(N13=0,"",SUBSTITUTE(F13&amp;"+"&amp;G13&amp;"+"&amp;H13&amp;"+"&amp;I13&amp;"+"&amp;J13&amp;"+"&amp;K13,REPT("+",6-N13),""))</f>
        <v>Rodolphe+Marc</v>
      </c>
      <c r="R13" s="9" t="str">
        <f>SUBSTITUTE(SUBSTITUTE(Q13,$T$2&amp;"+",""),"+"&amp;$T$2,"")</f>
        <v>Rodolphe+Marc</v>
      </c>
      <c r="AI13" s="21">
        <f ca="1">IF(ROW(AH13)-ROW($AH$2)&lt;COUNTA(ListeNoms),ROW(AH13)-ROW($AH$2),"")</f>
        <v>11</v>
      </c>
      <c r="AJ13" s="10" t="str">
        <f ca="1">IF(AI13="","",INDEX(ListeNoms,AI13+IF(AI13&gt;=$T$1,1,0)))</f>
        <v>Lionel</v>
      </c>
      <c r="AK13" s="23">
        <f t="shared" ca="1" si="5"/>
        <v>0.71875</v>
      </c>
      <c r="AL13" s="23">
        <f t="shared" ca="1" si="6"/>
        <v>0.75</v>
      </c>
      <c r="AM13" s="20">
        <f t="shared" ca="1" si="7"/>
        <v>4.3478260869565216E-2</v>
      </c>
    </row>
    <row r="14" spans="2:39" ht="15" thickTop="1" x14ac:dyDescent="0.25">
      <c r="B14" s="2">
        <v>43774</v>
      </c>
      <c r="C14" s="3">
        <v>6</v>
      </c>
      <c r="D14" s="4"/>
      <c r="E14" s="4"/>
      <c r="F14" s="4"/>
      <c r="G14" s="4"/>
      <c r="H14" s="4"/>
      <c r="I14" s="4"/>
      <c r="J14" s="4"/>
      <c r="K14" s="4"/>
      <c r="L14" s="4"/>
      <c r="M14" s="16"/>
      <c r="N14" s="9">
        <f t="shared" si="0"/>
        <v>0</v>
      </c>
      <c r="O14" s="9">
        <f>IF(ISNA(MATCH($T$2,F14:K14,0)),0,1)</f>
        <v>0</v>
      </c>
      <c r="P14" s="9">
        <f>IF(O14=0,0,MATCH($T$2,F14:K14,0))</f>
        <v>0</v>
      </c>
      <c r="Q14" s="11" t="str">
        <f>IF(N14=0,"",SUBSTITUTE(F14&amp;"+"&amp;G14&amp;"+"&amp;H14&amp;"+"&amp;I14&amp;"+"&amp;J14&amp;"+"&amp;K14,REPT("+",6-N14),""))</f>
        <v/>
      </c>
      <c r="R14" s="9" t="str">
        <f>SUBSTITUTE(SUBSTITUTE(Q14,$T$2&amp;"+",""),"+"&amp;$T$2,"")</f>
        <v/>
      </c>
      <c r="AI14" s="17" t="str">
        <f ca="1">IF(ROW(AH14)-ROW($AH$2)&lt;COUNTA(ListeNoms),ROW(AH14)-ROW($AH$2),"")</f>
        <v/>
      </c>
      <c r="AJ14" s="1" t="str">
        <f ca="1">IF(AI14="","",INDEX(ListeNoms,AI14+IF(AI14&gt;=$T$1,1,0)))</f>
        <v/>
      </c>
      <c r="AK14" s="19" t="str">
        <f t="shared" ref="AK4:AL20" ca="1" si="9">IF(AI14="","",SUMIF(Z$3:Z$11,$AJ14,AE$3:AE$11)+SUMIF(AA$3:AA$11,$AJ14,AE$3:AE$11)+SUMIF(AB$3:AB$11,$AJ14,AE$3:AE$11)+SUMIF(AC$3:AC$11,$AJ14,AE$3:AE$11)+SUMIF(AD$3:AD$11,$AJ14,AE$3:AE$11))</f>
        <v/>
      </c>
    </row>
    <row r="15" spans="2:39" x14ac:dyDescent="0.25">
      <c r="B15" s="2">
        <v>43775</v>
      </c>
      <c r="C15" s="3">
        <v>1</v>
      </c>
      <c r="D15" s="4" t="s">
        <v>3</v>
      </c>
      <c r="E15" s="4" t="s">
        <v>12</v>
      </c>
      <c r="F15" s="4" t="s">
        <v>29</v>
      </c>
      <c r="G15" s="4" t="s">
        <v>38</v>
      </c>
      <c r="H15" s="4"/>
      <c r="I15" s="4"/>
      <c r="J15" s="4"/>
      <c r="K15" s="4"/>
      <c r="L15" s="5">
        <v>0.375</v>
      </c>
      <c r="M15" s="15"/>
      <c r="N15" s="9">
        <f t="shared" si="0"/>
        <v>2</v>
      </c>
      <c r="O15" s="9">
        <f>IF(ISNA(MATCH($T$2,F15:K15,0)),0,1)</f>
        <v>0</v>
      </c>
      <c r="P15" s="9">
        <f>IF(O15=0,0,MATCH($T$2,F15:K15,0))</f>
        <v>0</v>
      </c>
      <c r="Q15" s="11" t="str">
        <f>IF(N15=0,"",SUBSTITUTE(F15&amp;"+"&amp;G15&amp;"+"&amp;H15&amp;"+"&amp;I15&amp;"+"&amp;J15&amp;"+"&amp;K15,REPT("+",6-N15),""))</f>
        <v>Nathan+Lucas</v>
      </c>
      <c r="R15" s="9" t="str">
        <f>SUBSTITUTE(SUBSTITUTE(Q15,$T$2&amp;"+",""),"+"&amp;$T$2,"")</f>
        <v>Nathan+Lucas</v>
      </c>
      <c r="AI15" s="17" t="str">
        <f ca="1">IF(ROW(AH15)-ROW($AH$2)&lt;COUNTA(ListeNoms),ROW(AH15)-ROW($AH$2),"")</f>
        <v/>
      </c>
      <c r="AJ15" s="1" t="str">
        <f ca="1">IF(AI15="","",INDEX(ListeNoms,AI15+IF(AI15&gt;=$T$1,1,0)))</f>
        <v/>
      </c>
      <c r="AK15" s="19" t="str">
        <f t="shared" ca="1" si="9"/>
        <v/>
      </c>
    </row>
    <row r="16" spans="2:39" x14ac:dyDescent="0.25">
      <c r="B16" s="2">
        <v>43775</v>
      </c>
      <c r="C16" s="3">
        <v>2</v>
      </c>
      <c r="D16" s="4">
        <v>788</v>
      </c>
      <c r="E16" s="4" t="s">
        <v>13</v>
      </c>
      <c r="F16" s="4" t="s">
        <v>28</v>
      </c>
      <c r="G16" s="4" t="s">
        <v>26</v>
      </c>
      <c r="H16" s="4" t="s">
        <v>39</v>
      </c>
      <c r="I16" s="4"/>
      <c r="J16" s="4"/>
      <c r="K16" s="4"/>
      <c r="L16" s="5">
        <v>0.33333333333333331</v>
      </c>
      <c r="M16" s="15"/>
      <c r="N16" s="9">
        <f t="shared" si="0"/>
        <v>3</v>
      </c>
      <c r="O16" s="9">
        <f>IF(ISNA(MATCH($T$2,F16:K16,0)),0,1)</f>
        <v>1</v>
      </c>
      <c r="P16" s="9">
        <f>IF(O16=0,0,MATCH($T$2,F16:K16,0))</f>
        <v>2</v>
      </c>
      <c r="Q16" s="11" t="str">
        <f>IF(N16=0,"",SUBSTITUTE(F16&amp;"+"&amp;G16&amp;"+"&amp;H16&amp;"+"&amp;I16&amp;"+"&amp;J16&amp;"+"&amp;K16,REPT("+",6-N16),""))</f>
        <v>Christophe+Vincent+Lionel</v>
      </c>
      <c r="R16" s="9" t="str">
        <f>SUBSTITUTE(SUBSTITUTE(Q16,$T$2&amp;"+",""),"+"&amp;$T$2,"")</f>
        <v>Christophe+Lionel</v>
      </c>
      <c r="T16" s="13"/>
      <c r="AI16" s="17" t="str">
        <f ca="1">IF(ROW(AH16)-ROW($AH$2)&lt;COUNTA(ListeNoms),ROW(AH16)-ROW($AH$2),"")</f>
        <v/>
      </c>
      <c r="AJ16" s="1" t="str">
        <f ca="1">IF(AI16="","",INDEX(ListeNoms,AI16+IF(AI16&gt;=$T$1,1,0)))</f>
        <v/>
      </c>
      <c r="AK16" s="19" t="str">
        <f t="shared" ca="1" si="9"/>
        <v/>
      </c>
    </row>
    <row r="17" spans="2:37" x14ac:dyDescent="0.25">
      <c r="B17" s="2">
        <v>43775</v>
      </c>
      <c r="C17" s="3">
        <v>3</v>
      </c>
      <c r="D17" s="4"/>
      <c r="E17" s="4"/>
      <c r="F17" s="4"/>
      <c r="G17" s="4"/>
      <c r="H17" s="4"/>
      <c r="I17" s="4"/>
      <c r="J17" s="4"/>
      <c r="K17" s="4"/>
      <c r="L17" s="4"/>
      <c r="M17" s="16"/>
      <c r="N17" s="9">
        <f t="shared" si="0"/>
        <v>0</v>
      </c>
      <c r="O17" s="9">
        <f>IF(ISNA(MATCH($T$2,F17:K17,0)),0,1)</f>
        <v>0</v>
      </c>
      <c r="P17" s="9">
        <f>IF(O17=0,0,MATCH($T$2,F17:K17,0))</f>
        <v>0</v>
      </c>
      <c r="Q17" s="11" t="str">
        <f>IF(N17=0,"",SUBSTITUTE(F17&amp;"+"&amp;G17&amp;"+"&amp;H17&amp;"+"&amp;I17&amp;"+"&amp;J17&amp;"+"&amp;K17,REPT("+",6-N17),""))</f>
        <v/>
      </c>
      <c r="R17" s="9" t="str">
        <f>SUBSTITUTE(SUBSTITUTE(Q17,$T$2&amp;"+",""),"+"&amp;$T$2,"")</f>
        <v/>
      </c>
      <c r="AI17" s="17" t="str">
        <f ca="1">IF(ROW(AH17)-ROW($AH$2)&lt;COUNTA(ListeNoms),ROW(AH17)-ROW($AH$2),"")</f>
        <v/>
      </c>
      <c r="AJ17" s="1" t="str">
        <f ca="1">IF(AI17="","",INDEX(ListeNoms,AI17+IF(AI17&gt;=$T$1,1,0)))</f>
        <v/>
      </c>
      <c r="AK17" s="19" t="str">
        <f t="shared" ca="1" si="9"/>
        <v/>
      </c>
    </row>
    <row r="18" spans="2:37" x14ac:dyDescent="0.25">
      <c r="B18" s="2">
        <v>43775</v>
      </c>
      <c r="C18" s="3">
        <v>4</v>
      </c>
      <c r="D18" s="4"/>
      <c r="E18" s="4"/>
      <c r="F18" s="4"/>
      <c r="G18" s="4"/>
      <c r="H18" s="4"/>
      <c r="I18" s="4"/>
      <c r="J18" s="4"/>
      <c r="K18" s="4"/>
      <c r="L18" s="4"/>
      <c r="M18" s="16"/>
      <c r="N18" s="9">
        <f t="shared" si="0"/>
        <v>0</v>
      </c>
      <c r="O18" s="9">
        <f>IF(ISNA(MATCH($T$2,F18:K18,0)),0,1)</f>
        <v>0</v>
      </c>
      <c r="P18" s="9">
        <f>IF(O18=0,0,MATCH($T$2,F18:K18,0))</f>
        <v>0</v>
      </c>
      <c r="Q18" s="11" t="str">
        <f>IF(N18=0,"",SUBSTITUTE(F18&amp;"+"&amp;G18&amp;"+"&amp;H18&amp;"+"&amp;I18&amp;"+"&amp;J18&amp;"+"&amp;K18,REPT("+",6-N18),""))</f>
        <v/>
      </c>
      <c r="R18" s="9" t="str">
        <f>SUBSTITUTE(SUBSTITUTE(Q18,$T$2&amp;"+",""),"+"&amp;$T$2,"")</f>
        <v/>
      </c>
      <c r="AI18" s="17" t="str">
        <f ca="1">IF(ROW(AH18)-ROW($AH$2)&lt;COUNTA(ListeNoms),ROW(AH18)-ROW($AH$2),"")</f>
        <v/>
      </c>
      <c r="AJ18" s="1" t="str">
        <f ca="1">IF(AI18="","",INDEX(ListeNoms,AI18+IF(AI18&gt;=$T$1,1,0)))</f>
        <v/>
      </c>
      <c r="AK18" s="19" t="str">
        <f t="shared" ca="1" si="9"/>
        <v/>
      </c>
    </row>
    <row r="19" spans="2:37" x14ac:dyDescent="0.25">
      <c r="B19" s="2">
        <v>43775</v>
      </c>
      <c r="C19" s="3">
        <v>5</v>
      </c>
      <c r="D19" s="4"/>
      <c r="E19" s="4"/>
      <c r="F19" s="4"/>
      <c r="G19" s="4"/>
      <c r="H19" s="4"/>
      <c r="I19" s="4"/>
      <c r="J19" s="4"/>
      <c r="K19" s="4"/>
      <c r="L19" s="4"/>
      <c r="M19" s="16"/>
      <c r="N19" s="9">
        <f t="shared" si="0"/>
        <v>0</v>
      </c>
      <c r="O19" s="9">
        <f>IF(ISNA(MATCH($T$2,F19:K19,0)),0,1)</f>
        <v>0</v>
      </c>
      <c r="P19" s="9">
        <f>IF(O19=0,0,MATCH($T$2,F19:K19,0))</f>
        <v>0</v>
      </c>
      <c r="Q19" s="11" t="str">
        <f>IF(N19=0,"",SUBSTITUTE(F19&amp;"+"&amp;G19&amp;"+"&amp;H19&amp;"+"&amp;I19&amp;"+"&amp;J19&amp;"+"&amp;K19,REPT("+",6-N19),""))</f>
        <v/>
      </c>
      <c r="R19" s="9" t="str">
        <f>SUBSTITUTE(SUBSTITUTE(Q19,$T$2&amp;"+",""),"+"&amp;$T$2,"")</f>
        <v/>
      </c>
      <c r="AI19" s="17" t="str">
        <f ca="1">IF(ROW(AH19)-ROW($AH$2)&lt;COUNTA(ListeNoms),ROW(AH19)-ROW($AH$2),"")</f>
        <v/>
      </c>
      <c r="AJ19" s="1" t="str">
        <f ca="1">IF(AI19="","",INDEX(ListeNoms,AI19+IF(AI19&gt;=$T$1,1,0)))</f>
        <v/>
      </c>
      <c r="AK19" s="19" t="str">
        <f t="shared" ca="1" si="9"/>
        <v/>
      </c>
    </row>
    <row r="20" spans="2:37" x14ac:dyDescent="0.25">
      <c r="B20" s="2">
        <v>43775</v>
      </c>
      <c r="C20" s="3">
        <v>6</v>
      </c>
      <c r="D20" s="4"/>
      <c r="E20" s="4"/>
      <c r="F20" s="4"/>
      <c r="G20" s="4"/>
      <c r="H20" s="4"/>
      <c r="I20" s="4"/>
      <c r="J20" s="4"/>
      <c r="K20" s="4"/>
      <c r="L20" s="4"/>
      <c r="M20" s="16"/>
      <c r="N20" s="9">
        <f t="shared" si="0"/>
        <v>0</v>
      </c>
      <c r="O20" s="9">
        <f>IF(ISNA(MATCH($T$2,F20:K20,0)),0,1)</f>
        <v>0</v>
      </c>
      <c r="P20" s="9">
        <f>IF(O20=0,0,MATCH($T$2,F20:K20,0))</f>
        <v>0</v>
      </c>
      <c r="Q20" s="11" t="str">
        <f>IF(N20=0,"",SUBSTITUTE(F20&amp;"+"&amp;G20&amp;"+"&amp;H20&amp;"+"&amp;I20&amp;"+"&amp;J20&amp;"+"&amp;K20,REPT("+",6-N20),""))</f>
        <v/>
      </c>
      <c r="R20" s="9" t="str">
        <f>SUBSTITUTE(SUBSTITUTE(Q20,$T$2&amp;"+",""),"+"&amp;$T$2,"")</f>
        <v/>
      </c>
      <c r="AI20" s="17" t="str">
        <f ca="1">IF(ROW(AH20)-ROW($AH$2)&lt;COUNTA(ListeNoms),ROW(AH20)-ROW($AH$2),"")</f>
        <v/>
      </c>
      <c r="AJ20" s="1" t="str">
        <f ca="1">IF(AI20="","",INDEX(ListeNoms,AI20+IF(AI20&gt;=$T$1,1,0)))</f>
        <v/>
      </c>
      <c r="AK20" s="19" t="str">
        <f t="shared" ca="1" si="9"/>
        <v/>
      </c>
    </row>
    <row r="21" spans="2:37" x14ac:dyDescent="0.25">
      <c r="B21" s="2">
        <v>43776</v>
      </c>
      <c r="C21" s="3">
        <v>1</v>
      </c>
      <c r="D21" s="4" t="s">
        <v>3</v>
      </c>
      <c r="E21" s="4" t="s">
        <v>13</v>
      </c>
      <c r="F21" s="4" t="s">
        <v>28</v>
      </c>
      <c r="G21" s="4" t="s">
        <v>5</v>
      </c>
      <c r="H21" s="4" t="s">
        <v>33</v>
      </c>
      <c r="I21" s="4"/>
      <c r="J21" s="4"/>
      <c r="K21" s="4"/>
      <c r="L21" s="5">
        <v>0.29166666666666669</v>
      </c>
      <c r="M21" s="15"/>
      <c r="N21" s="9">
        <f t="shared" si="0"/>
        <v>3</v>
      </c>
      <c r="O21" s="9">
        <f>IF(ISNA(MATCH($T$2,F21:K21,0)),0,1)</f>
        <v>0</v>
      </c>
      <c r="P21" s="9">
        <f>IF(O21=0,0,MATCH($T$2,F21:K21,0))</f>
        <v>0</v>
      </c>
      <c r="Q21" s="11" t="str">
        <f>IF(N21=0,"",SUBSTITUTE(F21&amp;"+"&amp;G21&amp;"+"&amp;H21&amp;"+"&amp;I21&amp;"+"&amp;J21&amp;"+"&amp;K21,REPT("+",6-N21),""))</f>
        <v>Christophe+David+Rodolphe</v>
      </c>
      <c r="R21" s="9" t="str">
        <f>SUBSTITUTE(SUBSTITUTE(Q21,$T$2&amp;"+",""),"+"&amp;$T$2,"")</f>
        <v>Christophe+David+Rodolphe</v>
      </c>
    </row>
    <row r="22" spans="2:37" x14ac:dyDescent="0.25">
      <c r="B22" s="2">
        <v>43776</v>
      </c>
      <c r="C22" s="3">
        <v>2</v>
      </c>
      <c r="D22" s="4">
        <v>593</v>
      </c>
      <c r="E22" s="4" t="s">
        <v>14</v>
      </c>
      <c r="F22" s="4" t="s">
        <v>39</v>
      </c>
      <c r="G22" s="4" t="s">
        <v>37</v>
      </c>
      <c r="H22" s="4" t="s">
        <v>26</v>
      </c>
      <c r="I22" s="4"/>
      <c r="J22" s="4"/>
      <c r="K22" s="4"/>
      <c r="L22" s="5">
        <v>0.38541666666666669</v>
      </c>
      <c r="M22" s="15"/>
      <c r="N22" s="9">
        <f t="shared" si="0"/>
        <v>3</v>
      </c>
      <c r="O22" s="9">
        <f>IF(ISNA(MATCH($T$2,F22:K22,0)),0,1)</f>
        <v>1</v>
      </c>
      <c r="P22" s="9">
        <f>IF(O22=0,0,MATCH($T$2,F22:K22,0))</f>
        <v>3</v>
      </c>
      <c r="Q22" s="11" t="str">
        <f>IF(N22=0,"",SUBSTITUTE(F22&amp;"+"&amp;G22&amp;"+"&amp;H22&amp;"+"&amp;I22&amp;"+"&amp;J22&amp;"+"&amp;K22,REPT("+",6-N22),""))</f>
        <v>Lionel+Olivier+Vincent</v>
      </c>
      <c r="R22" s="9" t="str">
        <f>SUBSTITUTE(SUBSTITUTE(Q22,$T$2&amp;"+",""),"+"&amp;$T$2,"")</f>
        <v>Lionel+Olivier</v>
      </c>
    </row>
    <row r="23" spans="2:37" x14ac:dyDescent="0.25">
      <c r="B23" s="2">
        <v>43776</v>
      </c>
      <c r="C23" s="3">
        <v>3</v>
      </c>
      <c r="D23" s="4">
        <v>788</v>
      </c>
      <c r="E23" s="4" t="s">
        <v>2</v>
      </c>
      <c r="F23" s="4" t="s">
        <v>27</v>
      </c>
      <c r="G23" s="4" t="s">
        <v>31</v>
      </c>
      <c r="H23" s="4"/>
      <c r="I23" s="4"/>
      <c r="J23" s="4"/>
      <c r="K23" s="4"/>
      <c r="L23" s="5">
        <v>0.25</v>
      </c>
      <c r="M23" s="15"/>
      <c r="N23" s="9">
        <f t="shared" si="0"/>
        <v>2</v>
      </c>
      <c r="O23" s="9">
        <f>IF(ISNA(MATCH($T$2,F23:K23,0)),0,1)</f>
        <v>0</v>
      </c>
      <c r="P23" s="9">
        <f>IF(O23=0,0,MATCH($T$2,F23:K23,0))</f>
        <v>0</v>
      </c>
      <c r="Q23" s="11" t="str">
        <f>IF(N23=0,"",SUBSTITUTE(F23&amp;"+"&amp;G23&amp;"+"&amp;H23&amp;"+"&amp;I23&amp;"+"&amp;J23&amp;"+"&amp;K23,REPT("+",6-N23),""))</f>
        <v>Jérôme+Marion</v>
      </c>
      <c r="R23" s="9" t="str">
        <f>SUBSTITUTE(SUBSTITUTE(Q23,$T$2&amp;"+",""),"+"&amp;$T$2,"")</f>
        <v>Jérôme+Marion</v>
      </c>
    </row>
    <row r="24" spans="2:37" x14ac:dyDescent="0.25">
      <c r="B24" s="2">
        <v>43776</v>
      </c>
      <c r="C24" s="3">
        <v>4</v>
      </c>
      <c r="D24" s="4"/>
      <c r="E24" s="4"/>
      <c r="F24" s="4"/>
      <c r="G24" s="4"/>
      <c r="H24" s="4"/>
      <c r="I24" s="4"/>
      <c r="J24" s="4"/>
      <c r="K24" s="4"/>
      <c r="L24" s="4"/>
      <c r="M24" s="16"/>
      <c r="N24" s="9">
        <f t="shared" si="0"/>
        <v>0</v>
      </c>
      <c r="O24" s="9">
        <f>IF(ISNA(MATCH($T$2,F24:K24,0)),0,1)</f>
        <v>0</v>
      </c>
      <c r="P24" s="9">
        <f>IF(O24=0,0,MATCH($T$2,F24:K24,0))</f>
        <v>0</v>
      </c>
      <c r="Q24" s="11" t="str">
        <f>IF(N24=0,"",SUBSTITUTE(F24&amp;"+"&amp;G24&amp;"+"&amp;H24&amp;"+"&amp;I24&amp;"+"&amp;J24&amp;"+"&amp;K24,REPT("+",6-N24),""))</f>
        <v/>
      </c>
      <c r="R24" s="9" t="str">
        <f>SUBSTITUTE(SUBSTITUTE(Q24,$T$2&amp;"+",""),"+"&amp;$T$2,"")</f>
        <v/>
      </c>
    </row>
    <row r="25" spans="2:37" x14ac:dyDescent="0.25">
      <c r="B25" s="2">
        <v>43776</v>
      </c>
      <c r="C25" s="3">
        <v>5</v>
      </c>
      <c r="D25" s="4"/>
      <c r="E25" s="4"/>
      <c r="F25" s="4"/>
      <c r="G25" s="4"/>
      <c r="H25" s="4"/>
      <c r="I25" s="4"/>
      <c r="J25" s="4"/>
      <c r="K25" s="4"/>
      <c r="L25" s="4"/>
      <c r="M25" s="16"/>
      <c r="N25" s="9">
        <f t="shared" si="0"/>
        <v>0</v>
      </c>
      <c r="O25" s="9">
        <f>IF(ISNA(MATCH($T$2,F25:K25,0)),0,1)</f>
        <v>0</v>
      </c>
      <c r="P25" s="9">
        <f>IF(O25=0,0,MATCH($T$2,F25:K25,0))</f>
        <v>0</v>
      </c>
      <c r="Q25" s="11" t="str">
        <f>IF(N25=0,"",SUBSTITUTE(F25&amp;"+"&amp;G25&amp;"+"&amp;H25&amp;"+"&amp;I25&amp;"+"&amp;J25&amp;"+"&amp;K25,REPT("+",6-N25),""))</f>
        <v/>
      </c>
      <c r="R25" s="9" t="str">
        <f>SUBSTITUTE(SUBSTITUTE(Q25,$T$2&amp;"+",""),"+"&amp;$T$2,"")</f>
        <v/>
      </c>
    </row>
    <row r="26" spans="2:37" x14ac:dyDescent="0.25">
      <c r="B26" s="2">
        <v>43776</v>
      </c>
      <c r="C26" s="3">
        <v>6</v>
      </c>
      <c r="D26" s="4"/>
      <c r="E26" s="4"/>
      <c r="F26" s="4"/>
      <c r="G26" s="4"/>
      <c r="H26" s="4"/>
      <c r="I26" s="4"/>
      <c r="J26" s="4"/>
      <c r="K26" s="4"/>
      <c r="L26" s="4"/>
      <c r="M26" s="16"/>
      <c r="N26" s="9">
        <f t="shared" si="0"/>
        <v>0</v>
      </c>
      <c r="O26" s="9">
        <f>IF(ISNA(MATCH($T$2,F26:K26,0)),0,1)</f>
        <v>0</v>
      </c>
      <c r="P26" s="9">
        <f>IF(O26=0,0,MATCH($T$2,F26:K26,0))</f>
        <v>0</v>
      </c>
      <c r="Q26" s="11" t="str">
        <f>IF(N26=0,"",SUBSTITUTE(F26&amp;"+"&amp;G26&amp;"+"&amp;H26&amp;"+"&amp;I26&amp;"+"&amp;J26&amp;"+"&amp;K26,REPT("+",6-N26),""))</f>
        <v/>
      </c>
      <c r="R26" s="9" t="str">
        <f>SUBSTITUTE(SUBSTITUTE(Q26,$T$2&amp;"+",""),"+"&amp;$T$2,"")</f>
        <v/>
      </c>
    </row>
  </sheetData>
  <mergeCells count="1">
    <mergeCell ref="AI1:AM1"/>
  </mergeCells>
  <conditionalFormatting sqref="AK3:AL13">
    <cfRule type="cellIs" dxfId="2" priority="1" operator="equal">
      <formula>0</formula>
    </cfRule>
  </conditionalFormatting>
  <dataValidations count="1">
    <dataValidation type="list" allowBlank="1" showInputMessage="1" showErrorMessage="1" sqref="T2 F3:K26">
      <formula1>ListeNoms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4"/>
  <sheetViews>
    <sheetView workbookViewId="0">
      <selection activeCell="B3" sqref="B3:B14"/>
    </sheetView>
  </sheetViews>
  <sheetFormatPr baseColWidth="10" defaultRowHeight="13.5" x14ac:dyDescent="0.25"/>
  <sheetData>
    <row r="1" spans="2:2" x14ac:dyDescent="0.25">
      <c r="B1">
        <f>COUNTA(B3:B1048576)</f>
        <v>12</v>
      </c>
    </row>
    <row r="2" spans="2:2" x14ac:dyDescent="0.25">
      <c r="B2" s="6" t="s">
        <v>25</v>
      </c>
    </row>
    <row r="3" spans="2:2" x14ac:dyDescent="0.25">
      <c r="B3" t="s">
        <v>26</v>
      </c>
    </row>
    <row r="4" spans="2:2" x14ac:dyDescent="0.25">
      <c r="B4" t="s">
        <v>27</v>
      </c>
    </row>
    <row r="5" spans="2:2" x14ac:dyDescent="0.25">
      <c r="B5" t="s">
        <v>28</v>
      </c>
    </row>
    <row r="6" spans="2:2" x14ac:dyDescent="0.25">
      <c r="B6" t="s">
        <v>29</v>
      </c>
    </row>
    <row r="7" spans="2:2" x14ac:dyDescent="0.25">
      <c r="B7" t="s">
        <v>5</v>
      </c>
    </row>
    <row r="8" spans="2:2" x14ac:dyDescent="0.25">
      <c r="B8" t="s">
        <v>30</v>
      </c>
    </row>
    <row r="9" spans="2:2" x14ac:dyDescent="0.25">
      <c r="B9" t="s">
        <v>31</v>
      </c>
    </row>
    <row r="10" spans="2:2" x14ac:dyDescent="0.25">
      <c r="B10" t="s">
        <v>32</v>
      </c>
    </row>
    <row r="11" spans="2:2" x14ac:dyDescent="0.25">
      <c r="B11" t="s">
        <v>33</v>
      </c>
    </row>
    <row r="12" spans="2:2" x14ac:dyDescent="0.25">
      <c r="B12" t="s">
        <v>37</v>
      </c>
    </row>
    <row r="13" spans="2:2" x14ac:dyDescent="0.25">
      <c r="B13" t="s">
        <v>38</v>
      </c>
    </row>
    <row r="14" spans="2:2" x14ac:dyDescent="0.25">
      <c r="B1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2019-11-11T23:34:50Z</dcterms:created>
  <dcterms:modified xsi:type="dcterms:W3CDTF">2019-11-16T12:56:56Z</dcterms:modified>
</cp:coreProperties>
</file>