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mc:AlternateContent xmlns:mc="http://schemas.openxmlformats.org/markup-compatibility/2006">
    <mc:Choice Requires="x15">
      <x15ac:absPath xmlns:x15ac="http://schemas.microsoft.com/office/spreadsheetml/2010/11/ac" url="/Volumes/Mac M1/Docs Abel/Jeu Flechettes 501/"/>
    </mc:Choice>
  </mc:AlternateContent>
  <xr:revisionPtr revIDLastSave="0" documentId="13_ncr:1_{8C34C29B-EEC6-AA4B-A049-C7D762BB2EF2}" xr6:coauthVersionLast="47" xr6:coauthVersionMax="47" xr10:uidLastSave="{00000000-0000-0000-0000-000000000000}"/>
  <bookViews>
    <workbookView xWindow="80" yWindow="600" windowWidth="31920" windowHeight="17400" activeTab="1" xr2:uid="{00000000-000D-0000-FFFF-FFFF00000000}"/>
  </bookViews>
  <sheets>
    <sheet name="Bases" sheetId="5" r:id="rId1"/>
    <sheet name="Saisie" sheetId="2" r:id="rId2"/>
  </sheets>
  <definedNames>
    <definedName name="Finishs">Bases!$A$2:$B$336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AA8" i="2" l="1"/>
  <c r="AP2" i="2"/>
  <c r="L17" i="2"/>
  <c r="L11" i="2"/>
  <c r="T18" i="5"/>
  <c r="S18" i="5"/>
  <c r="R18" i="5"/>
  <c r="O18" i="5"/>
  <c r="T17" i="5"/>
  <c r="S17" i="5"/>
  <c r="R17" i="5"/>
  <c r="Q17" i="5"/>
  <c r="P17" i="5"/>
  <c r="O17" i="5"/>
  <c r="T2" i="5"/>
  <c r="S2" i="5"/>
  <c r="R2" i="5"/>
  <c r="Q2" i="5"/>
  <c r="P2" i="5"/>
  <c r="O2" i="5"/>
  <c r="X4" i="5"/>
  <c r="X5" i="5"/>
  <c r="X6" i="5"/>
  <c r="X7" i="5"/>
  <c r="X8" i="5"/>
  <c r="X9" i="5"/>
  <c r="X10" i="5"/>
  <c r="X11" i="5"/>
  <c r="X12" i="5"/>
  <c r="X13" i="5"/>
  <c r="X14" i="5"/>
  <c r="X15" i="5"/>
  <c r="X16" i="5"/>
  <c r="X17" i="5"/>
  <c r="X18" i="5"/>
  <c r="X19" i="5"/>
  <c r="X20" i="5"/>
  <c r="X21" i="5"/>
  <c r="X22" i="5"/>
  <c r="W4" i="5"/>
  <c r="W5" i="5"/>
  <c r="W6" i="5"/>
  <c r="W7" i="5"/>
  <c r="W8" i="5"/>
  <c r="W9" i="5"/>
  <c r="W10" i="5"/>
  <c r="W11" i="5"/>
  <c r="W12" i="5"/>
  <c r="W13" i="5"/>
  <c r="W14" i="5"/>
  <c r="W15" i="5"/>
  <c r="W16" i="5"/>
  <c r="W17" i="5"/>
  <c r="W18" i="5"/>
  <c r="W19" i="5"/>
  <c r="W20" i="5"/>
  <c r="W21" i="5"/>
  <c r="W22" i="5"/>
  <c r="W23" i="5"/>
  <c r="X3" i="5"/>
  <c r="W3" i="5"/>
  <c r="L2" i="5"/>
  <c r="K2" i="5"/>
  <c r="J2" i="5"/>
  <c r="I2" i="5"/>
  <c r="H2" i="5"/>
  <c r="G2" i="5"/>
  <c r="AB2" i="2"/>
  <c r="AI2" i="2"/>
  <c r="G2" i="2"/>
  <c r="E6" i="2"/>
  <c r="L5" i="2"/>
  <c r="L6" i="2"/>
  <c r="L7" i="2"/>
  <c r="L8" i="2"/>
  <c r="S5" i="2"/>
  <c r="S6" i="2"/>
  <c r="S7" i="2"/>
  <c r="S8" i="2"/>
  <c r="S9" i="2"/>
  <c r="S10" i="2"/>
  <c r="S11" i="2"/>
  <c r="S13" i="2"/>
  <c r="S14" i="2"/>
  <c r="S15" i="2"/>
  <c r="S17" i="2"/>
  <c r="S18" i="2"/>
  <c r="S4" i="2"/>
  <c r="T4" i="2" s="1"/>
  <c r="V4" i="2" s="1"/>
  <c r="AN4" i="2"/>
  <c r="AN6" i="2"/>
  <c r="AN7" i="2"/>
  <c r="AN8" i="2"/>
  <c r="AN9" i="2"/>
  <c r="AN10" i="2"/>
  <c r="AN11" i="2"/>
  <c r="AN12" i="2"/>
  <c r="AN13" i="2"/>
  <c r="AN14" i="2"/>
  <c r="AN15" i="2"/>
  <c r="AN16" i="2"/>
  <c r="AN17" i="2"/>
  <c r="AN18" i="2"/>
  <c r="AG6" i="2"/>
  <c r="AG7" i="2"/>
  <c r="AG8" i="2"/>
  <c r="AG9" i="2"/>
  <c r="AG10" i="2"/>
  <c r="AG11" i="2"/>
  <c r="AG12" i="2"/>
  <c r="AG13" i="2"/>
  <c r="AG14" i="2"/>
  <c r="AG15" i="2"/>
  <c r="AG16" i="2"/>
  <c r="AG17" i="2"/>
  <c r="AG18" i="2"/>
  <c r="AG4" i="2"/>
  <c r="Z6" i="2"/>
  <c r="Z7" i="2"/>
  <c r="Z8" i="2"/>
  <c r="Z9" i="2"/>
  <c r="Z10" i="2"/>
  <c r="Z11" i="2"/>
  <c r="Z12" i="2"/>
  <c r="Z13" i="2"/>
  <c r="Z14" i="2"/>
  <c r="Z15" i="2"/>
  <c r="Z16" i="2"/>
  <c r="Z17" i="2"/>
  <c r="Z18" i="2"/>
  <c r="Z4" i="2"/>
  <c r="L9" i="2"/>
  <c r="L10" i="2"/>
  <c r="L12" i="2"/>
  <c r="L13" i="2"/>
  <c r="L18" i="2"/>
  <c r="E5" i="2"/>
  <c r="E7" i="2"/>
  <c r="E9" i="2"/>
  <c r="E11" i="2"/>
  <c r="E12" i="2"/>
  <c r="E13" i="2"/>
  <c r="E14" i="2"/>
  <c r="E15" i="2"/>
  <c r="E16" i="2"/>
  <c r="E17" i="2"/>
  <c r="E18" i="2"/>
  <c r="L4" i="2"/>
  <c r="AN5" i="2"/>
  <c r="AG5" i="2"/>
  <c r="Z5" i="2"/>
  <c r="AH10" i="2" l="1"/>
  <c r="AH5" i="2"/>
  <c r="AA5" i="2"/>
  <c r="AH4" i="2"/>
  <c r="AJ4" i="2" s="1"/>
  <c r="AA4" i="2"/>
  <c r="AB4" i="2" s="1"/>
  <c r="AH12" i="2"/>
  <c r="AH11" i="2"/>
  <c r="AJ11" i="2" s="1"/>
  <c r="AH18" i="2"/>
  <c r="AH9" i="2"/>
  <c r="AJ10" i="2" s="1"/>
  <c r="AH16" i="2"/>
  <c r="AH8" i="2"/>
  <c r="M7" i="2"/>
  <c r="T7" i="2"/>
  <c r="T8" i="2" s="1"/>
  <c r="T9" i="2" s="1"/>
  <c r="T10" i="2" s="1"/>
  <c r="T11" i="2" s="1"/>
  <c r="AH15" i="2"/>
  <c r="K14" i="5" s="1" a="1"/>
  <c r="K14" i="5" s="1"/>
  <c r="AH7" i="2"/>
  <c r="M4" i="2"/>
  <c r="O4" i="2" s="1"/>
  <c r="AH17" i="2"/>
  <c r="AO5" i="2"/>
  <c r="AO6" i="2" s="1"/>
  <c r="AO7" i="2" s="1"/>
  <c r="AO8" i="2" s="1"/>
  <c r="AO9" i="2" s="1"/>
  <c r="AO10" i="2" s="1"/>
  <c r="AO11" i="2" s="1"/>
  <c r="AO12" i="2" s="1"/>
  <c r="AO13" i="2" s="1"/>
  <c r="AO14" i="2" s="1"/>
  <c r="AO15" i="2" s="1"/>
  <c r="AO16" i="2" s="1"/>
  <c r="AO17" i="2" s="1"/>
  <c r="AO18" i="2" s="1"/>
  <c r="L17" i="5" s="1" a="1"/>
  <c r="L17" i="5" s="1"/>
  <c r="M6" i="2"/>
  <c r="N6" i="2" s="1"/>
  <c r="T6" i="2"/>
  <c r="AH14" i="2"/>
  <c r="AH6" i="2"/>
  <c r="AJ6" i="2" s="1"/>
  <c r="M5" i="2"/>
  <c r="T5" i="2"/>
  <c r="AH13" i="2"/>
  <c r="AA6" i="2"/>
  <c r="AA7" i="2" s="1"/>
  <c r="AA9" i="2" s="1"/>
  <c r="AA10" i="2" s="1"/>
  <c r="AA11" i="2" s="1"/>
  <c r="AA12" i="2" s="1"/>
  <c r="AA13" i="2" s="1"/>
  <c r="AA14" i="2" s="1"/>
  <c r="AA15" i="2" s="1"/>
  <c r="AA16" i="2" s="1"/>
  <c r="AA17" i="2" s="1"/>
  <c r="AA18" i="2" s="1"/>
  <c r="AO4" i="2"/>
  <c r="AQ4" i="2" s="1"/>
  <c r="J3" i="5" a="1"/>
  <c r="J3" i="5" s="1"/>
  <c r="S3" i="5"/>
  <c r="V5" i="2"/>
  <c r="T3" i="5"/>
  <c r="R3" i="5"/>
  <c r="L14" i="2"/>
  <c r="U4" i="2"/>
  <c r="AF2" i="2"/>
  <c r="Y2" i="2"/>
  <c r="AM2" i="2"/>
  <c r="I4" i="5" a="1"/>
  <c r="I4" i="5" s="1"/>
  <c r="H3" i="5" a="1"/>
  <c r="H3" i="5" s="1"/>
  <c r="E10" i="2"/>
  <c r="E4" i="2"/>
  <c r="AJ14" i="2" l="1"/>
  <c r="AJ18" i="2"/>
  <c r="AC4" i="2"/>
  <c r="AI14" i="2"/>
  <c r="K3" i="5" a="1"/>
  <c r="K3" i="5" s="1"/>
  <c r="AJ12" i="2"/>
  <c r="O6" i="2"/>
  <c r="K13" i="5" a="1"/>
  <c r="K13" i="5" s="1"/>
  <c r="AJ13" i="2"/>
  <c r="AJ17" i="2"/>
  <c r="AJ5" i="2"/>
  <c r="AP18" i="2"/>
  <c r="L3" i="5" a="1"/>
  <c r="L3" i="5" s="1"/>
  <c r="AQ15" i="2"/>
  <c r="AP17" i="2"/>
  <c r="AJ15" i="2"/>
  <c r="K15" i="5" a="1"/>
  <c r="K15" i="5" s="1"/>
  <c r="AJ16" i="2"/>
  <c r="AP4" i="2"/>
  <c r="O7" i="2"/>
  <c r="AI15" i="2"/>
  <c r="M8" i="2"/>
  <c r="N8" i="2" s="1"/>
  <c r="AJ7" i="2"/>
  <c r="AQ18" i="2"/>
  <c r="AJ8" i="2"/>
  <c r="F5" i="2"/>
  <c r="F6" i="2"/>
  <c r="F7" i="2"/>
  <c r="F4" i="2"/>
  <c r="G3" i="5" s="1" a="1"/>
  <c r="G3" i="5" s="1"/>
  <c r="AP15" i="2"/>
  <c r="O5" i="2"/>
  <c r="AJ9" i="2"/>
  <c r="S4" i="5"/>
  <c r="S5" i="5" s="1"/>
  <c r="R4" i="5"/>
  <c r="R5" i="5" s="1"/>
  <c r="T4" i="5"/>
  <c r="T5" i="5" s="1"/>
  <c r="AB10" i="2"/>
  <c r="AC9" i="2"/>
  <c r="AC8" i="2"/>
  <c r="J10" i="5" a="1"/>
  <c r="J10" i="5" s="1"/>
  <c r="AC12" i="2"/>
  <c r="AC7" i="2"/>
  <c r="J4" i="5" a="1"/>
  <c r="J4" i="5" s="1"/>
  <c r="AC5" i="2"/>
  <c r="AC6" i="2"/>
  <c r="AC10" i="2"/>
  <c r="L4" i="5" a="1"/>
  <c r="L4" i="5" s="1"/>
  <c r="AQ5" i="2"/>
  <c r="AP5" i="2"/>
  <c r="AQ13" i="2"/>
  <c r="AP13" i="2"/>
  <c r="AP8" i="2"/>
  <c r="AQ8" i="2"/>
  <c r="L15" i="5" a="1"/>
  <c r="L15" i="5" s="1"/>
  <c r="AP16" i="2"/>
  <c r="AQ16" i="2"/>
  <c r="AP9" i="2"/>
  <c r="AQ9" i="2"/>
  <c r="AP11" i="2"/>
  <c r="AQ11" i="2"/>
  <c r="AP12" i="2"/>
  <c r="AQ12" i="2"/>
  <c r="AQ6" i="2"/>
  <c r="AP6" i="2"/>
  <c r="AP7" i="2"/>
  <c r="AQ7" i="2"/>
  <c r="AQ17" i="2"/>
  <c r="AP10" i="2"/>
  <c r="AQ10" i="2"/>
  <c r="AQ14" i="2"/>
  <c r="AP14" i="2"/>
  <c r="V6" i="2"/>
  <c r="J5" i="5" a="1"/>
  <c r="J5" i="5" s="1"/>
  <c r="J8" i="5" a="1"/>
  <c r="J8" i="5" s="1"/>
  <c r="L6" i="5" a="1"/>
  <c r="L6" i="5" s="1"/>
  <c r="L9" i="5" a="1"/>
  <c r="L9" i="5" s="1"/>
  <c r="K17" i="5" a="1"/>
  <c r="K17" i="5" s="1"/>
  <c r="I3" i="5" a="1"/>
  <c r="I3" i="5" s="1"/>
  <c r="K10" i="5" a="1"/>
  <c r="K10" i="5" s="1"/>
  <c r="H5" i="5" a="1"/>
  <c r="H5" i="5" s="1"/>
  <c r="K5" i="5" a="1"/>
  <c r="K5" i="5" s="1"/>
  <c r="I5" i="5" a="1"/>
  <c r="I5" i="5" s="1"/>
  <c r="AI8" i="2"/>
  <c r="K7" i="5" a="1"/>
  <c r="K7" i="5" s="1"/>
  <c r="K11" i="5" a="1"/>
  <c r="K11" i="5" s="1"/>
  <c r="K9" i="5" a="1"/>
  <c r="K9" i="5" s="1"/>
  <c r="L7" i="5" a="1"/>
  <c r="L7" i="5" s="1"/>
  <c r="K6" i="5" a="1"/>
  <c r="K6" i="5" s="1"/>
  <c r="K4" i="5" a="1"/>
  <c r="K4" i="5" s="1"/>
  <c r="J6" i="5" a="1"/>
  <c r="J6" i="5" s="1"/>
  <c r="L16" i="5" a="1"/>
  <c r="L16" i="5" s="1"/>
  <c r="L8" i="5" a="1"/>
  <c r="L8" i="5" s="1"/>
  <c r="L14" i="5" a="1"/>
  <c r="L14" i="5" s="1"/>
  <c r="L13" i="5" a="1"/>
  <c r="L13" i="5" s="1"/>
  <c r="H4" i="5" a="1"/>
  <c r="H4" i="5" s="1"/>
  <c r="L5" i="5" a="1"/>
  <c r="L5" i="5" s="1"/>
  <c r="L10" i="5" a="1"/>
  <c r="L10" i="5" s="1"/>
  <c r="K16" i="5" a="1"/>
  <c r="K16" i="5" s="1"/>
  <c r="J7" i="5" a="1"/>
  <c r="J7" i="5" s="1"/>
  <c r="J9" i="5" a="1"/>
  <c r="J9" i="5" s="1"/>
  <c r="K8" i="5" a="1"/>
  <c r="K8" i="5" s="1"/>
  <c r="L11" i="5" a="1"/>
  <c r="L11" i="5" s="1"/>
  <c r="K12" i="5" a="1"/>
  <c r="K12" i="5" s="1"/>
  <c r="L12" i="5" a="1"/>
  <c r="L12" i="5" s="1"/>
  <c r="H6" i="5" a="1"/>
  <c r="H6" i="5" s="1"/>
  <c r="J11" i="5" a="1"/>
  <c r="J11" i="5" s="1"/>
  <c r="AB11" i="2"/>
  <c r="AI6" i="2"/>
  <c r="N4" i="2"/>
  <c r="AI9" i="2"/>
  <c r="AI18" i="2"/>
  <c r="AI4" i="2"/>
  <c r="U6" i="2"/>
  <c r="AI16" i="2"/>
  <c r="AI11" i="2"/>
  <c r="AI13" i="2"/>
  <c r="AI12" i="2"/>
  <c r="AI10" i="2"/>
  <c r="N5" i="2"/>
  <c r="AI17" i="2"/>
  <c r="U5" i="2"/>
  <c r="AI7" i="2"/>
  <c r="AI5" i="2"/>
  <c r="N7" i="2"/>
  <c r="AB8" i="2"/>
  <c r="AB6" i="2"/>
  <c r="AB5" i="2"/>
  <c r="AB9" i="2"/>
  <c r="AB7" i="2"/>
  <c r="H7" i="5" l="1" a="1"/>
  <c r="H7" i="5" s="1"/>
  <c r="S6" i="5" a="1"/>
  <c r="S6" i="5" s="1"/>
  <c r="AH1" i="2" a="1"/>
  <c r="AH1" i="2" s="1"/>
  <c r="T6" i="5" a="1"/>
  <c r="T6" i="5" s="1"/>
  <c r="H5" i="2"/>
  <c r="H4" i="2"/>
  <c r="H7" i="2"/>
  <c r="O8" i="2"/>
  <c r="M9" i="2"/>
  <c r="H6" i="2"/>
  <c r="AC11" i="2"/>
  <c r="AB12" i="2"/>
  <c r="AO1" i="2" a="1"/>
  <c r="AO1" i="2" s="1"/>
  <c r="V7" i="2"/>
  <c r="G4" i="5" a="1"/>
  <c r="G4" i="5" s="1"/>
  <c r="G6" i="5" a="1"/>
  <c r="G6" i="5" s="1"/>
  <c r="G5" i="5" a="1"/>
  <c r="G5" i="5" s="1"/>
  <c r="G7" i="2"/>
  <c r="G4" i="2"/>
  <c r="G5" i="2"/>
  <c r="G6" i="2"/>
  <c r="M10" i="2" l="1"/>
  <c r="O9" i="2"/>
  <c r="N9" i="2"/>
  <c r="H8" i="5" a="1"/>
  <c r="H8" i="5" s="1"/>
  <c r="J12" i="5" a="1"/>
  <c r="J12" i="5" s="1"/>
  <c r="AB13" i="2"/>
  <c r="AC13" i="2"/>
  <c r="V8" i="2"/>
  <c r="E8" i="2"/>
  <c r="O3" i="5" l="1"/>
  <c r="O4" i="5" s="1"/>
  <c r="O5" i="5" s="1"/>
  <c r="F8" i="2"/>
  <c r="H8" i="2" s="1"/>
  <c r="H9" i="5" a="1"/>
  <c r="H9" i="5" s="1"/>
  <c r="O10" i="2"/>
  <c r="M11" i="2"/>
  <c r="N10" i="2"/>
  <c r="AC14" i="2"/>
  <c r="J13" i="5" a="1"/>
  <c r="J13" i="5" s="1"/>
  <c r="AB14" i="2"/>
  <c r="V9" i="2"/>
  <c r="D2" i="2"/>
  <c r="F9" i="2" l="1"/>
  <c r="F10" i="2" s="1"/>
  <c r="F11" i="2" s="1"/>
  <c r="G11" i="2" s="1"/>
  <c r="F12" i="2"/>
  <c r="H11" i="2"/>
  <c r="H9" i="2"/>
  <c r="G9" i="2"/>
  <c r="N11" i="2"/>
  <c r="H10" i="5" a="1"/>
  <c r="H10" i="5" s="1"/>
  <c r="M12" i="2"/>
  <c r="O11" i="2"/>
  <c r="AC15" i="2"/>
  <c r="AB15" i="2"/>
  <c r="J14" i="5" a="1"/>
  <c r="J14" i="5" s="1"/>
  <c r="V11" i="2"/>
  <c r="V10" i="2"/>
  <c r="G7" i="5" a="1"/>
  <c r="G7" i="5" s="1"/>
  <c r="G8" i="5" a="1"/>
  <c r="G8" i="5" s="1"/>
  <c r="G8" i="2"/>
  <c r="S16" i="2"/>
  <c r="U2" i="2"/>
  <c r="S12" i="2"/>
  <c r="G10" i="5" l="1" a="1"/>
  <c r="G10" i="5" s="1"/>
  <c r="G9" i="5" a="1"/>
  <c r="G9" i="5" s="1"/>
  <c r="G10" i="2"/>
  <c r="F13" i="2"/>
  <c r="G12" i="5" s="1" a="1"/>
  <c r="G12" i="5" s="1"/>
  <c r="H10" i="2"/>
  <c r="H12" i="2"/>
  <c r="G11" i="5" a="1"/>
  <c r="G11" i="5" s="1"/>
  <c r="G12" i="2"/>
  <c r="T12" i="2"/>
  <c r="T13" i="2" s="1"/>
  <c r="T14" i="2" s="1"/>
  <c r="T15" i="2" s="1"/>
  <c r="T16" i="2" s="1"/>
  <c r="T17" i="2" s="1"/>
  <c r="T18" i="2" s="1"/>
  <c r="H11" i="5" a="1"/>
  <c r="H11" i="5" s="1"/>
  <c r="N12" i="2"/>
  <c r="M13" i="2"/>
  <c r="O12" i="2"/>
  <c r="AC16" i="2"/>
  <c r="AB16" i="2"/>
  <c r="J15" i="5" a="1"/>
  <c r="J15" i="5" s="1"/>
  <c r="Q18" i="5"/>
  <c r="Q3" i="5"/>
  <c r="R2" i="2"/>
  <c r="H13" i="2" l="1"/>
  <c r="F14" i="2"/>
  <c r="G13" i="2"/>
  <c r="O9" i="5" a="1"/>
  <c r="O9" i="5" s="1"/>
  <c r="V12" i="2"/>
  <c r="M14" i="2"/>
  <c r="N13" i="2"/>
  <c r="O13" i="2"/>
  <c r="H12" i="5" a="1"/>
  <c r="H12" i="5" s="1"/>
  <c r="Q4" i="5"/>
  <c r="Q5" i="5" s="1"/>
  <c r="AC17" i="2"/>
  <c r="AB17" i="2"/>
  <c r="J16" i="5" a="1"/>
  <c r="J16" i="5" s="1"/>
  <c r="U12" i="2"/>
  <c r="I11" i="5" a="1"/>
  <c r="I11" i="5" s="1"/>
  <c r="I9" i="5" a="1"/>
  <c r="I9" i="5" s="1"/>
  <c r="U10" i="2"/>
  <c r="U7" i="2"/>
  <c r="I6" i="5" a="1"/>
  <c r="I6" i="5" s="1"/>
  <c r="U9" i="2"/>
  <c r="I8" i="5" a="1"/>
  <c r="I8" i="5" s="1"/>
  <c r="U11" i="2"/>
  <c r="I10" i="5" a="1"/>
  <c r="I10" i="5" s="1"/>
  <c r="V13" i="2"/>
  <c r="I7" i="5" a="1"/>
  <c r="I7" i="5" s="1"/>
  <c r="U8" i="2"/>
  <c r="L16" i="2"/>
  <c r="G14" i="2" l="1"/>
  <c r="F15" i="2"/>
  <c r="H14" i="2"/>
  <c r="G13" i="5" a="1"/>
  <c r="G13" i="5" s="1"/>
  <c r="O14" i="2"/>
  <c r="H13" i="5" a="1"/>
  <c r="H13" i="5" s="1"/>
  <c r="N14" i="2"/>
  <c r="AB18" i="2"/>
  <c r="J17" i="5" a="1"/>
  <c r="J17" i="5" s="1"/>
  <c r="AC18" i="2"/>
  <c r="P18" i="5"/>
  <c r="U13" i="2"/>
  <c r="V14" i="2"/>
  <c r="I12" i="5" a="1"/>
  <c r="I12" i="5" s="1"/>
  <c r="L15" i="2"/>
  <c r="N2" i="2"/>
  <c r="H15" i="2" l="1"/>
  <c r="F16" i="2"/>
  <c r="G15" i="2"/>
  <c r="G14" i="5" a="1"/>
  <c r="G14" i="5" s="1"/>
  <c r="M15" i="2"/>
  <c r="O15" i="2" s="1"/>
  <c r="AA1" i="2" a="1"/>
  <c r="AA1" i="2" s="1"/>
  <c r="R6" i="5" a="1"/>
  <c r="R6" i="5" s="1"/>
  <c r="P3" i="5"/>
  <c r="K2" i="2"/>
  <c r="U14" i="2"/>
  <c r="I13" i="5" a="1"/>
  <c r="I13" i="5" s="1"/>
  <c r="V15" i="2"/>
  <c r="G15" i="5" l="1" a="1"/>
  <c r="G15" i="5" s="1"/>
  <c r="H16" i="2"/>
  <c r="F17" i="2"/>
  <c r="G16" i="2"/>
  <c r="M16" i="2"/>
  <c r="M17" i="2" s="1"/>
  <c r="N17" i="2" s="1"/>
  <c r="V16" i="2"/>
  <c r="I14" i="5" a="1"/>
  <c r="I14" i="5" s="1"/>
  <c r="U15" i="2"/>
  <c r="P4" i="5"/>
  <c r="P5" i="5" s="1"/>
  <c r="H14" i="5" a="1"/>
  <c r="H14" i="5" s="1"/>
  <c r="N15" i="2"/>
  <c r="M18" i="2" l="1"/>
  <c r="N16" i="2"/>
  <c r="H15" i="5" a="1"/>
  <c r="H15" i="5" s="1"/>
  <c r="G16" i="5" a="1"/>
  <c r="G16" i="5" s="1"/>
  <c r="G17" i="2"/>
  <c r="H17" i="2"/>
  <c r="F18" i="2"/>
  <c r="O16" i="2"/>
  <c r="O17" i="2"/>
  <c r="H16" i="5" a="1"/>
  <c r="H16" i="5" s="1"/>
  <c r="N18" i="2"/>
  <c r="O18" i="2"/>
  <c r="H17" i="5" a="1"/>
  <c r="H17" i="5" s="1"/>
  <c r="V17" i="2"/>
  <c r="U16" i="2"/>
  <c r="I15" i="5" a="1"/>
  <c r="I15" i="5" s="1"/>
  <c r="H18" i="2" l="1"/>
  <c r="G18" i="2"/>
  <c r="G17" i="5" a="1"/>
  <c r="G17" i="5" s="1"/>
  <c r="M1" i="2" a="1"/>
  <c r="M1" i="2" s="1"/>
  <c r="P6" i="5" a="1"/>
  <c r="P6" i="5" s="1"/>
  <c r="U17" i="2"/>
  <c r="I16" i="5" a="1"/>
  <c r="I16" i="5" s="1"/>
  <c r="V18" i="2"/>
  <c r="F1" i="2" l="1" a="1"/>
  <c r="F1" i="2" s="1"/>
  <c r="O6" i="5" a="1"/>
  <c r="O6" i="5" s="1"/>
  <c r="T1" i="2" a="1"/>
  <c r="T1" i="2" s="1"/>
  <c r="Q6" i="5" a="1"/>
  <c r="Q6" i="5" s="1"/>
  <c r="U18" i="2"/>
  <c r="I17" i="5" a="1"/>
  <c r="I17" i="5"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<sst xmlns="http://schemas.openxmlformats.org/spreadsheetml/2006/main" count="409" uniqueCount="196">
  <si>
    <t>Joueur 1</t>
  </si>
  <si>
    <t>Joueur 2</t>
  </si>
  <si>
    <t>Joueur 3</t>
  </si>
  <si>
    <t>Joueur 4</t>
  </si>
  <si>
    <t>Joueur 5</t>
  </si>
  <si>
    <t>Joueur 6</t>
  </si>
  <si>
    <t>Suggestion Finish</t>
  </si>
  <si>
    <t>Score</t>
  </si>
  <si>
    <t>Finish conseillé</t>
  </si>
  <si>
    <t>T20 T20 Bull</t>
  </si>
  <si>
    <t>T20 T19 Bull</t>
  </si>
  <si>
    <t>T20 T18 Bull</t>
  </si>
  <si>
    <t>T20 T17 Bull</t>
  </si>
  <si>
    <t>T20 T20 D20</t>
  </si>
  <si>
    <t>T20 T20 D19</t>
  </si>
  <si>
    <t>T20 T19 D20</t>
  </si>
  <si>
    <t>T20 T20 D18</t>
  </si>
  <si>
    <t>T20 T19 D19</t>
  </si>
  <si>
    <t>T20 T18 D20</t>
  </si>
  <si>
    <t>T20 T19 D18</t>
  </si>
  <si>
    <t>T20 T20 D16</t>
  </si>
  <si>
    <t>T20 T17 D20</t>
  </si>
  <si>
    <t>T20 T18 D18</t>
  </si>
  <si>
    <t>Bull Bull D16</t>
  </si>
  <si>
    <t>T20 T20 D5</t>
  </si>
  <si>
    <t>T20 T11 D14</t>
  </si>
  <si>
    <t>T20 D20</t>
  </si>
  <si>
    <t>T20 D15</t>
  </si>
  <si>
    <t>T20 D10</t>
  </si>
  <si>
    <t>Bull</t>
  </si>
  <si>
    <t>Tour</t>
  </si>
  <si>
    <t>1er lancer</t>
  </si>
  <si>
    <t>2e lancer</t>
  </si>
  <si>
    <t>3e lancer</t>
  </si>
  <si>
    <t>Restant</t>
  </si>
  <si>
    <t>Total</t>
  </si>
  <si>
    <t>D15</t>
  </si>
  <si>
    <t>T20 20 D20</t>
  </si>
  <si>
    <t>D1</t>
  </si>
  <si>
    <t>1 D1</t>
  </si>
  <si>
    <t>D2</t>
  </si>
  <si>
    <t>1 D2</t>
  </si>
  <si>
    <t>D3</t>
  </si>
  <si>
    <t>1 D3</t>
  </si>
  <si>
    <t>D4</t>
  </si>
  <si>
    <t>1 D4</t>
  </si>
  <si>
    <t>D5</t>
  </si>
  <si>
    <t>1 D5</t>
  </si>
  <si>
    <t>D6</t>
  </si>
  <si>
    <t>1 D6</t>
  </si>
  <si>
    <t>D7</t>
  </si>
  <si>
    <t>1 D7</t>
  </si>
  <si>
    <t>1 D8</t>
  </si>
  <si>
    <t>D9</t>
  </si>
  <si>
    <t>1 D9</t>
  </si>
  <si>
    <t>D10</t>
  </si>
  <si>
    <t>1 D10</t>
  </si>
  <si>
    <t>D11</t>
  </si>
  <si>
    <t>1 D11</t>
  </si>
  <si>
    <t>D12</t>
  </si>
  <si>
    <t>1 D12</t>
  </si>
  <si>
    <t>D13</t>
  </si>
  <si>
    <t>1 D13</t>
  </si>
  <si>
    <t>D14</t>
  </si>
  <si>
    <t>1 D14</t>
  </si>
  <si>
    <t>1 D15</t>
  </si>
  <si>
    <t>D16</t>
  </si>
  <si>
    <t>1 D16</t>
  </si>
  <si>
    <t>D17</t>
  </si>
  <si>
    <t>1 D17</t>
  </si>
  <si>
    <t>D18</t>
  </si>
  <si>
    <t>1 D18</t>
  </si>
  <si>
    <t>D19</t>
  </si>
  <si>
    <t>1 D19</t>
  </si>
  <si>
    <t>D20</t>
  </si>
  <si>
    <t>1 D20</t>
  </si>
  <si>
    <t>20 D11</t>
  </si>
  <si>
    <t>T7 D11</t>
  </si>
  <si>
    <t>20 D12</t>
  </si>
  <si>
    <t>15 D15</t>
  </si>
  <si>
    <t>20 D13</t>
  </si>
  <si>
    <t>17 D15</t>
  </si>
  <si>
    <t>18 D15</t>
  </si>
  <si>
    <t>19 D15</t>
  </si>
  <si>
    <t>11 D20</t>
  </si>
  <si>
    <t>12 D20</t>
  </si>
  <si>
    <t>13 D20</t>
  </si>
  <si>
    <t>D17 D10</t>
  </si>
  <si>
    <t>15 D20</t>
  </si>
  <si>
    <t>16 D20</t>
  </si>
  <si>
    <t>17 D20</t>
  </si>
  <si>
    <t>18 D20</t>
  </si>
  <si>
    <t>19 D20</t>
  </si>
  <si>
    <t>20 D20</t>
  </si>
  <si>
    <t>T7 D20</t>
  </si>
  <si>
    <t>T20 D1</t>
  </si>
  <si>
    <t>D18 D15</t>
  </si>
  <si>
    <t>T19 D15</t>
  </si>
  <si>
    <t>T20 D8</t>
  </si>
  <si>
    <t>T13 D15</t>
  </si>
  <si>
    <t>T20 D5</t>
  </si>
  <si>
    <t>T17 D10</t>
  </si>
  <si>
    <t>T16 D12</t>
  </si>
  <si>
    <t>T19 D8</t>
  </si>
  <si>
    <t>T17 D6</t>
  </si>
  <si>
    <t>D20 D12</t>
  </si>
  <si>
    <t>T15 D10</t>
  </si>
  <si>
    <t>T18 D10</t>
  </si>
  <si>
    <t>T19 D9</t>
  </si>
  <si>
    <t>T19 D10</t>
  </si>
  <si>
    <t>T20 D9</t>
  </si>
  <si>
    <t>T19 D11</t>
  </si>
  <si>
    <t>T17 D15</t>
  </si>
  <si>
    <t>T18 D14</t>
  </si>
  <si>
    <t>T18 D16</t>
  </si>
  <si>
    <t>T20 D12</t>
  </si>
  <si>
    <t>T19 D14</t>
  </si>
  <si>
    <t>T18 D17</t>
  </si>
  <si>
    <t>T19 D16</t>
  </si>
  <si>
    <t>T19 D17</t>
  </si>
  <si>
    <t>T20 D16</t>
  </si>
  <si>
    <t>T19 D18</t>
  </si>
  <si>
    <t>T20 D17</t>
  </si>
  <si>
    <t>T19 D19</t>
  </si>
  <si>
    <t>T20 D18</t>
  </si>
  <si>
    <t>T19 D20</t>
  </si>
  <si>
    <t>T20 D19</t>
  </si>
  <si>
    <t>T19 12 D15</t>
  </si>
  <si>
    <t>T17 Bull</t>
  </si>
  <si>
    <t>D8</t>
  </si>
  <si>
    <t>T18 8 D20</t>
  </si>
  <si>
    <t>T18 9 D20</t>
  </si>
  <si>
    <t>T20 20 D12</t>
  </si>
  <si>
    <t>T20 T7 D12</t>
  </si>
  <si>
    <t>T20 20 D13</t>
  </si>
  <si>
    <t>T19 Bull</t>
  </si>
  <si>
    <t>T20 18 D18</t>
  </si>
  <si>
    <t>T20 18 D15</t>
  </si>
  <si>
    <t>T20 19 D15</t>
  </si>
  <si>
    <t>T20 Bull</t>
  </si>
  <si>
    <t>T17 20 D20</t>
  </si>
  <si>
    <t>T17 20 D19</t>
  </si>
  <si>
    <t>T19 D20 D8</t>
  </si>
  <si>
    <t>T20 15 D20</t>
  </si>
  <si>
    <t>Bull Bull D8</t>
  </si>
  <si>
    <t>Bull T17 D8</t>
  </si>
  <si>
    <t>T20 T19 D4</t>
  </si>
  <si>
    <t>T20 19 D20</t>
  </si>
  <si>
    <t>T20 T20 D1</t>
  </si>
  <si>
    <t>T20 T19 D3</t>
  </si>
  <si>
    <t>T20 Bull D12</t>
  </si>
  <si>
    <t>T18 T18 D9</t>
  </si>
  <si>
    <t>T20 T19 D10</t>
  </si>
  <si>
    <t>T18 T20 D7</t>
  </si>
  <si>
    <t>T20 T19 D6</t>
  </si>
  <si>
    <t>T20 T19 D7</t>
  </si>
  <si>
    <t>T20 T19 D8</t>
  </si>
  <si>
    <t>T20 T20 D7</t>
  </si>
  <si>
    <t>T20 T19 D9</t>
  </si>
  <si>
    <t>T20 T20 D8</t>
  </si>
  <si>
    <t>T19 T18 D13</t>
  </si>
  <si>
    <t>T20 T20 D9</t>
  </si>
  <si>
    <t>T20 T19 D11</t>
  </si>
  <si>
    <t>Bull Bull D20</t>
  </si>
  <si>
    <t>T20 T17 D15</t>
  </si>
  <si>
    <t>T20 T20 D11</t>
  </si>
  <si>
    <t>T20 T19 D13</t>
  </si>
  <si>
    <t>T18 T18 D18</t>
  </si>
  <si>
    <t>T20 T19 D14</t>
  </si>
  <si>
    <t>T18 T18 D19</t>
  </si>
  <si>
    <t>T20 T19 D15</t>
  </si>
  <si>
    <t>T20 T20 D14</t>
  </si>
  <si>
    <t>T20 T19 D16</t>
  </si>
  <si>
    <t>BRAVO !!!</t>
  </si>
  <si>
    <t>REJOUE !!!</t>
  </si>
  <si>
    <t>Liste jeux</t>
  </si>
  <si>
    <t>Nb de 180</t>
  </si>
  <si>
    <t>Nb de Bull</t>
  </si>
  <si>
    <t>Pour information, ma version d'Excel est :
Office LTSC Standard for Mac 2021
Version 16.88 (24081116)</t>
  </si>
  <si>
    <t>Simple</t>
  </si>
  <si>
    <t>Double</t>
  </si>
  <si>
    <t>Triple</t>
  </si>
  <si>
    <t>Points de la cible</t>
  </si>
  <si>
    <t>Scores valides</t>
  </si>
  <si>
    <t xml:space="preserve"> </t>
  </si>
  <si>
    <t>Scores Joués</t>
  </si>
  <si>
    <t>Score réel</t>
  </si>
  <si>
    <t>Dépassement</t>
  </si>
  <si>
    <t>Nombre de Fléchettes lancées</t>
  </si>
  <si>
    <t>Score avant dépassement</t>
  </si>
  <si>
    <t>Détection du dépassement</t>
  </si>
  <si>
    <t>BUST</t>
  </si>
  <si>
    <r>
      <rPr>
        <b/>
        <i/>
        <sz val="12"/>
        <color theme="1"/>
        <rFont val="Calibri (Corps)"/>
      </rPr>
      <t>Deuxième cas :</t>
    </r>
    <r>
      <rPr>
        <sz val="11"/>
        <color theme="1"/>
        <rFont val="Calibri"/>
        <family val="2"/>
        <scheme val="minor"/>
      </rPr>
      <t xml:space="preserve">
Arrivé à zéro, l'alerte "BRAVO !!!" s'affiche.
Par contre dans la colonne "Suggestion Finish" "Bravo !!!" ne doit pas s'afficher sur les lignes suivantes si il n'y a pas de flèches lancées</t>
    </r>
  </si>
  <si>
    <r>
      <rPr>
        <b/>
        <i/>
        <sz val="12"/>
        <color theme="1"/>
        <rFont val="Calibri (Corps)"/>
      </rPr>
      <t>Troisième cas :</t>
    </r>
    <r>
      <rPr>
        <sz val="11"/>
        <color theme="1"/>
        <rFont val="Calibri"/>
        <family val="2"/>
        <scheme val="minor"/>
      </rPr>
      <t xml:space="preserve">
</t>
    </r>
    <r>
      <rPr>
        <b/>
        <i/>
        <u/>
        <sz val="11"/>
        <color theme="1"/>
        <rFont val="Calibri (Corps)"/>
      </rPr>
      <t>Le joueur dépasse le score (bust).</t>
    </r>
    <r>
      <rPr>
        <sz val="11"/>
        <color theme="1"/>
        <rFont val="Calibri"/>
        <family val="2"/>
        <scheme val="minor"/>
      </rPr>
      <t xml:space="preserve">
Ligne 7 : Le score pour finir était de 40, le joueur fait 51, l'affichage du score restant retourne à 40, cela fonctionne.
Par contre, l'affichage dans la colonne Suggestion Finish doit afficher REJOUE !!!
Ligne 8 : Le joueur doit faire 40, fait 10, le score dans la colonne "Restant" doit passer à 30 la colonne "Suggestion Finish" doit afficher D15 (recherche 30 et non 40 dans feuille "Bases", dans le tableau"Tablo_Finishs"). 
Ligne 9 : Le joueur fait bien 30, le calcul dans la colonne "Suggestion Finish" ne prend pas en compte le bon score réalisé (devrait afficher "BRAVO !!!").
Rien ne doit s'inscrire dans les lignes inférieures des colonnes "Restant" et "Suggestion Finish".</t>
    </r>
  </si>
  <si>
    <r>
      <rPr>
        <b/>
        <i/>
        <sz val="12"/>
        <color theme="1"/>
        <rFont val="Calibri (Corps)"/>
      </rPr>
      <t>Quatrième cas :</t>
    </r>
    <r>
      <rPr>
        <sz val="11"/>
        <color theme="1"/>
        <rFont val="Calibri"/>
        <family val="2"/>
        <scheme val="minor"/>
      </rPr>
      <t xml:space="preserve">
</t>
    </r>
    <r>
      <rPr>
        <b/>
        <i/>
        <u/>
        <sz val="11"/>
        <color theme="1"/>
        <rFont val="Calibri (Corps)"/>
      </rPr>
      <t>Le joueur arrive à 1 et ne peut pas faire un double pour finir (bust).</t>
    </r>
    <r>
      <rPr>
        <sz val="11"/>
        <color theme="1"/>
        <rFont val="Calibri"/>
        <family val="2"/>
        <scheme val="minor"/>
      </rPr>
      <t xml:space="preserve">
Ligne 7 : Le joueur arrive à 1 point, dans la colonne "Suggestion Finish", "REJOUE !!!" s'affiche correctement.
Par contre dans la colonne "Restant"  le solde de points doit revenir à 40 or ici, 1 s'affiche.
</t>
    </r>
    <r>
      <rPr>
        <sz val="11"/>
        <color theme="1"/>
        <rFont val="Calibri (Corps)"/>
      </rPr>
      <t>Ligne 8 : Le joueur fait bien les 40 demandés, le score dans la colonne "Restant" reste à 1 et "Rejoue !!!" s'affiche au lieu de "BRAVO !!!"</t>
    </r>
    <r>
      <rPr>
        <b/>
        <i/>
        <u/>
        <sz val="11"/>
        <color theme="1"/>
        <rFont val="Calibri (Corps)"/>
      </rPr>
      <t xml:space="preserve">
Calcul des Moyennes</t>
    </r>
    <r>
      <rPr>
        <sz val="11"/>
        <color theme="1"/>
        <rFont val="Calibri"/>
        <family val="2"/>
        <scheme val="minor"/>
      </rPr>
      <t xml:space="preserve">
Problème résolu, j'ai créé pour chaque joueur, une colonne "BUST" pour le calcul. Cette colonne sera masquée pendant la phase de jeu.</t>
    </r>
  </si>
  <si>
    <r>
      <rPr>
        <b/>
        <i/>
        <sz val="12"/>
        <color theme="1"/>
        <rFont val="Calibri (Corps)"/>
      </rPr>
      <t>Premier cas :</t>
    </r>
    <r>
      <rPr>
        <sz val="11"/>
        <color theme="1"/>
        <rFont val="Calibri"/>
        <family val="2"/>
        <scheme val="minor"/>
      </rPr>
      <t xml:space="preserve">
but du jeu, 501 ne doit s'afficher que à la première ligne.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</si>
</sst>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General"/>
    <numFmt numFmtId="165" formatCode="&quot;Moyenne &quot;0.0"/>
  </numFmts>
  <fonts count="18" x14ac:knownFonts="1">
    <font>
      <sz val="11"/>
      <color theme="1"/>
      <name val="Calibri"/>
      <family val="2"/>
      <scheme val="minor"/>
    </font>
    <font>
      <sz val="8"/>
      <name val="Calibri"/>
      <family val="2"/>
      <scheme val="minor"/>
    </font>
    <font>
      <b/>
      <sz val="11"/>
      <color theme="1"/>
      <name val="Calibri"/>
      <family val="2"/>
      <scheme val="minor"/>
    </font>
    <font>
      <b/>
      <sz val="11"/>
      <name val="Calibri"/>
      <family val="2"/>
      <scheme val="minor"/>
    </font>
    <font>
      <sz val="11"/>
      <name val="Calibri"/>
      <family val="2"/>
      <scheme val="minor"/>
    </font>
    <font>
      <b/>
      <sz val="22"/>
      <color theme="0"/>
      <name val="Calibri"/>
      <family val="2"/>
      <scheme val="minor"/>
    </font>
    <font>
      <sz val="22"/>
      <color theme="0"/>
      <name val="Calibri"/>
      <family val="2"/>
      <scheme val="minor"/>
    </font>
    <font>
      <b/>
      <i/>
      <sz val="11"/>
      <color theme="4"/>
      <name val="Calibri (Corps)"/>
    </font>
    <font>
      <b/>
      <i/>
      <sz val="16"/>
      <color theme="4"/>
      <name val="Calibri"/>
      <family val="2"/>
      <scheme val="minor"/>
    </font>
    <font>
      <b/>
      <sz val="14"/>
      <color theme="0"/>
      <name val="Calibri"/>
      <family val="2"/>
      <scheme val="minor"/>
    </font>
    <font>
      <b/>
      <i/>
      <sz val="12"/>
      <color theme="1"/>
      <name val="Calibri (Corps)"/>
    </font>
    <font>
      <b/>
      <sz val="11"/>
      <color theme="0"/>
      <name val="Calibri"/>
      <family val="2"/>
      <scheme val="minor"/>
    </font>
    <font>
      <i/>
      <sz val="11"/>
      <name val="Calibri"/>
      <family val="2"/>
      <scheme val="minor"/>
    </font>
    <font>
      <b/>
      <sz val="14"/>
      <color theme="1"/>
      <name val="Calibri"/>
      <family val="2"/>
      <scheme val="minor"/>
    </font>
    <font>
      <sz val="14"/>
      <color theme="1"/>
      <name val="Calibri"/>
      <family val="2"/>
      <scheme val="minor"/>
    </font>
    <font>
      <b/>
      <sz val="12"/>
      <color theme="0"/>
      <name val="Calibri"/>
      <family val="2"/>
      <scheme val="minor"/>
    </font>
    <font>
      <b/>
      <i/>
      <u/>
      <sz val="11"/>
      <color theme="1"/>
      <name val="Calibri (Corps)"/>
    </font>
    <font>
      <sz val="11"/>
      <color theme="1"/>
      <name val="Calibri (Corps)"/>
    </font>
  </fonts>
  <fills count="20">
    <fill>
      <patternFill patternType="none"/>
    </fill>
    <fill>
      <patternFill patternType="gray125"/>
    </fill>
    <fill>
      <patternFill patternType="solid">
        <fgColor rgb="FF00B050"/>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rgb="FF92D050"/>
        <bgColor indexed="64"/>
      </patternFill>
    </fill>
    <fill>
      <patternFill patternType="solid">
        <fgColor theme="9" tint="-0.249977111117893"/>
        <bgColor indexed="64"/>
      </patternFill>
    </fill>
    <fill>
      <patternFill patternType="solid">
        <fgColor theme="8" tint="-0.249977111117893"/>
        <bgColor indexed="64"/>
      </patternFill>
    </fill>
    <fill>
      <patternFill patternType="solid">
        <fgColor rgb="FF0070C0"/>
        <bgColor indexed="64"/>
      </patternFill>
    </fill>
    <fill>
      <patternFill patternType="solid">
        <fgColor theme="4"/>
        <bgColor theme="4"/>
      </patternFill>
    </fill>
    <fill>
      <patternFill patternType="solid">
        <fgColor rgb="FFC00000"/>
        <bgColor indexed="64"/>
      </patternFill>
    </fill>
    <fill>
      <patternFill patternType="solid">
        <fgColor rgb="FFCCC1DA"/>
        <bgColor indexed="64"/>
      </patternFill>
    </fill>
    <fill>
      <patternFill patternType="solid">
        <fgColor rgb="FFFBBF8F"/>
        <bgColor indexed="64"/>
      </patternFill>
    </fill>
    <fill>
      <patternFill patternType="solid">
        <fgColor rgb="FFE26A09"/>
        <bgColor indexed="64"/>
      </patternFill>
    </fill>
    <fill>
      <patternFill patternType="solid">
        <fgColor rgb="FF31869C"/>
        <bgColor indexed="64"/>
      </patternFill>
    </fill>
    <fill>
      <patternFill patternType="solid">
        <fgColor rgb="FF7030A0"/>
        <bgColor indexed="64"/>
      </patternFill>
    </fill>
    <fill>
      <patternFill patternType="solid">
        <fgColor theme="5" tint="-0.249977111117893"/>
        <bgColor indexed="64"/>
      </patternFill>
    </fill>
    <fill>
      <patternFill patternType="solid">
        <fgColor rgb="FF002060"/>
        <bgColor indexed="64"/>
      </patternFill>
    </fill>
    <fill>
      <patternFill patternType="solid">
        <fgColor theme="4" tint="0.79998168889431442"/>
        <bgColor theme="4" tint="0.79998168889431442"/>
      </patternFill>
    </fill>
  </fills>
  <borders count="16">
    <border>
      <left/>
      <right/>
      <top/>
      <bottom/>
      <diagonal/>
    </border>
    <border>
      <left/>
      <right style="thin">
        <color theme="0"/>
      </right>
      <top style="thin">
        <color theme="0"/>
      </top>
      <bottom style="thin">
        <color theme="0"/>
      </bottom>
      <diagonal/>
    </border>
    <border>
      <left style="thin">
        <color theme="0"/>
      </left>
      <right/>
      <top/>
      <bottom style="thick">
        <color theme="0"/>
      </bottom>
      <diagonal/>
    </border>
    <border>
      <left/>
      <right/>
      <top style="thin">
        <color theme="0" tint="-0.14996795556505021"/>
      </top>
      <bottom style="thin">
        <color theme="0" tint="-0.14996795556505021"/>
      </bottom>
      <diagonal/>
    </border>
    <border>
      <left style="medium">
        <color auto="1"/>
      </left>
      <right/>
      <top/>
      <bottom/>
      <diagonal/>
    </border>
    <border>
      <left/>
      <right style="medium">
        <color auto="1"/>
      </right>
      <top/>
      <bottom/>
      <diagonal/>
    </border>
    <border>
      <left style="medium">
        <color auto="1"/>
      </left>
      <right/>
      <top style="thin">
        <color theme="0" tint="-0.14996795556505021"/>
      </top>
      <bottom style="thin">
        <color theme="0" tint="-0.14996795556505021"/>
      </bottom>
      <diagonal/>
    </border>
    <border>
      <left/>
      <right style="medium">
        <color auto="1"/>
      </right>
      <top style="thin">
        <color theme="0" tint="-0.14996795556505021"/>
      </top>
      <bottom style="thin">
        <color theme="0" tint="-0.14996795556505021"/>
      </bottom>
      <diagonal/>
    </border>
    <border>
      <left/>
      <right/>
      <top/>
      <bottom style="medium">
        <color indexed="64"/>
      </bottom>
      <diagonal/>
    </border>
    <border>
      <left style="medium">
        <color auto="1"/>
      </left>
      <right/>
      <top/>
      <bottom style="medium">
        <color indexed="64"/>
      </bottom>
      <diagonal/>
    </border>
    <border>
      <left/>
      <right style="medium">
        <color auto="1"/>
      </right>
      <top/>
      <bottom style="medium">
        <color indexed="64"/>
      </bottom>
      <diagonal/>
    </border>
    <border>
      <left/>
      <right/>
      <top/>
      <bottom style="thick">
        <color theme="0"/>
      </bottom>
      <diagonal/>
    </border>
    <border>
      <left/>
      <right/>
      <top style="medium">
        <color indexed="64"/>
      </top>
      <bottom/>
      <diagonal/>
    </border>
    <border>
      <left/>
      <right style="medium">
        <color indexed="64"/>
      </right>
      <top style="medium">
        <color indexed="64"/>
      </top>
      <bottom/>
      <diagonal/>
    </border>
    <border>
      <left style="thin">
        <color theme="0"/>
      </left>
      <right/>
      <top/>
      <bottom/>
      <diagonal/>
    </border>
    <border>
      <left style="medium">
        <color indexed="64"/>
      </left>
      <right/>
      <top style="medium">
        <color indexed="64"/>
      </top>
      <bottom/>
      <diagonal/>
    </border>
  </borders>
  <cellStyleXfs count="1">
    <xf numFmtId="0" fontId="0" fillId="0" borderId="0"/>
  </cellStyleXfs>
  <cellXfs count="115">
    <xf numFmtId="0" fontId="0" fillId="0" borderId="0" xfId="0"/>
    <xf numFmtId="0" fontId="0" fillId="0" borderId="0" xfId="0" applyAlignment="1">
      <alignment horizontal="center" vertical="center"/>
    </xf>
    <xf numFmtId="164" fontId="3" fillId="0" borderId="5" xfId="0" applyNumberFormat="1" applyFont="1" applyBorder="1" applyAlignment="1">
      <alignment horizontal="center" vertical="center"/>
    </xf>
    <xf numFmtId="164" fontId="4" fillId="0" borderId="5" xfId="0" applyNumberFormat="1" applyFont="1" applyBorder="1" applyAlignment="1">
      <alignment horizontal="center" vertical="center"/>
    </xf>
    <xf numFmtId="164" fontId="4" fillId="0" borderId="3" xfId="0" applyNumberFormat="1" applyFont="1" applyBorder="1" applyAlignment="1">
      <alignment horizontal="center" vertical="center"/>
    </xf>
    <xf numFmtId="164" fontId="3" fillId="0" borderId="7" xfId="0" applyNumberFormat="1" applyFont="1" applyBorder="1" applyAlignment="1">
      <alignment horizontal="center" vertical="center"/>
    </xf>
    <xf numFmtId="164" fontId="3" fillId="0" borderId="3" xfId="0" applyNumberFormat="1" applyFont="1" applyBorder="1" applyAlignment="1">
      <alignment horizontal="center" vertical="center"/>
    </xf>
    <xf numFmtId="164" fontId="4" fillId="0" borderId="7" xfId="0" applyNumberFormat="1" applyFont="1" applyBorder="1" applyAlignment="1">
      <alignment horizontal="center" vertical="center"/>
    </xf>
    <xf numFmtId="0" fontId="9" fillId="5" borderId="4" xfId="0" applyFont="1" applyFill="1" applyBorder="1" applyAlignment="1">
      <alignment horizontal="center" vertical="center"/>
    </xf>
    <xf numFmtId="0" fontId="9" fillId="14" borderId="5" xfId="0" applyFont="1" applyFill="1" applyBorder="1" applyAlignment="1">
      <alignment horizontal="center" vertical="center"/>
    </xf>
    <xf numFmtId="0" fontId="9" fillId="5" borderId="5" xfId="0" applyFont="1" applyFill="1" applyBorder="1" applyAlignment="1">
      <alignment horizontal="center" vertical="center"/>
    </xf>
    <xf numFmtId="0" fontId="9" fillId="13" borderId="4" xfId="0" applyFont="1" applyFill="1" applyBorder="1" applyAlignment="1">
      <alignment horizontal="center" vertical="center"/>
    </xf>
    <xf numFmtId="0" fontId="9" fillId="13" borderId="5" xfId="0" applyFont="1" applyFill="1" applyBorder="1" applyAlignment="1">
      <alignment horizontal="center" vertical="center"/>
    </xf>
    <xf numFmtId="0" fontId="0" fillId="19" borderId="1" xfId="0" applyFill="1" applyBorder="1" applyAlignment="1">
      <alignment horizontal="center" vertical="center"/>
    </xf>
    <xf numFmtId="0" fontId="11" fillId="10" borderId="2" xfId="0" applyFont="1" applyFill="1" applyBorder="1" applyAlignment="1">
      <alignment horizontal="center" vertical="center"/>
    </xf>
    <xf numFmtId="164" fontId="12" fillId="0" borderId="4" xfId="0" applyNumberFormat="1" applyFont="1" applyBorder="1" applyAlignment="1" applyProtection="1">
      <alignment horizontal="center" vertical="center"/>
      <protection locked="0"/>
    </xf>
    <xf numFmtId="164" fontId="12" fillId="0" borderId="6" xfId="0" applyNumberFormat="1" applyFont="1" applyBorder="1" applyAlignment="1" applyProtection="1">
      <alignment horizontal="center" vertical="center"/>
      <protection locked="0"/>
    </xf>
    <xf numFmtId="164" fontId="12" fillId="0" borderId="3" xfId="0" applyNumberFormat="1" applyFont="1" applyBorder="1" applyAlignment="1" applyProtection="1">
      <alignment horizontal="center" vertical="center"/>
      <protection locked="0"/>
    </xf>
    <xf numFmtId="0" fontId="9" fillId="10" borderId="2" xfId="0" applyFont="1" applyFill="1" applyBorder="1" applyAlignment="1">
      <alignment horizontal="center" vertical="center"/>
    </xf>
    <xf numFmtId="0" fontId="14" fillId="0" borderId="0" xfId="0" applyFont="1" applyAlignment="1">
      <alignment horizontal="center" vertical="center"/>
    </xf>
    <xf numFmtId="0" fontId="9" fillId="6" borderId="5" xfId="0" applyFont="1" applyFill="1" applyBorder="1" applyAlignment="1">
      <alignment horizontal="left" vertical="center"/>
    </xf>
    <xf numFmtId="0" fontId="9" fillId="12" borderId="5" xfId="0" applyFont="1" applyFill="1" applyBorder="1" applyAlignment="1">
      <alignment horizontal="center" vertical="center"/>
    </xf>
    <xf numFmtId="164" fontId="0" fillId="0" borderId="0" xfId="0" applyNumberFormat="1" applyAlignment="1">
      <alignment horizontal="center" vertical="center"/>
    </xf>
    <xf numFmtId="0" fontId="9" fillId="12" borderId="0" xfId="0" applyFont="1" applyFill="1" applyAlignment="1">
      <alignment horizontal="center" vertical="center"/>
    </xf>
    <xf numFmtId="164" fontId="3" fillId="0" borderId="0" xfId="0" applyNumberFormat="1" applyFont="1" applyAlignment="1">
      <alignment horizontal="center" vertical="center"/>
    </xf>
    <xf numFmtId="0" fontId="9" fillId="6" borderId="0" xfId="0" applyFont="1" applyFill="1" applyAlignment="1">
      <alignment horizontal="left" vertical="center"/>
    </xf>
    <xf numFmtId="164" fontId="4" fillId="0" borderId="0" xfId="0" applyNumberFormat="1" applyFont="1" applyAlignment="1">
      <alignment horizontal="center" vertical="center"/>
    </xf>
    <xf numFmtId="0" fontId="9" fillId="5" borderId="0" xfId="0" applyFont="1" applyFill="1" applyAlignment="1">
      <alignment horizontal="center" vertical="center"/>
    </xf>
    <xf numFmtId="0" fontId="9" fillId="13" borderId="0" xfId="0" applyFont="1" applyFill="1" applyAlignment="1">
      <alignment horizontal="center" vertical="center"/>
    </xf>
    <xf numFmtId="0" fontId="9" fillId="14" borderId="0" xfId="0" applyFont="1" applyFill="1" applyAlignment="1">
      <alignment horizontal="center" vertical="center"/>
    </xf>
    <xf numFmtId="0" fontId="9" fillId="6" borderId="0" xfId="0" applyFont="1" applyFill="1" applyAlignment="1">
      <alignment horizontal="center" vertical="center"/>
    </xf>
    <xf numFmtId="0" fontId="9" fillId="6" borderId="0" xfId="0" applyFont="1" applyFill="1" applyAlignment="1">
      <alignment horizontal="right" vertical="center"/>
    </xf>
    <xf numFmtId="0" fontId="9" fillId="5" borderId="0" xfId="0" applyFont="1" applyFill="1" applyAlignment="1">
      <alignment horizontal="right" vertical="center"/>
    </xf>
    <xf numFmtId="0" fontId="9" fillId="12" borderId="0" xfId="0" applyFont="1" applyFill="1" applyAlignment="1">
      <alignment horizontal="right" vertical="center"/>
    </xf>
    <xf numFmtId="0" fontId="9" fillId="13" borderId="0" xfId="0" applyFont="1" applyFill="1" applyAlignment="1">
      <alignment horizontal="right" vertical="center"/>
    </xf>
    <xf numFmtId="0" fontId="9" fillId="14" borderId="0" xfId="0" applyFont="1" applyFill="1" applyAlignment="1">
      <alignment horizontal="right" vertical="center"/>
    </xf>
    <xf numFmtId="0" fontId="9" fillId="15" borderId="0" xfId="0" applyFont="1" applyFill="1" applyAlignment="1">
      <alignment horizontal="right" vertical="center"/>
    </xf>
    <xf numFmtId="0" fontId="9" fillId="15" borderId="0" xfId="0" applyFont="1" applyFill="1" applyAlignment="1">
      <alignment horizontal="center" vertical="center"/>
    </xf>
    <xf numFmtId="0" fontId="8" fillId="0" borderId="0" xfId="0" applyFont="1" applyAlignment="1">
      <alignment horizontal="center" vertical="center" wrapText="1"/>
    </xf>
    <xf numFmtId="0" fontId="7" fillId="0" borderId="0" xfId="0" applyFont="1" applyAlignment="1">
      <alignment horizontal="center" vertical="center" wrapText="1"/>
    </xf>
    <xf numFmtId="164" fontId="12" fillId="0" borderId="0" xfId="0" applyNumberFormat="1" applyFont="1" applyAlignment="1" applyProtection="1">
      <alignment horizontal="center" vertical="center"/>
      <protection locked="0"/>
    </xf>
    <xf numFmtId="0" fontId="2" fillId="0" borderId="0" xfId="0" applyFont="1" applyAlignment="1">
      <alignment horizontal="center" vertical="center"/>
    </xf>
    <xf numFmtId="0" fontId="2" fillId="0" borderId="0" xfId="0" applyFont="1" applyAlignment="1">
      <alignment horizontal="center" vertical="center" wrapText="1"/>
    </xf>
    <xf numFmtId="165" fontId="9" fillId="6" borderId="12" xfId="0" applyNumberFormat="1" applyFont="1" applyFill="1" applyBorder="1" applyAlignment="1">
      <alignment horizontal="center" vertical="center"/>
    </xf>
    <xf numFmtId="0" fontId="9" fillId="6" borderId="4"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165" fontId="9" fillId="5" borderId="12" xfId="0" applyNumberFormat="1" applyFont="1" applyFill="1" applyBorder="1" applyAlignment="1">
      <alignment horizontal="center" vertical="center" wrapText="1"/>
    </xf>
    <xf numFmtId="165" fontId="9" fillId="3" borderId="12" xfId="0" applyNumberFormat="1" applyFont="1" applyFill="1" applyBorder="1" applyAlignment="1">
      <alignment horizontal="center" vertical="center" wrapText="1"/>
    </xf>
    <xf numFmtId="0" fontId="9" fillId="12" borderId="4" xfId="0" applyFont="1" applyFill="1" applyBorder="1" applyAlignment="1">
      <alignment horizontal="center" vertical="center"/>
    </xf>
    <xf numFmtId="165" fontId="9" fillId="4" borderId="12" xfId="0" applyNumberFormat="1" applyFont="1" applyFill="1" applyBorder="1" applyAlignment="1">
      <alignment horizontal="center" vertical="center" wrapText="1"/>
    </xf>
    <xf numFmtId="165" fontId="9" fillId="7" borderId="12" xfId="0" applyNumberFormat="1" applyFont="1" applyFill="1" applyBorder="1" applyAlignment="1">
      <alignment horizontal="center" vertical="center" wrapText="1"/>
    </xf>
    <xf numFmtId="0" fontId="9" fillId="14" borderId="4" xfId="0" applyFont="1" applyFill="1" applyBorder="1" applyAlignment="1">
      <alignment horizontal="center" vertical="center"/>
    </xf>
    <xf numFmtId="0" fontId="9" fillId="15" borderId="4" xfId="0" applyFont="1" applyFill="1" applyBorder="1" applyAlignment="1">
      <alignment horizontal="left" vertical="center"/>
    </xf>
    <xf numFmtId="165" fontId="9" fillId="8" borderId="13" xfId="0" applyNumberFormat="1" applyFont="1" applyFill="1" applyBorder="1" applyAlignment="1">
      <alignment vertical="center" wrapText="1"/>
    </xf>
    <xf numFmtId="0" fontId="9" fillId="15" borderId="5" xfId="0" applyFont="1" applyFill="1" applyBorder="1" applyAlignment="1">
      <alignment horizontal="center" vertical="center"/>
    </xf>
    <xf numFmtId="0" fontId="6" fillId="0" borderId="0" xfId="0" applyFont="1" applyAlignment="1">
      <alignment vertical="center"/>
    </xf>
    <xf numFmtId="0" fontId="9" fillId="0" borderId="0" xfId="0" applyFont="1" applyAlignment="1">
      <alignment vertical="center"/>
    </xf>
    <xf numFmtId="0" fontId="0" fillId="0" borderId="0" xfId="0" applyAlignment="1">
      <alignment vertical="center"/>
    </xf>
    <xf numFmtId="164" fontId="0" fillId="0" borderId="3" xfId="0" applyNumberFormat="1" applyBorder="1" applyAlignment="1">
      <alignment horizontal="center" vertical="center"/>
    </xf>
    <xf numFmtId="0" fontId="0" fillId="0" borderId="0" xfId="0" applyAlignment="1">
      <alignment horizontal="center" vertical="center" wrapText="1"/>
    </xf>
    <xf numFmtId="0" fontId="0" fillId="0" borderId="0" xfId="0" applyAlignment="1">
      <alignment vertical="center" wrapText="1"/>
    </xf>
    <xf numFmtId="2" fontId="0" fillId="0" borderId="0" xfId="0" applyNumberFormat="1" applyAlignment="1">
      <alignment horizontal="center" vertical="center"/>
    </xf>
    <xf numFmtId="0" fontId="13" fillId="0" borderId="0" xfId="0" applyFont="1" applyAlignment="1">
      <alignment horizontal="center" vertical="center"/>
    </xf>
    <xf numFmtId="0" fontId="9" fillId="10" borderId="2" xfId="0" applyFont="1" applyFill="1" applyBorder="1" applyAlignment="1">
      <alignment horizontal="center" vertical="center"/>
    </xf>
    <xf numFmtId="0" fontId="9" fillId="10" borderId="11" xfId="0" applyFont="1" applyFill="1" applyBorder="1" applyAlignment="1">
      <alignment horizontal="center" vertical="center"/>
    </xf>
    <xf numFmtId="0" fontId="9" fillId="10" borderId="14" xfId="0" applyFont="1" applyFill="1" applyBorder="1" applyAlignment="1">
      <alignment horizontal="center" vertical="center"/>
    </xf>
    <xf numFmtId="0" fontId="9" fillId="10" borderId="0" xfId="0" applyFont="1" applyFill="1" applyAlignment="1">
      <alignment horizontal="center" vertical="center"/>
    </xf>
    <xf numFmtId="0" fontId="15" fillId="10" borderId="2" xfId="0" applyFont="1" applyFill="1" applyBorder="1" applyAlignment="1">
      <alignment horizontal="center" vertical="center"/>
    </xf>
    <xf numFmtId="0" fontId="15" fillId="10" borderId="11" xfId="0" applyFont="1" applyFill="1" applyBorder="1" applyAlignment="1">
      <alignment horizontal="center" vertical="center"/>
    </xf>
    <xf numFmtId="0" fontId="15" fillId="10" borderId="14" xfId="0" applyFont="1" applyFill="1" applyBorder="1" applyAlignment="1">
      <alignment horizontal="center" vertical="center"/>
    </xf>
    <xf numFmtId="0" fontId="15" fillId="10" borderId="0" xfId="0" applyFont="1" applyFill="1" applyAlignment="1">
      <alignment horizontal="center" vertical="center"/>
    </xf>
    <xf numFmtId="0" fontId="0" fillId="0" borderId="15" xfId="0" applyBorder="1"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horizontal="center" vertical="top" wrapText="1"/>
    </xf>
    <xf numFmtId="0" fontId="0" fillId="0" borderId="4" xfId="0" applyBorder="1" applyAlignment="1">
      <alignment horizontal="center" vertical="top" wrapText="1"/>
    </xf>
    <xf numFmtId="0" fontId="0" fillId="0" borderId="0" xfId="0" applyAlignment="1">
      <alignment horizontal="center" vertical="top" wrapText="1"/>
    </xf>
    <xf numFmtId="0" fontId="0" fillId="0" borderId="5" xfId="0" applyBorder="1" applyAlignment="1">
      <alignment horizontal="center" vertical="top" wrapText="1"/>
    </xf>
    <xf numFmtId="0" fontId="0" fillId="0" borderId="9" xfId="0" applyBorder="1" applyAlignment="1">
      <alignment horizontal="center" vertical="top" wrapText="1"/>
    </xf>
    <xf numFmtId="0" fontId="0" fillId="0" borderId="8" xfId="0" applyBorder="1" applyAlignment="1">
      <alignment horizontal="center" vertical="top" wrapText="1"/>
    </xf>
    <xf numFmtId="0" fontId="0" fillId="0" borderId="10" xfId="0" applyBorder="1" applyAlignment="1">
      <alignment horizontal="center" vertical="top" wrapText="1"/>
    </xf>
    <xf numFmtId="0" fontId="13" fillId="0" borderId="15"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5" fillId="7" borderId="15" xfId="0" applyFont="1" applyFill="1" applyBorder="1" applyAlignment="1" applyProtection="1">
      <alignment horizontal="left" vertical="center" wrapText="1"/>
      <protection locked="0"/>
    </xf>
    <xf numFmtId="0" fontId="5" fillId="7" borderId="12" xfId="0" applyFont="1" applyFill="1" applyBorder="1" applyAlignment="1" applyProtection="1">
      <alignment horizontal="left" vertical="center" wrapText="1"/>
      <protection locked="0"/>
    </xf>
    <xf numFmtId="0" fontId="5" fillId="17" borderId="15" xfId="0" applyFont="1" applyFill="1" applyBorder="1" applyAlignment="1" applyProtection="1">
      <alignment horizontal="left" vertical="center" wrapText="1"/>
      <protection locked="0"/>
    </xf>
    <xf numFmtId="0" fontId="5" fillId="17" borderId="12" xfId="0" applyFont="1" applyFill="1" applyBorder="1" applyAlignment="1" applyProtection="1">
      <alignment horizontal="left" vertical="center" wrapText="1"/>
      <protection locked="0"/>
    </xf>
    <xf numFmtId="0" fontId="5" fillId="18" borderId="15" xfId="0" applyFont="1" applyFill="1" applyBorder="1" applyAlignment="1" applyProtection="1">
      <alignment horizontal="left" vertical="center" wrapText="1"/>
      <protection locked="0"/>
    </xf>
    <xf numFmtId="0" fontId="5" fillId="18" borderId="12" xfId="0" applyFont="1" applyFill="1" applyBorder="1" applyAlignment="1" applyProtection="1">
      <alignment horizontal="left" vertical="center" wrapText="1"/>
      <protection locked="0"/>
    </xf>
    <xf numFmtId="165" fontId="9" fillId="3" borderId="12" xfId="0" applyNumberFormat="1" applyFont="1" applyFill="1" applyBorder="1" applyAlignment="1">
      <alignment horizontal="center" vertical="center" wrapText="1"/>
    </xf>
    <xf numFmtId="165" fontId="9" fillId="3" borderId="13" xfId="0" applyNumberFormat="1" applyFont="1" applyFill="1" applyBorder="1" applyAlignment="1">
      <alignment horizontal="center" vertical="center" wrapText="1"/>
    </xf>
    <xf numFmtId="165" fontId="9" fillId="4" borderId="12" xfId="0" applyNumberFormat="1" applyFont="1" applyFill="1" applyBorder="1" applyAlignment="1">
      <alignment horizontal="center" vertical="center" wrapText="1"/>
    </xf>
    <xf numFmtId="165" fontId="9" fillId="4" borderId="13" xfId="0" applyNumberFormat="1" applyFont="1" applyFill="1" applyBorder="1" applyAlignment="1">
      <alignment horizontal="center" vertical="center" wrapText="1"/>
    </xf>
    <xf numFmtId="165" fontId="9" fillId="7" borderId="12" xfId="0" applyNumberFormat="1" applyFont="1" applyFill="1" applyBorder="1" applyAlignment="1">
      <alignment horizontal="center" vertical="center" wrapText="1"/>
    </xf>
    <xf numFmtId="165" fontId="9" fillId="7" borderId="13" xfId="0" applyNumberFormat="1" applyFont="1" applyFill="1" applyBorder="1" applyAlignment="1">
      <alignment horizontal="center" vertical="center" wrapText="1"/>
    </xf>
    <xf numFmtId="165" fontId="9" fillId="8" borderId="12" xfId="0" applyNumberFormat="1" applyFont="1" applyFill="1" applyBorder="1" applyAlignment="1">
      <alignment horizontal="left" vertical="center" wrapText="1"/>
    </xf>
    <xf numFmtId="165" fontId="9" fillId="8" borderId="13" xfId="0" applyNumberFormat="1" applyFont="1" applyFill="1" applyBorder="1" applyAlignment="1">
      <alignment horizontal="left" vertical="center" wrapText="1"/>
    </xf>
    <xf numFmtId="0" fontId="5" fillId="11" borderId="0" xfId="0" applyFont="1" applyFill="1" applyAlignment="1" applyProtection="1">
      <alignment horizontal="center" vertical="center"/>
      <protection locked="0"/>
    </xf>
    <xf numFmtId="0" fontId="5" fillId="2" borderId="15" xfId="0" applyFont="1" applyFill="1" applyBorder="1" applyAlignment="1" applyProtection="1">
      <alignment horizontal="left" vertical="center"/>
      <protection locked="0"/>
    </xf>
    <xf numFmtId="0" fontId="5" fillId="2" borderId="12" xfId="0" applyFont="1" applyFill="1" applyBorder="1" applyAlignment="1" applyProtection="1">
      <alignment horizontal="left" vertical="center"/>
      <protection locked="0"/>
    </xf>
    <xf numFmtId="165" fontId="9" fillId="6" borderId="12" xfId="0" applyNumberFormat="1" applyFont="1" applyFill="1" applyBorder="1" applyAlignment="1">
      <alignment horizontal="center" vertical="center"/>
    </xf>
    <xf numFmtId="165" fontId="9" fillId="6" borderId="13" xfId="0" applyNumberFormat="1" applyFont="1" applyFill="1" applyBorder="1" applyAlignment="1">
      <alignment horizontal="center" vertical="center"/>
    </xf>
    <xf numFmtId="0" fontId="5" fillId="9" borderId="15" xfId="0" applyFont="1" applyFill="1" applyBorder="1" applyAlignment="1" applyProtection="1">
      <alignment horizontal="left" vertical="center" wrapText="1"/>
      <protection locked="0"/>
    </xf>
    <xf numFmtId="0" fontId="5" fillId="9" borderId="12" xfId="0" applyFont="1" applyFill="1" applyBorder="1" applyAlignment="1" applyProtection="1">
      <alignment horizontal="left" vertical="center" wrapText="1"/>
      <protection locked="0"/>
    </xf>
    <xf numFmtId="0" fontId="5" fillId="16" borderId="15" xfId="0" applyFont="1" applyFill="1" applyBorder="1" applyAlignment="1" applyProtection="1">
      <alignment horizontal="left" vertical="center" wrapText="1"/>
      <protection locked="0"/>
    </xf>
    <xf numFmtId="0" fontId="5" fillId="16" borderId="12" xfId="0" applyFont="1" applyFill="1" applyBorder="1" applyAlignment="1" applyProtection="1">
      <alignment horizontal="left" vertical="center" wrapText="1"/>
      <protection locked="0"/>
    </xf>
    <xf numFmtId="165" fontId="9" fillId="5" borderId="12" xfId="0" applyNumberFormat="1" applyFont="1" applyFill="1" applyBorder="1" applyAlignment="1">
      <alignment horizontal="center" vertical="center" wrapText="1"/>
    </xf>
    <xf numFmtId="165" fontId="9" fillId="5" borderId="13" xfId="0" applyNumberFormat="1" applyFont="1" applyFill="1" applyBorder="1" applyAlignment="1">
      <alignment horizontal="center" vertical="center" wrapText="1"/>
    </xf>
  </cellXfs>
  <cellStyles count="1">
    <cellStyle name="Normal" xfId="0" builtinId="0"/>
  </cellStyles>
  <dxfs count="178">
    <dxf>
      <fill>
        <patternFill>
          <bgColor rgb="FF04EE44"/>
        </patternFill>
      </fill>
    </dxf>
    <dxf>
      <fill>
        <patternFill>
          <bgColor theme="9" tint="0.39994506668294322"/>
        </patternFill>
      </fill>
    </dxf>
    <dxf>
      <font>
        <b val="0"/>
        <i val="0"/>
        <strike val="0"/>
        <condense val="0"/>
        <extend val="0"/>
        <outline val="0"/>
        <shadow val="0"/>
        <u val="none"/>
        <vertAlign val="baseline"/>
        <sz val="11"/>
        <color auto="1"/>
        <name val="Calibri"/>
        <family val="2"/>
        <scheme val="minor"/>
      </font>
      <numFmt numFmtId="164" formatCode="[=0]\-;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164" formatCode="[=0]\-;General"/>
      <alignment horizontal="center" vertical="center" textRotation="0" wrapText="0" indent="0" justifyLastLine="0" shrinkToFit="0" readingOrder="0"/>
      <border diagonalUp="0" diagonalDown="0">
        <left/>
        <right style="medium">
          <color indexed="64"/>
        </right>
      </border>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u val="none"/>
        <vertAlign val="baseline"/>
        <sz val="11"/>
        <color auto="1"/>
        <name val="Calibri"/>
        <family val="2"/>
        <scheme val="minor"/>
      </font>
      <numFmt numFmtId="164" formatCode="[=0]\-;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i val="0"/>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border diagonalUp="0" diagonalDown="0">
        <left style="medium">
          <color indexed="64"/>
        </left>
        <right/>
      </border>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i val="0"/>
        <strike val="0"/>
        <condense val="0"/>
        <extend val="0"/>
        <outline val="0"/>
        <shadow val="0"/>
        <u val="none"/>
        <vertAlign val="baseline"/>
        <sz val="11"/>
        <color auto="1"/>
        <name val="Calibri"/>
        <family val="2"/>
        <scheme val="minor"/>
      </font>
      <numFmt numFmtId="164" formatCode="[=0]\-;General"/>
      <alignment horizontal="center" vertical="center" textRotation="0" wrapText="0" indent="0" justifyLastLine="0" shrinkToFit="0" readingOrder="0"/>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164" formatCode="[=0]\-;General"/>
      <fill>
        <patternFill patternType="none">
          <fgColor indexed="64"/>
          <bgColor indexed="65"/>
        </patternFill>
      </fill>
      <alignment horizontal="center" vertical="center" textRotation="0" wrapText="0" indent="0" justifyLastLine="0" shrinkToFit="0" readingOrder="0"/>
      <border diagonalUp="0" diagonalDown="0">
        <left/>
        <right style="medium">
          <color indexed="64"/>
        </right>
      </border>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i val="0"/>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border diagonalUp="0" diagonalDown="0">
        <left style="medium">
          <color indexed="64"/>
        </left>
        <right/>
      </border>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i val="0"/>
        <strike val="0"/>
        <condense val="0"/>
        <extend val="0"/>
        <outline val="0"/>
        <shadow val="0"/>
        <u val="none"/>
        <vertAlign val="baseline"/>
        <sz val="11"/>
        <color auto="1"/>
        <name val="Calibri"/>
        <family val="2"/>
        <scheme val="minor"/>
      </font>
      <numFmt numFmtId="164" formatCode="[=0]\-;General"/>
      <alignment horizontal="center" vertical="center" textRotation="0" wrapText="0" indent="0" justifyLastLine="0" shrinkToFit="0" readingOrder="0"/>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164" formatCode="[=0]\-;General"/>
      <fill>
        <patternFill patternType="none">
          <fgColor indexed="64"/>
          <bgColor indexed="65"/>
        </patternFill>
      </fill>
      <alignment horizontal="center" vertical="center" textRotation="0" wrapText="0" indent="0" justifyLastLine="0" shrinkToFit="0" readingOrder="0"/>
      <border diagonalUp="0" diagonalDown="0">
        <left/>
        <right style="medium">
          <color indexed="64"/>
        </right>
      </border>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i val="0"/>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border diagonalUp="0" diagonalDown="0">
        <left style="medium">
          <color indexed="64"/>
        </left>
        <right/>
      </border>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i val="0"/>
        <strike val="0"/>
        <condense val="0"/>
        <extend val="0"/>
        <outline val="0"/>
        <shadow val="0"/>
        <u val="none"/>
        <vertAlign val="baseline"/>
        <sz val="11"/>
        <color auto="1"/>
        <name val="Calibri"/>
        <family val="2"/>
        <scheme val="minor"/>
      </font>
      <numFmt numFmtId="164" formatCode="[=0]\-;General"/>
      <alignment horizontal="center" vertical="center" textRotation="0" wrapText="0" indent="0" justifyLastLine="0" shrinkToFit="0" readingOrder="0"/>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164" formatCode="[=0]\-;General"/>
      <fill>
        <patternFill patternType="none">
          <fgColor indexed="64"/>
          <bgColor indexed="65"/>
        </patternFill>
      </fill>
      <alignment horizontal="center" vertical="center" textRotation="0" wrapText="0" indent="0" justifyLastLine="0" shrinkToFit="0" readingOrder="0"/>
      <border diagonalUp="0" diagonalDown="0">
        <left/>
        <right style="medium">
          <color indexed="64"/>
        </right>
      </border>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i val="0"/>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border diagonalUp="0" diagonalDown="0">
        <left style="medium">
          <color indexed="64"/>
        </left>
        <right/>
      </border>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i val="0"/>
        <strike val="0"/>
        <condense val="0"/>
        <extend val="0"/>
        <outline val="0"/>
        <shadow val="0"/>
        <u val="none"/>
        <vertAlign val="baseline"/>
        <sz val="11"/>
        <color auto="1"/>
        <name val="Calibri"/>
        <family val="2"/>
        <scheme val="minor"/>
      </font>
      <numFmt numFmtId="164" formatCode="[=0]\-;General"/>
      <alignment horizontal="center" vertical="center" textRotation="0" wrapText="0" indent="0" justifyLastLine="0" shrinkToFit="0" readingOrder="0"/>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164" formatCode="[=0]\-;General"/>
      <fill>
        <patternFill patternType="none">
          <fgColor indexed="64"/>
          <bgColor indexed="65"/>
        </patternFill>
      </fill>
      <alignment horizontal="center" vertical="center" textRotation="0" wrapText="0" indent="0" justifyLastLine="0" shrinkToFit="0" readingOrder="0"/>
      <border diagonalUp="0" diagonalDown="0">
        <left/>
        <right style="medium">
          <color indexed="64"/>
        </right>
      </border>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i val="0"/>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border diagonalUp="0" diagonalDown="0">
        <left style="medium">
          <color indexed="64"/>
        </left>
        <right/>
      </border>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i val="0"/>
        <strike val="0"/>
        <condense val="0"/>
        <extend val="0"/>
        <outline val="0"/>
        <shadow val="0"/>
        <u val="none"/>
        <vertAlign val="baseline"/>
        <sz val="11"/>
        <color auto="1"/>
        <name val="Calibri"/>
        <family val="2"/>
        <scheme val="minor"/>
      </font>
      <numFmt numFmtId="164" formatCode="[=0]\-;General"/>
      <alignment horizontal="center" vertical="center" textRotation="0" wrapText="0" indent="0" justifyLastLine="0" shrinkToFit="0" readingOrder="0"/>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164" formatCode="[=0]\-;General"/>
      <fill>
        <patternFill patternType="none">
          <fgColor indexed="64"/>
          <bgColor indexed="65"/>
        </patternFill>
      </fill>
      <alignment horizontal="center" vertical="center" textRotation="0" wrapText="0" indent="0" justifyLastLine="0" shrinkToFit="0" readingOrder="0"/>
      <border diagonalUp="0" diagonalDown="0">
        <left/>
        <right style="medium">
          <color indexed="64"/>
        </right>
      </border>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i val="0"/>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i/>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border diagonalUp="0" diagonalDown="0">
        <left style="medium">
          <color indexed="64"/>
        </left>
        <right/>
      </border>
      <protection locked="0"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i val="0"/>
        <strike val="0"/>
        <condense val="0"/>
        <extend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numFmt numFmtId="164" formatCode="[=0]\-;General"/>
      <fill>
        <patternFill patternType="none">
          <fgColor indexed="64"/>
          <bgColor auto="1"/>
        </patternFill>
      </fil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border outline="0">
        <top style="thick">
          <color theme="0"/>
        </top>
      </border>
    </dxf>
    <dxf>
      <alignment horizontal="center" vertical="center" textRotation="0" wrapText="0" indent="0" justifyLastLine="0" shrinkToFit="0" readingOrder="0"/>
    </dxf>
    <dxf>
      <border outline="0">
        <bottom style="thick">
          <color theme="0"/>
        </bottom>
      </border>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theme="0"/>
        </right>
        <top style="thin">
          <color theme="0"/>
        </top>
        <bottom style="thin">
          <color theme="0"/>
        </bottom>
      </border>
    </dxf>
    <dxf>
      <border outline="0">
        <top style="thin">
          <color theme="0"/>
        </top>
      </border>
    </dxf>
    <dxf>
      <border outline="0">
        <bottom style="thin">
          <color theme="0"/>
        </bottom>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alignment horizontal="center" vertical="center" textRotation="0" wrapText="0" indent="0" justifyLastLine="0" shrinkToFit="0" readingOrder="0"/>
    </dxf>
    <dxf>
      <border outline="0">
        <bottom style="thick">
          <color theme="0"/>
        </bottom>
      </border>
    </dxf>
    <dxf>
      <font>
        <b/>
        <i val="0"/>
        <strike val="0"/>
        <condense val="0"/>
        <extend val="0"/>
        <outline val="0"/>
        <shadow val="0"/>
        <u val="none"/>
        <vertAlign val="baseline"/>
        <sz val="14"/>
        <color theme="0"/>
        <name val="Calibri"/>
        <family val="2"/>
        <scheme val="minor"/>
      </font>
      <fill>
        <patternFill patternType="solid">
          <fgColor theme="4"/>
          <bgColor theme="4"/>
        </patternFill>
      </fil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theme="0"/>
        </right>
        <top style="thin">
          <color theme="0"/>
        </top>
        <bottom style="thin">
          <color theme="0"/>
        </bottom>
      </border>
    </dxf>
    <dxf>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theme="0"/>
        </right>
        <top style="thin">
          <color theme="0"/>
        </top>
        <bottom style="thin">
          <color theme="0"/>
        </bottom>
      </border>
    </dxf>
    <dxf>
      <fill>
        <patternFill patternType="solid">
          <fgColor theme="4" tint="0.79998168889431442"/>
          <bgColor theme="4" tint="0.79998168889431442"/>
        </patternFill>
      </fill>
      <alignment horizontal="center" vertical="center" textRotation="0" wrapText="0" indent="0" justifyLastLine="0" shrinkToFit="0" readingOrder="0"/>
    </dxf>
    <dxf>
      <border outline="0">
        <bottom style="thick">
          <color theme="0"/>
        </bottom>
      </border>
    </dxf>
    <dxf>
      <font>
        <b/>
        <i val="0"/>
        <strike val="0"/>
        <condense val="0"/>
        <extend val="0"/>
        <outline val="0"/>
        <shadow val="0"/>
        <u val="none"/>
        <vertAlign val="baseline"/>
        <sz val="14"/>
        <color theme="0"/>
        <name val="Calibri"/>
        <family val="2"/>
        <scheme val="minor"/>
      </font>
      <fill>
        <patternFill patternType="solid">
          <fgColor theme="4"/>
          <bgColor theme="4"/>
        </patternFill>
      </fill>
      <alignment horizontal="center" vertical="center" textRotation="0" wrapText="0" indent="0" justifyLastLine="0" shrinkToFit="0" readingOrder="0"/>
    </dxf>
  </dxfs>
  <tableStyles count="0" defaultTableStyle="TableStyleMedium9" defaultPivotStyle="PivotStyleLight16"/>
  <colors>
    <mruColors>
      <color rgb="FF04EE44"/>
      <color rgb="FF31869C"/>
      <color rgb="FFE26A09"/>
      <color rgb="FFFBBF8F"/>
      <color rgb="FFCCC1DA"/>
      <color rgb="FFB7D479"/>
      <color rgb="FF89B5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C6F0C10-95B5-814D-B045-3F4B14C75DCC}" name="Tablo_Finishs" displayName="Tablo_Finishs" ref="A1:B336" totalsRowShown="0" headerRowDxfId="177" dataDxfId="175" headerRowBorderDxfId="176">
  <autoFilter ref="A1:B336" xr:uid="{EC6F0C10-95B5-814D-B045-3F4B14C75DCC}">
    <filterColumn colId="0" hiddenButton="1"/>
    <filterColumn colId="1" hiddenButton="1"/>
  </autoFilter>
  <tableColumns count="2">
    <tableColumn id="1" xr3:uid="{D0E03C5E-4D54-6A4B-A781-B0DD22D4F017}" name="Score" dataDxfId="174"/>
    <tableColumn id="2" xr3:uid="{27AB7810-5666-8A4F-B29E-4B6603ED2E2D}" name="Finish conseillé" dataDxfId="173"/>
  </tableColumns>
  <tableStyleInfo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21E381E-FD4F-5540-9BC8-686FF6BCAE0F}" name="Scores_Valides" displayName="Scores_Valides" ref="F3:L17" headerRowCount="0" headerRowDxfId="172" dataDxfId="171" totalsRowDxfId="170">
  <tableColumns count="7">
    <tableColumn id="1" xr3:uid="{551616CA-43D7-C848-8D53-4A7C114B3CE0}" name="Tour" totalsRowLabel="Total" headerRowDxfId="169" dataDxfId="168" totalsRowDxfId="167"/>
    <tableColumn id="2" xr3:uid="{59AFAD69-C416-3F49-BA30-E7FCD098C976}" name="Joueur 1" totalsRowFunction="custom" headerRowDxfId="166" dataDxfId="165" totalsRowDxfId="164">
      <calculatedColumnFormula array="1">IFERROR(_xlfn.IFS(Saisie!F4&lt;0,TRUE,Saisie!F4=Saisie!F3,"",Saisie!F4&gt;=0,Saisie!F4),"")</calculatedColumnFormula>
      <totalsRowFormula>SUBTOTAL(7,Scores_Valides[Joueur 1])</totalsRowFormula>
    </tableColumn>
    <tableColumn id="3" xr3:uid="{B55C1D70-FA71-C744-9645-9CF83D1F3759}" name="Joueur 2" totalsRowFunction="custom" headerRowDxfId="163" dataDxfId="162" totalsRowDxfId="161">
      <calculatedColumnFormula array="1">IFERROR(_xlfn.IFS(Saisie!M4&lt;0,TRUE,Saisie!M4=Saisie!M3,"",Saisie!M4&gt;=0,Saisie!M4),"")</calculatedColumnFormula>
      <totalsRowFormula>SUBTOTAL(9,Scores_Valides[Joueur 2])</totalsRowFormula>
    </tableColumn>
    <tableColumn id="4" xr3:uid="{7DED3FCF-0846-874E-B0D4-1398C6C9A082}" name="Joueur 3" totalsRowFunction="custom" headerRowDxfId="160" dataDxfId="159" totalsRowDxfId="158">
      <calculatedColumnFormula array="1">IFERROR(_xlfn.IFS(Saisie!T4&lt;0,TRUE,Saisie!T4=Saisie!T3,"",Saisie!T4&gt;=0,Saisie!T4),"")</calculatedColumnFormula>
      <totalsRowFormula>SUBTOTAL(9,Scores_Valides[Joueur 3])</totalsRowFormula>
    </tableColumn>
    <tableColumn id="5" xr3:uid="{1CBFA773-B2CA-064C-AC2C-65ED20B85E48}" name="Joueur 4" totalsRowFunction="custom" headerRowDxfId="157" dataDxfId="156" totalsRowDxfId="155">
      <calculatedColumnFormula array="1">IFERROR(_xlfn.IFS(Saisie!AA4&lt;0,TRUE,Saisie!AA4=Saisie!AA3,"",Saisie!AA4&gt;=0,Saisie!AA4),"")</calculatedColumnFormula>
      <totalsRowFormula>SUBTOTAL(9,Scores_Valides[Joueur 4])</totalsRowFormula>
    </tableColumn>
    <tableColumn id="6" xr3:uid="{34DA19BE-6A2F-5643-9438-6CC19E9AC4FD}" name="Joueur 5" totalsRowFunction="custom" headerRowDxfId="154" dataDxfId="153" totalsRowDxfId="152">
      <calculatedColumnFormula array="1">IFERROR(_xlfn.IFS(Saisie!AH4&lt;0,TRUE,Saisie!AH4=Saisie!AH3,"",Saisie!AH4&gt;=0,Saisie!AH4),"")</calculatedColumnFormula>
      <totalsRowFormula>SUBTOTAL(9,Scores_Valides[Joueur 5])</totalsRowFormula>
    </tableColumn>
    <tableColumn id="7" xr3:uid="{F77CCD37-9939-1648-9FED-B8DEF352F0FF}" name="Joueur 6" totalsRowFunction="custom" headerRowDxfId="151" dataDxfId="150" totalsRowDxfId="149">
      <calculatedColumnFormula array="1">IFERROR(_xlfn.IFS(Saisie!AO4&lt;0,TRUE,Saisie!AO4=Saisie!AO3,"",Saisie!AO4&gt;=0,Saisie!AO4),"")</calculatedColumnFormula>
      <totalsRowFormula>SUBTOTAL(9,Scores_Valides[Joueur 6])</totalsRowFormula>
    </tableColumn>
  </tableColumns>
  <tableStyleInfo name="TableStyleMedium9"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04D6DA8-46B7-4646-81C8-C55F3AFB1D14}" name="Liste_Jeux" displayName="Liste_Jeux" ref="D1:D3" totalsRowShown="0" headerRowDxfId="148" dataDxfId="146" headerRowBorderDxfId="147" tableBorderDxfId="145" totalsRowBorderDxfId="144">
  <autoFilter ref="D1:D3" xr:uid="{704D6DA8-46B7-4646-81C8-C55F3AFB1D14}">
    <filterColumn colId="0" hiddenButton="1"/>
  </autoFilter>
  <tableColumns count="1">
    <tableColumn id="1" xr3:uid="{8FF49E78-91C5-824F-9C09-A52A0ACDF6F4}" name="Liste jeux" dataDxfId="143"/>
  </tableColumns>
  <tableStyleInfo name="TableStyleMedium9"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9CA64E9-F097-FB44-BC4F-9EC04A849B7B}" name="Points_Cible" displayName="Points_Cible" ref="V2:X23" totalsRowShown="0" headerRowDxfId="142" dataDxfId="140" headerRowBorderDxfId="141" tableBorderDxfId="139">
  <autoFilter ref="V2:X23" xr:uid="{49CA64E9-F097-FB44-BC4F-9EC04A849B7B}">
    <filterColumn colId="0" hiddenButton="1"/>
    <filterColumn colId="1" hiddenButton="1"/>
    <filterColumn colId="2" hiddenButton="1"/>
  </autoFilter>
  <tableColumns count="3">
    <tableColumn id="1" xr3:uid="{D216FAAF-521F-3A45-8A68-638B253E0DB4}" name="Simple" dataDxfId="138"/>
    <tableColumn id="2" xr3:uid="{1785041C-9442-3F4E-800C-40BEAEB5C68B}" name="Double" dataDxfId="137">
      <calculatedColumnFormula>V3*2</calculatedColumnFormula>
    </tableColumn>
    <tableColumn id="3" xr3:uid="{BB5FE987-ECE4-5343-8043-D22180E9100A}" name="Triple" dataDxfId="136"/>
  </tableColumns>
  <tableStyleInfo name="TableStyleMedium9"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BA3467E1-2107-BD47-AD94-5CA3F5612536}" name="Scores_Joues" displayName="Scores_Joues" ref="N3:T6" headerRowCount="0" headerRowDxfId="135" dataDxfId="134" totalsRowDxfId="133">
  <tableColumns count="7">
    <tableColumn id="1" xr3:uid="{3AE03743-9AE6-8B49-ABA3-417026E24884}" name="Tour" totalsRowLabel="Total" headerRowDxfId="132" dataDxfId="131" totalsRowDxfId="130"/>
    <tableColumn id="2" xr3:uid="{998A7FFE-2192-C944-8BC5-5C56CD3ED929}" name="Joueur 1" totalsRowFunction="custom" headerRowDxfId="129" dataDxfId="128" totalsRowDxfId="127">
      <totalsRowFormula>SUBTOTAL(7,Scores_Joues[Joueur 1])</totalsRowFormula>
    </tableColumn>
    <tableColumn id="3" xr3:uid="{C8FE316B-3760-184E-9E7A-B82458348653}" name="Joueur 2" totalsRowFunction="custom" headerRowDxfId="126" dataDxfId="125" totalsRowDxfId="124">
      <totalsRowFormula>SUBTOTAL(9,Scores_Joues[Joueur 2])</totalsRowFormula>
    </tableColumn>
    <tableColumn id="4" xr3:uid="{E56E3876-DD1E-B547-B449-4D2D33E70F9F}" name="Joueur 3" totalsRowFunction="custom" headerRowDxfId="123" dataDxfId="122" totalsRowDxfId="121">
      <totalsRowFormula>SUBTOTAL(9,Scores_Joues[Joueur 3])</totalsRowFormula>
    </tableColumn>
    <tableColumn id="5" xr3:uid="{FD5031F0-5751-DF42-8DA3-4E7EE220FEBF}" name="Joueur 4" totalsRowFunction="custom" headerRowDxfId="120" dataDxfId="119" totalsRowDxfId="118">
      <totalsRowFormula>SUBTOTAL(9,Scores_Joues[Joueur 4])</totalsRowFormula>
    </tableColumn>
    <tableColumn id="6" xr3:uid="{C60F8CDB-C27C-EB45-874D-D7059B95A4EA}" name="Joueur 5" totalsRowFunction="custom" headerRowDxfId="117" dataDxfId="116" totalsRowDxfId="115">
      <totalsRowFormula>SUBTOTAL(9,Scores_Joues[Joueur 5])</totalsRowFormula>
    </tableColumn>
    <tableColumn id="7" xr3:uid="{3D7F53D3-B1CC-634C-9514-F49ED04C08FE}" name="Joueur 6" totalsRowFunction="custom" headerRowDxfId="114" dataDxfId="113" totalsRowDxfId="112">
      <totalsRowFormula>SUBTOTAL(9,Scores_Joues[Joueur 6])</totalsRowFormula>
    </tableColumn>
  </tableColumns>
  <tableStyleInfo name="TableStyleMedium9"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BB5EFF34-9A9D-A84A-B174-428F241FD492}" name="Nb_Flechettes" displayName="Nb_Flechettes" ref="O18:T18" headerRowCount="0" headerRowDxfId="111" dataDxfId="110" totalsRowDxfId="109">
  <tableColumns count="6">
    <tableColumn id="2" xr3:uid="{60308901-B0D5-B844-A1E2-46841136ED50}" name="Joueur 1" totalsRowFunction="custom" headerRowDxfId="108" dataDxfId="107" totalsRowDxfId="106">
      <calculatedColumnFormula>COUNTA(Saisie_Scores[[#All],[Colonne2]:[Colonne4]])</calculatedColumnFormula>
      <totalsRowFormula>SUBTOTAL(7,Nb_Flechettes[Joueur 1])</totalsRowFormula>
    </tableColumn>
    <tableColumn id="3" xr3:uid="{21AA56E7-1725-9849-8910-52247CA2D2A9}" name="Joueur 2" totalsRowFunction="custom" headerRowDxfId="105" dataDxfId="104" totalsRowDxfId="103">
      <calculatedColumnFormula>COUNTA(Saisie_Scores[[#All],[Colonne7]:[Colonne9]])</calculatedColumnFormula>
      <totalsRowFormula>SUBTOTAL(9,Nb_Flechettes[Joueur 2])</totalsRowFormula>
    </tableColumn>
    <tableColumn id="4" xr3:uid="{A8146AB5-4C02-C048-B37A-5CEC4B32DBD3}" name="Joueur 3" totalsRowFunction="custom" headerRowDxfId="102" dataDxfId="101" totalsRowDxfId="100">
      <calculatedColumnFormula>COUNTA(Saisie_Scores[[#All],[Colonne12]:[Colonne15]])</calculatedColumnFormula>
      <totalsRowFormula>SUBTOTAL(9,Nb_Flechettes[Joueur 3])</totalsRowFormula>
    </tableColumn>
    <tableColumn id="5" xr3:uid="{DC7F3D81-6315-1047-99E1-00D5F2DD3082}" name="Joueur 4" totalsRowFunction="custom" headerRowDxfId="99" dataDxfId="98" totalsRowDxfId="97">
      <calculatedColumnFormula>COUNTA(Saisie_Scores[[#All],[Colonne17]:[Colonne19]])</calculatedColumnFormula>
      <totalsRowFormula>SUBTOTAL(9,Nb_Flechettes[Joueur 4])</totalsRowFormula>
    </tableColumn>
    <tableColumn id="6" xr3:uid="{9B1D00D0-05BB-724D-B642-0357E04190A5}" name="Joueur 5" totalsRowFunction="custom" headerRowDxfId="96" dataDxfId="95" totalsRowDxfId="94">
      <calculatedColumnFormula>COUNTA(Saisie_Scores[[#All],[Colonne22]:[Colonne24]])</calculatedColumnFormula>
      <totalsRowFormula>SUBTOTAL(9,Nb_Flechettes[Joueur 5])</totalsRowFormula>
    </tableColumn>
    <tableColumn id="7" xr3:uid="{FD64CFFD-7599-C243-8960-2967769C7634}" name="Joueur 6" totalsRowFunction="custom" headerRowDxfId="93" dataDxfId="92" totalsRowDxfId="91">
      <calculatedColumnFormula>COUNTA(Saisie_Scores[[#All],[Colonne27]:[Colonne29]])</calculatedColumnFormula>
      <totalsRowFormula>SUBTOTAL(9,Nb_Flechettes[Joueur 6])</totalsRowFormula>
    </tableColumn>
  </tableColumns>
  <tableStyleInfo name="TableStyleMedium9" showFirstColumn="0" showLastColumn="0" showRowStripes="0"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CF93700-D856-0945-A8E8-97E671C085C3}" name="Saisie_Scores" displayName="Saisie_Scores" ref="A4:AQ18" headerRowCount="0" totalsRowShown="0" headerRowDxfId="90" dataDxfId="89" tableBorderDxfId="88">
  <tableColumns count="43">
    <tableColumn id="1" xr3:uid="{D83B395C-C807-A642-9558-6DD4337D4495}" name="Colonne1" headerRowDxfId="87" dataDxfId="86"/>
    <tableColumn id="2" xr3:uid="{96933B92-D65C-E04C-B0F7-CAAD6406634A}" name="Colonne2" headerRowDxfId="85" dataDxfId="84"/>
    <tableColumn id="3" xr3:uid="{0784975E-CEA9-C643-B929-239F674842C7}" name="Colonne3" headerRowDxfId="83" dataDxfId="82"/>
    <tableColumn id="4" xr3:uid="{B09B2760-446B-6A4E-8CBC-61197BA6FEBF}" name="Colonne4" headerRowDxfId="81" dataDxfId="80"/>
    <tableColumn id="5" xr3:uid="{07DEB351-6F08-DC44-A821-D4D9C7868DB8}" name="Colonne5" headerRowDxfId="79" dataDxfId="78">
      <calculatedColumnFormula>B4+C4+D4</calculatedColumnFormula>
    </tableColumn>
    <tableColumn id="6" xr3:uid="{E7202B3F-77EA-EA4E-B355-2BE5B968DC2D}" name="Colonne6" headerRowDxfId="77" dataDxfId="76">
      <calculatedColumnFormula>IF($A$1-SUM(E$4:E4)&lt;0,F3,$A$1-SUM(E$4:E4))</calculatedColumnFormula>
    </tableColumn>
    <tableColumn id="35" xr3:uid="{155653F6-5816-7C45-B16E-90D83331D330}" name="Colonne32" headerRowDxfId="75" dataDxfId="74">
      <calculatedColumnFormula>IFERROR(VLOOKUP(F4,Finishs,2,FALSE),"")</calculatedColumnFormula>
    </tableColumn>
    <tableColumn id="34" xr3:uid="{4B555F3A-9C98-6747-B26C-3B79F8705E64}" name="Colonne39" headerRowDxfId="73" dataDxfId="72">
      <calculatedColumnFormula>IF(F4&lt;F3,0,E4)</calculatedColumnFormula>
    </tableColumn>
    <tableColumn id="7" xr3:uid="{A6EE2439-B524-C644-8B16-76CEF279FC9B}" name="Colonne7" headerRowDxfId="71" dataDxfId="70"/>
    <tableColumn id="8" xr3:uid="{4D6BEB3D-19B0-5849-82D9-9950806C292F}" name="Colonne8" headerRowDxfId="69" dataDxfId="68"/>
    <tableColumn id="9" xr3:uid="{F928EB9C-C20B-D941-A269-966F069BFDF1}" name="Colonne9" headerRowDxfId="67" dataDxfId="66"/>
    <tableColumn id="10" xr3:uid="{30272E10-E5E8-B946-BF55-FC1432A49B79}" name="Colonne10" headerRowDxfId="65" dataDxfId="64">
      <calculatedColumnFormula>I4+J4+K4</calculatedColumnFormula>
    </tableColumn>
    <tableColumn id="11" xr3:uid="{01AD5770-0C97-DC41-B5A8-28D8E7EC2FA8}" name="Colonne11" headerRowDxfId="63" dataDxfId="62">
      <calculatedColumnFormula>IF($A$1-SUM(L$4:L4)&lt;0,M3,$A$1-SUM(L$4:L4))</calculatedColumnFormula>
    </tableColumn>
    <tableColumn id="36" xr3:uid="{B0765DF6-FAF8-CE4D-8A25-F0712B9D54C1}" name="Colonne33" headerRowDxfId="61" dataDxfId="60">
      <calculatedColumnFormula>IFERROR(VLOOKUP(M4,Finishs,2,FALSE),"")</calculatedColumnFormula>
    </tableColumn>
    <tableColumn id="41" xr3:uid="{46677B22-CB96-F247-A182-DB2E22A8E4D3}" name="Colonne40" headerRowDxfId="59" dataDxfId="58">
      <calculatedColumnFormula>IF(M4&lt;M3,0,L4)</calculatedColumnFormula>
    </tableColumn>
    <tableColumn id="12" xr3:uid="{B453EEB9-7F3D-9B4C-A4E3-0F1C84AE5B98}" name="Colonne12" headerRowDxfId="57" dataDxfId="56"/>
    <tableColumn id="13" xr3:uid="{CFB9FE8C-EE1C-4A42-84A4-74D45F8B5CDE}" name="Colonne13" headerRowDxfId="55" dataDxfId="54"/>
    <tableColumn id="14" xr3:uid="{6EEDD9CA-ED22-014F-AA36-4E4F7C069655}" name="Colonne14" headerRowDxfId="53" dataDxfId="52"/>
    <tableColumn id="15" xr3:uid="{D512A48B-D1B2-844E-90E0-E51F7012E13E}" name="Colonne15" headerRowDxfId="51" dataDxfId="50">
      <calculatedColumnFormula>P4+Q4+R4</calculatedColumnFormula>
    </tableColumn>
    <tableColumn id="16" xr3:uid="{13048B10-D1A9-B345-805A-3768EA93535C}" name="Colonne16" headerRowDxfId="49" dataDxfId="48">
      <calculatedColumnFormula>IF($A$1-SUM(S$4:S4)&lt;0,T3,$A$1-SUM(S$4:S4))</calculatedColumnFormula>
    </tableColumn>
    <tableColumn id="37" xr3:uid="{64E862CA-86E9-0446-8FEB-BFF7858C453F}" name="Colonne34" headerRowDxfId="47" dataDxfId="46">
      <calculatedColumnFormula>IFERROR(VLOOKUP(T4,Finishs,2,FALSE),"")</calculatedColumnFormula>
    </tableColumn>
    <tableColumn id="33" xr3:uid="{3723F126-D963-B04D-8D3B-318258ED8D21}" name="Colonne38" headerRowDxfId="45" dataDxfId="44">
      <calculatedColumnFormula>IF(T4&lt;T3,0,S4)</calculatedColumnFormula>
    </tableColumn>
    <tableColumn id="17" xr3:uid="{C9B0B3D8-067A-4245-B863-1F01201E6509}" name="Colonne17" headerRowDxfId="43" dataDxfId="42"/>
    <tableColumn id="18" xr3:uid="{67693DB4-359C-9E4A-A80D-9C14446636DB}" name="Colonne18" headerRowDxfId="41" dataDxfId="40"/>
    <tableColumn id="19" xr3:uid="{7502A331-612B-F448-843E-DAE4B491B602}" name="Colonne19" headerRowDxfId="39" dataDxfId="38"/>
    <tableColumn id="20" xr3:uid="{7FDCA350-985D-F843-B3EF-CB16D1D5064E}" name="Colonne20" headerRowDxfId="37" dataDxfId="36">
      <calculatedColumnFormula>W4+X4+Y4</calculatedColumnFormula>
    </tableColumn>
    <tableColumn id="21" xr3:uid="{384B2D0C-294F-AA45-8066-DD03500EB417}" name="Colonne21" headerRowDxfId="35" dataDxfId="34">
      <calculatedColumnFormula>IF($A$1-SUM(Z$4:Z4)&lt;0,AA3,$A$1-SUM(Z$4:Z4))</calculatedColumnFormula>
    </tableColumn>
    <tableColumn id="38" xr3:uid="{6E978333-E692-9F4C-8D62-00915DB3F6FF}" name="Colonne35" headerRowDxfId="33" dataDxfId="32">
      <calculatedColumnFormula>IFERROR(VLOOKUP(AA4,Finishs,2,FALSE),"")</calculatedColumnFormula>
    </tableColumn>
    <tableColumn id="42" xr3:uid="{45D3B17D-41D6-3C42-A843-CD244EC6D597}" name="Colonne41" headerRowDxfId="31" dataDxfId="30">
      <calculatedColumnFormula>IF(AA4&lt;AA3,0,Z4)</calculatedColumnFormula>
    </tableColumn>
    <tableColumn id="22" xr3:uid="{8ED4EB7B-23A7-5848-A9F9-D576DDDF9154}" name="Colonne22" headerRowDxfId="29" dataDxfId="28"/>
    <tableColumn id="23" xr3:uid="{333900EE-4D0B-7945-966A-979370AC9C11}" name="Colonne23" headerRowDxfId="27" dataDxfId="26"/>
    <tableColumn id="24" xr3:uid="{85C6CD0B-A89C-B44E-BE09-AC9559652F16}" name="Colonne24" headerRowDxfId="25" dataDxfId="24"/>
    <tableColumn id="25" xr3:uid="{10636EA1-5A37-A347-8453-228F4C766C42}" name="Colonne25" headerRowDxfId="23" dataDxfId="22">
      <calculatedColumnFormula>AD4+AE4+AF4</calculatedColumnFormula>
    </tableColumn>
    <tableColumn id="26" xr3:uid="{B10312F1-458B-9947-9989-0C13B21A8942}" name="Colonne26" headerRowDxfId="21" dataDxfId="20">
      <calculatedColumnFormula>IF($A$1-SUM(AG$4:AG4)&lt;0,AH3,$A$1-SUM(AG$4:AG4))</calculatedColumnFormula>
    </tableColumn>
    <tableColumn id="39" xr3:uid="{75652FE0-D363-8B41-8C1A-C86FC7554BD5}" name="Colonne36" headerRowDxfId="19" dataDxfId="18">
      <calculatedColumnFormula>IFERROR(VLOOKUP(AH4,Finishs,2,FALSE),"")</calculatedColumnFormula>
    </tableColumn>
    <tableColumn id="43" xr3:uid="{22735D25-E5EE-D34E-B4A0-F831E1CE4278}" name="Colonne42" headerRowDxfId="17" dataDxfId="16">
      <calculatedColumnFormula>IF(AH4&lt;AH3,0,AG4)</calculatedColumnFormula>
    </tableColumn>
    <tableColumn id="27" xr3:uid="{5C3884B4-83D4-024C-B3EF-B01100970B97}" name="Colonne27" headerRowDxfId="15" dataDxfId="14"/>
    <tableColumn id="28" xr3:uid="{3937338D-474B-6F48-8206-52AE9AB2819D}" name="Colonne28" headerRowDxfId="13" dataDxfId="12"/>
    <tableColumn id="29" xr3:uid="{53AC0AFC-1E74-7C4D-A901-2CA6C1392AB4}" name="Colonne29" headerRowDxfId="11" dataDxfId="10"/>
    <tableColumn id="30" xr3:uid="{1A906940-6D3D-2D4B-BC87-A05D108CB263}" name="Colonne30" headerRowDxfId="9" dataDxfId="8">
      <calculatedColumnFormula>AK4+AL4+AM4</calculatedColumnFormula>
    </tableColumn>
    <tableColumn id="31" xr3:uid="{22F222D4-057A-AA49-8D9D-78EF07708D27}" name="Colonne31" headerRowDxfId="7" dataDxfId="6">
      <calculatedColumnFormula>IF($A$1-SUM(AN$4:AN4)&lt;0,AO3,$A$1-SUM(AN$4:AN4))</calculatedColumnFormula>
    </tableColumn>
    <tableColumn id="44" xr3:uid="{4B3C51CC-4FFA-5D41-804B-6D5E58B5114D}" name="Colonne43" headerRowDxfId="5" dataDxfId="4">
      <calculatedColumnFormula>IFERROR(VLOOKUP(AO4,Finishs,2,FALSE),"")</calculatedColumnFormula>
    </tableColumn>
    <tableColumn id="40" xr3:uid="{FAD5A7A6-3112-194A-AA02-2309DCD7217F}" name="Colonne37" headerRowDxfId="3" dataDxfId="2">
      <calculatedColumnFormula>IF(AO4&lt;AO3,0,AN4)</calculatedColumnFormula>
    </tableColumn>
  </tableColumns>
  <tableStyleInfo name="TableStyleLight1"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2.xml.rels><?xml version="1.0" encoding="UTF-8" standalone="yes"?>
<Relationships xmlns="http://schemas.openxmlformats.org/package/2006/relationships"><Relationship Id="rId1"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336"/>
  <sheetViews>
    <sheetView topLeftCell="F1" zoomScale="169" zoomScaleNormal="135" workbookViewId="0">
      <selection activeCell="B7" sqref="A2:B336"/>
    </sheetView>
  </sheetViews>
  <sheetFormatPr baseColWidth="10" defaultColWidth="8.83203125" defaultRowHeight="15" x14ac:dyDescent="0.2"/>
  <cols>
    <col min="1" max="2" width="18" style="1" customWidth="1"/>
    <col min="3" max="3" width="4.1640625" style="1" customWidth="1"/>
    <col min="4" max="4" width="22" style="1" customWidth="1"/>
    <col min="5" max="5" width="3" style="1" customWidth="1"/>
    <col min="6" max="6" width="11.33203125" style="1" bestFit="1" customWidth="1"/>
    <col min="7" max="12" width="9.5" style="1" customWidth="1"/>
    <col min="13" max="13" width="8.83203125" style="1"/>
    <col min="14" max="14" width="21.5" style="1" bestFit="1" customWidth="1"/>
    <col min="15" max="15" width="9.1640625" style="1" customWidth="1"/>
    <col min="16" max="16384" width="8.83203125" style="1"/>
  </cols>
  <sheetData>
    <row r="1" spans="1:24" s="19" customFormat="1" ht="20" thickBot="1" x14ac:dyDescent="0.25">
      <c r="A1" s="18" t="s">
        <v>7</v>
      </c>
      <c r="B1" s="18" t="s">
        <v>8</v>
      </c>
      <c r="D1" s="18" t="s">
        <v>175</v>
      </c>
      <c r="F1" s="64" t="s">
        <v>183</v>
      </c>
      <c r="G1" s="65"/>
      <c r="H1" s="65"/>
      <c r="I1" s="65"/>
      <c r="J1" s="65"/>
      <c r="K1" s="65"/>
      <c r="L1" s="65"/>
      <c r="N1" s="68" t="s">
        <v>185</v>
      </c>
      <c r="O1" s="69"/>
      <c r="P1" s="69"/>
      <c r="Q1" s="69"/>
      <c r="R1" s="69"/>
      <c r="S1" s="69"/>
      <c r="T1" s="69"/>
      <c r="V1" s="66" t="s">
        <v>182</v>
      </c>
      <c r="W1" s="67"/>
      <c r="X1" s="67"/>
    </row>
    <row r="2" spans="1:24" ht="17" thickTop="1" thickBot="1" x14ac:dyDescent="0.25">
      <c r="A2" s="13">
        <v>180</v>
      </c>
      <c r="B2" s="13"/>
      <c r="D2" s="13">
        <v>301</v>
      </c>
      <c r="F2" s="14" t="s">
        <v>30</v>
      </c>
      <c r="G2" s="14" t="str">
        <f>Saisie!$B$1</f>
        <v>Joueur 1</v>
      </c>
      <c r="H2" s="14" t="str">
        <f>Saisie!$I$1</f>
        <v>Joueur 2</v>
      </c>
      <c r="I2" s="14" t="str">
        <f>Saisie!$P$1</f>
        <v>Joueur 3</v>
      </c>
      <c r="J2" s="14" t="str">
        <f>Saisie!$W$1</f>
        <v>Joueur 4</v>
      </c>
      <c r="K2" s="14" t="str">
        <f>Saisie!$AD$1</f>
        <v>Joueur 5</v>
      </c>
      <c r="L2" s="14" t="str">
        <f>Saisie!$AK$1</f>
        <v>Joueur 6</v>
      </c>
      <c r="N2" s="14" t="s">
        <v>184</v>
      </c>
      <c r="O2" s="14" t="str">
        <f>Saisie!$B$1</f>
        <v>Joueur 1</v>
      </c>
      <c r="P2" s="14" t="str">
        <f>Saisie!$I$1</f>
        <v>Joueur 2</v>
      </c>
      <c r="Q2" s="14" t="str">
        <f>Saisie!$P$1</f>
        <v>Joueur 3</v>
      </c>
      <c r="R2" s="14" t="str">
        <f>Saisie!$W$1</f>
        <v>Joueur 4</v>
      </c>
      <c r="S2" s="14" t="str">
        <f>Saisie!$AD$1</f>
        <v>Joueur 5</v>
      </c>
      <c r="T2" s="14" t="str">
        <f>Saisie!$AK$1</f>
        <v>Joueur 6</v>
      </c>
      <c r="V2" s="14" t="s">
        <v>179</v>
      </c>
      <c r="W2" s="14" t="s">
        <v>180</v>
      </c>
      <c r="X2" s="14" t="s">
        <v>181</v>
      </c>
    </row>
    <row r="3" spans="1:24" ht="16" thickTop="1" x14ac:dyDescent="0.2">
      <c r="A3" s="13">
        <v>170</v>
      </c>
      <c r="B3" s="13" t="s">
        <v>9</v>
      </c>
      <c r="D3" s="13">
        <v>501</v>
      </c>
      <c r="F3" s="1">
        <v>1</v>
      </c>
      <c r="G3" s="1" cm="1">
        <f t="array" ref="G3">IFERROR(_xlfn.IFS(Saisie!F4&lt;0,TRUE,Saisie!F4=Saisie!F3,"",Saisie!F4&gt;=0,Saisie!F4),"")</f>
        <v>501</v>
      </c>
      <c r="H3" s="1" cm="1">
        <f t="array" ref="H3">IFERROR(_xlfn.IFS(Saisie!M4&lt;0,TRUE,Saisie!M4=Saisie!M3,"",Saisie!M4&gt;=0,Saisie!M4),"")</f>
        <v>321</v>
      </c>
      <c r="I3" s="1" cm="1">
        <f t="array" ref="I3">IFERROR(_xlfn.IFS(Saisie!T4&lt;0,TRUE,Saisie!T4=Saisie!T3,"",Saisie!T4&gt;=0,Saisie!T4),"")</f>
        <v>321</v>
      </c>
      <c r="J3" s="1" cm="1">
        <f t="array" ref="J3">IFERROR(_xlfn.IFS(Saisie!AA4&lt;0,TRUE,Saisie!AA4=Saisie!AA3,"",Saisie!AA4&gt;=0,Saisie!AA4),"")</f>
        <v>321</v>
      </c>
      <c r="K3" s="1" cm="1">
        <f t="array" ref="K3">IFERROR(_xlfn.IFS(Saisie!AH4&lt;0,TRUE,Saisie!AH4=Saisie!AH3,"",Saisie!AH4&gt;=0,Saisie!AH4),"")</f>
        <v>501</v>
      </c>
      <c r="L3" s="1" cm="1">
        <f t="array" ref="L3">IFERROR(_xlfn.IFS(Saisie!AO4&lt;0,TRUE,Saisie!AO4=Saisie!AO3,"",Saisie!AO4&gt;=0,Saisie!AO4),"")</f>
        <v>501</v>
      </c>
      <c r="N3" s="1" t="s">
        <v>186</v>
      </c>
      <c r="O3" s="22">
        <f>SUM(Saisie_Scores[[#All],[Colonne5]])</f>
        <v>0</v>
      </c>
      <c r="P3" s="22">
        <f>SUM(Saisie_Scores[[#All],[Colonne10]])</f>
        <v>501</v>
      </c>
      <c r="Q3" s="22">
        <f>SUM(Saisie_Scores[[#All],[Colonne15]])</f>
        <v>552</v>
      </c>
      <c r="R3" s="22">
        <f>SUM(Saisie_Scores[[#All],[Colonne20]])</f>
        <v>540</v>
      </c>
      <c r="S3" s="22">
        <f>SUM(Saisie_Scores[[#All],[Colonne25]])</f>
        <v>0</v>
      </c>
      <c r="T3" s="22">
        <f>SUM(Saisie_Scores[[#All],[Colonne30]])</f>
        <v>0</v>
      </c>
      <c r="V3" s="1">
        <v>1</v>
      </c>
      <c r="W3" s="1">
        <f>V3*2</f>
        <v>2</v>
      </c>
      <c r="X3" s="1">
        <f>V3*3</f>
        <v>3</v>
      </c>
    </row>
    <row r="4" spans="1:24" x14ac:dyDescent="0.2">
      <c r="A4" s="13">
        <v>169</v>
      </c>
      <c r="B4" s="13"/>
      <c r="F4" s="1">
        <v>2</v>
      </c>
      <c r="G4" s="1" t="str" cm="1">
        <f t="array" ref="G4">IFERROR(_xlfn.IFS(Saisie!F5&lt;0,TRUE,Saisie!F5=Saisie!F4,"",Saisie!F5&gt;=0,Saisie!F5),"")</f>
        <v/>
      </c>
      <c r="H4" s="1" cm="1">
        <f t="array" ref="H4">IFERROR(_xlfn.IFS(Saisie!M5&lt;0,TRUE,Saisie!M5=Saisie!M4,"",Saisie!M5&gt;=0,Saisie!M5),"")</f>
        <v>171</v>
      </c>
      <c r="I4" s="1" cm="1">
        <f t="array" ref="I4">IFERROR(_xlfn.IFS(Saisie!T5&lt;0,TRUE,Saisie!T5=Saisie!T4,"",Saisie!T5&gt;=0,Saisie!T5),"")</f>
        <v>171</v>
      </c>
      <c r="J4" s="1" cm="1">
        <f t="array" ref="J4">IFERROR(_xlfn.IFS(Saisie!AA5&lt;0,TRUE,Saisie!AA5=Saisie!AA4,"",Saisie!AA5&gt;=0,Saisie!AA5),"")</f>
        <v>171</v>
      </c>
      <c r="K4" s="1" t="str" cm="1">
        <f t="array" ref="K4">IFERROR(_xlfn.IFS(Saisie!AH5&lt;0,TRUE,Saisie!AH5=Saisie!AH4,"",Saisie!AH5&gt;=0,Saisie!AH5),"")</f>
        <v/>
      </c>
      <c r="L4" s="1" t="str" cm="1">
        <f t="array" ref="L4">IFERROR(_xlfn.IFS(Saisie!AO5&lt;0,TRUE,Saisie!AO5=Saisie!AO4,"",Saisie!AO5&gt;=0,Saisie!AO5),"")</f>
        <v/>
      </c>
      <c r="N4" s="1" t="s">
        <v>187</v>
      </c>
      <c r="O4" s="22">
        <f>Saisie!$A$1-Bases!O3</f>
        <v>501</v>
      </c>
      <c r="P4" s="22">
        <f>Saisie!$A$1-Bases!P3</f>
        <v>0</v>
      </c>
      <c r="Q4" s="22">
        <f>Saisie!$A$1-Bases!Q3</f>
        <v>-51</v>
      </c>
      <c r="R4" s="22">
        <f>Saisie!$A$1-Bases!R3</f>
        <v>-39</v>
      </c>
      <c r="S4" s="22">
        <f>Saisie!$A$1-Bases!S3</f>
        <v>501</v>
      </c>
      <c r="T4" s="22">
        <f>IF(T3=Saisie!$A$1,"",Saisie!$A$1-Bases!T3)</f>
        <v>501</v>
      </c>
      <c r="V4" s="1">
        <v>2</v>
      </c>
      <c r="W4" s="1">
        <f t="shared" ref="W4:W23" si="0">V4*2</f>
        <v>4</v>
      </c>
      <c r="X4" s="1">
        <f t="shared" ref="X4:X22" si="1">V4*3</f>
        <v>6</v>
      </c>
    </row>
    <row r="5" spans="1:24" x14ac:dyDescent="0.2">
      <c r="A5" s="13">
        <v>168</v>
      </c>
      <c r="B5" s="13"/>
      <c r="F5" s="1">
        <v>3</v>
      </c>
      <c r="G5" s="1" t="str" cm="1">
        <f t="array" ref="G5">IFERROR(_xlfn.IFS(Saisie!F6&lt;0,TRUE,Saisie!F6=Saisie!F5,"",Saisie!F6&gt;=0,Saisie!F6),"")</f>
        <v/>
      </c>
      <c r="H5" s="1" cm="1">
        <f t="array" ref="H5">IFERROR(_xlfn.IFS(Saisie!M6&lt;0,TRUE,Saisie!M6=Saisie!M5,"",Saisie!M6&gt;=0,Saisie!M6),"")</f>
        <v>40</v>
      </c>
      <c r="I5" s="1" cm="1">
        <f t="array" ref="I5">IFERROR(_xlfn.IFS(Saisie!T6&lt;0,TRUE,Saisie!T6=Saisie!T5,"",Saisie!T6&gt;=0,Saisie!T6),"")</f>
        <v>40</v>
      </c>
      <c r="J5" s="1" cm="1">
        <f t="array" ref="J5">IFERROR(_xlfn.IFS(Saisie!AA6&lt;0,TRUE,Saisie!AA6=Saisie!AA5,"",Saisie!AA6&gt;=0,Saisie!AA6),"")</f>
        <v>40</v>
      </c>
      <c r="K5" s="1" t="str" cm="1">
        <f t="array" ref="K5">IFERROR(_xlfn.IFS(Saisie!AH6&lt;0,TRUE,Saisie!AH6=Saisie!AH5,"",Saisie!AH6&gt;=0,Saisie!AH6),"")</f>
        <v/>
      </c>
      <c r="L5" s="1" t="str" cm="1">
        <f t="array" ref="L5">IFERROR(_xlfn.IFS(Saisie!AO6&lt;0,TRUE,Saisie!AO6=Saisie!AO5,"",Saisie!AO6&gt;=0,Saisie!AO6),"")</f>
        <v/>
      </c>
      <c r="N5" s="1" t="s">
        <v>190</v>
      </c>
      <c r="O5" s="1" t="b">
        <f>IF(O$4&lt;0,TRUE)</f>
        <v>0</v>
      </c>
      <c r="P5" s="1" t="b">
        <f>IF(P$4&lt;0,TRUE)</f>
        <v>0</v>
      </c>
      <c r="Q5" s="1" t="b">
        <f t="shared" ref="Q5:T5" si="2">IF(Q$4&lt;0,TRUE)</f>
        <v>1</v>
      </c>
      <c r="R5" s="1" t="b">
        <f t="shared" si="2"/>
        <v>1</v>
      </c>
      <c r="S5" s="1" t="b">
        <f t="shared" si="2"/>
        <v>0</v>
      </c>
      <c r="T5" s="1" t="b">
        <f t="shared" si="2"/>
        <v>0</v>
      </c>
      <c r="V5" s="1">
        <v>3</v>
      </c>
      <c r="W5" s="1">
        <f t="shared" si="0"/>
        <v>6</v>
      </c>
      <c r="X5" s="1">
        <f t="shared" si="1"/>
        <v>9</v>
      </c>
    </row>
    <row r="6" spans="1:24" x14ac:dyDescent="0.2">
      <c r="A6" s="13">
        <v>167</v>
      </c>
      <c r="B6" s="13" t="s">
        <v>10</v>
      </c>
      <c r="F6" s="1">
        <v>4</v>
      </c>
      <c r="G6" s="1" t="str" cm="1">
        <f t="array" ref="G6">IFERROR(_xlfn.IFS(Saisie!F7&lt;0,TRUE,Saisie!F7=Saisie!F6,"",Saisie!F7&gt;=0,Saisie!F7),"")</f>
        <v/>
      </c>
      <c r="H6" s="1" cm="1">
        <f t="array" ref="H6">IFERROR(_xlfn.IFS(Saisie!M7&lt;0,TRUE,Saisie!M7=Saisie!M6,"",Saisie!M7&gt;=0,Saisie!M7),"")</f>
        <v>0</v>
      </c>
      <c r="I6" s="1" t="str" cm="1">
        <f t="array" ref="I6">IFERROR(_xlfn.IFS(Saisie!T7&lt;0,TRUE,Saisie!T7=Saisie!T6,"",Saisie!T7&gt;=0,Saisie!T7),"")</f>
        <v/>
      </c>
      <c r="J6" s="1" cm="1">
        <f t="array" ref="J6">IFERROR(_xlfn.IFS(Saisie!AA7&lt;0,TRUE,Saisie!AA7=Saisie!AA6,"",Saisie!AA7&gt;=0,Saisie!AA7),"")</f>
        <v>1</v>
      </c>
      <c r="K6" s="1" t="str" cm="1">
        <f t="array" ref="K6">IFERROR(_xlfn.IFS(Saisie!AH7&lt;0,TRUE,Saisie!AH7=Saisie!AH6,"",Saisie!AH7&gt;=0,Saisie!AH7),"")</f>
        <v/>
      </c>
      <c r="L6" s="1" t="str" cm="1">
        <f t="array" ref="L6">IFERROR(_xlfn.IFS(Saisie!AO7&lt;0,TRUE,Saisie!AO7=Saisie!AO6,"",Saisie!AO7&gt;=0,Saisie!AO7),"")</f>
        <v/>
      </c>
      <c r="N6" s="1" t="s">
        <v>189</v>
      </c>
      <c r="O6" s="22" cm="1">
        <f t="array" ref="O6">SUM(O3,-(Saisie_Scores[[#All],[Colonne39]]))</f>
        <v>0</v>
      </c>
      <c r="P6" s="22" cm="1">
        <f t="array" ref="P6">SUM(P3,-Saisie_Scores[[#All],[Colonne40]])</f>
        <v>501</v>
      </c>
      <c r="Q6" s="22" cm="1">
        <f t="array" ref="Q6">SUM(Q3,-Saisie_Scores[[#All],[Colonne38]])</f>
        <v>461</v>
      </c>
      <c r="R6" s="22" cm="1">
        <f t="array" ref="R6">SUM(R3,-Saisie_Scores[[#All],[Colonne41]])</f>
        <v>500</v>
      </c>
      <c r="S6" s="22" cm="1">
        <f t="array" ref="S6">SUM(S3,-Saisie_Scores[[#All],[Colonne42]])</f>
        <v>0</v>
      </c>
      <c r="T6" s="22" cm="1">
        <f t="array" ref="T6">SUM(T3,-Saisie_Scores[[#All],[Colonne37]])</f>
        <v>0</v>
      </c>
      <c r="V6" s="1">
        <v>4</v>
      </c>
      <c r="W6" s="1">
        <f t="shared" si="0"/>
        <v>8</v>
      </c>
      <c r="X6" s="1">
        <f t="shared" si="1"/>
        <v>12</v>
      </c>
    </row>
    <row r="7" spans="1:24" x14ac:dyDescent="0.2">
      <c r="A7" s="13">
        <v>166</v>
      </c>
      <c r="B7" s="13"/>
      <c r="F7" s="1">
        <v>5</v>
      </c>
      <c r="G7" s="1" t="str" cm="1">
        <f t="array" ref="G7">IFERROR(_xlfn.IFS(Saisie!F8&lt;0,TRUE,Saisie!F8=Saisie!F7,"",Saisie!F8&gt;=0,Saisie!F8),"")</f>
        <v/>
      </c>
      <c r="H7" s="1" t="str" cm="1">
        <f t="array" ref="H7">IFERROR(_xlfn.IFS(Saisie!M8&lt;0,TRUE,Saisie!M8=Saisie!M7,"",Saisie!M8&gt;=0,Saisie!M8),"")</f>
        <v/>
      </c>
      <c r="I7" s="1" t="str" cm="1">
        <f t="array" ref="I7">IFERROR(_xlfn.IFS(Saisie!T8&lt;0,TRUE,Saisie!T8=Saisie!T7,"",Saisie!T8&gt;=0,Saisie!T8),"")</f>
        <v/>
      </c>
      <c r="J7" s="1" t="str" cm="1">
        <f t="array" ref="J7">IFERROR(_xlfn.IFS(Saisie!AA8&lt;0,TRUE,Saisie!AA8=Saisie!AA7,"",Saisie!AA8&gt;=0,Saisie!AA8),"")</f>
        <v/>
      </c>
      <c r="K7" s="1" t="str" cm="1">
        <f t="array" ref="K7">IFERROR(_xlfn.IFS(Saisie!AH8&lt;0,TRUE,Saisie!AH8=Saisie!AH7,"",Saisie!AH8&gt;=0,Saisie!AH8),"")</f>
        <v/>
      </c>
      <c r="L7" s="1" t="str" cm="1">
        <f t="array" ref="L7">IFERROR(_xlfn.IFS(Saisie!AO8&lt;0,TRUE,Saisie!AO8=Saisie!AO7,"",Saisie!AO8&gt;=0,Saisie!AO8),"")</f>
        <v/>
      </c>
      <c r="V7" s="1">
        <v>5</v>
      </c>
      <c r="W7" s="1">
        <f t="shared" si="0"/>
        <v>10</v>
      </c>
      <c r="X7" s="1">
        <f t="shared" si="1"/>
        <v>15</v>
      </c>
    </row>
    <row r="8" spans="1:24" x14ac:dyDescent="0.2">
      <c r="A8" s="13">
        <v>165</v>
      </c>
      <c r="B8" s="13"/>
      <c r="F8" s="1">
        <v>6</v>
      </c>
      <c r="G8" s="1" t="str" cm="1">
        <f t="array" ref="G8">IFERROR(_xlfn.IFS(Saisie!F9&lt;0,TRUE,Saisie!F9=Saisie!F8,"",Saisie!F9&gt;=0,Saisie!F9),"")</f>
        <v/>
      </c>
      <c r="H8" s="1" t="str" cm="1">
        <f t="array" ref="H8">IFERROR(_xlfn.IFS(Saisie!M9&lt;0,TRUE,Saisie!M9=Saisie!M8,"",Saisie!M9&gt;=0,Saisie!M9),"")</f>
        <v/>
      </c>
      <c r="I8" s="1" t="str" cm="1">
        <f t="array" ref="I8">IFERROR(_xlfn.IFS(Saisie!T9&lt;0,TRUE,Saisie!T9=Saisie!T8,"",Saisie!T9&gt;=0,Saisie!T9),"")</f>
        <v/>
      </c>
      <c r="J8" s="1" t="str" cm="1">
        <f t="array" ref="J8">IFERROR(_xlfn.IFS(Saisie!AA9&lt;0,TRUE,Saisie!AA9=Saisie!AA8,"",Saisie!AA9&gt;=0,Saisie!AA9),"")</f>
        <v/>
      </c>
      <c r="K8" s="1" t="str" cm="1">
        <f t="array" ref="K8">IFERROR(_xlfn.IFS(Saisie!AH9&lt;0,TRUE,Saisie!AH9=Saisie!AH8,"",Saisie!AH9&gt;=0,Saisie!AH9),"")</f>
        <v/>
      </c>
      <c r="L8" s="1" t="str" cm="1">
        <f t="array" ref="L8">IFERROR(_xlfn.IFS(Saisie!AO9&lt;0,TRUE,Saisie!AO9=Saisie!AO8,"",Saisie!AO9&gt;=0,Saisie!AO9),"")</f>
        <v/>
      </c>
      <c r="V8" s="1">
        <v>6</v>
      </c>
      <c r="W8" s="1">
        <f t="shared" si="0"/>
        <v>12</v>
      </c>
      <c r="X8" s="1">
        <f t="shared" si="1"/>
        <v>18</v>
      </c>
    </row>
    <row r="9" spans="1:24" x14ac:dyDescent="0.2">
      <c r="A9" s="13">
        <v>164</v>
      </c>
      <c r="B9" s="13" t="s">
        <v>11</v>
      </c>
      <c r="F9" s="1">
        <v>7</v>
      </c>
      <c r="G9" s="1" t="str" cm="1">
        <f t="array" ref="G9">IFERROR(_xlfn.IFS(Saisie!F10&lt;0,TRUE,Saisie!F10=Saisie!F9,"",Saisie!F10&gt;=0,Saisie!F10),"")</f>
        <v/>
      </c>
      <c r="H9" s="1" t="str" cm="1">
        <f t="array" ref="H9">IFERROR(_xlfn.IFS(Saisie!M10&lt;0,TRUE,Saisie!M10=Saisie!M9,"",Saisie!M10&gt;=0,Saisie!M10),"")</f>
        <v/>
      </c>
      <c r="I9" s="1" t="str" cm="1">
        <f t="array" ref="I9">IFERROR(_xlfn.IFS(Saisie!T10&lt;0,TRUE,Saisie!T10=Saisie!T9,"",Saisie!T10&gt;=0,Saisie!T10),"")</f>
        <v/>
      </c>
      <c r="J9" s="1" t="str" cm="1">
        <f t="array" ref="J9">IFERROR(_xlfn.IFS(Saisie!AA10&lt;0,TRUE,Saisie!AA10=Saisie!AA9,"",Saisie!AA10&gt;=0,Saisie!AA10),"")</f>
        <v/>
      </c>
      <c r="K9" s="1" t="str" cm="1">
        <f t="array" ref="K9">IFERROR(_xlfn.IFS(Saisie!AH10&lt;0,TRUE,Saisie!AH10=Saisie!AH9,"",Saisie!AH10&gt;=0,Saisie!AH10),"")</f>
        <v/>
      </c>
      <c r="L9" s="1" t="str" cm="1">
        <f t="array" ref="L9">IFERROR(_xlfn.IFS(Saisie!AO10&lt;0,TRUE,Saisie!AO10=Saisie!AO9,"",Saisie!AO10&gt;=0,Saisie!AO10),"")</f>
        <v/>
      </c>
      <c r="O9" s="62" cm="1">
        <f t="array" ref="O9">Q3/Nb_Flechettes[[#All],[Joueur 3]]</f>
        <v>19.03448275862069</v>
      </c>
      <c r="V9" s="1">
        <v>7</v>
      </c>
      <c r="W9" s="1">
        <f t="shared" si="0"/>
        <v>14</v>
      </c>
      <c r="X9" s="1">
        <f t="shared" si="1"/>
        <v>21</v>
      </c>
    </row>
    <row r="10" spans="1:24" x14ac:dyDescent="0.2">
      <c r="A10" s="13">
        <v>163</v>
      </c>
      <c r="B10" s="13"/>
      <c r="F10" s="1">
        <v>8</v>
      </c>
      <c r="G10" s="1" t="str" cm="1">
        <f t="array" ref="G10">IFERROR(_xlfn.IFS(Saisie!F11&lt;0,TRUE,Saisie!F11=Saisie!F10,"",Saisie!F11&gt;=0,Saisie!F11),"")</f>
        <v/>
      </c>
      <c r="H10" s="1" t="str" cm="1">
        <f t="array" ref="H10">IFERROR(_xlfn.IFS(Saisie!M11&lt;0,TRUE,Saisie!M11=Saisie!M10,"",Saisie!M11&gt;=0,Saisie!M11),"")</f>
        <v/>
      </c>
      <c r="I10" s="1" t="str" cm="1">
        <f t="array" ref="I10">IFERROR(_xlfn.IFS(Saisie!T11&lt;0,TRUE,Saisie!T11=Saisie!T10,"",Saisie!T11&gt;=0,Saisie!T11),"")</f>
        <v/>
      </c>
      <c r="J10" s="1" t="str" cm="1">
        <f t="array" ref="J10">IFERROR(_xlfn.IFS(Saisie!AA11&lt;0,TRUE,Saisie!AA11=Saisie!AA10,"",Saisie!AA11&gt;=0,Saisie!AA11),"")</f>
        <v/>
      </c>
      <c r="K10" s="1" t="str" cm="1">
        <f t="array" ref="K10">IFERROR(_xlfn.IFS(Saisie!AH11&lt;0,TRUE,Saisie!AH11=Saisie!AH10,"",Saisie!AH11&gt;=0,Saisie!AH11),"")</f>
        <v/>
      </c>
      <c r="L10" s="1" t="str" cm="1">
        <f t="array" ref="L10">IFERROR(_xlfn.IFS(Saisie!AO11&lt;0,TRUE,Saisie!AO11=Saisie!AO10,"",Saisie!AO11&gt;=0,Saisie!AO11),"")</f>
        <v/>
      </c>
      <c r="V10" s="1">
        <v>8</v>
      </c>
      <c r="W10" s="1">
        <f t="shared" si="0"/>
        <v>16</v>
      </c>
      <c r="X10" s="1">
        <f t="shared" si="1"/>
        <v>24</v>
      </c>
    </row>
    <row r="11" spans="1:24" x14ac:dyDescent="0.2">
      <c r="A11" s="13">
        <v>162</v>
      </c>
      <c r="B11" s="13"/>
      <c r="F11" s="1">
        <v>9</v>
      </c>
      <c r="G11" s="1" t="str" cm="1">
        <f t="array" ref="G11">IFERROR(_xlfn.IFS(Saisie!F12&lt;0,TRUE,Saisie!F12=Saisie!F11,"",Saisie!F12&gt;=0,Saisie!F12),"")</f>
        <v/>
      </c>
      <c r="H11" s="1" t="str" cm="1">
        <f t="array" ref="H11">IFERROR(_xlfn.IFS(Saisie!M12&lt;0,TRUE,Saisie!M12=Saisie!M11,"",Saisie!M12&gt;=0,Saisie!M12),"")</f>
        <v/>
      </c>
      <c r="I11" s="1" t="str" cm="1">
        <f t="array" ref="I11">IFERROR(_xlfn.IFS(Saisie!T12&lt;0,TRUE,Saisie!T12=Saisie!T11,"",Saisie!T12&gt;=0,Saisie!T12),"")</f>
        <v/>
      </c>
      <c r="J11" s="1" t="str" cm="1">
        <f t="array" ref="J11">IFERROR(_xlfn.IFS(Saisie!AA12&lt;0,TRUE,Saisie!AA12=Saisie!AA11,"",Saisie!AA12&gt;=0,Saisie!AA12),"")</f>
        <v/>
      </c>
      <c r="K11" s="1" t="str" cm="1">
        <f t="array" ref="K11">IFERROR(_xlfn.IFS(Saisie!AH12&lt;0,TRUE,Saisie!AH12=Saisie!AH11,"",Saisie!AH12&gt;=0,Saisie!AH12),"")</f>
        <v/>
      </c>
      <c r="L11" s="1" t="str" cm="1">
        <f t="array" ref="L11">IFERROR(_xlfn.IFS(Saisie!AO12&lt;0,TRUE,Saisie!AO12=Saisie!AO11,"",Saisie!AO12&gt;=0,Saisie!AO12),"")</f>
        <v/>
      </c>
      <c r="V11" s="1">
        <v>9</v>
      </c>
      <c r="W11" s="1">
        <f t="shared" si="0"/>
        <v>18</v>
      </c>
      <c r="X11" s="1">
        <f t="shared" si="1"/>
        <v>27</v>
      </c>
    </row>
    <row r="12" spans="1:24" x14ac:dyDescent="0.2">
      <c r="A12" s="13">
        <v>161</v>
      </c>
      <c r="B12" s="13" t="s">
        <v>12</v>
      </c>
      <c r="F12" s="1">
        <v>10</v>
      </c>
      <c r="G12" s="1" t="str" cm="1">
        <f t="array" ref="G12">IFERROR(_xlfn.IFS(Saisie!F13&lt;0,TRUE,Saisie!F13=Saisie!F12,"",Saisie!F13&gt;=0,Saisie!F13),"")</f>
        <v/>
      </c>
      <c r="H12" s="1" t="str" cm="1">
        <f t="array" ref="H12">IFERROR(_xlfn.IFS(Saisie!M13&lt;0,TRUE,Saisie!M13=Saisie!M12,"",Saisie!M13&gt;=0,Saisie!M13),"")</f>
        <v/>
      </c>
      <c r="I12" s="1" t="str" cm="1">
        <f t="array" ref="I12">IFERROR(_xlfn.IFS(Saisie!T13&lt;0,TRUE,Saisie!T13=Saisie!T12,"",Saisie!T13&gt;=0,Saisie!T13),"")</f>
        <v/>
      </c>
      <c r="J12" s="1" t="str" cm="1">
        <f t="array" ref="J12">IFERROR(_xlfn.IFS(Saisie!AA13&lt;0,TRUE,Saisie!AA13=Saisie!AA12,"",Saisie!AA13&gt;=0,Saisie!AA13),"")</f>
        <v/>
      </c>
      <c r="K12" s="1" t="str" cm="1">
        <f t="array" ref="K12">IFERROR(_xlfn.IFS(Saisie!AH13&lt;0,TRUE,Saisie!AH13=Saisie!AH12,"",Saisie!AH13&gt;=0,Saisie!AH13),"")</f>
        <v/>
      </c>
      <c r="L12" s="1" t="str" cm="1">
        <f t="array" ref="L12">IFERROR(_xlfn.IFS(Saisie!AO13&lt;0,TRUE,Saisie!AO13=Saisie!AO12,"",Saisie!AO13&gt;=0,Saisie!AO13),"")</f>
        <v/>
      </c>
      <c r="V12" s="1">
        <v>10</v>
      </c>
      <c r="W12" s="1">
        <f t="shared" si="0"/>
        <v>20</v>
      </c>
      <c r="X12" s="1">
        <f t="shared" si="1"/>
        <v>30</v>
      </c>
    </row>
    <row r="13" spans="1:24" x14ac:dyDescent="0.2">
      <c r="A13" s="13">
        <v>160</v>
      </c>
      <c r="B13" s="13" t="s">
        <v>13</v>
      </c>
      <c r="F13" s="1">
        <v>11</v>
      </c>
      <c r="G13" s="1" t="str" cm="1">
        <f t="array" ref="G13">IFERROR(_xlfn.IFS(Saisie!F14&lt;0,TRUE,Saisie!F14=Saisie!F13,"",Saisie!F14&gt;=0,Saisie!F14),"")</f>
        <v/>
      </c>
      <c r="H13" s="1" t="str" cm="1">
        <f t="array" ref="H13">IFERROR(_xlfn.IFS(Saisie!M14&lt;0,TRUE,Saisie!M14=Saisie!M13,"",Saisie!M14&gt;=0,Saisie!M14),"")</f>
        <v/>
      </c>
      <c r="I13" s="1" t="str" cm="1">
        <f t="array" ref="I13">IFERROR(_xlfn.IFS(Saisie!T14&lt;0,TRUE,Saisie!T14=Saisie!T13,"",Saisie!T14&gt;=0,Saisie!T14),"")</f>
        <v/>
      </c>
      <c r="J13" s="1" t="str" cm="1">
        <f t="array" ref="J13">IFERROR(_xlfn.IFS(Saisie!AA14&lt;0,TRUE,Saisie!AA14=Saisie!AA13,"",Saisie!AA14&gt;=0,Saisie!AA14),"")</f>
        <v/>
      </c>
      <c r="K13" s="1" t="str" cm="1">
        <f t="array" ref="K13">IFERROR(_xlfn.IFS(Saisie!AH14&lt;0,TRUE,Saisie!AH14=Saisie!AH13,"",Saisie!AH14&gt;=0,Saisie!AH14),"")</f>
        <v/>
      </c>
      <c r="L13" s="1" t="str" cm="1">
        <f t="array" ref="L13">IFERROR(_xlfn.IFS(Saisie!AO14&lt;0,TRUE,Saisie!AO14=Saisie!AO13,"",Saisie!AO14&gt;=0,Saisie!AO14),"")</f>
        <v/>
      </c>
      <c r="V13" s="1">
        <v>11</v>
      </c>
      <c r="W13" s="1">
        <f t="shared" si="0"/>
        <v>22</v>
      </c>
      <c r="X13" s="1">
        <f t="shared" si="1"/>
        <v>33</v>
      </c>
    </row>
    <row r="14" spans="1:24" x14ac:dyDescent="0.2">
      <c r="A14" s="13">
        <v>159</v>
      </c>
      <c r="B14" s="13"/>
      <c r="F14" s="1">
        <v>12</v>
      </c>
      <c r="G14" s="1" t="str" cm="1">
        <f t="array" ref="G14">IFERROR(_xlfn.IFS(Saisie!F15&lt;0,TRUE,Saisie!F15=Saisie!F14,"",Saisie!F15&gt;=0,Saisie!F15),"")</f>
        <v/>
      </c>
      <c r="H14" s="1" t="str" cm="1">
        <f t="array" ref="H14">IFERROR(_xlfn.IFS(Saisie!M15&lt;0,TRUE,Saisie!M15=Saisie!M14,"",Saisie!M15&gt;=0,Saisie!M15),"")</f>
        <v/>
      </c>
      <c r="I14" s="1" t="str" cm="1">
        <f t="array" ref="I14">IFERROR(_xlfn.IFS(Saisie!T15&lt;0,TRUE,Saisie!T15=Saisie!T14,"",Saisie!T15&gt;=0,Saisie!T15),"")</f>
        <v/>
      </c>
      <c r="J14" s="1" t="str" cm="1">
        <f t="array" ref="J14">IFERROR(_xlfn.IFS(Saisie!AA15&lt;0,TRUE,Saisie!AA15=Saisie!AA14,"",Saisie!AA15&gt;=0,Saisie!AA15),"")</f>
        <v/>
      </c>
      <c r="K14" s="1" t="str" cm="1">
        <f t="array" ref="K14">IFERROR(_xlfn.IFS(Saisie!AH15&lt;0,TRUE,Saisie!AH15=Saisie!AH14,"",Saisie!AH15&gt;=0,Saisie!AH15),"")</f>
        <v/>
      </c>
      <c r="L14" s="1" t="str" cm="1">
        <f t="array" ref="L14">IFERROR(_xlfn.IFS(Saisie!AO15&lt;0,TRUE,Saisie!AO15=Saisie!AO14,"",Saisie!AO15&gt;=0,Saisie!AO15),"")</f>
        <v/>
      </c>
      <c r="V14" s="1">
        <v>12</v>
      </c>
      <c r="W14" s="1">
        <f t="shared" si="0"/>
        <v>24</v>
      </c>
      <c r="X14" s="1">
        <f t="shared" si="1"/>
        <v>36</v>
      </c>
    </row>
    <row r="15" spans="1:24" x14ac:dyDescent="0.2">
      <c r="A15" s="13">
        <v>158</v>
      </c>
      <c r="B15" s="13" t="s">
        <v>14</v>
      </c>
      <c r="F15" s="1">
        <v>13</v>
      </c>
      <c r="G15" s="1" t="str" cm="1">
        <f t="array" ref="G15">IFERROR(_xlfn.IFS(Saisie!F16&lt;0,TRUE,Saisie!F16=Saisie!F15,"",Saisie!F16&gt;=0,Saisie!F16),"")</f>
        <v/>
      </c>
      <c r="H15" s="1" t="str" cm="1">
        <f t="array" ref="H15">IFERROR(_xlfn.IFS(Saisie!M16&lt;0,TRUE,Saisie!M16=Saisie!M15,"",Saisie!M16&gt;=0,Saisie!M16),"")</f>
        <v/>
      </c>
      <c r="I15" s="1" t="str" cm="1">
        <f t="array" ref="I15">IFERROR(_xlfn.IFS(Saisie!T16&lt;0,TRUE,Saisie!T16=Saisie!T15,"",Saisie!T16&gt;=0,Saisie!T16),"")</f>
        <v/>
      </c>
      <c r="J15" s="1" t="str" cm="1">
        <f t="array" ref="J15">IFERROR(_xlfn.IFS(Saisie!AA16&lt;0,TRUE,Saisie!AA16=Saisie!AA15,"",Saisie!AA16&gt;=0,Saisie!AA16),"")</f>
        <v/>
      </c>
      <c r="K15" s="1" t="str" cm="1">
        <f t="array" ref="K15">IFERROR(_xlfn.IFS(Saisie!AH16&lt;0,TRUE,Saisie!AH16=Saisie!AH15,"",Saisie!AH16&gt;=0,Saisie!AH16),"")</f>
        <v/>
      </c>
      <c r="L15" s="1" t="str" cm="1">
        <f t="array" ref="L15">IFERROR(_xlfn.IFS(Saisie!AO16&lt;0,TRUE,Saisie!AO16=Saisie!AO15,"",Saisie!AO16&gt;=0,Saisie!AO16),"")</f>
        <v/>
      </c>
      <c r="V15" s="1">
        <v>13</v>
      </c>
      <c r="W15" s="1">
        <f t="shared" si="0"/>
        <v>26</v>
      </c>
      <c r="X15" s="1">
        <f t="shared" si="1"/>
        <v>39</v>
      </c>
    </row>
    <row r="16" spans="1:24" ht="16" x14ac:dyDescent="0.2">
      <c r="A16" s="13">
        <v>157</v>
      </c>
      <c r="B16" s="13" t="s">
        <v>15</v>
      </c>
      <c r="F16" s="1">
        <v>14</v>
      </c>
      <c r="G16" s="1" t="str" cm="1">
        <f t="array" ref="G16">IFERROR(_xlfn.IFS(Saisie!F17&lt;0,TRUE,Saisie!F17=Saisie!F16,"",Saisie!F17&gt;=0,Saisie!F17),"")</f>
        <v/>
      </c>
      <c r="H16" s="1" t="str" cm="1">
        <f t="array" ref="H16">IFERROR(_xlfn.IFS(Saisie!M17&lt;0,TRUE,Saisie!M17=Saisie!M16,"",Saisie!M17&gt;=0,Saisie!M17),"")</f>
        <v/>
      </c>
      <c r="I16" s="1" t="str" cm="1">
        <f t="array" ref="I16">IFERROR(_xlfn.IFS(Saisie!T17&lt;0,TRUE,Saisie!T17=Saisie!T16,"",Saisie!T17&gt;=0,Saisie!T17),"")</f>
        <v/>
      </c>
      <c r="J16" s="1" t="str" cm="1">
        <f t="array" ref="J16">IFERROR(_xlfn.IFS(Saisie!AA17&lt;0,TRUE,Saisie!AA17=Saisie!AA16,"",Saisie!AA17&gt;=0,Saisie!AA17),"")</f>
        <v/>
      </c>
      <c r="K16" s="1" t="str" cm="1">
        <f t="array" ref="K16">IFERROR(_xlfn.IFS(Saisie!AH17&lt;0,TRUE,Saisie!AH17=Saisie!AH16,"",Saisie!AH17&gt;=0,Saisie!AH17),"")</f>
        <v/>
      </c>
      <c r="L16" s="1" t="str" cm="1">
        <f t="array" ref="L16">IFERROR(_xlfn.IFS(Saisie!AO17&lt;0,TRUE,Saisie!AO17=Saisie!AO16,"",Saisie!AO17&gt;=0,Saisie!AO17),"")</f>
        <v/>
      </c>
      <c r="O16" s="70" t="s">
        <v>188</v>
      </c>
      <c r="P16" s="71"/>
      <c r="Q16" s="71"/>
      <c r="R16" s="71"/>
      <c r="S16" s="71"/>
      <c r="T16" s="71"/>
      <c r="V16" s="1">
        <v>14</v>
      </c>
      <c r="W16" s="1">
        <f t="shared" si="0"/>
        <v>28</v>
      </c>
      <c r="X16" s="1">
        <f t="shared" si="1"/>
        <v>42</v>
      </c>
    </row>
    <row r="17" spans="1:24" ht="16" thickBot="1" x14ac:dyDescent="0.25">
      <c r="A17" s="13">
        <v>156</v>
      </c>
      <c r="B17" s="13" t="s">
        <v>16</v>
      </c>
      <c r="F17" s="1">
        <v>15</v>
      </c>
      <c r="G17" s="1" t="str" cm="1">
        <f t="array" ref="G17">IFERROR(_xlfn.IFS(Saisie!F18&lt;0,TRUE,Saisie!F18=Saisie!F17,"",Saisie!F18&gt;=0,Saisie!F18),"")</f>
        <v/>
      </c>
      <c r="H17" s="1" t="str" cm="1">
        <f t="array" ref="H17">IFERROR(_xlfn.IFS(Saisie!M18&lt;0,TRUE,Saisie!M18=Saisie!M17,"",Saisie!M18&gt;=0,Saisie!M18),"")</f>
        <v/>
      </c>
      <c r="I17" s="1" t="str" cm="1">
        <f t="array" ref="I17">IFERROR(_xlfn.IFS(Saisie!T18&lt;0,TRUE,Saisie!T18=Saisie!T17,"",Saisie!T18&gt;=0,Saisie!T18),"")</f>
        <v/>
      </c>
      <c r="J17" s="1" t="str" cm="1">
        <f t="array" ref="J17">IFERROR(_xlfn.IFS(Saisie!AA18&lt;0,TRUE,Saisie!AA18=Saisie!AA17,"",Saisie!AA18&gt;=0,Saisie!AA18),"")</f>
        <v/>
      </c>
      <c r="K17" s="1" t="str" cm="1">
        <f t="array" ref="K17">IFERROR(_xlfn.IFS(Saisie!AH18&lt;0,TRUE,Saisie!AH18=Saisie!AH17,"",Saisie!AH18&gt;=0,Saisie!AH18),"")</f>
        <v/>
      </c>
      <c r="L17" s="1" t="str" cm="1">
        <f t="array" ref="L17">IFERROR(_xlfn.IFS(Saisie!AO18&lt;0,TRUE,Saisie!AO18=Saisie!AO17,"",Saisie!AO18&gt;=0,Saisie!AO18),"")</f>
        <v/>
      </c>
      <c r="O17" s="14" t="str">
        <f>Saisie!$B$1</f>
        <v>Joueur 1</v>
      </c>
      <c r="P17" s="14" t="str">
        <f>Saisie!$I$1</f>
        <v>Joueur 2</v>
      </c>
      <c r="Q17" s="14" t="str">
        <f>Saisie!$P$1</f>
        <v>Joueur 3</v>
      </c>
      <c r="R17" s="14" t="str">
        <f>Saisie!$W$1</f>
        <v>Joueur 4</v>
      </c>
      <c r="S17" s="14" t="str">
        <f>Saisie!$AD$1</f>
        <v>Joueur 5</v>
      </c>
      <c r="T17" s="14" t="str">
        <f>Saisie!$AK$1</f>
        <v>Joueur 6</v>
      </c>
      <c r="V17" s="1">
        <v>15</v>
      </c>
      <c r="W17" s="1">
        <f t="shared" si="0"/>
        <v>30</v>
      </c>
      <c r="X17" s="1">
        <f t="shared" si="1"/>
        <v>45</v>
      </c>
    </row>
    <row r="18" spans="1:24" ht="16" thickTop="1" x14ac:dyDescent="0.2">
      <c r="A18" s="13">
        <v>155</v>
      </c>
      <c r="B18" s="13" t="s">
        <v>17</v>
      </c>
      <c r="O18" s="22">
        <f>COUNTA(Saisie_Scores[[#All],[Colonne2]:[Colonne4]])</f>
        <v>0</v>
      </c>
      <c r="P18" s="22">
        <f>COUNTA(Saisie_Scores[[#All],[Colonne7]:[Colonne9]])</f>
        <v>10</v>
      </c>
      <c r="Q18" s="22">
        <f>COUNTA(Saisie_Scores[[#All],[Colonne12]:[Colonne15]])</f>
        <v>29</v>
      </c>
      <c r="R18" s="22">
        <f>COUNTA(Saisie_Scores[[#All],[Colonne17]:[Colonne19]])</f>
        <v>11</v>
      </c>
      <c r="S18" s="22">
        <f>COUNTA(Saisie_Scores[[#All],[Colonne22]:[Colonne24]])</f>
        <v>0</v>
      </c>
      <c r="T18" s="22">
        <f>COUNTA(Saisie_Scores[[#All],[Colonne27]:[Colonne29]])</f>
        <v>0</v>
      </c>
      <c r="V18" s="1">
        <v>16</v>
      </c>
      <c r="W18" s="1">
        <f t="shared" si="0"/>
        <v>32</v>
      </c>
      <c r="X18" s="1">
        <f t="shared" si="1"/>
        <v>48</v>
      </c>
    </row>
    <row r="19" spans="1:24" x14ac:dyDescent="0.2">
      <c r="A19" s="13">
        <v>154</v>
      </c>
      <c r="B19" s="13" t="s">
        <v>18</v>
      </c>
      <c r="V19" s="1">
        <v>17</v>
      </c>
      <c r="W19" s="1">
        <f t="shared" si="0"/>
        <v>34</v>
      </c>
      <c r="X19" s="1">
        <f t="shared" si="1"/>
        <v>51</v>
      </c>
    </row>
    <row r="20" spans="1:24" x14ac:dyDescent="0.2">
      <c r="A20" s="13">
        <v>153</v>
      </c>
      <c r="B20" s="13" t="s">
        <v>19</v>
      </c>
      <c r="V20" s="1">
        <v>18</v>
      </c>
      <c r="W20" s="1">
        <f t="shared" si="0"/>
        <v>36</v>
      </c>
      <c r="X20" s="1">
        <f t="shared" si="1"/>
        <v>54</v>
      </c>
    </row>
    <row r="21" spans="1:24" x14ac:dyDescent="0.2">
      <c r="A21" s="13">
        <v>152</v>
      </c>
      <c r="B21" s="13" t="s">
        <v>20</v>
      </c>
      <c r="V21" s="1">
        <v>19</v>
      </c>
      <c r="W21" s="1">
        <f t="shared" si="0"/>
        <v>38</v>
      </c>
      <c r="X21" s="1">
        <f t="shared" si="1"/>
        <v>57</v>
      </c>
    </row>
    <row r="22" spans="1:24" x14ac:dyDescent="0.2">
      <c r="A22" s="13">
        <v>151</v>
      </c>
      <c r="B22" s="13" t="s">
        <v>21</v>
      </c>
      <c r="V22" s="1">
        <v>20</v>
      </c>
      <c r="W22" s="1">
        <f t="shared" si="0"/>
        <v>40</v>
      </c>
      <c r="X22" s="1">
        <f t="shared" si="1"/>
        <v>60</v>
      </c>
    </row>
    <row r="23" spans="1:24" x14ac:dyDescent="0.2">
      <c r="A23" s="13">
        <v>150</v>
      </c>
      <c r="B23" s="13" t="s">
        <v>22</v>
      </c>
      <c r="V23" s="1">
        <v>25</v>
      </c>
      <c r="W23" s="1">
        <f t="shared" si="0"/>
        <v>50</v>
      </c>
    </row>
    <row r="24" spans="1:24" x14ac:dyDescent="0.2">
      <c r="A24" s="13">
        <v>149</v>
      </c>
      <c r="B24" s="13" t="s">
        <v>172</v>
      </c>
    </row>
    <row r="25" spans="1:24" x14ac:dyDescent="0.2">
      <c r="A25" s="13">
        <v>148</v>
      </c>
      <c r="B25" s="13" t="s">
        <v>171</v>
      </c>
    </row>
    <row r="26" spans="1:24" x14ac:dyDescent="0.2">
      <c r="A26" s="13">
        <v>147</v>
      </c>
      <c r="B26" s="13" t="s">
        <v>170</v>
      </c>
    </row>
    <row r="27" spans="1:24" x14ac:dyDescent="0.2">
      <c r="A27" s="13">
        <v>146</v>
      </c>
      <c r="B27" s="13" t="s">
        <v>169</v>
      </c>
    </row>
    <row r="28" spans="1:24" x14ac:dyDescent="0.2">
      <c r="A28" s="13">
        <v>145</v>
      </c>
      <c r="B28" s="13" t="s">
        <v>168</v>
      </c>
    </row>
    <row r="29" spans="1:24" x14ac:dyDescent="0.2">
      <c r="A29" s="13">
        <v>144</v>
      </c>
      <c r="B29" s="13" t="s">
        <v>167</v>
      </c>
    </row>
    <row r="30" spans="1:24" x14ac:dyDescent="0.2">
      <c r="A30" s="13">
        <v>143</v>
      </c>
      <c r="B30" s="13" t="s">
        <v>166</v>
      </c>
    </row>
    <row r="31" spans="1:24" x14ac:dyDescent="0.2">
      <c r="A31" s="13">
        <v>142</v>
      </c>
      <c r="B31" s="13" t="s">
        <v>165</v>
      </c>
    </row>
    <row r="32" spans="1:24" x14ac:dyDescent="0.2">
      <c r="A32" s="13">
        <v>141</v>
      </c>
      <c r="B32" s="13" t="s">
        <v>164</v>
      </c>
    </row>
    <row r="33" spans="1:2" x14ac:dyDescent="0.2">
      <c r="A33" s="13">
        <v>140</v>
      </c>
      <c r="B33" s="13" t="s">
        <v>163</v>
      </c>
    </row>
    <row r="34" spans="1:2" x14ac:dyDescent="0.2">
      <c r="A34" s="13">
        <v>139</v>
      </c>
      <c r="B34" s="13" t="s">
        <v>162</v>
      </c>
    </row>
    <row r="35" spans="1:2" x14ac:dyDescent="0.2">
      <c r="A35" s="13">
        <v>138</v>
      </c>
      <c r="B35" s="13" t="s">
        <v>161</v>
      </c>
    </row>
    <row r="36" spans="1:2" x14ac:dyDescent="0.2">
      <c r="A36" s="13">
        <v>137</v>
      </c>
      <c r="B36" s="13" t="s">
        <v>160</v>
      </c>
    </row>
    <row r="37" spans="1:2" x14ac:dyDescent="0.2">
      <c r="A37" s="13">
        <v>136</v>
      </c>
      <c r="B37" s="13" t="s">
        <v>159</v>
      </c>
    </row>
    <row r="38" spans="1:2" x14ac:dyDescent="0.2">
      <c r="A38" s="13">
        <v>135</v>
      </c>
      <c r="B38" s="13" t="s">
        <v>158</v>
      </c>
    </row>
    <row r="39" spans="1:2" x14ac:dyDescent="0.2">
      <c r="A39" s="13">
        <v>134</v>
      </c>
      <c r="B39" s="13" t="s">
        <v>157</v>
      </c>
    </row>
    <row r="40" spans="1:2" x14ac:dyDescent="0.2">
      <c r="A40" s="13">
        <v>133</v>
      </c>
      <c r="B40" s="13" t="s">
        <v>156</v>
      </c>
    </row>
    <row r="41" spans="1:2" x14ac:dyDescent="0.2">
      <c r="A41" s="13">
        <v>132</v>
      </c>
      <c r="B41" s="13" t="s">
        <v>23</v>
      </c>
    </row>
    <row r="42" spans="1:2" x14ac:dyDescent="0.2">
      <c r="A42" s="13">
        <v>131</v>
      </c>
      <c r="B42" s="13" t="s">
        <v>155</v>
      </c>
    </row>
    <row r="43" spans="1:2" x14ac:dyDescent="0.2">
      <c r="A43" s="13">
        <v>130</v>
      </c>
      <c r="B43" s="13" t="s">
        <v>24</v>
      </c>
    </row>
    <row r="44" spans="1:2" x14ac:dyDescent="0.2">
      <c r="A44" s="13">
        <v>129</v>
      </c>
      <c r="B44" s="13" t="s">
        <v>154</v>
      </c>
    </row>
    <row r="45" spans="1:2" x14ac:dyDescent="0.2">
      <c r="A45" s="13">
        <v>128</v>
      </c>
      <c r="B45" s="13" t="s">
        <v>153</v>
      </c>
    </row>
    <row r="46" spans="1:2" x14ac:dyDescent="0.2">
      <c r="A46" s="13">
        <v>127</v>
      </c>
      <c r="B46" s="13" t="s">
        <v>152</v>
      </c>
    </row>
    <row r="47" spans="1:2" x14ac:dyDescent="0.2">
      <c r="A47" s="13">
        <v>126</v>
      </c>
      <c r="B47" s="13" t="s">
        <v>151</v>
      </c>
    </row>
    <row r="48" spans="1:2" x14ac:dyDescent="0.2">
      <c r="A48" s="13">
        <v>125</v>
      </c>
      <c r="B48" s="13" t="s">
        <v>146</v>
      </c>
    </row>
    <row r="49" spans="1:2" x14ac:dyDescent="0.2">
      <c r="A49" s="13">
        <v>124</v>
      </c>
      <c r="B49" s="13" t="s">
        <v>150</v>
      </c>
    </row>
    <row r="50" spans="1:2" x14ac:dyDescent="0.2">
      <c r="A50" s="13">
        <v>123</v>
      </c>
      <c r="B50" s="13" t="s">
        <v>149</v>
      </c>
    </row>
    <row r="51" spans="1:2" x14ac:dyDescent="0.2">
      <c r="A51" s="13">
        <v>122</v>
      </c>
      <c r="B51" s="13" t="s">
        <v>148</v>
      </c>
    </row>
    <row r="52" spans="1:2" x14ac:dyDescent="0.2">
      <c r="A52" s="13">
        <v>121</v>
      </c>
      <c r="B52" s="13" t="s">
        <v>25</v>
      </c>
    </row>
    <row r="53" spans="1:2" x14ac:dyDescent="0.2">
      <c r="A53" s="13">
        <v>120</v>
      </c>
      <c r="B53" s="13" t="s">
        <v>37</v>
      </c>
    </row>
    <row r="54" spans="1:2" x14ac:dyDescent="0.2">
      <c r="A54" s="13">
        <v>119</v>
      </c>
      <c r="B54" s="13" t="s">
        <v>147</v>
      </c>
    </row>
    <row r="55" spans="1:2" x14ac:dyDescent="0.2">
      <c r="A55" s="13">
        <v>118</v>
      </c>
      <c r="B55" s="13" t="s">
        <v>146</v>
      </c>
    </row>
    <row r="56" spans="1:2" x14ac:dyDescent="0.2">
      <c r="A56" s="13">
        <v>117</v>
      </c>
      <c r="B56" s="13" t="s">
        <v>145</v>
      </c>
    </row>
    <row r="57" spans="1:2" x14ac:dyDescent="0.2">
      <c r="A57" s="13">
        <v>116</v>
      </c>
      <c r="B57" s="13" t="s">
        <v>144</v>
      </c>
    </row>
    <row r="58" spans="1:2" x14ac:dyDescent="0.2">
      <c r="A58" s="13">
        <v>115</v>
      </c>
      <c r="B58" s="13" t="s">
        <v>143</v>
      </c>
    </row>
    <row r="59" spans="1:2" x14ac:dyDescent="0.2">
      <c r="A59" s="13">
        <v>114</v>
      </c>
      <c r="B59" s="13" t="s">
        <v>136</v>
      </c>
    </row>
    <row r="60" spans="1:2" x14ac:dyDescent="0.2">
      <c r="A60" s="13">
        <v>113</v>
      </c>
      <c r="B60" s="13" t="s">
        <v>142</v>
      </c>
    </row>
    <row r="61" spans="1:2" x14ac:dyDescent="0.2">
      <c r="A61" s="13">
        <v>112</v>
      </c>
      <c r="B61" s="13" t="s">
        <v>141</v>
      </c>
    </row>
    <row r="62" spans="1:2" x14ac:dyDescent="0.2">
      <c r="A62" s="13">
        <v>111</v>
      </c>
      <c r="B62" s="13" t="s">
        <v>140</v>
      </c>
    </row>
    <row r="63" spans="1:2" x14ac:dyDescent="0.2">
      <c r="A63" s="13">
        <v>110</v>
      </c>
      <c r="B63" s="13" t="s">
        <v>139</v>
      </c>
    </row>
    <row r="64" spans="1:2" x14ac:dyDescent="0.2">
      <c r="A64" s="13">
        <v>109</v>
      </c>
      <c r="B64" s="13" t="s">
        <v>138</v>
      </c>
    </row>
    <row r="65" spans="1:2" x14ac:dyDescent="0.2">
      <c r="A65" s="13">
        <v>108</v>
      </c>
      <c r="B65" s="13" t="s">
        <v>137</v>
      </c>
    </row>
    <row r="66" spans="1:2" x14ac:dyDescent="0.2">
      <c r="A66" s="13">
        <v>107</v>
      </c>
      <c r="B66" s="13" t="s">
        <v>135</v>
      </c>
    </row>
    <row r="67" spans="1:2" x14ac:dyDescent="0.2">
      <c r="A67" s="13">
        <v>106</v>
      </c>
      <c r="B67" s="13" t="s">
        <v>134</v>
      </c>
    </row>
    <row r="68" spans="1:2" x14ac:dyDescent="0.2">
      <c r="A68" s="13">
        <v>105</v>
      </c>
      <c r="B68" s="13" t="s">
        <v>133</v>
      </c>
    </row>
    <row r="69" spans="1:2" x14ac:dyDescent="0.2">
      <c r="A69" s="13">
        <v>104</v>
      </c>
      <c r="B69" s="13" t="s">
        <v>132</v>
      </c>
    </row>
    <row r="70" spans="1:2" x14ac:dyDescent="0.2">
      <c r="A70" s="13">
        <v>103</v>
      </c>
      <c r="B70" s="13" t="s">
        <v>131</v>
      </c>
    </row>
    <row r="71" spans="1:2" x14ac:dyDescent="0.2">
      <c r="A71" s="13">
        <v>102</v>
      </c>
      <c r="B71" s="13" t="s">
        <v>130</v>
      </c>
    </row>
    <row r="72" spans="1:2" x14ac:dyDescent="0.2">
      <c r="A72" s="13">
        <v>101</v>
      </c>
      <c r="B72" s="13" t="s">
        <v>128</v>
      </c>
    </row>
    <row r="73" spans="1:2" x14ac:dyDescent="0.2">
      <c r="A73" s="13">
        <v>100</v>
      </c>
      <c r="B73" s="13" t="s">
        <v>26</v>
      </c>
    </row>
    <row r="74" spans="1:2" x14ac:dyDescent="0.2">
      <c r="A74" s="13">
        <v>99</v>
      </c>
      <c r="B74" s="13" t="s">
        <v>127</v>
      </c>
    </row>
    <row r="75" spans="1:2" x14ac:dyDescent="0.2">
      <c r="A75" s="13">
        <v>98</v>
      </c>
      <c r="B75" s="13" t="s">
        <v>126</v>
      </c>
    </row>
    <row r="76" spans="1:2" x14ac:dyDescent="0.2">
      <c r="A76" s="13">
        <v>97</v>
      </c>
      <c r="B76" s="13" t="s">
        <v>125</v>
      </c>
    </row>
    <row r="77" spans="1:2" x14ac:dyDescent="0.2">
      <c r="A77" s="13">
        <v>96</v>
      </c>
      <c r="B77" s="13" t="s">
        <v>124</v>
      </c>
    </row>
    <row r="78" spans="1:2" x14ac:dyDescent="0.2">
      <c r="A78" s="13">
        <v>95</v>
      </c>
      <c r="B78" s="13" t="s">
        <v>123</v>
      </c>
    </row>
    <row r="79" spans="1:2" x14ac:dyDescent="0.2">
      <c r="A79" s="13">
        <v>94</v>
      </c>
      <c r="B79" s="13" t="s">
        <v>122</v>
      </c>
    </row>
    <row r="80" spans="1:2" x14ac:dyDescent="0.2">
      <c r="A80" s="13">
        <v>93</v>
      </c>
      <c r="B80" s="13" t="s">
        <v>121</v>
      </c>
    </row>
    <row r="81" spans="1:2" x14ac:dyDescent="0.2">
      <c r="A81" s="13">
        <v>92</v>
      </c>
      <c r="B81" s="13" t="s">
        <v>120</v>
      </c>
    </row>
    <row r="82" spans="1:2" x14ac:dyDescent="0.2">
      <c r="A82" s="13">
        <v>91</v>
      </c>
      <c r="B82" s="13" t="s">
        <v>119</v>
      </c>
    </row>
    <row r="83" spans="1:2" x14ac:dyDescent="0.2">
      <c r="A83" s="13">
        <v>90</v>
      </c>
      <c r="B83" s="13" t="s">
        <v>27</v>
      </c>
    </row>
    <row r="84" spans="1:2" x14ac:dyDescent="0.2">
      <c r="A84" s="13">
        <v>89</v>
      </c>
      <c r="B84" s="13" t="s">
        <v>118</v>
      </c>
    </row>
    <row r="85" spans="1:2" x14ac:dyDescent="0.2">
      <c r="A85" s="13">
        <v>88</v>
      </c>
      <c r="B85" s="13" t="s">
        <v>117</v>
      </c>
    </row>
    <row r="86" spans="1:2" x14ac:dyDescent="0.2">
      <c r="A86" s="13">
        <v>87</v>
      </c>
      <c r="B86" s="13" t="s">
        <v>97</v>
      </c>
    </row>
    <row r="87" spans="1:2" x14ac:dyDescent="0.2">
      <c r="A87" s="13">
        <v>86</v>
      </c>
      <c r="B87" s="13" t="s">
        <v>114</v>
      </c>
    </row>
    <row r="88" spans="1:2" x14ac:dyDescent="0.2">
      <c r="A88" s="13">
        <v>85</v>
      </c>
      <c r="B88" s="13" t="s">
        <v>116</v>
      </c>
    </row>
    <row r="89" spans="1:2" x14ac:dyDescent="0.2">
      <c r="A89" s="13">
        <v>84</v>
      </c>
      <c r="B89" s="13" t="s">
        <v>115</v>
      </c>
    </row>
    <row r="90" spans="1:2" x14ac:dyDescent="0.2">
      <c r="A90" s="13">
        <v>83</v>
      </c>
      <c r="B90" s="13" t="s">
        <v>114</v>
      </c>
    </row>
    <row r="91" spans="1:2" x14ac:dyDescent="0.2">
      <c r="A91" s="13">
        <v>82</v>
      </c>
      <c r="B91" s="13" t="s">
        <v>113</v>
      </c>
    </row>
    <row r="92" spans="1:2" x14ac:dyDescent="0.2">
      <c r="A92" s="13">
        <v>81</v>
      </c>
      <c r="B92" s="13" t="s">
        <v>112</v>
      </c>
    </row>
    <row r="93" spans="1:2" x14ac:dyDescent="0.2">
      <c r="A93" s="13">
        <v>80</v>
      </c>
      <c r="B93" s="13" t="s">
        <v>28</v>
      </c>
    </row>
    <row r="94" spans="1:2" x14ac:dyDescent="0.2">
      <c r="A94" s="13">
        <v>79</v>
      </c>
      <c r="B94" s="13" t="s">
        <v>111</v>
      </c>
    </row>
    <row r="95" spans="1:2" x14ac:dyDescent="0.2">
      <c r="A95" s="13">
        <v>78</v>
      </c>
      <c r="B95" s="13" t="s">
        <v>110</v>
      </c>
    </row>
    <row r="96" spans="1:2" x14ac:dyDescent="0.2">
      <c r="A96" s="13">
        <v>77</v>
      </c>
      <c r="B96" s="13" t="s">
        <v>109</v>
      </c>
    </row>
    <row r="97" spans="1:2" x14ac:dyDescent="0.2">
      <c r="A97" s="13">
        <v>76</v>
      </c>
      <c r="B97" s="13" t="s">
        <v>98</v>
      </c>
    </row>
    <row r="98" spans="1:2" x14ac:dyDescent="0.2">
      <c r="A98" s="13">
        <v>75</v>
      </c>
      <c r="B98" s="13" t="s">
        <v>108</v>
      </c>
    </row>
    <row r="99" spans="1:2" x14ac:dyDescent="0.2">
      <c r="A99" s="13">
        <v>74</v>
      </c>
      <c r="B99" s="13" t="s">
        <v>107</v>
      </c>
    </row>
    <row r="100" spans="1:2" x14ac:dyDescent="0.2">
      <c r="A100" s="13">
        <v>73</v>
      </c>
      <c r="B100" s="13" t="s">
        <v>103</v>
      </c>
    </row>
    <row r="101" spans="1:2" x14ac:dyDescent="0.2">
      <c r="A101" s="13">
        <v>72</v>
      </c>
      <c r="B101" s="13" t="s">
        <v>102</v>
      </c>
    </row>
    <row r="102" spans="1:2" x14ac:dyDescent="0.2">
      <c r="A102" s="13">
        <v>71</v>
      </c>
      <c r="B102" s="13" t="s">
        <v>101</v>
      </c>
    </row>
    <row r="103" spans="1:2" x14ac:dyDescent="0.2">
      <c r="A103" s="13">
        <v>70</v>
      </c>
      <c r="B103" s="13" t="s">
        <v>100</v>
      </c>
    </row>
    <row r="104" spans="1:2" x14ac:dyDescent="0.2">
      <c r="A104" s="13">
        <v>69</v>
      </c>
      <c r="B104" s="13" t="s">
        <v>99</v>
      </c>
    </row>
    <row r="105" spans="1:2" x14ac:dyDescent="0.2">
      <c r="A105" s="13">
        <v>68</v>
      </c>
      <c r="B105" s="13" t="s">
        <v>98</v>
      </c>
    </row>
    <row r="106" spans="1:2" x14ac:dyDescent="0.2">
      <c r="A106" s="13">
        <v>67</v>
      </c>
      <c r="B106" s="13" t="s">
        <v>97</v>
      </c>
    </row>
    <row r="107" spans="1:2" x14ac:dyDescent="0.2">
      <c r="A107" s="13">
        <v>66</v>
      </c>
      <c r="B107" s="13" t="s">
        <v>96</v>
      </c>
    </row>
    <row r="108" spans="1:2" x14ac:dyDescent="0.2">
      <c r="A108" s="13">
        <v>65</v>
      </c>
      <c r="B108" s="13" t="s">
        <v>106</v>
      </c>
    </row>
    <row r="109" spans="1:2" x14ac:dyDescent="0.2">
      <c r="A109" s="13">
        <v>64</v>
      </c>
      <c r="B109" s="13" t="s">
        <v>105</v>
      </c>
    </row>
    <row r="110" spans="1:2" x14ac:dyDescent="0.2">
      <c r="A110" s="13">
        <v>63</v>
      </c>
      <c r="B110" s="13" t="s">
        <v>104</v>
      </c>
    </row>
    <row r="111" spans="1:2" x14ac:dyDescent="0.2">
      <c r="A111" s="13">
        <v>62</v>
      </c>
      <c r="B111" s="13" t="s">
        <v>95</v>
      </c>
    </row>
    <row r="112" spans="1:2" x14ac:dyDescent="0.2">
      <c r="A112" s="13">
        <v>61</v>
      </c>
      <c r="B112" s="13" t="s">
        <v>94</v>
      </c>
    </row>
    <row r="113" spans="1:2" x14ac:dyDescent="0.2">
      <c r="A113" s="13">
        <v>60</v>
      </c>
      <c r="B113" s="13" t="s">
        <v>93</v>
      </c>
    </row>
    <row r="114" spans="1:2" x14ac:dyDescent="0.2">
      <c r="A114" s="13">
        <v>59</v>
      </c>
      <c r="B114" s="13" t="s">
        <v>92</v>
      </c>
    </row>
    <row r="115" spans="1:2" x14ac:dyDescent="0.2">
      <c r="A115" s="13">
        <v>58</v>
      </c>
      <c r="B115" s="13" t="s">
        <v>91</v>
      </c>
    </row>
    <row r="116" spans="1:2" x14ac:dyDescent="0.2">
      <c r="A116" s="13">
        <v>57</v>
      </c>
      <c r="B116" s="13" t="s">
        <v>90</v>
      </c>
    </row>
    <row r="117" spans="1:2" x14ac:dyDescent="0.2">
      <c r="A117" s="13">
        <v>56</v>
      </c>
      <c r="B117" s="13" t="s">
        <v>89</v>
      </c>
    </row>
    <row r="118" spans="1:2" x14ac:dyDescent="0.2">
      <c r="A118" s="13">
        <v>55</v>
      </c>
      <c r="B118" s="13" t="s">
        <v>88</v>
      </c>
    </row>
    <row r="119" spans="1:2" x14ac:dyDescent="0.2">
      <c r="A119" s="13">
        <v>54</v>
      </c>
      <c r="B119" s="13" t="s">
        <v>87</v>
      </c>
    </row>
    <row r="120" spans="1:2" x14ac:dyDescent="0.2">
      <c r="A120" s="13">
        <v>53</v>
      </c>
      <c r="B120" s="13" t="s">
        <v>86</v>
      </c>
    </row>
    <row r="121" spans="1:2" x14ac:dyDescent="0.2">
      <c r="A121" s="13">
        <v>52</v>
      </c>
      <c r="B121" s="13" t="s">
        <v>85</v>
      </c>
    </row>
    <row r="122" spans="1:2" x14ac:dyDescent="0.2">
      <c r="A122" s="13">
        <v>51</v>
      </c>
      <c r="B122" s="13" t="s">
        <v>84</v>
      </c>
    </row>
    <row r="123" spans="1:2" x14ac:dyDescent="0.2">
      <c r="A123" s="13">
        <v>50</v>
      </c>
      <c r="B123" s="13" t="s">
        <v>29</v>
      </c>
    </row>
    <row r="124" spans="1:2" x14ac:dyDescent="0.2">
      <c r="A124" s="13">
        <v>49</v>
      </c>
      <c r="B124" s="13" t="s">
        <v>83</v>
      </c>
    </row>
    <row r="125" spans="1:2" x14ac:dyDescent="0.2">
      <c r="A125" s="13">
        <v>48</v>
      </c>
      <c r="B125" s="13" t="s">
        <v>82</v>
      </c>
    </row>
    <row r="126" spans="1:2" x14ac:dyDescent="0.2">
      <c r="A126" s="13">
        <v>47</v>
      </c>
      <c r="B126" s="13" t="s">
        <v>81</v>
      </c>
    </row>
    <row r="127" spans="1:2" x14ac:dyDescent="0.2">
      <c r="A127" s="13">
        <v>46</v>
      </c>
      <c r="B127" s="13" t="s">
        <v>80</v>
      </c>
    </row>
    <row r="128" spans="1:2" x14ac:dyDescent="0.2">
      <c r="A128" s="13">
        <v>45</v>
      </c>
      <c r="B128" s="13" t="s">
        <v>79</v>
      </c>
    </row>
    <row r="129" spans="1:2" x14ac:dyDescent="0.2">
      <c r="A129" s="13">
        <v>44</v>
      </c>
      <c r="B129" s="13" t="s">
        <v>78</v>
      </c>
    </row>
    <row r="130" spans="1:2" x14ac:dyDescent="0.2">
      <c r="A130" s="13">
        <v>43</v>
      </c>
      <c r="B130" s="13" t="s">
        <v>77</v>
      </c>
    </row>
    <row r="131" spans="1:2" x14ac:dyDescent="0.2">
      <c r="A131" s="13">
        <v>42</v>
      </c>
      <c r="B131" s="13" t="s">
        <v>76</v>
      </c>
    </row>
    <row r="132" spans="1:2" x14ac:dyDescent="0.2">
      <c r="A132" s="13">
        <v>41</v>
      </c>
      <c r="B132" s="13" t="s">
        <v>75</v>
      </c>
    </row>
    <row r="133" spans="1:2" x14ac:dyDescent="0.2">
      <c r="A133" s="13">
        <v>40</v>
      </c>
      <c r="B133" s="13" t="s">
        <v>74</v>
      </c>
    </row>
    <row r="134" spans="1:2" x14ac:dyDescent="0.2">
      <c r="A134" s="13">
        <v>39</v>
      </c>
      <c r="B134" s="13" t="s">
        <v>73</v>
      </c>
    </row>
    <row r="135" spans="1:2" x14ac:dyDescent="0.2">
      <c r="A135" s="13">
        <v>38</v>
      </c>
      <c r="B135" s="13" t="s">
        <v>72</v>
      </c>
    </row>
    <row r="136" spans="1:2" x14ac:dyDescent="0.2">
      <c r="A136" s="13">
        <v>37</v>
      </c>
      <c r="B136" s="13" t="s">
        <v>71</v>
      </c>
    </row>
    <row r="137" spans="1:2" x14ac:dyDescent="0.2">
      <c r="A137" s="13">
        <v>36</v>
      </c>
      <c r="B137" s="13" t="s">
        <v>70</v>
      </c>
    </row>
    <row r="138" spans="1:2" x14ac:dyDescent="0.2">
      <c r="A138" s="13">
        <v>35</v>
      </c>
      <c r="B138" s="13" t="s">
        <v>69</v>
      </c>
    </row>
    <row r="139" spans="1:2" x14ac:dyDescent="0.2">
      <c r="A139" s="13">
        <v>34</v>
      </c>
      <c r="B139" s="13" t="s">
        <v>68</v>
      </c>
    </row>
    <row r="140" spans="1:2" x14ac:dyDescent="0.2">
      <c r="A140" s="13">
        <v>33</v>
      </c>
      <c r="B140" s="13" t="s">
        <v>67</v>
      </c>
    </row>
    <row r="141" spans="1:2" x14ac:dyDescent="0.2">
      <c r="A141" s="13">
        <v>32</v>
      </c>
      <c r="B141" s="13" t="s">
        <v>66</v>
      </c>
    </row>
    <row r="142" spans="1:2" x14ac:dyDescent="0.2">
      <c r="A142" s="13">
        <v>31</v>
      </c>
      <c r="B142" s="13" t="s">
        <v>65</v>
      </c>
    </row>
    <row r="143" spans="1:2" x14ac:dyDescent="0.2">
      <c r="A143" s="13">
        <v>30</v>
      </c>
      <c r="B143" s="13" t="s">
        <v>36</v>
      </c>
    </row>
    <row r="144" spans="1:2" x14ac:dyDescent="0.2">
      <c r="A144" s="13">
        <v>29</v>
      </c>
      <c r="B144" s="13" t="s">
        <v>64</v>
      </c>
    </row>
    <row r="145" spans="1:2" x14ac:dyDescent="0.2">
      <c r="A145" s="13">
        <v>28</v>
      </c>
      <c r="B145" s="13" t="s">
        <v>63</v>
      </c>
    </row>
    <row r="146" spans="1:2" x14ac:dyDescent="0.2">
      <c r="A146" s="13">
        <v>27</v>
      </c>
      <c r="B146" s="13" t="s">
        <v>62</v>
      </c>
    </row>
    <row r="147" spans="1:2" x14ac:dyDescent="0.2">
      <c r="A147" s="13">
        <v>26</v>
      </c>
      <c r="B147" s="13" t="s">
        <v>61</v>
      </c>
    </row>
    <row r="148" spans="1:2" x14ac:dyDescent="0.2">
      <c r="A148" s="13">
        <v>25</v>
      </c>
      <c r="B148" s="13" t="s">
        <v>60</v>
      </c>
    </row>
    <row r="149" spans="1:2" x14ac:dyDescent="0.2">
      <c r="A149" s="13">
        <v>24</v>
      </c>
      <c r="B149" s="13" t="s">
        <v>59</v>
      </c>
    </row>
    <row r="150" spans="1:2" x14ac:dyDescent="0.2">
      <c r="A150" s="13">
        <v>23</v>
      </c>
      <c r="B150" s="13" t="s">
        <v>58</v>
      </c>
    </row>
    <row r="151" spans="1:2" x14ac:dyDescent="0.2">
      <c r="A151" s="13">
        <v>22</v>
      </c>
      <c r="B151" s="13" t="s">
        <v>57</v>
      </c>
    </row>
    <row r="152" spans="1:2" x14ac:dyDescent="0.2">
      <c r="A152" s="13">
        <v>21</v>
      </c>
      <c r="B152" s="13" t="s">
        <v>56</v>
      </c>
    </row>
    <row r="153" spans="1:2" x14ac:dyDescent="0.2">
      <c r="A153" s="13">
        <v>20</v>
      </c>
      <c r="B153" s="13" t="s">
        <v>55</v>
      </c>
    </row>
    <row r="154" spans="1:2" x14ac:dyDescent="0.2">
      <c r="A154" s="13">
        <v>19</v>
      </c>
      <c r="B154" s="13" t="s">
        <v>54</v>
      </c>
    </row>
    <row r="155" spans="1:2" x14ac:dyDescent="0.2">
      <c r="A155" s="13">
        <v>18</v>
      </c>
      <c r="B155" s="13" t="s">
        <v>53</v>
      </c>
    </row>
    <row r="156" spans="1:2" x14ac:dyDescent="0.2">
      <c r="A156" s="13">
        <v>17</v>
      </c>
      <c r="B156" s="13" t="s">
        <v>52</v>
      </c>
    </row>
    <row r="157" spans="1:2" x14ac:dyDescent="0.2">
      <c r="A157" s="13">
        <v>16</v>
      </c>
      <c r="B157" s="13" t="s">
        <v>129</v>
      </c>
    </row>
    <row r="158" spans="1:2" x14ac:dyDescent="0.2">
      <c r="A158" s="13">
        <v>15</v>
      </c>
      <c r="B158" s="13" t="s">
        <v>51</v>
      </c>
    </row>
    <row r="159" spans="1:2" x14ac:dyDescent="0.2">
      <c r="A159" s="13">
        <v>14</v>
      </c>
      <c r="B159" s="13" t="s">
        <v>50</v>
      </c>
    </row>
    <row r="160" spans="1:2" x14ac:dyDescent="0.2">
      <c r="A160" s="13">
        <v>13</v>
      </c>
      <c r="B160" s="13" t="s">
        <v>49</v>
      </c>
    </row>
    <row r="161" spans="1:2" x14ac:dyDescent="0.2">
      <c r="A161" s="13">
        <v>12</v>
      </c>
      <c r="B161" s="13" t="s">
        <v>48</v>
      </c>
    </row>
    <row r="162" spans="1:2" x14ac:dyDescent="0.2">
      <c r="A162" s="13">
        <v>11</v>
      </c>
      <c r="B162" s="13" t="s">
        <v>47</v>
      </c>
    </row>
    <row r="163" spans="1:2" x14ac:dyDescent="0.2">
      <c r="A163" s="13">
        <v>10</v>
      </c>
      <c r="B163" s="13" t="s">
        <v>46</v>
      </c>
    </row>
    <row r="164" spans="1:2" x14ac:dyDescent="0.2">
      <c r="A164" s="13">
        <v>9</v>
      </c>
      <c r="B164" s="13" t="s">
        <v>45</v>
      </c>
    </row>
    <row r="165" spans="1:2" x14ac:dyDescent="0.2">
      <c r="A165" s="13">
        <v>8</v>
      </c>
      <c r="B165" s="13" t="s">
        <v>44</v>
      </c>
    </row>
    <row r="166" spans="1:2" x14ac:dyDescent="0.2">
      <c r="A166" s="13">
        <v>7</v>
      </c>
      <c r="B166" s="13" t="s">
        <v>43</v>
      </c>
    </row>
    <row r="167" spans="1:2" x14ac:dyDescent="0.2">
      <c r="A167" s="13">
        <v>6</v>
      </c>
      <c r="B167" s="13" t="s">
        <v>42</v>
      </c>
    </row>
    <row r="168" spans="1:2" x14ac:dyDescent="0.2">
      <c r="A168" s="13">
        <v>5</v>
      </c>
      <c r="B168" s="13" t="s">
        <v>41</v>
      </c>
    </row>
    <row r="169" spans="1:2" x14ac:dyDescent="0.2">
      <c r="A169" s="13">
        <v>4</v>
      </c>
      <c r="B169" s="13" t="s">
        <v>40</v>
      </c>
    </row>
    <row r="170" spans="1:2" x14ac:dyDescent="0.2">
      <c r="A170" s="13">
        <v>3</v>
      </c>
      <c r="B170" s="13" t="s">
        <v>39</v>
      </c>
    </row>
    <row r="171" spans="1:2" x14ac:dyDescent="0.2">
      <c r="A171" s="13">
        <v>2</v>
      </c>
      <c r="B171" s="13" t="s">
        <v>38</v>
      </c>
    </row>
    <row r="172" spans="1:2" x14ac:dyDescent="0.2">
      <c r="A172" s="13">
        <v>1</v>
      </c>
      <c r="B172" s="13" t="s">
        <v>174</v>
      </c>
    </row>
    <row r="173" spans="1:2" x14ac:dyDescent="0.2">
      <c r="A173" s="13">
        <v>0</v>
      </c>
      <c r="B173" s="13" t="s">
        <v>173</v>
      </c>
    </row>
    <row r="174" spans="1:2" x14ac:dyDescent="0.2">
      <c r="A174" s="13">
        <v>-1</v>
      </c>
      <c r="B174" s="13" t="s">
        <v>174</v>
      </c>
    </row>
    <row r="175" spans="1:2" x14ac:dyDescent="0.2">
      <c r="A175" s="13">
        <v>-2</v>
      </c>
      <c r="B175" s="13" t="s">
        <v>174</v>
      </c>
    </row>
    <row r="176" spans="1:2" x14ac:dyDescent="0.2">
      <c r="A176" s="13">
        <v>-3</v>
      </c>
      <c r="B176" s="13" t="s">
        <v>174</v>
      </c>
    </row>
    <row r="177" spans="1:2" x14ac:dyDescent="0.2">
      <c r="A177" s="13">
        <v>-4</v>
      </c>
      <c r="B177" s="13" t="s">
        <v>174</v>
      </c>
    </row>
    <row r="178" spans="1:2" x14ac:dyDescent="0.2">
      <c r="A178" s="13">
        <v>-5</v>
      </c>
      <c r="B178" s="13" t="s">
        <v>174</v>
      </c>
    </row>
    <row r="179" spans="1:2" x14ac:dyDescent="0.2">
      <c r="A179" s="13">
        <v>-6</v>
      </c>
      <c r="B179" s="13" t="s">
        <v>174</v>
      </c>
    </row>
    <row r="180" spans="1:2" x14ac:dyDescent="0.2">
      <c r="A180" s="13">
        <v>-7</v>
      </c>
      <c r="B180" s="13" t="s">
        <v>174</v>
      </c>
    </row>
    <row r="181" spans="1:2" x14ac:dyDescent="0.2">
      <c r="A181" s="13">
        <v>-8</v>
      </c>
      <c r="B181" s="13" t="s">
        <v>174</v>
      </c>
    </row>
    <row r="182" spans="1:2" x14ac:dyDescent="0.2">
      <c r="A182" s="13">
        <v>-9</v>
      </c>
      <c r="B182" s="13" t="s">
        <v>174</v>
      </c>
    </row>
    <row r="183" spans="1:2" x14ac:dyDescent="0.2">
      <c r="A183" s="13">
        <v>-10</v>
      </c>
      <c r="B183" s="13" t="s">
        <v>174</v>
      </c>
    </row>
    <row r="184" spans="1:2" x14ac:dyDescent="0.2">
      <c r="A184" s="13">
        <v>-11</v>
      </c>
      <c r="B184" s="13" t="s">
        <v>174</v>
      </c>
    </row>
    <row r="185" spans="1:2" x14ac:dyDescent="0.2">
      <c r="A185" s="13">
        <v>-12</v>
      </c>
      <c r="B185" s="13" t="s">
        <v>174</v>
      </c>
    </row>
    <row r="186" spans="1:2" x14ac:dyDescent="0.2">
      <c r="A186" s="13">
        <v>-13</v>
      </c>
      <c r="B186" s="13" t="s">
        <v>174</v>
      </c>
    </row>
    <row r="187" spans="1:2" x14ac:dyDescent="0.2">
      <c r="A187" s="13">
        <v>-14</v>
      </c>
      <c r="B187" s="13" t="s">
        <v>174</v>
      </c>
    </row>
    <row r="188" spans="1:2" x14ac:dyDescent="0.2">
      <c r="A188" s="13">
        <v>-15</v>
      </c>
      <c r="B188" s="13" t="s">
        <v>174</v>
      </c>
    </row>
    <row r="189" spans="1:2" x14ac:dyDescent="0.2">
      <c r="A189" s="13">
        <v>-16</v>
      </c>
      <c r="B189" s="13" t="s">
        <v>174</v>
      </c>
    </row>
    <row r="190" spans="1:2" x14ac:dyDescent="0.2">
      <c r="A190" s="13">
        <v>-17</v>
      </c>
      <c r="B190" s="13" t="s">
        <v>174</v>
      </c>
    </row>
    <row r="191" spans="1:2" x14ac:dyDescent="0.2">
      <c r="A191" s="13">
        <v>-18</v>
      </c>
      <c r="B191" s="13" t="s">
        <v>174</v>
      </c>
    </row>
    <row r="192" spans="1:2" x14ac:dyDescent="0.2">
      <c r="A192" s="13">
        <v>-19</v>
      </c>
      <c r="B192" s="13" t="s">
        <v>174</v>
      </c>
    </row>
    <row r="193" spans="1:2" x14ac:dyDescent="0.2">
      <c r="A193" s="13">
        <v>-20</v>
      </c>
      <c r="B193" s="13" t="s">
        <v>174</v>
      </c>
    </row>
    <row r="194" spans="1:2" x14ac:dyDescent="0.2">
      <c r="A194" s="13">
        <v>-21</v>
      </c>
      <c r="B194" s="13" t="s">
        <v>174</v>
      </c>
    </row>
    <row r="195" spans="1:2" x14ac:dyDescent="0.2">
      <c r="A195" s="13">
        <v>-22</v>
      </c>
      <c r="B195" s="13" t="s">
        <v>174</v>
      </c>
    </row>
    <row r="196" spans="1:2" x14ac:dyDescent="0.2">
      <c r="A196" s="13">
        <v>-23</v>
      </c>
      <c r="B196" s="13" t="s">
        <v>174</v>
      </c>
    </row>
    <row r="197" spans="1:2" x14ac:dyDescent="0.2">
      <c r="A197" s="13">
        <v>-24</v>
      </c>
      <c r="B197" s="13" t="s">
        <v>174</v>
      </c>
    </row>
    <row r="198" spans="1:2" x14ac:dyDescent="0.2">
      <c r="A198" s="13">
        <v>-25</v>
      </c>
      <c r="B198" s="13" t="s">
        <v>174</v>
      </c>
    </row>
    <row r="199" spans="1:2" x14ac:dyDescent="0.2">
      <c r="A199" s="13">
        <v>-26</v>
      </c>
      <c r="B199" s="13" t="s">
        <v>174</v>
      </c>
    </row>
    <row r="200" spans="1:2" x14ac:dyDescent="0.2">
      <c r="A200" s="13">
        <v>-27</v>
      </c>
      <c r="B200" s="13" t="s">
        <v>174</v>
      </c>
    </row>
    <row r="201" spans="1:2" x14ac:dyDescent="0.2">
      <c r="A201" s="13">
        <v>-28</v>
      </c>
      <c r="B201" s="13" t="s">
        <v>174</v>
      </c>
    </row>
    <row r="202" spans="1:2" x14ac:dyDescent="0.2">
      <c r="A202" s="13">
        <v>-29</v>
      </c>
      <c r="B202" s="13" t="s">
        <v>174</v>
      </c>
    </row>
    <row r="203" spans="1:2" x14ac:dyDescent="0.2">
      <c r="A203" s="13">
        <v>-30</v>
      </c>
      <c r="B203" s="13" t="s">
        <v>174</v>
      </c>
    </row>
    <row r="204" spans="1:2" x14ac:dyDescent="0.2">
      <c r="A204" s="13">
        <v>-31</v>
      </c>
      <c r="B204" s="13" t="s">
        <v>174</v>
      </c>
    </row>
    <row r="205" spans="1:2" x14ac:dyDescent="0.2">
      <c r="A205" s="13">
        <v>-32</v>
      </c>
      <c r="B205" s="13" t="s">
        <v>174</v>
      </c>
    </row>
    <row r="206" spans="1:2" x14ac:dyDescent="0.2">
      <c r="A206" s="13">
        <v>-33</v>
      </c>
      <c r="B206" s="13" t="s">
        <v>174</v>
      </c>
    </row>
    <row r="207" spans="1:2" x14ac:dyDescent="0.2">
      <c r="A207" s="13">
        <v>-34</v>
      </c>
      <c r="B207" s="13" t="s">
        <v>174</v>
      </c>
    </row>
    <row r="208" spans="1:2" x14ac:dyDescent="0.2">
      <c r="A208" s="13">
        <v>-35</v>
      </c>
      <c r="B208" s="13" t="s">
        <v>174</v>
      </c>
    </row>
    <row r="209" spans="1:2" x14ac:dyDescent="0.2">
      <c r="A209" s="13">
        <v>-36</v>
      </c>
      <c r="B209" s="13" t="s">
        <v>174</v>
      </c>
    </row>
    <row r="210" spans="1:2" x14ac:dyDescent="0.2">
      <c r="A210" s="13">
        <v>-37</v>
      </c>
      <c r="B210" s="13" t="s">
        <v>174</v>
      </c>
    </row>
    <row r="211" spans="1:2" x14ac:dyDescent="0.2">
      <c r="A211" s="13">
        <v>-38</v>
      </c>
      <c r="B211" s="13" t="s">
        <v>174</v>
      </c>
    </row>
    <row r="212" spans="1:2" x14ac:dyDescent="0.2">
      <c r="A212" s="13">
        <v>-39</v>
      </c>
      <c r="B212" s="13" t="s">
        <v>174</v>
      </c>
    </row>
    <row r="213" spans="1:2" x14ac:dyDescent="0.2">
      <c r="A213" s="13">
        <v>-40</v>
      </c>
      <c r="B213" s="13" t="s">
        <v>174</v>
      </c>
    </row>
    <row r="214" spans="1:2" x14ac:dyDescent="0.2">
      <c r="A214" s="13">
        <v>-41</v>
      </c>
      <c r="B214" s="13" t="s">
        <v>174</v>
      </c>
    </row>
    <row r="215" spans="1:2" x14ac:dyDescent="0.2">
      <c r="A215" s="13">
        <v>-42</v>
      </c>
      <c r="B215" s="13" t="s">
        <v>174</v>
      </c>
    </row>
    <row r="216" spans="1:2" x14ac:dyDescent="0.2">
      <c r="A216" s="13">
        <v>-43</v>
      </c>
      <c r="B216" s="13" t="s">
        <v>174</v>
      </c>
    </row>
    <row r="217" spans="1:2" x14ac:dyDescent="0.2">
      <c r="A217" s="13">
        <v>-44</v>
      </c>
      <c r="B217" s="13" t="s">
        <v>174</v>
      </c>
    </row>
    <row r="218" spans="1:2" x14ac:dyDescent="0.2">
      <c r="A218" s="13">
        <v>-45</v>
      </c>
      <c r="B218" s="13" t="s">
        <v>174</v>
      </c>
    </row>
    <row r="219" spans="1:2" x14ac:dyDescent="0.2">
      <c r="A219" s="13">
        <v>-46</v>
      </c>
      <c r="B219" s="13" t="s">
        <v>174</v>
      </c>
    </row>
    <row r="220" spans="1:2" x14ac:dyDescent="0.2">
      <c r="A220" s="13">
        <v>-47</v>
      </c>
      <c r="B220" s="13" t="s">
        <v>174</v>
      </c>
    </row>
    <row r="221" spans="1:2" x14ac:dyDescent="0.2">
      <c r="A221" s="13">
        <v>-48</v>
      </c>
      <c r="B221" s="13" t="s">
        <v>174</v>
      </c>
    </row>
    <row r="222" spans="1:2" x14ac:dyDescent="0.2">
      <c r="A222" s="13">
        <v>-49</v>
      </c>
      <c r="B222" s="13" t="s">
        <v>174</v>
      </c>
    </row>
    <row r="223" spans="1:2" x14ac:dyDescent="0.2">
      <c r="A223" s="13">
        <v>-50</v>
      </c>
      <c r="B223" s="13" t="s">
        <v>174</v>
      </c>
    </row>
    <row r="224" spans="1:2" x14ac:dyDescent="0.2">
      <c r="A224" s="13">
        <v>-51</v>
      </c>
      <c r="B224" s="13" t="s">
        <v>174</v>
      </c>
    </row>
    <row r="225" spans="1:2" x14ac:dyDescent="0.2">
      <c r="A225" s="13">
        <v>-52</v>
      </c>
      <c r="B225" s="13" t="s">
        <v>174</v>
      </c>
    </row>
    <row r="226" spans="1:2" x14ac:dyDescent="0.2">
      <c r="A226" s="13">
        <v>-53</v>
      </c>
      <c r="B226" s="13" t="s">
        <v>174</v>
      </c>
    </row>
    <row r="227" spans="1:2" x14ac:dyDescent="0.2">
      <c r="A227" s="13">
        <v>-54</v>
      </c>
      <c r="B227" s="13" t="s">
        <v>174</v>
      </c>
    </row>
    <row r="228" spans="1:2" x14ac:dyDescent="0.2">
      <c r="A228" s="13">
        <v>-55</v>
      </c>
      <c r="B228" s="13" t="s">
        <v>174</v>
      </c>
    </row>
    <row r="229" spans="1:2" x14ac:dyDescent="0.2">
      <c r="A229" s="13">
        <v>-56</v>
      </c>
      <c r="B229" s="13" t="s">
        <v>174</v>
      </c>
    </row>
    <row r="230" spans="1:2" x14ac:dyDescent="0.2">
      <c r="A230" s="13">
        <v>-57</v>
      </c>
      <c r="B230" s="13" t="s">
        <v>174</v>
      </c>
    </row>
    <row r="231" spans="1:2" x14ac:dyDescent="0.2">
      <c r="A231" s="13">
        <v>-58</v>
      </c>
      <c r="B231" s="13" t="s">
        <v>174</v>
      </c>
    </row>
    <row r="232" spans="1:2" x14ac:dyDescent="0.2">
      <c r="A232" s="13">
        <v>-59</v>
      </c>
      <c r="B232" s="13" t="s">
        <v>174</v>
      </c>
    </row>
    <row r="233" spans="1:2" x14ac:dyDescent="0.2">
      <c r="A233" s="13">
        <v>-60</v>
      </c>
      <c r="B233" s="13" t="s">
        <v>174</v>
      </c>
    </row>
    <row r="234" spans="1:2" x14ac:dyDescent="0.2">
      <c r="A234" s="13">
        <v>-61</v>
      </c>
      <c r="B234" s="13" t="s">
        <v>174</v>
      </c>
    </row>
    <row r="235" spans="1:2" x14ac:dyDescent="0.2">
      <c r="A235" s="13">
        <v>-62</v>
      </c>
      <c r="B235" s="13" t="s">
        <v>174</v>
      </c>
    </row>
    <row r="236" spans="1:2" x14ac:dyDescent="0.2">
      <c r="A236" s="13">
        <v>-63</v>
      </c>
      <c r="B236" s="13" t="s">
        <v>174</v>
      </c>
    </row>
    <row r="237" spans="1:2" x14ac:dyDescent="0.2">
      <c r="A237" s="13">
        <v>-64</v>
      </c>
      <c r="B237" s="13" t="s">
        <v>174</v>
      </c>
    </row>
    <row r="238" spans="1:2" x14ac:dyDescent="0.2">
      <c r="A238" s="13">
        <v>-65</v>
      </c>
      <c r="B238" s="13" t="s">
        <v>174</v>
      </c>
    </row>
    <row r="239" spans="1:2" x14ac:dyDescent="0.2">
      <c r="A239" s="13">
        <v>-66</v>
      </c>
      <c r="B239" s="13" t="s">
        <v>174</v>
      </c>
    </row>
    <row r="240" spans="1:2" x14ac:dyDescent="0.2">
      <c r="A240" s="13">
        <v>-67</v>
      </c>
      <c r="B240" s="13" t="s">
        <v>174</v>
      </c>
    </row>
    <row r="241" spans="1:2" x14ac:dyDescent="0.2">
      <c r="A241" s="13">
        <v>-68</v>
      </c>
      <c r="B241" s="13" t="s">
        <v>174</v>
      </c>
    </row>
    <row r="242" spans="1:2" x14ac:dyDescent="0.2">
      <c r="A242" s="13">
        <v>-69</v>
      </c>
      <c r="B242" s="13" t="s">
        <v>174</v>
      </c>
    </row>
    <row r="243" spans="1:2" x14ac:dyDescent="0.2">
      <c r="A243" s="13">
        <v>-70</v>
      </c>
      <c r="B243" s="13" t="s">
        <v>174</v>
      </c>
    </row>
    <row r="244" spans="1:2" x14ac:dyDescent="0.2">
      <c r="A244" s="13">
        <v>-71</v>
      </c>
      <c r="B244" s="13" t="s">
        <v>174</v>
      </c>
    </row>
    <row r="245" spans="1:2" x14ac:dyDescent="0.2">
      <c r="A245" s="13">
        <v>-72</v>
      </c>
      <c r="B245" s="13" t="s">
        <v>174</v>
      </c>
    </row>
    <row r="246" spans="1:2" x14ac:dyDescent="0.2">
      <c r="A246" s="13">
        <v>-73</v>
      </c>
      <c r="B246" s="13" t="s">
        <v>174</v>
      </c>
    </row>
    <row r="247" spans="1:2" x14ac:dyDescent="0.2">
      <c r="A247" s="13">
        <v>-74</v>
      </c>
      <c r="B247" s="13" t="s">
        <v>174</v>
      </c>
    </row>
    <row r="248" spans="1:2" x14ac:dyDescent="0.2">
      <c r="A248" s="13">
        <v>-75</v>
      </c>
      <c r="B248" s="13" t="s">
        <v>174</v>
      </c>
    </row>
    <row r="249" spans="1:2" x14ac:dyDescent="0.2">
      <c r="A249" s="13">
        <v>-76</v>
      </c>
      <c r="B249" s="13" t="s">
        <v>174</v>
      </c>
    </row>
    <row r="250" spans="1:2" x14ac:dyDescent="0.2">
      <c r="A250" s="13">
        <v>-77</v>
      </c>
      <c r="B250" s="13" t="s">
        <v>174</v>
      </c>
    </row>
    <row r="251" spans="1:2" x14ac:dyDescent="0.2">
      <c r="A251" s="13">
        <v>-78</v>
      </c>
      <c r="B251" s="13" t="s">
        <v>174</v>
      </c>
    </row>
    <row r="252" spans="1:2" x14ac:dyDescent="0.2">
      <c r="A252" s="13">
        <v>-79</v>
      </c>
      <c r="B252" s="13" t="s">
        <v>174</v>
      </c>
    </row>
    <row r="253" spans="1:2" x14ac:dyDescent="0.2">
      <c r="A253" s="13">
        <v>-80</v>
      </c>
      <c r="B253" s="13" t="s">
        <v>174</v>
      </c>
    </row>
    <row r="254" spans="1:2" x14ac:dyDescent="0.2">
      <c r="A254" s="13">
        <v>-81</v>
      </c>
      <c r="B254" s="13" t="s">
        <v>174</v>
      </c>
    </row>
    <row r="255" spans="1:2" x14ac:dyDescent="0.2">
      <c r="A255" s="13">
        <v>-82</v>
      </c>
      <c r="B255" s="13" t="s">
        <v>174</v>
      </c>
    </row>
    <row r="256" spans="1:2" x14ac:dyDescent="0.2">
      <c r="A256" s="13">
        <v>-83</v>
      </c>
      <c r="B256" s="13" t="s">
        <v>174</v>
      </c>
    </row>
    <row r="257" spans="1:2" x14ac:dyDescent="0.2">
      <c r="A257" s="13">
        <v>-84</v>
      </c>
      <c r="B257" s="13" t="s">
        <v>174</v>
      </c>
    </row>
    <row r="258" spans="1:2" x14ac:dyDescent="0.2">
      <c r="A258" s="13">
        <v>-85</v>
      </c>
      <c r="B258" s="13" t="s">
        <v>174</v>
      </c>
    </row>
    <row r="259" spans="1:2" x14ac:dyDescent="0.2">
      <c r="A259" s="13">
        <v>-86</v>
      </c>
      <c r="B259" s="13" t="s">
        <v>174</v>
      </c>
    </row>
    <row r="260" spans="1:2" x14ac:dyDescent="0.2">
      <c r="A260" s="13">
        <v>-87</v>
      </c>
      <c r="B260" s="13" t="s">
        <v>174</v>
      </c>
    </row>
    <row r="261" spans="1:2" x14ac:dyDescent="0.2">
      <c r="A261" s="13">
        <v>-88</v>
      </c>
      <c r="B261" s="13" t="s">
        <v>174</v>
      </c>
    </row>
    <row r="262" spans="1:2" x14ac:dyDescent="0.2">
      <c r="A262" s="13">
        <v>-89</v>
      </c>
      <c r="B262" s="13" t="s">
        <v>174</v>
      </c>
    </row>
    <row r="263" spans="1:2" x14ac:dyDescent="0.2">
      <c r="A263" s="13">
        <v>-90</v>
      </c>
      <c r="B263" s="13" t="s">
        <v>174</v>
      </c>
    </row>
    <row r="264" spans="1:2" x14ac:dyDescent="0.2">
      <c r="A264" s="13">
        <v>-91</v>
      </c>
      <c r="B264" s="13" t="s">
        <v>174</v>
      </c>
    </row>
    <row r="265" spans="1:2" x14ac:dyDescent="0.2">
      <c r="A265" s="13">
        <v>-92</v>
      </c>
      <c r="B265" s="13" t="s">
        <v>174</v>
      </c>
    </row>
    <row r="266" spans="1:2" x14ac:dyDescent="0.2">
      <c r="A266" s="13">
        <v>-93</v>
      </c>
      <c r="B266" s="13" t="s">
        <v>174</v>
      </c>
    </row>
    <row r="267" spans="1:2" x14ac:dyDescent="0.2">
      <c r="A267" s="13">
        <v>-94</v>
      </c>
      <c r="B267" s="13" t="s">
        <v>174</v>
      </c>
    </row>
    <row r="268" spans="1:2" x14ac:dyDescent="0.2">
      <c r="A268" s="13">
        <v>-95</v>
      </c>
      <c r="B268" s="13" t="s">
        <v>174</v>
      </c>
    </row>
    <row r="269" spans="1:2" x14ac:dyDescent="0.2">
      <c r="A269" s="13">
        <v>-96</v>
      </c>
      <c r="B269" s="13" t="s">
        <v>174</v>
      </c>
    </row>
    <row r="270" spans="1:2" x14ac:dyDescent="0.2">
      <c r="A270" s="13">
        <v>-97</v>
      </c>
      <c r="B270" s="13" t="s">
        <v>174</v>
      </c>
    </row>
    <row r="271" spans="1:2" x14ac:dyDescent="0.2">
      <c r="A271" s="13">
        <v>-98</v>
      </c>
      <c r="B271" s="13" t="s">
        <v>174</v>
      </c>
    </row>
    <row r="272" spans="1:2" x14ac:dyDescent="0.2">
      <c r="A272" s="13">
        <v>-99</v>
      </c>
      <c r="B272" s="13" t="s">
        <v>174</v>
      </c>
    </row>
    <row r="273" spans="1:2" x14ac:dyDescent="0.2">
      <c r="A273" s="13">
        <v>-100</v>
      </c>
      <c r="B273" s="13" t="s">
        <v>174</v>
      </c>
    </row>
    <row r="274" spans="1:2" x14ac:dyDescent="0.2">
      <c r="A274" s="13">
        <v>-101</v>
      </c>
      <c r="B274" s="13" t="s">
        <v>174</v>
      </c>
    </row>
    <row r="275" spans="1:2" x14ac:dyDescent="0.2">
      <c r="A275" s="13">
        <v>-102</v>
      </c>
      <c r="B275" s="13" t="s">
        <v>174</v>
      </c>
    </row>
    <row r="276" spans="1:2" x14ac:dyDescent="0.2">
      <c r="A276" s="13">
        <v>-103</v>
      </c>
      <c r="B276" s="13" t="s">
        <v>174</v>
      </c>
    </row>
    <row r="277" spans="1:2" x14ac:dyDescent="0.2">
      <c r="A277" s="13">
        <v>-104</v>
      </c>
      <c r="B277" s="13" t="s">
        <v>174</v>
      </c>
    </row>
    <row r="278" spans="1:2" x14ac:dyDescent="0.2">
      <c r="A278" s="13">
        <v>-105</v>
      </c>
      <c r="B278" s="13" t="s">
        <v>174</v>
      </c>
    </row>
    <row r="279" spans="1:2" x14ac:dyDescent="0.2">
      <c r="A279" s="13">
        <v>-106</v>
      </c>
      <c r="B279" s="13" t="s">
        <v>174</v>
      </c>
    </row>
    <row r="280" spans="1:2" x14ac:dyDescent="0.2">
      <c r="A280" s="13">
        <v>-107</v>
      </c>
      <c r="B280" s="13" t="s">
        <v>174</v>
      </c>
    </row>
    <row r="281" spans="1:2" x14ac:dyDescent="0.2">
      <c r="A281" s="13">
        <v>-108</v>
      </c>
      <c r="B281" s="13" t="s">
        <v>174</v>
      </c>
    </row>
    <row r="282" spans="1:2" x14ac:dyDescent="0.2">
      <c r="A282" s="13">
        <v>-109</v>
      </c>
      <c r="B282" s="13" t="s">
        <v>174</v>
      </c>
    </row>
    <row r="283" spans="1:2" x14ac:dyDescent="0.2">
      <c r="A283" s="13">
        <v>-110</v>
      </c>
      <c r="B283" s="13" t="s">
        <v>174</v>
      </c>
    </row>
    <row r="284" spans="1:2" x14ac:dyDescent="0.2">
      <c r="A284" s="13">
        <v>-111</v>
      </c>
      <c r="B284" s="13" t="s">
        <v>174</v>
      </c>
    </row>
    <row r="285" spans="1:2" x14ac:dyDescent="0.2">
      <c r="A285" s="13">
        <v>-112</v>
      </c>
      <c r="B285" s="13" t="s">
        <v>174</v>
      </c>
    </row>
    <row r="286" spans="1:2" x14ac:dyDescent="0.2">
      <c r="A286" s="13">
        <v>-113</v>
      </c>
      <c r="B286" s="13" t="s">
        <v>174</v>
      </c>
    </row>
    <row r="287" spans="1:2" x14ac:dyDescent="0.2">
      <c r="A287" s="13">
        <v>-114</v>
      </c>
      <c r="B287" s="13" t="s">
        <v>174</v>
      </c>
    </row>
    <row r="288" spans="1:2" x14ac:dyDescent="0.2">
      <c r="A288" s="13">
        <v>-115</v>
      </c>
      <c r="B288" s="13" t="s">
        <v>174</v>
      </c>
    </row>
    <row r="289" spans="1:2" x14ac:dyDescent="0.2">
      <c r="A289" s="13">
        <v>-116</v>
      </c>
      <c r="B289" s="13" t="s">
        <v>174</v>
      </c>
    </row>
    <row r="290" spans="1:2" x14ac:dyDescent="0.2">
      <c r="A290" s="13">
        <v>-117</v>
      </c>
      <c r="B290" s="13" t="s">
        <v>174</v>
      </c>
    </row>
    <row r="291" spans="1:2" x14ac:dyDescent="0.2">
      <c r="A291" s="13">
        <v>-118</v>
      </c>
      <c r="B291" s="13" t="s">
        <v>174</v>
      </c>
    </row>
    <row r="292" spans="1:2" x14ac:dyDescent="0.2">
      <c r="A292" s="13">
        <v>-119</v>
      </c>
      <c r="B292" s="13" t="s">
        <v>174</v>
      </c>
    </row>
    <row r="293" spans="1:2" x14ac:dyDescent="0.2">
      <c r="A293" s="13">
        <v>-120</v>
      </c>
      <c r="B293" s="13" t="s">
        <v>174</v>
      </c>
    </row>
    <row r="294" spans="1:2" x14ac:dyDescent="0.2">
      <c r="A294" s="13">
        <v>-121</v>
      </c>
      <c r="B294" s="13" t="s">
        <v>174</v>
      </c>
    </row>
    <row r="295" spans="1:2" x14ac:dyDescent="0.2">
      <c r="A295" s="13">
        <v>-122</v>
      </c>
      <c r="B295" s="13" t="s">
        <v>174</v>
      </c>
    </row>
    <row r="296" spans="1:2" x14ac:dyDescent="0.2">
      <c r="A296" s="13">
        <v>-123</v>
      </c>
      <c r="B296" s="13" t="s">
        <v>174</v>
      </c>
    </row>
    <row r="297" spans="1:2" x14ac:dyDescent="0.2">
      <c r="A297" s="13">
        <v>-124</v>
      </c>
      <c r="B297" s="13" t="s">
        <v>174</v>
      </c>
    </row>
    <row r="298" spans="1:2" x14ac:dyDescent="0.2">
      <c r="A298" s="13">
        <v>-125</v>
      </c>
      <c r="B298" s="13" t="s">
        <v>174</v>
      </c>
    </row>
    <row r="299" spans="1:2" x14ac:dyDescent="0.2">
      <c r="A299" s="13">
        <v>-126</v>
      </c>
      <c r="B299" s="13" t="s">
        <v>174</v>
      </c>
    </row>
    <row r="300" spans="1:2" x14ac:dyDescent="0.2">
      <c r="A300" s="13">
        <v>-127</v>
      </c>
      <c r="B300" s="13" t="s">
        <v>174</v>
      </c>
    </row>
    <row r="301" spans="1:2" x14ac:dyDescent="0.2">
      <c r="A301" s="13">
        <v>-128</v>
      </c>
      <c r="B301" s="13" t="s">
        <v>174</v>
      </c>
    </row>
    <row r="302" spans="1:2" x14ac:dyDescent="0.2">
      <c r="A302" s="13">
        <v>-129</v>
      </c>
      <c r="B302" s="13" t="s">
        <v>174</v>
      </c>
    </row>
    <row r="303" spans="1:2" x14ac:dyDescent="0.2">
      <c r="A303" s="13">
        <v>-130</v>
      </c>
      <c r="B303" s="13" t="s">
        <v>174</v>
      </c>
    </row>
    <row r="304" spans="1:2" x14ac:dyDescent="0.2">
      <c r="A304" s="13">
        <v>-131</v>
      </c>
      <c r="B304" s="13" t="s">
        <v>174</v>
      </c>
    </row>
    <row r="305" spans="1:2" x14ac:dyDescent="0.2">
      <c r="A305" s="13">
        <v>-132</v>
      </c>
      <c r="B305" s="13" t="s">
        <v>174</v>
      </c>
    </row>
    <row r="306" spans="1:2" x14ac:dyDescent="0.2">
      <c r="A306" s="13">
        <v>-133</v>
      </c>
      <c r="B306" s="13" t="s">
        <v>174</v>
      </c>
    </row>
    <row r="307" spans="1:2" x14ac:dyDescent="0.2">
      <c r="A307" s="13">
        <v>-134</v>
      </c>
      <c r="B307" s="13" t="s">
        <v>174</v>
      </c>
    </row>
    <row r="308" spans="1:2" x14ac:dyDescent="0.2">
      <c r="A308" s="13">
        <v>-135</v>
      </c>
      <c r="B308" s="13" t="s">
        <v>174</v>
      </c>
    </row>
    <row r="309" spans="1:2" x14ac:dyDescent="0.2">
      <c r="A309" s="13">
        <v>-136</v>
      </c>
      <c r="B309" s="13" t="s">
        <v>174</v>
      </c>
    </row>
    <row r="310" spans="1:2" x14ac:dyDescent="0.2">
      <c r="A310" s="13">
        <v>-137</v>
      </c>
      <c r="B310" s="13" t="s">
        <v>174</v>
      </c>
    </row>
    <row r="311" spans="1:2" x14ac:dyDescent="0.2">
      <c r="A311" s="13">
        <v>-138</v>
      </c>
      <c r="B311" s="13" t="s">
        <v>174</v>
      </c>
    </row>
    <row r="312" spans="1:2" x14ac:dyDescent="0.2">
      <c r="A312" s="13">
        <v>-139</v>
      </c>
      <c r="B312" s="13" t="s">
        <v>174</v>
      </c>
    </row>
    <row r="313" spans="1:2" x14ac:dyDescent="0.2">
      <c r="A313" s="13">
        <v>-140</v>
      </c>
      <c r="B313" s="13" t="s">
        <v>174</v>
      </c>
    </row>
    <row r="314" spans="1:2" x14ac:dyDescent="0.2">
      <c r="A314" s="13">
        <v>-141</v>
      </c>
      <c r="B314" s="13" t="s">
        <v>174</v>
      </c>
    </row>
    <row r="315" spans="1:2" x14ac:dyDescent="0.2">
      <c r="A315" s="13">
        <v>-142</v>
      </c>
      <c r="B315" s="13" t="s">
        <v>174</v>
      </c>
    </row>
    <row r="316" spans="1:2" x14ac:dyDescent="0.2">
      <c r="A316" s="13">
        <v>-143</v>
      </c>
      <c r="B316" s="13" t="s">
        <v>174</v>
      </c>
    </row>
    <row r="317" spans="1:2" x14ac:dyDescent="0.2">
      <c r="A317" s="13">
        <v>-144</v>
      </c>
      <c r="B317" s="13" t="s">
        <v>174</v>
      </c>
    </row>
    <row r="318" spans="1:2" x14ac:dyDescent="0.2">
      <c r="A318" s="13">
        <v>-145</v>
      </c>
      <c r="B318" s="13" t="s">
        <v>174</v>
      </c>
    </row>
    <row r="319" spans="1:2" x14ac:dyDescent="0.2">
      <c r="A319" s="13">
        <v>-146</v>
      </c>
      <c r="B319" s="13" t="s">
        <v>174</v>
      </c>
    </row>
    <row r="320" spans="1:2" x14ac:dyDescent="0.2">
      <c r="A320" s="13">
        <v>-147</v>
      </c>
      <c r="B320" s="13" t="s">
        <v>174</v>
      </c>
    </row>
    <row r="321" spans="1:2" x14ac:dyDescent="0.2">
      <c r="A321" s="13">
        <v>-148</v>
      </c>
      <c r="B321" s="13" t="s">
        <v>174</v>
      </c>
    </row>
    <row r="322" spans="1:2" x14ac:dyDescent="0.2">
      <c r="A322" s="13">
        <v>-149</v>
      </c>
      <c r="B322" s="13" t="s">
        <v>174</v>
      </c>
    </row>
    <row r="323" spans="1:2" x14ac:dyDescent="0.2">
      <c r="A323" s="13">
        <v>-150</v>
      </c>
      <c r="B323" s="13" t="s">
        <v>174</v>
      </c>
    </row>
    <row r="324" spans="1:2" x14ac:dyDescent="0.2">
      <c r="A324" s="13">
        <v>-151</v>
      </c>
      <c r="B324" s="13" t="s">
        <v>174</v>
      </c>
    </row>
    <row r="325" spans="1:2" x14ac:dyDescent="0.2">
      <c r="A325" s="13">
        <v>-152</v>
      </c>
      <c r="B325" s="13" t="s">
        <v>174</v>
      </c>
    </row>
    <row r="326" spans="1:2" x14ac:dyDescent="0.2">
      <c r="A326" s="13">
        <v>-153</v>
      </c>
      <c r="B326" s="13" t="s">
        <v>174</v>
      </c>
    </row>
    <row r="327" spans="1:2" x14ac:dyDescent="0.2">
      <c r="A327" s="13">
        <v>-154</v>
      </c>
      <c r="B327" s="13" t="s">
        <v>174</v>
      </c>
    </row>
    <row r="328" spans="1:2" x14ac:dyDescent="0.2">
      <c r="A328" s="13">
        <v>-155</v>
      </c>
      <c r="B328" s="13" t="s">
        <v>174</v>
      </c>
    </row>
    <row r="329" spans="1:2" x14ac:dyDescent="0.2">
      <c r="A329" s="13">
        <v>-156</v>
      </c>
      <c r="B329" s="13" t="s">
        <v>174</v>
      </c>
    </row>
    <row r="330" spans="1:2" x14ac:dyDescent="0.2">
      <c r="A330" s="13">
        <v>-157</v>
      </c>
      <c r="B330" s="13" t="s">
        <v>174</v>
      </c>
    </row>
    <row r="331" spans="1:2" x14ac:dyDescent="0.2">
      <c r="A331" s="13">
        <v>-158</v>
      </c>
      <c r="B331" s="13" t="s">
        <v>174</v>
      </c>
    </row>
    <row r="332" spans="1:2" x14ac:dyDescent="0.2">
      <c r="A332" s="13">
        <v>-159</v>
      </c>
      <c r="B332" s="13" t="s">
        <v>174</v>
      </c>
    </row>
    <row r="333" spans="1:2" x14ac:dyDescent="0.2">
      <c r="A333" s="13">
        <v>-160</v>
      </c>
      <c r="B333" s="13" t="s">
        <v>174</v>
      </c>
    </row>
    <row r="334" spans="1:2" x14ac:dyDescent="0.2">
      <c r="A334" s="13">
        <v>-161</v>
      </c>
      <c r="B334" s="13" t="s">
        <v>174</v>
      </c>
    </row>
    <row r="335" spans="1:2" x14ac:dyDescent="0.2">
      <c r="A335" s="13">
        <v>-162</v>
      </c>
      <c r="B335" s="13" t="s">
        <v>174</v>
      </c>
    </row>
    <row r="336" spans="1:2" x14ac:dyDescent="0.2">
      <c r="A336" s="13">
        <v>-163</v>
      </c>
      <c r="B336" s="13" t="s">
        <v>174</v>
      </c>
    </row>
  </sheetData>
  <mergeCells count="4">
    <mergeCell ref="F1:L1"/>
    <mergeCell ref="V1:X1"/>
    <mergeCell ref="N1:T1"/>
    <mergeCell ref="O16:T16"/>
  </mergeCells>
  <phoneticPr fontId="1" type="noConversion"/>
  <conditionalFormatting sqref="F3:L17">
    <cfRule type="cellIs" dxfId="1" priority="4" stopIfTrue="1" operator="equal">
      <formula>TRUE</formula>
    </cfRule>
  </conditionalFormatting>
  <conditionalFormatting sqref="G3:L17">
    <cfRule type="cellIs" dxfId="0" priority="3" stopIfTrue="1" operator="equal">
      <formula>0</formula>
    </cfRule>
  </conditionalFormatting>
  <pageMargins left="0.75" right="0.75" top="1" bottom="1" header="0.5" footer="0.5"/>
  <tableParts count="6">
    <tablePart r:id="rId1"/>
    <tablePart r:id="rId2"/>
    <tablePart r:id="rId3"/>
    <tablePart r:id="rId4"/>
    <tablePart r:id="rId5"/>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Q37"/>
  <sheetViews>
    <sheetView showGridLines="0" tabSelected="1" zoomScale="114" zoomScaleNormal="173" workbookViewId="0">
      <pane xSplit="1" ySplit="3" topLeftCell="B4" activePane="bottomRight" state="frozen"/>
      <selection pane="topRight" activeCell="B1" sqref="B1"/>
      <selection pane="bottomLeft" activeCell="A4" sqref="A4"/>
      <selection pane="bottomRight" activeCell="N28" sqref="N28"/>
    </sheetView>
  </sheetViews>
  <sheetFormatPr baseColWidth="10" defaultColWidth="8.83203125" defaultRowHeight="15" x14ac:dyDescent="0.2"/>
  <cols>
    <col min="1" max="1" width="9" style="41" customWidth="1"/>
    <col min="2" max="5" width="6.6640625" style="1" customWidth="1"/>
    <col min="6" max="6" width="7.83203125" style="1" customWidth="1"/>
    <col min="7" max="7" width="11" style="1" customWidth="1"/>
    <col min="8" max="8" width="5.6640625" style="1" bestFit="1" customWidth="1"/>
    <col min="9" max="12" width="6.6640625" style="1" customWidth="1"/>
    <col min="13" max="13" width="7.83203125" style="1" customWidth="1"/>
    <col min="14" max="14" width="11" style="1" customWidth="1"/>
    <col min="15" max="15" width="5.6640625" style="1" bestFit="1" customWidth="1"/>
    <col min="16" max="19" width="6.6640625" style="1" customWidth="1"/>
    <col min="20" max="20" width="7.83203125" style="1" customWidth="1"/>
    <col min="21" max="21" width="10.33203125" style="1" bestFit="1" customWidth="1"/>
    <col min="22" max="22" width="5.6640625" style="1" bestFit="1" customWidth="1"/>
    <col min="23" max="26" width="6.6640625" style="1" customWidth="1"/>
    <col min="27" max="27" width="7.83203125" style="1" customWidth="1"/>
    <col min="28" max="28" width="11" style="1" customWidth="1"/>
    <col min="29" max="29" width="5.83203125" style="1" bestFit="1" customWidth="1"/>
    <col min="30" max="33" width="6.6640625" style="1" customWidth="1"/>
    <col min="34" max="34" width="7.83203125" style="1" customWidth="1"/>
    <col min="35" max="35" width="11" style="1" customWidth="1"/>
    <col min="36" max="36" width="5.6640625" style="1" bestFit="1" customWidth="1"/>
    <col min="37" max="40" width="6.6640625" style="58" customWidth="1"/>
    <col min="41" max="41" width="7.83203125" style="58" customWidth="1"/>
    <col min="42" max="42" width="10.33203125" style="58" bestFit="1" customWidth="1"/>
    <col min="43" max="43" width="5.6640625" style="58" bestFit="1" customWidth="1"/>
    <col min="44" max="16384" width="8.83203125" style="58"/>
  </cols>
  <sheetData>
    <row r="1" spans="1:43" s="56" customFormat="1" ht="29" customHeight="1" x14ac:dyDescent="0.2">
      <c r="A1" s="104">
        <v>501</v>
      </c>
      <c r="B1" s="105" t="s">
        <v>0</v>
      </c>
      <c r="C1" s="106"/>
      <c r="D1" s="106"/>
      <c r="E1" s="106"/>
      <c r="F1" s="107" t="str" cm="1">
        <f t="array" ref="F1">IFERROR(SUM(Saisie_Scores[[#All],[Colonne5]]-Saisie_Scores[[#All],[Colonne39]])/COUNTA(Saisie_Scores[[#All],[Colonne2]:[Colonne4]]),"")</f>
        <v/>
      </c>
      <c r="G1" s="108"/>
      <c r="H1" s="43"/>
      <c r="I1" s="109" t="s">
        <v>1</v>
      </c>
      <c r="J1" s="110"/>
      <c r="K1" s="110"/>
      <c r="L1" s="110"/>
      <c r="M1" s="113" cm="1">
        <f t="array" ref="M1">IFERROR(SUM(Saisie_Scores[[#All],[Colonne10]]-Saisie_Scores[[#All],[Colonne40]])/COUNTA(Saisie_Scores[[#All],[Colonne7]:[Colonne9]]),"")</f>
        <v>50.1</v>
      </c>
      <c r="N1" s="114"/>
      <c r="O1" s="47"/>
      <c r="P1" s="111" t="s">
        <v>2</v>
      </c>
      <c r="Q1" s="112"/>
      <c r="R1" s="112"/>
      <c r="S1" s="112"/>
      <c r="T1" s="96" cm="1">
        <f t="array" ref="T1">IFERROR(SUM(Saisie_Scores[[#All],[Colonne15]]-Saisie_Scores[[#All],[Colonne38]])/COUNTA(Saisie_Scores[[#All],[Colonne12]:[Colonne14]]),"")</f>
        <v>32.928571428571431</v>
      </c>
      <c r="U1" s="97"/>
      <c r="V1" s="48"/>
      <c r="W1" s="90" t="s">
        <v>3</v>
      </c>
      <c r="X1" s="91"/>
      <c r="Y1" s="91"/>
      <c r="Z1" s="91"/>
      <c r="AA1" s="98" cm="1">
        <f t="array" ref="AA1">IFERROR(SUM(Saisie_Scores[[#All],[Colonne20]]-Saisie_Scores[[#All],[Colonne41]])/COUNTA(Saisie_Scores[[#All],[Colonne17]:[Colonne19]]),"")</f>
        <v>45.454545454545453</v>
      </c>
      <c r="AB1" s="99"/>
      <c r="AC1" s="50"/>
      <c r="AD1" s="92" t="s">
        <v>4</v>
      </c>
      <c r="AE1" s="93"/>
      <c r="AF1" s="93"/>
      <c r="AG1" s="93"/>
      <c r="AH1" s="100" t="str" cm="1">
        <f t="array" ref="AH1">IFERROR(SUM(Saisie_Scores[[#All],[Colonne25]]-Saisie_Scores[[#All],[Colonne42]])/COUNTA(Saisie_Scores[[#All],[Colonne22]:[Colonne24]]),"")</f>
        <v/>
      </c>
      <c r="AI1" s="101"/>
      <c r="AJ1" s="51"/>
      <c r="AK1" s="94" t="s">
        <v>5</v>
      </c>
      <c r="AL1" s="95"/>
      <c r="AM1" s="95"/>
      <c r="AN1" s="95"/>
      <c r="AO1" s="102" t="str" cm="1">
        <f t="array" ref="AO1">IFERROR(SUM(Saisie_Scores[[#All],[Colonne30]]-Saisie_Scores[[#All],[Colonne37]])/COUNTA(Saisie_Scores[[#All],[Colonne27]:[Colonne29]]),"")</f>
        <v/>
      </c>
      <c r="AP1" s="103"/>
      <c r="AQ1" s="54"/>
    </row>
    <row r="2" spans="1:43" s="57" customFormat="1" ht="29" customHeight="1" x14ac:dyDescent="0.2">
      <c r="A2" s="104"/>
      <c r="B2" s="44"/>
      <c r="C2" s="31" t="s">
        <v>176</v>
      </c>
      <c r="D2" s="30">
        <f>COUNTIF(Saisie_Scores[[#All],[Colonne5]],180)</f>
        <v>0</v>
      </c>
      <c r="E2" s="30"/>
      <c r="F2" s="31" t="s">
        <v>177</v>
      </c>
      <c r="G2" s="20">
        <f>COUNTIF(Saisie_Scores[[#All],[Colonne2]:[Colonne4]],50)</f>
        <v>0</v>
      </c>
      <c r="H2" s="25"/>
      <c r="I2" s="8"/>
      <c r="J2" s="32" t="s">
        <v>176</v>
      </c>
      <c r="K2" s="27">
        <f>COUNTIF(Saisie_Scores[[#All],[Colonne10]],180)</f>
        <v>1</v>
      </c>
      <c r="L2" s="27"/>
      <c r="M2" s="32" t="s">
        <v>177</v>
      </c>
      <c r="N2" s="10">
        <f>COUNTIF(Saisie_Scores[[#All],[Colonne7]:[Colonne9]],50)</f>
        <v>3</v>
      </c>
      <c r="O2" s="27"/>
      <c r="P2" s="49"/>
      <c r="Q2" s="33" t="s">
        <v>176</v>
      </c>
      <c r="R2" s="23">
        <f>COUNTIF(Saisie_Scores[[#All],[Colonne15]],180)</f>
        <v>1</v>
      </c>
      <c r="S2" s="23"/>
      <c r="T2" s="33" t="s">
        <v>177</v>
      </c>
      <c r="U2" s="21">
        <f>COUNTIF(Saisie_Scores[[#All],[Colonne12]:[Colonne14]],50)</f>
        <v>3</v>
      </c>
      <c r="V2" s="23"/>
      <c r="W2" s="11"/>
      <c r="X2" s="34" t="s">
        <v>176</v>
      </c>
      <c r="Y2" s="28">
        <f>COUNTIF(Saisie_Scores[[#All],[Colonne20]],180)</f>
        <v>1</v>
      </c>
      <c r="Z2" s="28"/>
      <c r="AA2" s="34" t="s">
        <v>177</v>
      </c>
      <c r="AB2" s="12">
        <f>COUNTIF(Saisie_Scores[[#All],[Colonne17]:[Colonne19]],50)</f>
        <v>3</v>
      </c>
      <c r="AC2" s="28"/>
      <c r="AD2" s="52"/>
      <c r="AE2" s="35" t="s">
        <v>176</v>
      </c>
      <c r="AF2" s="29">
        <f>COUNTIF(Saisie_Scores[[#All],[Colonne25]],180)</f>
        <v>0</v>
      </c>
      <c r="AG2" s="29"/>
      <c r="AH2" s="35" t="s">
        <v>177</v>
      </c>
      <c r="AI2" s="9">
        <f>COUNTIF(Saisie_Scores[[#All],[Colonne22]:[Colonne24]],50)</f>
        <v>0</v>
      </c>
      <c r="AJ2" s="29"/>
      <c r="AK2" s="53"/>
      <c r="AL2" s="36" t="s">
        <v>176</v>
      </c>
      <c r="AM2" s="37">
        <f>COUNTIF(Saisie_Scores[[#All],[Colonne30]],180)</f>
        <v>0</v>
      </c>
      <c r="AN2" s="37"/>
      <c r="AO2" s="36" t="s">
        <v>177</v>
      </c>
      <c r="AP2" s="55">
        <f>COUNTIF(Saisie_Scores[[#All],[Colonne29]:[Colonne27]],50)</f>
        <v>0</v>
      </c>
      <c r="AQ2" s="55"/>
    </row>
    <row r="3" spans="1:43" s="39" customFormat="1" ht="32" x14ac:dyDescent="0.2">
      <c r="A3" s="38" t="s">
        <v>30</v>
      </c>
      <c r="B3" s="45" t="s">
        <v>31</v>
      </c>
      <c r="C3" s="39" t="s">
        <v>32</v>
      </c>
      <c r="D3" s="39" t="s">
        <v>33</v>
      </c>
      <c r="E3" s="39" t="s">
        <v>35</v>
      </c>
      <c r="F3" s="39" t="s">
        <v>34</v>
      </c>
      <c r="G3" s="46" t="s">
        <v>6</v>
      </c>
      <c r="H3" s="25" t="s">
        <v>191</v>
      </c>
      <c r="I3" s="45" t="s">
        <v>31</v>
      </c>
      <c r="J3" s="39" t="s">
        <v>32</v>
      </c>
      <c r="K3" s="39" t="s">
        <v>33</v>
      </c>
      <c r="L3" s="39" t="s">
        <v>35</v>
      </c>
      <c r="M3" s="39" t="s">
        <v>34</v>
      </c>
      <c r="N3" s="46" t="s">
        <v>6</v>
      </c>
      <c r="O3" s="27" t="s">
        <v>191</v>
      </c>
      <c r="P3" s="45" t="s">
        <v>31</v>
      </c>
      <c r="Q3" s="39" t="s">
        <v>32</v>
      </c>
      <c r="R3" s="39" t="s">
        <v>33</v>
      </c>
      <c r="S3" s="39" t="s">
        <v>35</v>
      </c>
      <c r="T3" s="39" t="s">
        <v>34</v>
      </c>
      <c r="U3" s="46" t="s">
        <v>6</v>
      </c>
      <c r="V3" s="23" t="s">
        <v>191</v>
      </c>
      <c r="W3" s="45" t="s">
        <v>31</v>
      </c>
      <c r="X3" s="39" t="s">
        <v>32</v>
      </c>
      <c r="Y3" s="39" t="s">
        <v>33</v>
      </c>
      <c r="Z3" s="39" t="s">
        <v>35</v>
      </c>
      <c r="AA3" s="39" t="s">
        <v>34</v>
      </c>
      <c r="AB3" s="46" t="s">
        <v>6</v>
      </c>
      <c r="AC3" s="28" t="s">
        <v>191</v>
      </c>
      <c r="AD3" s="45" t="s">
        <v>31</v>
      </c>
      <c r="AE3" s="39" t="s">
        <v>32</v>
      </c>
      <c r="AF3" s="39" t="s">
        <v>33</v>
      </c>
      <c r="AG3" s="39" t="s">
        <v>35</v>
      </c>
      <c r="AH3" s="39" t="s">
        <v>34</v>
      </c>
      <c r="AI3" s="46" t="s">
        <v>6</v>
      </c>
      <c r="AJ3" s="29" t="s">
        <v>191</v>
      </c>
      <c r="AK3" s="45" t="s">
        <v>31</v>
      </c>
      <c r="AL3" s="39" t="s">
        <v>32</v>
      </c>
      <c r="AM3" s="39" t="s">
        <v>33</v>
      </c>
      <c r="AN3" s="39" t="s">
        <v>35</v>
      </c>
      <c r="AO3" s="39" t="s">
        <v>34</v>
      </c>
      <c r="AP3" s="46" t="s">
        <v>6</v>
      </c>
      <c r="AQ3" s="55" t="s">
        <v>191</v>
      </c>
    </row>
    <row r="4" spans="1:43" x14ac:dyDescent="0.2">
      <c r="A4" s="24">
        <v>1</v>
      </c>
      <c r="B4" s="15"/>
      <c r="C4" s="40"/>
      <c r="D4" s="40"/>
      <c r="E4" s="24">
        <f>B4+C4+D4</f>
        <v>0</v>
      </c>
      <c r="F4" s="24">
        <f>IF($A$1-SUM(E$4:E4)&lt;0,F3,$A$1-SUM(E$4:E4))</f>
        <v>501</v>
      </c>
      <c r="G4" s="3" t="str">
        <f>IFERROR(VLOOKUP(F4,Tablo_Finishs[#All],2,FALSE),"")</f>
        <v/>
      </c>
      <c r="H4" s="26">
        <f>IF(F4&lt;F3,0,E4)</f>
        <v>0</v>
      </c>
      <c r="I4" s="15">
        <v>60</v>
      </c>
      <c r="J4" s="40">
        <v>60</v>
      </c>
      <c r="K4" s="40">
        <v>60</v>
      </c>
      <c r="L4" s="24">
        <f>I4+J4+K4</f>
        <v>180</v>
      </c>
      <c r="M4" s="24">
        <f>IF($A$1-SUM(L$4:L4)&lt;0,M3,$A$1-SUM(L$4:L4))</f>
        <v>321</v>
      </c>
      <c r="N4" s="2" t="str">
        <f t="shared" ref="N4:N18" si="0">IFERROR(VLOOKUP(M4,Finishs,2,FALSE),"")</f>
        <v/>
      </c>
      <c r="O4" s="24">
        <f>IF(M4&lt;M3,0,L4)</f>
        <v>0</v>
      </c>
      <c r="P4" s="15">
        <v>60</v>
      </c>
      <c r="Q4" s="40">
        <v>60</v>
      </c>
      <c r="R4" s="40">
        <v>60</v>
      </c>
      <c r="S4" s="24">
        <f>P4+Q4+R4</f>
        <v>180</v>
      </c>
      <c r="T4" s="24">
        <f>IF($A$1-SUM(S$4:S4)&lt;0,T3,$A$1-SUM(S$4:S4))</f>
        <v>321</v>
      </c>
      <c r="U4" s="2" t="str">
        <f t="shared" ref="U4:U18" si="1">IFERROR(VLOOKUP(T4,Finishs,2,FALSE),"")</f>
        <v/>
      </c>
      <c r="V4" s="22">
        <f>IF(T4&lt;T3,0,S4)</f>
        <v>0</v>
      </c>
      <c r="W4" s="15">
        <v>60</v>
      </c>
      <c r="X4" s="40">
        <v>60</v>
      </c>
      <c r="Y4" s="40">
        <v>60</v>
      </c>
      <c r="Z4" s="24">
        <f>W4+X4+Y4</f>
        <v>180</v>
      </c>
      <c r="AA4" s="24">
        <f>IF($A$1-SUM(Z$4:Z4)&lt;0,AA3,$A$1-SUM(Z$4:Z4))</f>
        <v>321</v>
      </c>
      <c r="AB4" s="2" t="str">
        <f t="shared" ref="AB4:AB18" si="2">IFERROR(VLOOKUP(AA4,Finishs,2,FALSE),"")</f>
        <v/>
      </c>
      <c r="AC4" s="22">
        <f>IF(AA4&lt;AA3,0,Z4)</f>
        <v>0</v>
      </c>
      <c r="AD4" s="15"/>
      <c r="AE4" s="40"/>
      <c r="AF4" s="40"/>
      <c r="AG4" s="24">
        <f>AD4+AE4+AF4</f>
        <v>0</v>
      </c>
      <c r="AH4" s="24">
        <f>IF($A$1-SUM(AG$4:AG4)&lt;0,AH3,$A$1-SUM(AG$4:AG4))</f>
        <v>501</v>
      </c>
      <c r="AI4" s="2" t="str">
        <f t="shared" ref="AI4:AI18" si="3">IFERROR(VLOOKUP(AH4,Finishs,2,FALSE),"")</f>
        <v/>
      </c>
      <c r="AJ4" s="22">
        <f>IF(AH4&lt;AH3,0,AG4)</f>
        <v>0</v>
      </c>
      <c r="AK4" s="15"/>
      <c r="AL4" s="40"/>
      <c r="AM4" s="40"/>
      <c r="AN4" s="24">
        <f>AK4+AL4+AM4</f>
        <v>0</v>
      </c>
      <c r="AO4" s="24">
        <f>IF($A$1-SUM(AN$4:AN4)&lt;0,AO3,$A$1-SUM(AN$4:AN4))</f>
        <v>501</v>
      </c>
      <c r="AP4" s="2" t="str">
        <f t="shared" ref="AP4:AP18" si="4">IFERROR(VLOOKUP(AO4,Finishs,2,FALSE),"")</f>
        <v/>
      </c>
      <c r="AQ4" s="22">
        <f>IF(AO4&lt;AO3,0,AN4)</f>
        <v>0</v>
      </c>
    </row>
    <row r="5" spans="1:43" x14ac:dyDescent="0.2">
      <c r="A5" s="24">
        <v>2</v>
      </c>
      <c r="B5" s="16"/>
      <c r="C5" s="17"/>
      <c r="D5" s="17"/>
      <c r="E5" s="6">
        <f>B5+C5+D5</f>
        <v>0</v>
      </c>
      <c r="F5" s="6">
        <f>IF($A$1-SUM(E$4:E5)&lt;0,F4,$A$1-SUM(E$4:E5))</f>
        <v>501</v>
      </c>
      <c r="G5" s="7" t="str">
        <f t="shared" ref="G5:G18" si="5">IFERROR(VLOOKUP(F5,Finishs,2,FALSE),"")</f>
        <v/>
      </c>
      <c r="H5" s="4">
        <f t="shared" ref="H5:H18" si="6">IF(F5&lt;F4,0,E5)</f>
        <v>0</v>
      </c>
      <c r="I5" s="16">
        <v>50</v>
      </c>
      <c r="J5" s="17">
        <v>50</v>
      </c>
      <c r="K5" s="17">
        <v>50</v>
      </c>
      <c r="L5" s="6">
        <f>I5+J5+K5</f>
        <v>150</v>
      </c>
      <c r="M5" s="6">
        <f>IF($A$1-SUM(L$4:L5)&lt;0,M4,$A$1-SUM(L$4:L5))</f>
        <v>171</v>
      </c>
      <c r="N5" s="5" t="str">
        <f t="shared" si="0"/>
        <v/>
      </c>
      <c r="O5" s="6">
        <f t="shared" ref="O5:O18" si="7">IF(M5&lt;M4,0,L5)</f>
        <v>0</v>
      </c>
      <c r="P5" s="16">
        <v>50</v>
      </c>
      <c r="Q5" s="17">
        <v>50</v>
      </c>
      <c r="R5" s="17">
        <v>50</v>
      </c>
      <c r="S5" s="6">
        <f t="shared" ref="S5:S18" si="8">P5+Q5+R5</f>
        <v>150</v>
      </c>
      <c r="T5" s="6">
        <f>IF($A$1-SUM(S$4:S5)&lt;0,T4,$A$1-SUM(S$4:S5))</f>
        <v>171</v>
      </c>
      <c r="U5" s="5" t="str">
        <f t="shared" si="1"/>
        <v/>
      </c>
      <c r="V5" s="59">
        <f t="shared" ref="V5:V18" si="9">IF(T5&lt;T4,0,S5)</f>
        <v>0</v>
      </c>
      <c r="W5" s="16">
        <v>50</v>
      </c>
      <c r="X5" s="17">
        <v>50</v>
      </c>
      <c r="Y5" s="17">
        <v>50</v>
      </c>
      <c r="Z5" s="6">
        <f t="shared" ref="Z5:Z18" si="10">W5+X5+Y5</f>
        <v>150</v>
      </c>
      <c r="AA5" s="6">
        <f>IF($A$1-SUM(Z$4:Z5)&lt;0,AA4,$A$1-SUM(Z$4:Z5))</f>
        <v>171</v>
      </c>
      <c r="AB5" s="5" t="str">
        <f t="shared" si="2"/>
        <v/>
      </c>
      <c r="AC5" s="59">
        <f t="shared" ref="AC5:AC18" si="11">IF(AA5&lt;AA4,0,Z5)</f>
        <v>0</v>
      </c>
      <c r="AD5" s="16"/>
      <c r="AE5" s="17"/>
      <c r="AF5" s="17"/>
      <c r="AG5" s="6">
        <f t="shared" ref="AG5:AG18" si="12">AD5+AE5+AF5</f>
        <v>0</v>
      </c>
      <c r="AH5" s="6">
        <f>IF($A$1-SUM(AG$4:AG5)&lt;0,AH4,$A$1-SUM(AG$4:AG5))</f>
        <v>501</v>
      </c>
      <c r="AI5" s="5" t="str">
        <f t="shared" si="3"/>
        <v/>
      </c>
      <c r="AJ5" s="59">
        <f t="shared" ref="AJ5:AJ18" si="13">IF(AH5&lt;AH4,0,AG5)</f>
        <v>0</v>
      </c>
      <c r="AK5" s="16"/>
      <c r="AL5" s="17"/>
      <c r="AM5" s="17"/>
      <c r="AN5" s="6">
        <f>AK5+AL5+AM5</f>
        <v>0</v>
      </c>
      <c r="AO5" s="6">
        <f>IF($A$1-SUM(AN$4:AN5)&lt;0,AO4,$A$1-SUM(AN$4:AN5))</f>
        <v>501</v>
      </c>
      <c r="AP5" s="7" t="str">
        <f t="shared" si="4"/>
        <v/>
      </c>
      <c r="AQ5" s="4">
        <f t="shared" ref="AQ5:AQ18" si="14">IF(AO5&lt;AO4,0,AN5)</f>
        <v>0</v>
      </c>
    </row>
    <row r="6" spans="1:43" x14ac:dyDescent="0.2">
      <c r="A6" s="24">
        <v>3</v>
      </c>
      <c r="B6" s="16"/>
      <c r="C6" s="17"/>
      <c r="D6" s="17"/>
      <c r="E6" s="6">
        <f>B6+C6+D6</f>
        <v>0</v>
      </c>
      <c r="F6" s="6">
        <f>IF($A$1-SUM(E$4:E6)&lt;0,F5,$A$1-SUM(E$4:E6))</f>
        <v>501</v>
      </c>
      <c r="G6" s="7" t="str">
        <f t="shared" si="5"/>
        <v/>
      </c>
      <c r="H6" s="4">
        <f t="shared" si="6"/>
        <v>0</v>
      </c>
      <c r="I6" s="16">
        <v>60</v>
      </c>
      <c r="J6" s="17">
        <v>51</v>
      </c>
      <c r="K6" s="17">
        <v>20</v>
      </c>
      <c r="L6" s="6">
        <f>I6+J6+K6</f>
        <v>131</v>
      </c>
      <c r="M6" s="6">
        <f>IF($A$1-SUM(L$4:L6)&lt;0,M5,$A$1-SUM(L$4:L6))</f>
        <v>40</v>
      </c>
      <c r="N6" s="5" t="str">
        <f t="shared" si="0"/>
        <v>D20</v>
      </c>
      <c r="O6" s="6">
        <f t="shared" si="7"/>
        <v>0</v>
      </c>
      <c r="P6" s="16">
        <v>60</v>
      </c>
      <c r="Q6" s="17">
        <v>51</v>
      </c>
      <c r="R6" s="17">
        <v>20</v>
      </c>
      <c r="S6" s="6">
        <f t="shared" si="8"/>
        <v>131</v>
      </c>
      <c r="T6" s="6">
        <f>IF($A$1-SUM(S$4:S6)&lt;0,T5,$A$1-SUM(S$4:S6))</f>
        <v>40</v>
      </c>
      <c r="U6" s="5" t="str">
        <f t="shared" si="1"/>
        <v>D20</v>
      </c>
      <c r="V6" s="59">
        <f t="shared" si="9"/>
        <v>0</v>
      </c>
      <c r="W6" s="16">
        <v>60</v>
      </c>
      <c r="X6" s="17">
        <v>51</v>
      </c>
      <c r="Y6" s="17">
        <v>20</v>
      </c>
      <c r="Z6" s="6">
        <f t="shared" si="10"/>
        <v>131</v>
      </c>
      <c r="AA6" s="6">
        <f>IF($A$1-SUM(Z$4:Z6)&lt;0,AA5,$A$1-SUM(Z$4:Z6))</f>
        <v>40</v>
      </c>
      <c r="AB6" s="5" t="str">
        <f t="shared" si="2"/>
        <v>D20</v>
      </c>
      <c r="AC6" s="59">
        <f t="shared" si="11"/>
        <v>0</v>
      </c>
      <c r="AD6" s="16"/>
      <c r="AE6" s="17"/>
      <c r="AF6" s="17"/>
      <c r="AG6" s="6">
        <f t="shared" si="12"/>
        <v>0</v>
      </c>
      <c r="AH6" s="6">
        <f>IF($A$1-SUM(AG$4:AG6)&lt;0,AH5,$A$1-SUM(AG$4:AG6))</f>
        <v>501</v>
      </c>
      <c r="AI6" s="5" t="str">
        <f t="shared" si="3"/>
        <v/>
      </c>
      <c r="AJ6" s="59">
        <f t="shared" si="13"/>
        <v>0</v>
      </c>
      <c r="AK6" s="16"/>
      <c r="AL6" s="17"/>
      <c r="AM6" s="17"/>
      <c r="AN6" s="6">
        <f t="shared" ref="AN6:AN18" si="15">AK6+AL6+AM6</f>
        <v>0</v>
      </c>
      <c r="AO6" s="6">
        <f>IF($A$1-SUM(AN$4:AN6)&lt;0,AO5,$A$1-SUM(AN$4:AN6))</f>
        <v>501</v>
      </c>
      <c r="AP6" s="7" t="str">
        <f t="shared" si="4"/>
        <v/>
      </c>
      <c r="AQ6" s="4">
        <f t="shared" si="14"/>
        <v>0</v>
      </c>
    </row>
    <row r="7" spans="1:43" x14ac:dyDescent="0.2">
      <c r="A7" s="24">
        <v>4</v>
      </c>
      <c r="B7" s="16"/>
      <c r="C7" s="17"/>
      <c r="D7" s="17"/>
      <c r="E7" s="6">
        <f>B7+C7+D7</f>
        <v>0</v>
      </c>
      <c r="F7" s="6">
        <f>IF($A$1-SUM(E$4:E7)&lt;0,F6,$A$1-SUM(E$4:E7))</f>
        <v>501</v>
      </c>
      <c r="G7" s="7" t="str">
        <f t="shared" si="5"/>
        <v/>
      </c>
      <c r="H7" s="4">
        <f t="shared" si="6"/>
        <v>0</v>
      </c>
      <c r="I7" s="16">
        <v>40</v>
      </c>
      <c r="J7" s="17"/>
      <c r="K7" s="17"/>
      <c r="L7" s="6">
        <f>I7+J7+K7</f>
        <v>40</v>
      </c>
      <c r="M7" s="6">
        <f>IF($A$1-SUM(L$4:L7)&lt;0,M6,$A$1-SUM(L$4:L7))</f>
        <v>0</v>
      </c>
      <c r="N7" s="5" t="str">
        <f t="shared" si="0"/>
        <v>BRAVO !!!</v>
      </c>
      <c r="O7" s="6">
        <f t="shared" si="7"/>
        <v>0</v>
      </c>
      <c r="P7" s="16">
        <v>21</v>
      </c>
      <c r="Q7" s="17">
        <v>0</v>
      </c>
      <c r="R7" s="17">
        <v>30</v>
      </c>
      <c r="S7" s="6">
        <f t="shared" si="8"/>
        <v>51</v>
      </c>
      <c r="T7" s="6">
        <f>IF($A$1-SUM(S$4:S7)&lt;0,T6,$A$1-SUM(S$4:S7))</f>
        <v>40</v>
      </c>
      <c r="U7" s="5" t="str">
        <f t="shared" si="1"/>
        <v>D20</v>
      </c>
      <c r="V7" s="59">
        <f t="shared" si="9"/>
        <v>51</v>
      </c>
      <c r="W7" s="16">
        <v>39</v>
      </c>
      <c r="X7" s="17"/>
      <c r="Y7" s="17"/>
      <c r="Z7" s="6">
        <f t="shared" si="10"/>
        <v>39</v>
      </c>
      <c r="AA7" s="6">
        <f>IF($A$1-SUM(Z$4:Z7)&lt;0,AA6,$A$1-SUM(Z$4:Z7))</f>
        <v>1</v>
      </c>
      <c r="AB7" s="5" t="str">
        <f t="shared" si="2"/>
        <v>REJOUE !!!</v>
      </c>
      <c r="AC7" s="59">
        <f t="shared" si="11"/>
        <v>0</v>
      </c>
      <c r="AD7" s="16"/>
      <c r="AE7" s="17"/>
      <c r="AF7" s="17"/>
      <c r="AG7" s="6">
        <f t="shared" si="12"/>
        <v>0</v>
      </c>
      <c r="AH7" s="6">
        <f>IF($A$1-SUM(AG$4:AG7)&lt;0,AH6,$A$1-SUM(AG$4:AG7))</f>
        <v>501</v>
      </c>
      <c r="AI7" s="5" t="str">
        <f t="shared" si="3"/>
        <v/>
      </c>
      <c r="AJ7" s="59">
        <f t="shared" si="13"/>
        <v>0</v>
      </c>
      <c r="AK7" s="16"/>
      <c r="AL7" s="17"/>
      <c r="AM7" s="17"/>
      <c r="AN7" s="6">
        <f t="shared" si="15"/>
        <v>0</v>
      </c>
      <c r="AO7" s="6">
        <f>IF($A$1-SUM(AN$4:AN7)&lt;0,AO6,$A$1-SUM(AN$4:AN7))</f>
        <v>501</v>
      </c>
      <c r="AP7" s="7" t="str">
        <f t="shared" si="4"/>
        <v/>
      </c>
      <c r="AQ7" s="4">
        <f t="shared" si="14"/>
        <v>0</v>
      </c>
    </row>
    <row r="8" spans="1:43" x14ac:dyDescent="0.2">
      <c r="A8" s="24">
        <v>5</v>
      </c>
      <c r="B8" s="16"/>
      <c r="C8" s="17"/>
      <c r="D8" s="17"/>
      <c r="E8" s="6">
        <f>B8+C8+D8</f>
        <v>0</v>
      </c>
      <c r="F8" s="6">
        <f>IF($A$1-SUM(E$4:E8)&lt;0,F7,$A$1-SUM(E$4:E8))</f>
        <v>501</v>
      </c>
      <c r="G8" s="7" t="str">
        <f t="shared" si="5"/>
        <v/>
      </c>
      <c r="H8" s="4">
        <f t="shared" si="6"/>
        <v>0</v>
      </c>
      <c r="I8" s="16"/>
      <c r="J8" s="17"/>
      <c r="K8" s="17"/>
      <c r="L8" s="6">
        <f>I8+J8+K8</f>
        <v>0</v>
      </c>
      <c r="M8" s="6">
        <f>IF($A$1-SUM(L$4:L8)&lt;0,M7,$A$1-SUM(L$4:L8))</f>
        <v>0</v>
      </c>
      <c r="N8" s="5" t="str">
        <f t="shared" si="0"/>
        <v>BRAVO !!!</v>
      </c>
      <c r="O8" s="6">
        <f t="shared" si="7"/>
        <v>0</v>
      </c>
      <c r="P8" s="16">
        <v>10</v>
      </c>
      <c r="Q8" s="17"/>
      <c r="R8" s="17"/>
      <c r="S8" s="6">
        <f t="shared" si="8"/>
        <v>10</v>
      </c>
      <c r="T8" s="6">
        <f>IF($A$1-SUM(S$4:S8)&lt;0,T7,$A$1-SUM(S$4:S8))</f>
        <v>40</v>
      </c>
      <c r="U8" s="5" t="str">
        <f t="shared" si="1"/>
        <v>D20</v>
      </c>
      <c r="V8" s="59">
        <f t="shared" si="9"/>
        <v>10</v>
      </c>
      <c r="W8" s="16">
        <v>40</v>
      </c>
      <c r="X8" s="17"/>
      <c r="Y8" s="17"/>
      <c r="Z8" s="6">
        <f t="shared" si="10"/>
        <v>40</v>
      </c>
      <c r="AA8" s="6">
        <f>IF($A$1-SUM(Z$4:Z8)&lt;0,AA7,$A$1-SUM(Z$4:Z8))</f>
        <v>1</v>
      </c>
      <c r="AB8" s="5" t="str">
        <f t="shared" si="2"/>
        <v>REJOUE !!!</v>
      </c>
      <c r="AC8" s="59">
        <f t="shared" si="11"/>
        <v>40</v>
      </c>
      <c r="AD8" s="16"/>
      <c r="AE8" s="17"/>
      <c r="AF8" s="17"/>
      <c r="AG8" s="6">
        <f t="shared" si="12"/>
        <v>0</v>
      </c>
      <c r="AH8" s="6">
        <f>IF($A$1-SUM(AG$4:AG8)&lt;0,AH7,$A$1-SUM(AG$4:AG8))</f>
        <v>501</v>
      </c>
      <c r="AI8" s="5" t="str">
        <f t="shared" si="3"/>
        <v/>
      </c>
      <c r="AJ8" s="59">
        <f t="shared" si="13"/>
        <v>0</v>
      </c>
      <c r="AK8" s="16"/>
      <c r="AL8" s="17"/>
      <c r="AM8" s="17"/>
      <c r="AN8" s="6">
        <f t="shared" si="15"/>
        <v>0</v>
      </c>
      <c r="AO8" s="6">
        <f>IF($A$1-SUM(AN$4:AN8)&lt;0,AO7,$A$1-SUM(AN$4:AN8))</f>
        <v>501</v>
      </c>
      <c r="AP8" s="7" t="str">
        <f t="shared" si="4"/>
        <v/>
      </c>
      <c r="AQ8" s="4">
        <f t="shared" si="14"/>
        <v>0</v>
      </c>
    </row>
    <row r="9" spans="1:43" x14ac:dyDescent="0.2">
      <c r="A9" s="24">
        <v>6</v>
      </c>
      <c r="B9" s="16"/>
      <c r="C9" s="17"/>
      <c r="D9" s="17"/>
      <c r="E9" s="6">
        <f t="shared" ref="E9:E18" si="16">B9+C9+D9</f>
        <v>0</v>
      </c>
      <c r="F9" s="6">
        <f>IF($A$1-SUM(E$4:E9)&lt;0,F8,$A$1-SUM(E$4:E9))</f>
        <v>501</v>
      </c>
      <c r="G9" s="5" t="str">
        <f t="shared" si="5"/>
        <v/>
      </c>
      <c r="H9" s="6">
        <f t="shared" si="6"/>
        <v>0</v>
      </c>
      <c r="I9" s="16"/>
      <c r="J9" s="17"/>
      <c r="K9" s="17"/>
      <c r="L9" s="6">
        <f t="shared" ref="L9:L18" si="17">I9+J9+K9</f>
        <v>0</v>
      </c>
      <c r="M9" s="6">
        <f>IF($A$1-SUM(L$4:L9)&lt;0,M8,$A$1-SUM(L$4:L9))</f>
        <v>0</v>
      </c>
      <c r="N9" s="5" t="str">
        <f t="shared" si="0"/>
        <v>BRAVO !!!</v>
      </c>
      <c r="O9" s="6">
        <f t="shared" si="7"/>
        <v>0</v>
      </c>
      <c r="P9" s="16">
        <v>30</v>
      </c>
      <c r="Q9" s="17"/>
      <c r="R9" s="17"/>
      <c r="S9" s="6">
        <f t="shared" si="8"/>
        <v>30</v>
      </c>
      <c r="T9" s="6">
        <f>IF($A$1-SUM(S$4:S9)&lt;0,T8,$A$1-SUM(S$4:S9))</f>
        <v>40</v>
      </c>
      <c r="U9" s="5" t="str">
        <f t="shared" si="1"/>
        <v>D20</v>
      </c>
      <c r="V9" s="59">
        <f t="shared" si="9"/>
        <v>30</v>
      </c>
      <c r="W9" s="16"/>
      <c r="X9" s="17"/>
      <c r="Y9" s="17"/>
      <c r="Z9" s="6">
        <f t="shared" si="10"/>
        <v>0</v>
      </c>
      <c r="AA9" s="6">
        <f>IF($A$1-SUM(Z$4:Z9)&lt;0,AA8,$A$1-SUM(Z$4:Z9))</f>
        <v>1</v>
      </c>
      <c r="AB9" s="5" t="str">
        <f t="shared" si="2"/>
        <v>REJOUE !!!</v>
      </c>
      <c r="AC9" s="59">
        <f t="shared" si="11"/>
        <v>0</v>
      </c>
      <c r="AD9" s="16"/>
      <c r="AE9" s="17"/>
      <c r="AF9" s="17"/>
      <c r="AG9" s="6">
        <f t="shared" si="12"/>
        <v>0</v>
      </c>
      <c r="AH9" s="6">
        <f>IF($A$1-SUM(AG$4:AG9)&lt;0,AH8,$A$1-SUM(AG$4:AG9))</f>
        <v>501</v>
      </c>
      <c r="AI9" s="5" t="str">
        <f t="shared" si="3"/>
        <v/>
      </c>
      <c r="AJ9" s="59">
        <f t="shared" si="13"/>
        <v>0</v>
      </c>
      <c r="AK9" s="16"/>
      <c r="AL9" s="17"/>
      <c r="AM9" s="17"/>
      <c r="AN9" s="6">
        <f t="shared" si="15"/>
        <v>0</v>
      </c>
      <c r="AO9" s="6">
        <f>IF($A$1-SUM(AN$4:AN9)&lt;0,AO8,$A$1-SUM(AN$4:AN9))</f>
        <v>501</v>
      </c>
      <c r="AP9" s="7" t="str">
        <f t="shared" si="4"/>
        <v/>
      </c>
      <c r="AQ9" s="4">
        <f t="shared" si="14"/>
        <v>0</v>
      </c>
    </row>
    <row r="10" spans="1:43" x14ac:dyDescent="0.2">
      <c r="A10" s="24">
        <v>7</v>
      </c>
      <c r="B10" s="16"/>
      <c r="C10" s="17"/>
      <c r="D10" s="17"/>
      <c r="E10" s="6">
        <f t="shared" si="16"/>
        <v>0</v>
      </c>
      <c r="F10" s="6">
        <f>IF($A$1-SUM(E$4:E10)&lt;0,F9,$A$1-SUM(E$4:E10))</f>
        <v>501</v>
      </c>
      <c r="G10" s="5" t="str">
        <f t="shared" si="5"/>
        <v/>
      </c>
      <c r="H10" s="6">
        <f t="shared" si="6"/>
        <v>0</v>
      </c>
      <c r="I10" s="16"/>
      <c r="J10" s="17"/>
      <c r="K10" s="17"/>
      <c r="L10" s="6">
        <f t="shared" si="17"/>
        <v>0</v>
      </c>
      <c r="M10" s="6">
        <f>IF($A$1-SUM(L$4:L10)&lt;0,M9,$A$1-SUM(L$4:L10))</f>
        <v>0</v>
      </c>
      <c r="N10" s="5" t="str">
        <f t="shared" si="0"/>
        <v>BRAVO !!!</v>
      </c>
      <c r="O10" s="6">
        <f t="shared" si="7"/>
        <v>0</v>
      </c>
      <c r="P10" s="16"/>
      <c r="Q10" s="17"/>
      <c r="R10" s="17"/>
      <c r="S10" s="6">
        <f t="shared" si="8"/>
        <v>0</v>
      </c>
      <c r="T10" s="6">
        <f>IF($A$1-SUM(S$4:S10)&lt;0,T9,$A$1-SUM(S$4:S10))</f>
        <v>40</v>
      </c>
      <c r="U10" s="5" t="str">
        <f t="shared" si="1"/>
        <v>D20</v>
      </c>
      <c r="V10" s="59">
        <f t="shared" si="9"/>
        <v>0</v>
      </c>
      <c r="W10" s="16"/>
      <c r="X10" s="17"/>
      <c r="Y10" s="17"/>
      <c r="Z10" s="6">
        <f t="shared" si="10"/>
        <v>0</v>
      </c>
      <c r="AA10" s="6">
        <f>IF($A$1-SUM(Z$4:Z10)&lt;0,AA9,$A$1-SUM(Z$4:Z10))</f>
        <v>1</v>
      </c>
      <c r="AB10" s="5" t="str">
        <f t="shared" si="2"/>
        <v>REJOUE !!!</v>
      </c>
      <c r="AC10" s="59">
        <f t="shared" si="11"/>
        <v>0</v>
      </c>
      <c r="AD10" s="16"/>
      <c r="AE10" s="17"/>
      <c r="AF10" s="17"/>
      <c r="AG10" s="6">
        <f t="shared" si="12"/>
        <v>0</v>
      </c>
      <c r="AH10" s="6">
        <f>IF($A$1-SUM(AG$4:AG10)&lt;0,AH9,$A$1-SUM(AG$4:AG10))</f>
        <v>501</v>
      </c>
      <c r="AI10" s="5" t="str">
        <f t="shared" si="3"/>
        <v/>
      </c>
      <c r="AJ10" s="59">
        <f t="shared" si="13"/>
        <v>0</v>
      </c>
      <c r="AK10" s="16"/>
      <c r="AL10" s="17"/>
      <c r="AM10" s="17"/>
      <c r="AN10" s="6">
        <f t="shared" si="15"/>
        <v>0</v>
      </c>
      <c r="AO10" s="6">
        <f>IF($A$1-SUM(AN$4:AN10)&lt;0,AO9,$A$1-SUM(AN$4:AN10))</f>
        <v>501</v>
      </c>
      <c r="AP10" s="7" t="str">
        <f t="shared" si="4"/>
        <v/>
      </c>
      <c r="AQ10" s="4">
        <f t="shared" si="14"/>
        <v>0</v>
      </c>
    </row>
    <row r="11" spans="1:43" x14ac:dyDescent="0.2">
      <c r="A11" s="24">
        <v>8</v>
      </c>
      <c r="B11" s="16"/>
      <c r="C11" s="17"/>
      <c r="D11" s="17"/>
      <c r="E11" s="6">
        <f t="shared" si="16"/>
        <v>0</v>
      </c>
      <c r="F11" s="6">
        <f>IF($A$1-SUM(E$4:E11)&lt;0,F10,$A$1-SUM(E$4:E11))</f>
        <v>501</v>
      </c>
      <c r="G11" s="5" t="str">
        <f t="shared" si="5"/>
        <v/>
      </c>
      <c r="H11" s="6">
        <f t="shared" si="6"/>
        <v>0</v>
      </c>
      <c r="I11" s="16"/>
      <c r="J11" s="17"/>
      <c r="K11" s="17"/>
      <c r="L11" s="6">
        <f t="shared" si="17"/>
        <v>0</v>
      </c>
      <c r="M11" s="6">
        <f>IF($A$1-SUM(L$4:L11)&lt;0,M10,$A$1-SUM(L$4:L11))</f>
        <v>0</v>
      </c>
      <c r="N11" s="5" t="str">
        <f t="shared" si="0"/>
        <v>BRAVO !!!</v>
      </c>
      <c r="O11" s="6">
        <f t="shared" si="7"/>
        <v>0</v>
      </c>
      <c r="P11" s="16"/>
      <c r="Q11" s="17"/>
      <c r="R11" s="17"/>
      <c r="S11" s="6">
        <f t="shared" si="8"/>
        <v>0</v>
      </c>
      <c r="T11" s="6">
        <f>IF($A$1-SUM(S$4:S11)&lt;0,T10,$A$1-SUM(S$4:S11))</f>
        <v>40</v>
      </c>
      <c r="U11" s="5" t="str">
        <f t="shared" si="1"/>
        <v>D20</v>
      </c>
      <c r="V11" s="59">
        <f t="shared" si="9"/>
        <v>0</v>
      </c>
      <c r="W11" s="16"/>
      <c r="X11" s="17"/>
      <c r="Y11" s="17"/>
      <c r="Z11" s="6">
        <f t="shared" si="10"/>
        <v>0</v>
      </c>
      <c r="AA11" s="6">
        <f>IF($A$1-SUM(Z$4:Z11)&lt;0,AA10,$A$1-SUM(Z$4:Z11))</f>
        <v>1</v>
      </c>
      <c r="AB11" s="5" t="str">
        <f t="shared" si="2"/>
        <v>REJOUE !!!</v>
      </c>
      <c r="AC11" s="59">
        <f t="shared" si="11"/>
        <v>0</v>
      </c>
      <c r="AD11" s="16"/>
      <c r="AE11" s="17"/>
      <c r="AF11" s="17"/>
      <c r="AG11" s="6">
        <f t="shared" si="12"/>
        <v>0</v>
      </c>
      <c r="AH11" s="6">
        <f>IF($A$1-SUM(AG$4:AG11)&lt;0,AH10,$A$1-SUM(AG$4:AG11))</f>
        <v>501</v>
      </c>
      <c r="AI11" s="5" t="str">
        <f t="shared" si="3"/>
        <v/>
      </c>
      <c r="AJ11" s="59">
        <f t="shared" si="13"/>
        <v>0</v>
      </c>
      <c r="AK11" s="16"/>
      <c r="AL11" s="17"/>
      <c r="AM11" s="17"/>
      <c r="AN11" s="6">
        <f t="shared" si="15"/>
        <v>0</v>
      </c>
      <c r="AO11" s="6">
        <f>IF($A$1-SUM(AN$4:AN11)&lt;0,AO10,$A$1-SUM(AN$4:AN11))</f>
        <v>501</v>
      </c>
      <c r="AP11" s="7" t="str">
        <f t="shared" si="4"/>
        <v/>
      </c>
      <c r="AQ11" s="4">
        <f t="shared" si="14"/>
        <v>0</v>
      </c>
    </row>
    <row r="12" spans="1:43" x14ac:dyDescent="0.2">
      <c r="A12" s="24">
        <v>9</v>
      </c>
      <c r="B12" s="16"/>
      <c r="C12" s="17"/>
      <c r="D12" s="17"/>
      <c r="E12" s="6">
        <f t="shared" si="16"/>
        <v>0</v>
      </c>
      <c r="F12" s="6">
        <f>IF($A$1-SUM(E$4:E12)&lt;0,F11,$A$1-SUM(E$4:E12))</f>
        <v>501</v>
      </c>
      <c r="G12" s="5" t="str">
        <f t="shared" si="5"/>
        <v/>
      </c>
      <c r="H12" s="6">
        <f t="shared" si="6"/>
        <v>0</v>
      </c>
      <c r="I12" s="16"/>
      <c r="J12" s="17"/>
      <c r="K12" s="17"/>
      <c r="L12" s="6">
        <f t="shared" si="17"/>
        <v>0</v>
      </c>
      <c r="M12" s="6">
        <f>IF($A$1-SUM(L$4:L12)&lt;0,M11,$A$1-SUM(L$4:L12))</f>
        <v>0</v>
      </c>
      <c r="N12" s="5" t="str">
        <f t="shared" si="0"/>
        <v>BRAVO !!!</v>
      </c>
      <c r="O12" s="6">
        <f t="shared" si="7"/>
        <v>0</v>
      </c>
      <c r="P12" s="16"/>
      <c r="Q12" s="17"/>
      <c r="R12" s="17"/>
      <c r="S12" s="6">
        <f t="shared" si="8"/>
        <v>0</v>
      </c>
      <c r="T12" s="6">
        <f>IF($A$1-SUM(S$4:S12)&lt;0,T11,$A$1-SUM(S$4:S12))</f>
        <v>40</v>
      </c>
      <c r="U12" s="5" t="str">
        <f t="shared" si="1"/>
        <v>D20</v>
      </c>
      <c r="V12" s="59">
        <f t="shared" si="9"/>
        <v>0</v>
      </c>
      <c r="W12" s="16"/>
      <c r="X12" s="17"/>
      <c r="Y12" s="17"/>
      <c r="Z12" s="6">
        <f t="shared" si="10"/>
        <v>0</v>
      </c>
      <c r="AA12" s="6">
        <f>IF($A$1-SUM(Z$4:Z12)&lt;0,AA11,$A$1-SUM(Z$4:Z12))</f>
        <v>1</v>
      </c>
      <c r="AB12" s="5" t="str">
        <f t="shared" si="2"/>
        <v>REJOUE !!!</v>
      </c>
      <c r="AC12" s="59">
        <f t="shared" si="11"/>
        <v>0</v>
      </c>
      <c r="AD12" s="16"/>
      <c r="AE12" s="17"/>
      <c r="AF12" s="17"/>
      <c r="AG12" s="6">
        <f t="shared" si="12"/>
        <v>0</v>
      </c>
      <c r="AH12" s="6">
        <f>IF($A$1-SUM(AG$4:AG12)&lt;0,AH11,$A$1-SUM(AG$4:AG12))</f>
        <v>501</v>
      </c>
      <c r="AI12" s="5" t="str">
        <f t="shared" si="3"/>
        <v/>
      </c>
      <c r="AJ12" s="59">
        <f t="shared" si="13"/>
        <v>0</v>
      </c>
      <c r="AK12" s="16"/>
      <c r="AL12" s="17"/>
      <c r="AM12" s="17"/>
      <c r="AN12" s="6">
        <f t="shared" si="15"/>
        <v>0</v>
      </c>
      <c r="AO12" s="6">
        <f>IF($A$1-SUM(AN$4:AN12)&lt;0,AO11,$A$1-SUM(AN$4:AN12))</f>
        <v>501</v>
      </c>
      <c r="AP12" s="7" t="str">
        <f t="shared" si="4"/>
        <v/>
      </c>
      <c r="AQ12" s="4">
        <f t="shared" si="14"/>
        <v>0</v>
      </c>
    </row>
    <row r="13" spans="1:43" x14ac:dyDescent="0.2">
      <c r="A13" s="24">
        <v>10</v>
      </c>
      <c r="B13" s="16"/>
      <c r="C13" s="17"/>
      <c r="D13" s="17"/>
      <c r="E13" s="6">
        <f t="shared" si="16"/>
        <v>0</v>
      </c>
      <c r="F13" s="6">
        <f>IF($A$1-SUM(E$4:E13)&lt;0,F12,$A$1-SUM(E$4:E13))</f>
        <v>501</v>
      </c>
      <c r="G13" s="5" t="str">
        <f t="shared" si="5"/>
        <v/>
      </c>
      <c r="H13" s="6">
        <f t="shared" si="6"/>
        <v>0</v>
      </c>
      <c r="I13" s="16"/>
      <c r="J13" s="17"/>
      <c r="K13" s="17"/>
      <c r="L13" s="6">
        <f t="shared" si="17"/>
        <v>0</v>
      </c>
      <c r="M13" s="6">
        <f>IF($A$1-SUM(L$4:L13)&lt;0,M12,$A$1-SUM(L$4:L13))</f>
        <v>0</v>
      </c>
      <c r="N13" s="5" t="str">
        <f t="shared" si="0"/>
        <v>BRAVO !!!</v>
      </c>
      <c r="O13" s="6">
        <f t="shared" si="7"/>
        <v>0</v>
      </c>
      <c r="P13" s="16"/>
      <c r="Q13" s="17"/>
      <c r="R13" s="17"/>
      <c r="S13" s="6">
        <f t="shared" si="8"/>
        <v>0</v>
      </c>
      <c r="T13" s="6">
        <f>IF($A$1-SUM(S$4:S13)&lt;0,T12,$A$1-SUM(S$4:S13))</f>
        <v>40</v>
      </c>
      <c r="U13" s="5" t="str">
        <f t="shared" si="1"/>
        <v>D20</v>
      </c>
      <c r="V13" s="59">
        <f t="shared" si="9"/>
        <v>0</v>
      </c>
      <c r="W13" s="16"/>
      <c r="X13" s="17"/>
      <c r="Y13" s="17"/>
      <c r="Z13" s="6">
        <f t="shared" si="10"/>
        <v>0</v>
      </c>
      <c r="AA13" s="6">
        <f>IF($A$1-SUM(Z$4:Z13)&lt;0,AA12,$A$1-SUM(Z$4:Z13))</f>
        <v>1</v>
      </c>
      <c r="AB13" s="5" t="str">
        <f t="shared" si="2"/>
        <v>REJOUE !!!</v>
      </c>
      <c r="AC13" s="59">
        <f t="shared" si="11"/>
        <v>0</v>
      </c>
      <c r="AD13" s="16"/>
      <c r="AE13" s="17"/>
      <c r="AF13" s="17"/>
      <c r="AG13" s="6">
        <f t="shared" si="12"/>
        <v>0</v>
      </c>
      <c r="AH13" s="6">
        <f>IF($A$1-SUM(AG$4:AG13)&lt;0,AH12,$A$1-SUM(AG$4:AG13))</f>
        <v>501</v>
      </c>
      <c r="AI13" s="5" t="str">
        <f t="shared" si="3"/>
        <v/>
      </c>
      <c r="AJ13" s="59">
        <f t="shared" si="13"/>
        <v>0</v>
      </c>
      <c r="AK13" s="16"/>
      <c r="AL13" s="17"/>
      <c r="AM13" s="17"/>
      <c r="AN13" s="6">
        <f t="shared" si="15"/>
        <v>0</v>
      </c>
      <c r="AO13" s="6">
        <f>IF($A$1-SUM(AN$4:AN13)&lt;0,AO12,$A$1-SUM(AN$4:AN13))</f>
        <v>501</v>
      </c>
      <c r="AP13" s="7" t="str">
        <f t="shared" si="4"/>
        <v/>
      </c>
      <c r="AQ13" s="4">
        <f t="shared" si="14"/>
        <v>0</v>
      </c>
    </row>
    <row r="14" spans="1:43" x14ac:dyDescent="0.2">
      <c r="A14" s="24">
        <v>11</v>
      </c>
      <c r="B14" s="16"/>
      <c r="C14" s="17"/>
      <c r="D14" s="17"/>
      <c r="E14" s="6">
        <f t="shared" si="16"/>
        <v>0</v>
      </c>
      <c r="F14" s="6">
        <f>IF($A$1-SUM(E$4:E14)&lt;0,F13,$A$1-SUM(E$4:E14))</f>
        <v>501</v>
      </c>
      <c r="G14" s="5" t="str">
        <f t="shared" si="5"/>
        <v/>
      </c>
      <c r="H14" s="6">
        <f t="shared" si="6"/>
        <v>0</v>
      </c>
      <c r="I14" s="16"/>
      <c r="J14" s="17"/>
      <c r="K14" s="17"/>
      <c r="L14" s="6">
        <f t="shared" si="17"/>
        <v>0</v>
      </c>
      <c r="M14" s="6">
        <f>IF($A$1-SUM(L$4:L14)&lt;0,M13,$A$1-SUM(L$4:L14))</f>
        <v>0</v>
      </c>
      <c r="N14" s="5" t="str">
        <f t="shared" si="0"/>
        <v>BRAVO !!!</v>
      </c>
      <c r="O14" s="6">
        <f t="shared" si="7"/>
        <v>0</v>
      </c>
      <c r="P14" s="16"/>
      <c r="Q14" s="17"/>
      <c r="R14" s="17"/>
      <c r="S14" s="6">
        <f t="shared" si="8"/>
        <v>0</v>
      </c>
      <c r="T14" s="6">
        <f>IF($A$1-SUM(S$4:S14)&lt;0,T13,$A$1-SUM(S$4:S14))</f>
        <v>40</v>
      </c>
      <c r="U14" s="5" t="str">
        <f t="shared" si="1"/>
        <v>D20</v>
      </c>
      <c r="V14" s="59">
        <f t="shared" si="9"/>
        <v>0</v>
      </c>
      <c r="W14" s="16"/>
      <c r="X14" s="17"/>
      <c r="Y14" s="17"/>
      <c r="Z14" s="6">
        <f t="shared" si="10"/>
        <v>0</v>
      </c>
      <c r="AA14" s="6">
        <f>IF($A$1-SUM(Z$4:Z14)&lt;0,AA13,$A$1-SUM(Z$4:Z14))</f>
        <v>1</v>
      </c>
      <c r="AB14" s="5" t="str">
        <f t="shared" si="2"/>
        <v>REJOUE !!!</v>
      </c>
      <c r="AC14" s="59">
        <f t="shared" si="11"/>
        <v>0</v>
      </c>
      <c r="AD14" s="16"/>
      <c r="AE14" s="17"/>
      <c r="AF14" s="17"/>
      <c r="AG14" s="6">
        <f t="shared" si="12"/>
        <v>0</v>
      </c>
      <c r="AH14" s="6">
        <f>IF($A$1-SUM(AG$4:AG14)&lt;0,AH13,$A$1-SUM(AG$4:AG14))</f>
        <v>501</v>
      </c>
      <c r="AI14" s="5" t="str">
        <f t="shared" si="3"/>
        <v/>
      </c>
      <c r="AJ14" s="59">
        <f t="shared" si="13"/>
        <v>0</v>
      </c>
      <c r="AK14" s="16"/>
      <c r="AL14" s="17"/>
      <c r="AM14" s="17"/>
      <c r="AN14" s="6">
        <f t="shared" si="15"/>
        <v>0</v>
      </c>
      <c r="AO14" s="6">
        <f>IF($A$1-SUM(AN$4:AN14)&lt;0,AO13,$A$1-SUM(AN$4:AN14))</f>
        <v>501</v>
      </c>
      <c r="AP14" s="7" t="str">
        <f t="shared" si="4"/>
        <v/>
      </c>
      <c r="AQ14" s="4">
        <f t="shared" si="14"/>
        <v>0</v>
      </c>
    </row>
    <row r="15" spans="1:43" x14ac:dyDescent="0.2">
      <c r="A15" s="24">
        <v>12</v>
      </c>
      <c r="B15" s="16"/>
      <c r="C15" s="17"/>
      <c r="D15" s="17"/>
      <c r="E15" s="6">
        <f t="shared" si="16"/>
        <v>0</v>
      </c>
      <c r="F15" s="6">
        <f>IF($A$1-SUM(E$4:E15)&lt;0,F14,$A$1-SUM(E$4:E15))</f>
        <v>501</v>
      </c>
      <c r="G15" s="5" t="str">
        <f t="shared" si="5"/>
        <v/>
      </c>
      <c r="H15" s="6">
        <f t="shared" si="6"/>
        <v>0</v>
      </c>
      <c r="I15" s="16"/>
      <c r="J15" s="17"/>
      <c r="K15" s="17"/>
      <c r="L15" s="6">
        <f t="shared" si="17"/>
        <v>0</v>
      </c>
      <c r="M15" s="6">
        <f>IF($A$1-SUM(L$4:L15)&lt;0,M14,$A$1-SUM(L$4:L15))</f>
        <v>0</v>
      </c>
      <c r="N15" s="5" t="str">
        <f t="shared" si="0"/>
        <v>BRAVO !!!</v>
      </c>
      <c r="O15" s="6">
        <f t="shared" si="7"/>
        <v>0</v>
      </c>
      <c r="P15" s="16"/>
      <c r="Q15" s="17"/>
      <c r="R15" s="17"/>
      <c r="S15" s="6">
        <f t="shared" si="8"/>
        <v>0</v>
      </c>
      <c r="T15" s="6">
        <f>IF($A$1-SUM(S$4:S15)&lt;0,T14,$A$1-SUM(S$4:S15))</f>
        <v>40</v>
      </c>
      <c r="U15" s="5" t="str">
        <f t="shared" si="1"/>
        <v>D20</v>
      </c>
      <c r="V15" s="59">
        <f t="shared" si="9"/>
        <v>0</v>
      </c>
      <c r="W15" s="16"/>
      <c r="X15" s="17"/>
      <c r="Y15" s="17"/>
      <c r="Z15" s="6">
        <f t="shared" si="10"/>
        <v>0</v>
      </c>
      <c r="AA15" s="6">
        <f>IF($A$1-SUM(Z$4:Z15)&lt;0,AA14,$A$1-SUM(Z$4:Z15))</f>
        <v>1</v>
      </c>
      <c r="AB15" s="5" t="str">
        <f t="shared" si="2"/>
        <v>REJOUE !!!</v>
      </c>
      <c r="AC15" s="59">
        <f t="shared" si="11"/>
        <v>0</v>
      </c>
      <c r="AD15" s="16"/>
      <c r="AE15" s="17"/>
      <c r="AF15" s="17"/>
      <c r="AG15" s="6">
        <f t="shared" si="12"/>
        <v>0</v>
      </c>
      <c r="AH15" s="6">
        <f>IF($A$1-SUM(AG$4:AG15)&lt;0,AH14,$A$1-SUM(AG$4:AG15))</f>
        <v>501</v>
      </c>
      <c r="AI15" s="5" t="str">
        <f t="shared" si="3"/>
        <v/>
      </c>
      <c r="AJ15" s="59">
        <f t="shared" si="13"/>
        <v>0</v>
      </c>
      <c r="AK15" s="16"/>
      <c r="AL15" s="17"/>
      <c r="AM15" s="17"/>
      <c r="AN15" s="6">
        <f t="shared" si="15"/>
        <v>0</v>
      </c>
      <c r="AO15" s="6">
        <f>IF($A$1-SUM(AN$4:AN15)&lt;0,AO14,$A$1-SUM(AN$4:AN15))</f>
        <v>501</v>
      </c>
      <c r="AP15" s="7" t="str">
        <f t="shared" si="4"/>
        <v/>
      </c>
      <c r="AQ15" s="4">
        <f t="shared" si="14"/>
        <v>0</v>
      </c>
    </row>
    <row r="16" spans="1:43" x14ac:dyDescent="0.2">
      <c r="A16" s="24">
        <v>13</v>
      </c>
      <c r="B16" s="16"/>
      <c r="C16" s="17"/>
      <c r="D16" s="17"/>
      <c r="E16" s="6">
        <f t="shared" si="16"/>
        <v>0</v>
      </c>
      <c r="F16" s="6">
        <f>IF($A$1-SUM(E$4:E16)&lt;0,F15,$A$1-SUM(E$4:E16))</f>
        <v>501</v>
      </c>
      <c r="G16" s="5" t="str">
        <f t="shared" si="5"/>
        <v/>
      </c>
      <c r="H16" s="6">
        <f t="shared" si="6"/>
        <v>0</v>
      </c>
      <c r="I16" s="16"/>
      <c r="J16" s="17"/>
      <c r="K16" s="17"/>
      <c r="L16" s="6">
        <f t="shared" si="17"/>
        <v>0</v>
      </c>
      <c r="M16" s="6">
        <f>IF($A$1-SUM(L$4:L16)&lt;0,M15,$A$1-SUM(L$4:L16))</f>
        <v>0</v>
      </c>
      <c r="N16" s="5" t="str">
        <f t="shared" si="0"/>
        <v>BRAVO !!!</v>
      </c>
      <c r="O16" s="6">
        <f t="shared" si="7"/>
        <v>0</v>
      </c>
      <c r="P16" s="16"/>
      <c r="Q16" s="17"/>
      <c r="R16" s="17"/>
      <c r="S16" s="6">
        <f t="shared" si="8"/>
        <v>0</v>
      </c>
      <c r="T16" s="6">
        <f>IF($A$1-SUM(S$4:S16)&lt;0,T15,$A$1-SUM(S$4:S16))</f>
        <v>40</v>
      </c>
      <c r="U16" s="5" t="str">
        <f t="shared" si="1"/>
        <v>D20</v>
      </c>
      <c r="V16" s="59">
        <f t="shared" si="9"/>
        <v>0</v>
      </c>
      <c r="W16" s="16"/>
      <c r="X16" s="17"/>
      <c r="Y16" s="17"/>
      <c r="Z16" s="6">
        <f t="shared" si="10"/>
        <v>0</v>
      </c>
      <c r="AA16" s="6">
        <f>IF($A$1-SUM(Z$4:Z16)&lt;0,AA15,$A$1-SUM(Z$4:Z16))</f>
        <v>1</v>
      </c>
      <c r="AB16" s="5" t="str">
        <f t="shared" si="2"/>
        <v>REJOUE !!!</v>
      </c>
      <c r="AC16" s="59">
        <f t="shared" si="11"/>
        <v>0</v>
      </c>
      <c r="AD16" s="16"/>
      <c r="AE16" s="17"/>
      <c r="AF16" s="17"/>
      <c r="AG16" s="6">
        <f t="shared" si="12"/>
        <v>0</v>
      </c>
      <c r="AH16" s="6">
        <f>IF($A$1-SUM(AG$4:AG16)&lt;0,AH15,$A$1-SUM(AG$4:AG16))</f>
        <v>501</v>
      </c>
      <c r="AI16" s="5" t="str">
        <f t="shared" si="3"/>
        <v/>
      </c>
      <c r="AJ16" s="59">
        <f t="shared" si="13"/>
        <v>0</v>
      </c>
      <c r="AK16" s="16"/>
      <c r="AL16" s="17"/>
      <c r="AM16" s="17"/>
      <c r="AN16" s="6">
        <f t="shared" si="15"/>
        <v>0</v>
      </c>
      <c r="AO16" s="6">
        <f>IF($A$1-SUM(AN$4:AN16)&lt;0,AO15,$A$1-SUM(AN$4:AN16))</f>
        <v>501</v>
      </c>
      <c r="AP16" s="7" t="str">
        <f t="shared" si="4"/>
        <v/>
      </c>
      <c r="AQ16" s="4">
        <f t="shared" si="14"/>
        <v>0</v>
      </c>
    </row>
    <row r="17" spans="1:43" x14ac:dyDescent="0.2">
      <c r="A17" s="24">
        <v>14</v>
      </c>
      <c r="B17" s="16"/>
      <c r="C17" s="17"/>
      <c r="D17" s="17"/>
      <c r="E17" s="6">
        <f t="shared" si="16"/>
        <v>0</v>
      </c>
      <c r="F17" s="6">
        <f>IF($A$1-SUM(E$4:E17)&lt;0,F16,$A$1-SUM(E$4:E17))</f>
        <v>501</v>
      </c>
      <c r="G17" s="5" t="str">
        <f t="shared" si="5"/>
        <v/>
      </c>
      <c r="H17" s="6">
        <f t="shared" si="6"/>
        <v>0</v>
      </c>
      <c r="I17" s="16"/>
      <c r="J17" s="17"/>
      <c r="K17" s="17"/>
      <c r="L17" s="6">
        <f t="shared" si="17"/>
        <v>0</v>
      </c>
      <c r="M17" s="6">
        <f>IF($A$1-SUM(L$4:L17)&lt;0,M16,$A$1-SUM(L$4:L17))</f>
        <v>0</v>
      </c>
      <c r="N17" s="5" t="str">
        <f t="shared" si="0"/>
        <v>BRAVO !!!</v>
      </c>
      <c r="O17" s="6">
        <f t="shared" si="7"/>
        <v>0</v>
      </c>
      <c r="P17" s="16"/>
      <c r="Q17" s="17"/>
      <c r="R17" s="17"/>
      <c r="S17" s="6">
        <f t="shared" si="8"/>
        <v>0</v>
      </c>
      <c r="T17" s="6">
        <f>IF($A$1-SUM(S$4:S17)&lt;0,T16,$A$1-SUM(S$4:S17))</f>
        <v>40</v>
      </c>
      <c r="U17" s="5" t="str">
        <f t="shared" si="1"/>
        <v>D20</v>
      </c>
      <c r="V17" s="59">
        <f t="shared" si="9"/>
        <v>0</v>
      </c>
      <c r="W17" s="16"/>
      <c r="X17" s="17"/>
      <c r="Y17" s="17"/>
      <c r="Z17" s="6">
        <f t="shared" si="10"/>
        <v>0</v>
      </c>
      <c r="AA17" s="6">
        <f>IF($A$1-SUM(Z$4:Z17)&lt;0,AA16,$A$1-SUM(Z$4:Z17))</f>
        <v>1</v>
      </c>
      <c r="AB17" s="5" t="str">
        <f t="shared" si="2"/>
        <v>REJOUE !!!</v>
      </c>
      <c r="AC17" s="59">
        <f t="shared" si="11"/>
        <v>0</v>
      </c>
      <c r="AD17" s="16"/>
      <c r="AE17" s="17"/>
      <c r="AF17" s="17"/>
      <c r="AG17" s="6">
        <f t="shared" si="12"/>
        <v>0</v>
      </c>
      <c r="AH17" s="6">
        <f>IF($A$1-SUM(AG$4:AG17)&lt;0,AH16,$A$1-SUM(AG$4:AG17))</f>
        <v>501</v>
      </c>
      <c r="AI17" s="5" t="str">
        <f t="shared" si="3"/>
        <v/>
      </c>
      <c r="AJ17" s="59">
        <f t="shared" si="13"/>
        <v>0</v>
      </c>
      <c r="AK17" s="16"/>
      <c r="AL17" s="17"/>
      <c r="AM17" s="17"/>
      <c r="AN17" s="6">
        <f t="shared" si="15"/>
        <v>0</v>
      </c>
      <c r="AO17" s="6">
        <f>IF($A$1-SUM(AN$4:AN17)&lt;0,AO16,$A$1-SUM(AN$4:AN17))</f>
        <v>501</v>
      </c>
      <c r="AP17" s="7" t="str">
        <f t="shared" si="4"/>
        <v/>
      </c>
      <c r="AQ17" s="4">
        <f t="shared" si="14"/>
        <v>0</v>
      </c>
    </row>
    <row r="18" spans="1:43" x14ac:dyDescent="0.2">
      <c r="A18" s="24">
        <v>15</v>
      </c>
      <c r="B18" s="15"/>
      <c r="C18" s="40"/>
      <c r="D18" s="40"/>
      <c r="E18" s="24">
        <f t="shared" si="16"/>
        <v>0</v>
      </c>
      <c r="F18" s="24">
        <f>IF($A$1-SUM(E$4:E18)&lt;0,F17,$A$1-SUM(E$4:E18))</f>
        <v>501</v>
      </c>
      <c r="G18" s="2" t="str">
        <f t="shared" si="5"/>
        <v/>
      </c>
      <c r="H18" s="24">
        <f t="shared" si="6"/>
        <v>0</v>
      </c>
      <c r="I18" s="15"/>
      <c r="J18" s="40"/>
      <c r="K18" s="40"/>
      <c r="L18" s="24">
        <f t="shared" si="17"/>
        <v>0</v>
      </c>
      <c r="M18" s="24">
        <f>IF($A$1-SUM(L$4:L18)&lt;0,M17,$A$1-SUM(L$4:L18))</f>
        <v>0</v>
      </c>
      <c r="N18" s="2" t="str">
        <f t="shared" si="0"/>
        <v>BRAVO !!!</v>
      </c>
      <c r="O18" s="24">
        <f t="shared" si="7"/>
        <v>0</v>
      </c>
      <c r="P18" s="15"/>
      <c r="Q18" s="40"/>
      <c r="R18" s="40"/>
      <c r="S18" s="24">
        <f t="shared" si="8"/>
        <v>0</v>
      </c>
      <c r="T18" s="24">
        <f>IF($A$1-SUM(S$4:S18)&lt;0,T17,$A$1-SUM(S$4:S18))</f>
        <v>40</v>
      </c>
      <c r="U18" s="2" t="str">
        <f t="shared" si="1"/>
        <v>D20</v>
      </c>
      <c r="V18" s="22">
        <f t="shared" si="9"/>
        <v>0</v>
      </c>
      <c r="W18" s="15"/>
      <c r="X18" s="40"/>
      <c r="Y18" s="40"/>
      <c r="Z18" s="24">
        <f t="shared" si="10"/>
        <v>0</v>
      </c>
      <c r="AA18" s="24">
        <f>IF($A$1-SUM(Z$4:Z18)&lt;0,AA17,$A$1-SUM(Z$4:Z18))</f>
        <v>1</v>
      </c>
      <c r="AB18" s="2" t="str">
        <f t="shared" si="2"/>
        <v>REJOUE !!!</v>
      </c>
      <c r="AC18" s="22">
        <f t="shared" si="11"/>
        <v>0</v>
      </c>
      <c r="AD18" s="15"/>
      <c r="AE18" s="40"/>
      <c r="AF18" s="40"/>
      <c r="AG18" s="24">
        <f t="shared" si="12"/>
        <v>0</v>
      </c>
      <c r="AH18" s="24">
        <f>IF($A$1-SUM(AG$4:AG18)&lt;0,AH17,$A$1-SUM(AG$4:AG18))</f>
        <v>501</v>
      </c>
      <c r="AI18" s="2" t="str">
        <f t="shared" si="3"/>
        <v/>
      </c>
      <c r="AJ18" s="22">
        <f t="shared" si="13"/>
        <v>0</v>
      </c>
      <c r="AK18" s="15"/>
      <c r="AL18" s="40"/>
      <c r="AM18" s="40"/>
      <c r="AN18" s="24">
        <f t="shared" si="15"/>
        <v>0</v>
      </c>
      <c r="AO18" s="24">
        <f>IF($A$1-SUM(AN$4:AN18)&lt;0,AO17,$A$1-SUM(AN$4:AN18))</f>
        <v>501</v>
      </c>
      <c r="AP18" s="3" t="str">
        <f t="shared" si="4"/>
        <v/>
      </c>
      <c r="AQ18" s="26">
        <f t="shared" si="14"/>
        <v>0</v>
      </c>
    </row>
    <row r="19" spans="1:43" ht="16" thickBot="1" x14ac:dyDescent="0.25"/>
    <row r="20" spans="1:43" ht="15" customHeight="1" x14ac:dyDescent="0.2">
      <c r="B20" s="72" t="s">
        <v>195</v>
      </c>
      <c r="C20" s="73"/>
      <c r="D20" s="73"/>
      <c r="E20" s="73"/>
      <c r="F20" s="73"/>
      <c r="G20" s="74"/>
      <c r="H20" s="58"/>
      <c r="I20" s="72" t="s">
        <v>192</v>
      </c>
      <c r="J20" s="73"/>
      <c r="K20" s="73"/>
      <c r="L20" s="73"/>
      <c r="M20" s="73"/>
      <c r="N20" s="74"/>
      <c r="O20" s="60"/>
      <c r="P20" s="72" t="s">
        <v>193</v>
      </c>
      <c r="Q20" s="73"/>
      <c r="R20" s="73"/>
      <c r="S20" s="73"/>
      <c r="T20" s="73"/>
      <c r="U20" s="74"/>
      <c r="V20" s="60"/>
      <c r="W20" s="72" t="s">
        <v>194</v>
      </c>
      <c r="X20" s="73"/>
      <c r="Y20" s="73"/>
      <c r="Z20" s="73"/>
      <c r="AA20" s="73"/>
      <c r="AB20" s="74"/>
      <c r="AC20" s="60"/>
      <c r="AD20" s="81" t="s">
        <v>178</v>
      </c>
      <c r="AE20" s="82"/>
      <c r="AF20" s="82"/>
      <c r="AG20" s="82"/>
      <c r="AH20" s="82"/>
      <c r="AI20" s="83"/>
      <c r="AJ20" s="63"/>
      <c r="AK20" s="63"/>
    </row>
    <row r="21" spans="1:43" ht="15" customHeight="1" x14ac:dyDescent="0.2">
      <c r="B21" s="75"/>
      <c r="C21" s="76"/>
      <c r="D21" s="76"/>
      <c r="E21" s="76"/>
      <c r="F21" s="76"/>
      <c r="G21" s="77"/>
      <c r="H21" s="58"/>
      <c r="I21" s="75"/>
      <c r="J21" s="76"/>
      <c r="K21" s="76"/>
      <c r="L21" s="76"/>
      <c r="M21" s="76"/>
      <c r="N21" s="77"/>
      <c r="O21" s="60"/>
      <c r="P21" s="75"/>
      <c r="Q21" s="76"/>
      <c r="R21" s="76"/>
      <c r="S21" s="76"/>
      <c r="T21" s="76"/>
      <c r="U21" s="77"/>
      <c r="V21" s="60"/>
      <c r="W21" s="75"/>
      <c r="X21" s="76"/>
      <c r="Y21" s="76"/>
      <c r="Z21" s="76"/>
      <c r="AA21" s="76"/>
      <c r="AB21" s="77"/>
      <c r="AC21" s="60"/>
      <c r="AD21" s="84"/>
      <c r="AE21" s="85"/>
      <c r="AF21" s="85"/>
      <c r="AG21" s="85"/>
      <c r="AH21" s="85"/>
      <c r="AI21" s="86"/>
      <c r="AJ21" s="63"/>
      <c r="AK21" s="63"/>
      <c r="AL21" s="1"/>
    </row>
    <row r="22" spans="1:43" ht="15" customHeight="1" x14ac:dyDescent="0.2">
      <c r="A22" s="42"/>
      <c r="B22" s="75"/>
      <c r="C22" s="76"/>
      <c r="D22" s="76"/>
      <c r="E22" s="76"/>
      <c r="F22" s="76"/>
      <c r="G22" s="77"/>
      <c r="H22" s="58"/>
      <c r="I22" s="75"/>
      <c r="J22" s="76"/>
      <c r="K22" s="76"/>
      <c r="L22" s="76"/>
      <c r="M22" s="76"/>
      <c r="N22" s="77"/>
      <c r="O22" s="60"/>
      <c r="P22" s="75"/>
      <c r="Q22" s="76"/>
      <c r="R22" s="76"/>
      <c r="S22" s="76"/>
      <c r="T22" s="76"/>
      <c r="U22" s="77"/>
      <c r="V22" s="60"/>
      <c r="W22" s="75"/>
      <c r="X22" s="76"/>
      <c r="Y22" s="76"/>
      <c r="Z22" s="76"/>
      <c r="AA22" s="76"/>
      <c r="AB22" s="77"/>
      <c r="AC22" s="60"/>
      <c r="AD22" s="84"/>
      <c r="AE22" s="85"/>
      <c r="AF22" s="85"/>
      <c r="AG22" s="85"/>
      <c r="AH22" s="85"/>
      <c r="AI22" s="86"/>
      <c r="AJ22" s="63"/>
      <c r="AK22" s="63"/>
    </row>
    <row r="23" spans="1:43" ht="15" customHeight="1" x14ac:dyDescent="0.2">
      <c r="B23" s="75"/>
      <c r="C23" s="76"/>
      <c r="D23" s="76"/>
      <c r="E23" s="76"/>
      <c r="F23" s="76"/>
      <c r="G23" s="77"/>
      <c r="H23" s="58"/>
      <c r="I23" s="75"/>
      <c r="J23" s="76"/>
      <c r="K23" s="76"/>
      <c r="L23" s="76"/>
      <c r="M23" s="76"/>
      <c r="N23" s="77"/>
      <c r="P23" s="75"/>
      <c r="Q23" s="76"/>
      <c r="R23" s="76"/>
      <c r="S23" s="76"/>
      <c r="T23" s="76"/>
      <c r="U23" s="77"/>
      <c r="V23" s="60"/>
      <c r="W23" s="75"/>
      <c r="X23" s="76"/>
      <c r="Y23" s="76"/>
      <c r="Z23" s="76"/>
      <c r="AA23" s="76"/>
      <c r="AB23" s="77"/>
      <c r="AC23" s="60"/>
      <c r="AD23" s="84"/>
      <c r="AE23" s="85"/>
      <c r="AF23" s="85"/>
      <c r="AG23" s="85"/>
      <c r="AH23" s="85"/>
      <c r="AI23" s="86"/>
      <c r="AJ23" s="63"/>
      <c r="AK23" s="63"/>
    </row>
    <row r="24" spans="1:43" x14ac:dyDescent="0.2">
      <c r="B24" s="75"/>
      <c r="C24" s="76"/>
      <c r="D24" s="76"/>
      <c r="E24" s="76"/>
      <c r="F24" s="76"/>
      <c r="G24" s="77"/>
      <c r="H24" s="58"/>
      <c r="I24" s="75"/>
      <c r="J24" s="76"/>
      <c r="K24" s="76"/>
      <c r="L24" s="76"/>
      <c r="M24" s="76"/>
      <c r="N24" s="77"/>
      <c r="P24" s="75"/>
      <c r="Q24" s="76"/>
      <c r="R24" s="76"/>
      <c r="S24" s="76"/>
      <c r="T24" s="76"/>
      <c r="U24" s="77"/>
      <c r="V24" s="60"/>
      <c r="W24" s="75"/>
      <c r="X24" s="76"/>
      <c r="Y24" s="76"/>
      <c r="Z24" s="76"/>
      <c r="AA24" s="76"/>
      <c r="AB24" s="77"/>
      <c r="AC24" s="60"/>
      <c r="AD24" s="84"/>
      <c r="AE24" s="85"/>
      <c r="AF24" s="85"/>
      <c r="AG24" s="85"/>
      <c r="AH24" s="85"/>
      <c r="AI24" s="86"/>
      <c r="AJ24" s="58"/>
    </row>
    <row r="25" spans="1:43" ht="16" thickBot="1" x14ac:dyDescent="0.25">
      <c r="B25" s="78"/>
      <c r="C25" s="79"/>
      <c r="D25" s="79"/>
      <c r="E25" s="79"/>
      <c r="F25" s="79"/>
      <c r="G25" s="80"/>
      <c r="H25" s="58"/>
      <c r="I25" s="78"/>
      <c r="J25" s="79"/>
      <c r="K25" s="79"/>
      <c r="L25" s="79"/>
      <c r="M25" s="79"/>
      <c r="N25" s="80"/>
      <c r="P25" s="75"/>
      <c r="Q25" s="76"/>
      <c r="R25" s="76"/>
      <c r="S25" s="76"/>
      <c r="T25" s="76"/>
      <c r="U25" s="77"/>
      <c r="W25" s="75"/>
      <c r="X25" s="76"/>
      <c r="Y25" s="76"/>
      <c r="Z25" s="76"/>
      <c r="AA25" s="76"/>
      <c r="AB25" s="77"/>
      <c r="AC25" s="60"/>
      <c r="AD25" s="84"/>
      <c r="AE25" s="85"/>
      <c r="AF25" s="85"/>
      <c r="AG25" s="85"/>
      <c r="AH25" s="85"/>
      <c r="AI25" s="86"/>
      <c r="AK25" s="1"/>
    </row>
    <row r="26" spans="1:43" ht="16" thickBot="1" x14ac:dyDescent="0.25">
      <c r="B26" s="58"/>
      <c r="C26" s="58"/>
      <c r="D26" s="58"/>
      <c r="E26" s="58"/>
      <c r="F26" s="58"/>
      <c r="G26" s="58"/>
      <c r="H26" s="58"/>
      <c r="P26" s="75"/>
      <c r="Q26" s="76"/>
      <c r="R26" s="76"/>
      <c r="S26" s="76"/>
      <c r="T26" s="76"/>
      <c r="U26" s="77"/>
      <c r="W26" s="75"/>
      <c r="X26" s="76"/>
      <c r="Y26" s="76"/>
      <c r="Z26" s="76"/>
      <c r="AA26" s="76"/>
      <c r="AB26" s="77"/>
      <c r="AC26" s="60"/>
      <c r="AD26" s="87"/>
      <c r="AE26" s="88"/>
      <c r="AF26" s="88"/>
      <c r="AG26" s="88"/>
      <c r="AH26" s="88"/>
      <c r="AI26" s="89"/>
      <c r="AK26" s="1"/>
    </row>
    <row r="27" spans="1:43" x14ac:dyDescent="0.2">
      <c r="B27" s="58"/>
      <c r="C27" s="58"/>
      <c r="D27" s="58"/>
      <c r="E27" s="58"/>
      <c r="F27" s="58"/>
      <c r="G27" s="58"/>
      <c r="H27" s="58"/>
      <c r="P27" s="75"/>
      <c r="Q27" s="76"/>
      <c r="R27" s="76"/>
      <c r="S27" s="76"/>
      <c r="T27" s="76"/>
      <c r="U27" s="77"/>
      <c r="W27" s="75"/>
      <c r="X27" s="76"/>
      <c r="Y27" s="76"/>
      <c r="Z27" s="76"/>
      <c r="AA27" s="76"/>
      <c r="AB27" s="77"/>
      <c r="AC27" s="60"/>
      <c r="AK27" s="1"/>
    </row>
    <row r="28" spans="1:43" x14ac:dyDescent="0.2">
      <c r="B28" s="58"/>
      <c r="C28" s="58"/>
      <c r="D28" s="58"/>
      <c r="E28" s="58"/>
      <c r="F28" s="58"/>
      <c r="G28" s="58"/>
      <c r="H28" s="58"/>
      <c r="P28" s="75"/>
      <c r="Q28" s="76"/>
      <c r="R28" s="76"/>
      <c r="S28" s="76"/>
      <c r="T28" s="76"/>
      <c r="U28" s="77"/>
      <c r="W28" s="75"/>
      <c r="X28" s="76"/>
      <c r="Y28" s="76"/>
      <c r="Z28" s="76"/>
      <c r="AA28" s="76"/>
      <c r="AB28" s="77"/>
      <c r="AC28" s="60"/>
      <c r="AK28" s="1"/>
    </row>
    <row r="29" spans="1:43" x14ac:dyDescent="0.2">
      <c r="B29" s="58"/>
      <c r="C29" s="58"/>
      <c r="D29" s="58"/>
      <c r="E29" s="58"/>
      <c r="F29" s="58"/>
      <c r="G29" s="58"/>
      <c r="H29" s="58"/>
      <c r="P29" s="75"/>
      <c r="Q29" s="76"/>
      <c r="R29" s="76"/>
      <c r="S29" s="76"/>
      <c r="T29" s="76"/>
      <c r="U29" s="77"/>
      <c r="W29" s="75"/>
      <c r="X29" s="76"/>
      <c r="Y29" s="76"/>
      <c r="Z29" s="76"/>
      <c r="AA29" s="76"/>
      <c r="AB29" s="77"/>
      <c r="AC29" s="60"/>
      <c r="AK29" s="1"/>
    </row>
    <row r="30" spans="1:43" x14ac:dyDescent="0.2">
      <c r="B30" s="58"/>
      <c r="C30" s="58"/>
      <c r="D30" s="58"/>
      <c r="E30" s="58"/>
      <c r="F30" s="58"/>
      <c r="G30" s="58"/>
      <c r="H30" s="58"/>
      <c r="P30" s="75"/>
      <c r="Q30" s="76"/>
      <c r="R30" s="76"/>
      <c r="S30" s="76"/>
      <c r="T30" s="76"/>
      <c r="U30" s="77"/>
      <c r="W30" s="75"/>
      <c r="X30" s="76"/>
      <c r="Y30" s="76"/>
      <c r="Z30" s="76"/>
      <c r="AA30" s="76"/>
      <c r="AB30" s="77"/>
      <c r="AC30" s="60"/>
      <c r="AK30" s="1"/>
    </row>
    <row r="31" spans="1:43" x14ac:dyDescent="0.2">
      <c r="B31" s="58"/>
      <c r="C31" s="58"/>
      <c r="D31" s="58"/>
      <c r="E31" s="58"/>
      <c r="F31" s="58"/>
      <c r="G31" s="58"/>
      <c r="P31" s="75"/>
      <c r="Q31" s="76"/>
      <c r="R31" s="76"/>
      <c r="S31" s="76"/>
      <c r="T31" s="76"/>
      <c r="U31" s="77"/>
      <c r="W31" s="75"/>
      <c r="X31" s="76"/>
      <c r="Y31" s="76"/>
      <c r="Z31" s="76"/>
      <c r="AA31" s="76"/>
      <c r="AB31" s="77"/>
      <c r="AC31" s="60"/>
      <c r="AK31" s="1"/>
    </row>
    <row r="32" spans="1:43" x14ac:dyDescent="0.2">
      <c r="B32" s="58"/>
      <c r="C32" s="58"/>
      <c r="D32" s="58"/>
      <c r="E32" s="58"/>
      <c r="F32" s="58"/>
      <c r="G32" s="58"/>
      <c r="P32" s="75"/>
      <c r="Q32" s="76"/>
      <c r="R32" s="76"/>
      <c r="S32" s="76"/>
      <c r="T32" s="76"/>
      <c r="U32" s="77"/>
      <c r="W32" s="75"/>
      <c r="X32" s="76"/>
      <c r="Y32" s="76"/>
      <c r="Z32" s="76"/>
      <c r="AA32" s="76"/>
      <c r="AB32" s="77"/>
      <c r="AC32" s="60"/>
      <c r="AK32" s="1"/>
    </row>
    <row r="33" spans="1:43" x14ac:dyDescent="0.2">
      <c r="B33" s="58"/>
      <c r="C33" s="58"/>
      <c r="D33" s="58"/>
      <c r="E33" s="58"/>
      <c r="F33" s="58"/>
      <c r="G33" s="58"/>
      <c r="P33" s="75"/>
      <c r="Q33" s="76"/>
      <c r="R33" s="76"/>
      <c r="S33" s="76"/>
      <c r="T33" s="76"/>
      <c r="U33" s="77"/>
      <c r="W33" s="75"/>
      <c r="X33" s="76"/>
      <c r="Y33" s="76"/>
      <c r="Z33" s="76"/>
      <c r="AA33" s="76"/>
      <c r="AB33" s="77"/>
      <c r="AC33" s="60"/>
      <c r="AK33" s="1"/>
    </row>
    <row r="34" spans="1:43" x14ac:dyDescent="0.2">
      <c r="B34" s="58"/>
      <c r="C34" s="58"/>
      <c r="D34" s="58"/>
      <c r="E34" s="58"/>
      <c r="F34" s="58"/>
      <c r="G34" s="58"/>
      <c r="P34" s="75"/>
      <c r="Q34" s="76"/>
      <c r="R34" s="76"/>
      <c r="S34" s="76"/>
      <c r="T34" s="76"/>
      <c r="U34" s="77"/>
      <c r="W34" s="75"/>
      <c r="X34" s="76"/>
      <c r="Y34" s="76"/>
      <c r="Z34" s="76"/>
      <c r="AA34" s="76"/>
      <c r="AB34" s="77"/>
      <c r="AC34" s="60"/>
      <c r="AK34" s="1"/>
    </row>
    <row r="35" spans="1:43" x14ac:dyDescent="0.2">
      <c r="B35" s="58"/>
      <c r="C35" s="58"/>
      <c r="D35" s="58"/>
      <c r="E35" s="58"/>
      <c r="F35" s="58"/>
      <c r="G35" s="58"/>
      <c r="P35" s="75"/>
      <c r="Q35" s="76"/>
      <c r="R35" s="76"/>
      <c r="S35" s="76"/>
      <c r="T35" s="76"/>
      <c r="U35" s="77"/>
      <c r="W35" s="75"/>
      <c r="X35" s="76"/>
      <c r="Y35" s="76"/>
      <c r="Z35" s="76"/>
      <c r="AA35" s="76"/>
      <c r="AB35" s="77"/>
      <c r="AC35" s="60"/>
      <c r="AK35" s="1"/>
    </row>
    <row r="36" spans="1:43" ht="16" thickBot="1" x14ac:dyDescent="0.25">
      <c r="B36" s="58"/>
      <c r="C36" s="58"/>
      <c r="D36" s="58"/>
      <c r="E36" s="58"/>
      <c r="F36" s="58"/>
      <c r="G36" s="58"/>
      <c r="P36" s="78"/>
      <c r="Q36" s="79"/>
      <c r="R36" s="79"/>
      <c r="S36" s="79"/>
      <c r="T36" s="79"/>
      <c r="U36" s="80"/>
      <c r="W36" s="78"/>
      <c r="X36" s="79"/>
      <c r="Y36" s="79"/>
      <c r="Z36" s="79"/>
      <c r="AA36" s="79"/>
      <c r="AB36" s="80"/>
      <c r="AC36" s="60"/>
      <c r="AK36" s="1"/>
    </row>
    <row r="37" spans="1:43" s="61" customFormat="1" ht="38" customHeight="1" x14ac:dyDescent="0.2">
      <c r="A37" s="4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58"/>
      <c r="AL37" s="58"/>
      <c r="AM37" s="58"/>
      <c r="AN37" s="58"/>
      <c r="AO37" s="58"/>
      <c r="AP37" s="58"/>
      <c r="AQ37" s="58"/>
    </row>
  </sheetData>
  <sheetProtection selectLockedCells="1"/>
  <mergeCells count="18">
    <mergeCell ref="AO1:AP1"/>
    <mergeCell ref="I20:N25"/>
    <mergeCell ref="A1:A2"/>
    <mergeCell ref="B1:E1"/>
    <mergeCell ref="F1:G1"/>
    <mergeCell ref="I1:L1"/>
    <mergeCell ref="P1:S1"/>
    <mergeCell ref="M1:N1"/>
    <mergeCell ref="AK1:AN1"/>
    <mergeCell ref="T1:U1"/>
    <mergeCell ref="AA1:AB1"/>
    <mergeCell ref="AH1:AI1"/>
    <mergeCell ref="P20:U36"/>
    <mergeCell ref="W20:AB36"/>
    <mergeCell ref="AD20:AI26"/>
    <mergeCell ref="B20:G25"/>
    <mergeCell ref="W1:Z1"/>
    <mergeCell ref="AD1:AG1"/>
  </mergeCells>
  <phoneticPr fontId="1" type="noConversion"/>
  <pageMargins left="0.75" right="0.75" top="1" bottom="1" header="0.5" footer="0.5"/>
  <tableParts count="1">
    <tablePart r:id="rId1"/>
  </tablePart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B463F13B-4BCB-1047-9291-8212493133FC}">
          <x14:formula1>
            <xm:f>Bases!$D$2:$D$3</xm:f>
          </x14:formula1>
          <xm:sqref>A1:A2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Bases</vt:lpstr>
      <vt:lpstr>Saisie</vt:lpstr>
      <vt:lpstr>Finishs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Microsoft Office User</cp:lastModifiedBy>
  <dcterms:created xsi:type="dcterms:W3CDTF">2026-03-10T10:41:02Z</dcterms:created>
  <dcterms:modified xsi:type="dcterms:W3CDTF">2026-03-13T09:11:53Z</dcterms:modified>
</cp:coreProperties>
</file>