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17595" windowHeight="10740"/>
  </bookViews>
  <sheets>
    <sheet name="Simulateur CDAR et CDARC   " sheetId="1" r:id="rId1"/>
    <sheet name="CDAR ET CDARC" sheetId="7" r:id="rId2"/>
    <sheet name="CDAR" sheetId="8" r:id="rId3"/>
    <sheet name="cdar hallal" sheetId="11" state="hidden" r:id="rId4"/>
    <sheet name="CDARC" sheetId="9" r:id="rId5"/>
    <sheet name="tar" sheetId="4" state="hidden" r:id="rId6"/>
    <sheet name="tarc" sheetId="5" state="hidden" r:id="rId7"/>
    <sheet name="irpp" sheetId="10" state="hidden" r:id="rId8"/>
  </sheets>
  <externalReferences>
    <externalReference r:id="rId9"/>
    <externalReference r:id="rId10"/>
  </externalReferences>
  <definedNames>
    <definedName name="Dx">[1]Commutations!$D$3:$D$108</definedName>
    <definedName name="fep">'[2]formule remb primes '!$D$12</definedName>
    <definedName name="lx">[1]Commutations!$B$3:$B$108</definedName>
    <definedName name="na">[1]Commutations!$L$2:$L$108</definedName>
    <definedName name="Nx">[1]Commutations!$E$3:$E$108</definedName>
    <definedName name="Slx">[1]Commutations!$M$3:$M$107</definedName>
    <definedName name="_xlnm.Print_Area" localSheetId="2">CDAR!$A$1:$K$42</definedName>
    <definedName name="_xlnm.Print_Area" localSheetId="1">'CDAR ET CDARC'!$A$1:$K$44</definedName>
    <definedName name="_xlnm.Print_Area" localSheetId="3">'cdar hallal'!$A$1:$K$44</definedName>
    <definedName name="_xlnm.Print_Area" localSheetId="4">CDARC!$A$1:$K$42</definedName>
  </definedNames>
  <calcPr calcId="125725"/>
</workbook>
</file>

<file path=xl/calcChain.xml><?xml version="1.0" encoding="utf-8"?>
<calcChain xmlns="http://schemas.openxmlformats.org/spreadsheetml/2006/main">
  <c r="A39" i="11"/>
  <c r="C33"/>
  <c r="C24"/>
  <c r="C22"/>
  <c r="C19"/>
  <c r="C18"/>
  <c r="E8" s="1"/>
  <c r="C10"/>
  <c r="D9"/>
  <c r="V14" i="4"/>
  <c r="W14"/>
  <c r="W4" i="5"/>
  <c r="V12" i="4"/>
  <c r="V11"/>
  <c r="AG5" i="5"/>
  <c r="D8" i="7"/>
  <c r="D8" i="9"/>
  <c r="D7" i="8"/>
  <c r="D36" i="10"/>
  <c r="L34" i="1"/>
  <c r="L35" s="1"/>
  <c r="L36" s="1"/>
  <c r="L37" s="1"/>
  <c r="L38" s="1"/>
  <c r="M38" s="1"/>
  <c r="G37" s="1"/>
  <c r="C16" i="8"/>
  <c r="G32" i="10"/>
  <c r="G31"/>
  <c r="G33"/>
  <c r="E36"/>
  <c r="E37"/>
  <c r="M42" i="1"/>
  <c r="C23" i="11"/>
  <c r="C21" i="9"/>
  <c r="M47" i="1"/>
  <c r="B9" i="9"/>
  <c r="A39"/>
  <c r="D40" i="10"/>
  <c r="D37"/>
  <c r="G44"/>
  <c r="N27"/>
  <c r="C22"/>
  <c r="B22"/>
  <c r="M23"/>
  <c r="A40" i="9"/>
  <c r="F56" i="1"/>
  <c r="A40" i="8"/>
  <c r="C30" i="1"/>
  <c r="C31"/>
  <c r="C35"/>
  <c r="C37"/>
  <c r="C38"/>
  <c r="C39"/>
  <c r="C41"/>
  <c r="C42"/>
  <c r="C43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3"/>
  <c r="A38" i="9"/>
  <c r="I50" i="1"/>
  <c r="D33" i="7"/>
  <c r="A34" i="9"/>
  <c r="A32"/>
  <c r="A29"/>
  <c r="C27"/>
  <c r="C22"/>
  <c r="C20"/>
  <c r="C19"/>
  <c r="C17"/>
  <c r="C16"/>
  <c r="E12" s="1"/>
  <c r="C9"/>
  <c r="A41" i="8"/>
  <c r="G55" i="1"/>
  <c r="C39" i="8"/>
  <c r="G50" i="1"/>
  <c r="C37" i="11"/>
  <c r="A35" i="8"/>
  <c r="A33"/>
  <c r="A30"/>
  <c r="C28"/>
  <c r="C21"/>
  <c r="C19"/>
  <c r="C15"/>
  <c r="E12" s="1"/>
  <c r="C8"/>
  <c r="C17" i="7"/>
  <c r="C22"/>
  <c r="C16"/>
  <c r="E12"/>
  <c r="C20"/>
  <c r="C19"/>
  <c r="C9"/>
  <c r="C30"/>
  <c r="D30"/>
  <c r="A32"/>
  <c r="A35"/>
  <c r="A37"/>
  <c r="A41"/>
  <c r="A42"/>
  <c r="A43"/>
  <c r="C76" i="1"/>
  <c r="C75"/>
  <c r="C71"/>
  <c r="N14"/>
  <c r="B10" i="11"/>
  <c r="C20" i="8"/>
  <c r="C21" i="7"/>
  <c r="C30" i="9"/>
  <c r="D45" i="10"/>
  <c r="M36"/>
  <c r="E38"/>
  <c r="D38"/>
  <c r="L36"/>
  <c r="L37" s="1"/>
  <c r="M37"/>
  <c r="E41" s="1"/>
  <c r="B8" i="8"/>
  <c r="B9" i="7"/>
  <c r="D39" i="10"/>
  <c r="E39"/>
  <c r="D41"/>
  <c r="F52" s="1"/>
  <c r="D42" s="1"/>
  <c r="C31" i="8"/>
  <c r="C41" i="7"/>
  <c r="L42" i="10"/>
  <c r="C33" i="7"/>
  <c r="L44" i="10"/>
  <c r="I55" i="1"/>
  <c r="D41" i="7"/>
  <c r="C38" i="9"/>
  <c r="L43" i="10"/>
  <c r="L46"/>
  <c r="L49" l="1"/>
  <c r="G52"/>
  <c r="E42" s="1"/>
  <c r="D44" s="1"/>
  <c r="L53"/>
  <c r="E43"/>
  <c r="L52"/>
  <c r="L51"/>
  <c r="L50"/>
  <c r="L47"/>
  <c r="L45"/>
  <c r="D43"/>
  <c r="E82" i="1"/>
  <c r="C15" i="7"/>
  <c r="C82" i="1"/>
  <c r="I49" s="1"/>
  <c r="C14" i="8"/>
  <c r="C17" s="1"/>
  <c r="E79" i="1"/>
  <c r="F79" s="1"/>
  <c r="C79"/>
  <c r="G49" s="1"/>
  <c r="C15" i="9"/>
  <c r="C17" i="11"/>
  <c r="C20" s="1"/>
  <c r="G40" i="1"/>
  <c r="L54" i="10" l="1"/>
  <c r="J20" i="9"/>
  <c r="D47" i="10"/>
  <c r="J19" i="7"/>
  <c r="G5" i="8"/>
  <c r="G5" i="7"/>
  <c r="G5" i="9"/>
  <c r="D32" i="7"/>
  <c r="K1" s="1"/>
  <c r="C29" i="9"/>
  <c r="I1" s="1"/>
  <c r="I51" i="1"/>
  <c r="C32" i="7"/>
  <c r="I1" s="1"/>
  <c r="C35" i="11"/>
  <c r="J1" s="1"/>
  <c r="C30" i="8"/>
  <c r="J1" s="1"/>
  <c r="G51" i="1"/>
  <c r="I52" l="1"/>
  <c r="H19" i="7"/>
  <c r="H20" i="9"/>
  <c r="G52" i="1"/>
  <c r="G53" s="1"/>
  <c r="C33" i="8"/>
  <c r="C36" i="11" s="1"/>
  <c r="C35" i="7"/>
  <c r="C32" i="9"/>
  <c r="I53" i="1"/>
  <c r="D35" i="7"/>
  <c r="C34" i="9" l="1"/>
  <c r="D37" i="7"/>
  <c r="C35" i="8"/>
  <c r="H19" s="1"/>
  <c r="C39" i="11"/>
  <c r="H15" s="1"/>
  <c r="C37" i="7"/>
  <c r="D38"/>
  <c r="C35" i="9"/>
  <c r="C38" i="7"/>
  <c r="C40" i="11"/>
  <c r="C36" i="8"/>
</calcChain>
</file>

<file path=xl/comments1.xml><?xml version="1.0" encoding="utf-8"?>
<comments xmlns="http://schemas.openxmlformats.org/spreadsheetml/2006/main">
  <authors>
    <author>mouhibi</author>
  </authors>
  <commentList>
    <comment ref="G42" authorId="0">
      <text>
        <r>
          <rPr>
            <b/>
            <sz val="8"/>
            <color indexed="81"/>
            <rFont val="Tahoma"/>
            <family val="2"/>
          </rPr>
          <t>Insérer l'année de survenance du risque afin de calculer le capital décès.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mouhibi</author>
  </authors>
  <commentList>
    <comment ref="C16" authorId="0">
      <text>
        <r>
          <rPr>
            <b/>
            <sz val="10"/>
            <color indexed="81"/>
            <rFont val="Tahoma"/>
            <family val="2"/>
          </rPr>
          <t>Le montant de la prime que le client estime pouvoir payer.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8"/>
            <color indexed="81"/>
            <rFont val="Tahoma"/>
            <family val="2"/>
          </rPr>
          <t>Insérer l'année de survenance du risque afin de calculer le capital décès.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mouhibi</author>
  </authors>
  <commentList>
    <comment ref="C15" authorId="0">
      <text>
        <r>
          <rPr>
            <b/>
            <sz val="10"/>
            <color indexed="81"/>
            <rFont val="Tahoma"/>
            <family val="2"/>
          </rPr>
          <t>Le montant de la prime que le client estime pouvoir payer.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mouhibi</author>
  </authors>
  <commentList>
    <comment ref="C18" authorId="0">
      <text>
        <r>
          <rPr>
            <b/>
            <sz val="10"/>
            <color indexed="81"/>
            <rFont val="Tahoma"/>
            <family val="2"/>
          </rPr>
          <t>Le montant de la prime que le client estime pouvoir payer.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mouhibi</author>
  </authors>
  <commentList>
    <comment ref="C16" authorId="0">
      <text>
        <r>
          <rPr>
            <b/>
            <sz val="10"/>
            <color indexed="81"/>
            <rFont val="Tahoma"/>
            <family val="2"/>
          </rPr>
          <t>Le montant de la prime que le client estime pouvoir payer.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8"/>
            <color indexed="81"/>
            <rFont val="Tahoma"/>
            <family val="2"/>
          </rPr>
          <t>Insérer l'année de survenance du risque afin de calculer le capital décès.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mouhibi</author>
  </authors>
  <commentList>
    <comment ref="F19" authorId="0">
      <text>
        <r>
          <rPr>
            <b/>
            <sz val="8"/>
            <color indexed="81"/>
            <rFont val="Tahoma"/>
            <family val="2"/>
          </rPr>
          <t>Insérer la répartion du taux de cotisation entre employeur et employé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9" authorId="0">
      <text>
        <r>
          <rPr>
            <b/>
            <sz val="8"/>
            <color indexed="81"/>
            <rFont val="Tahoma"/>
            <family val="2"/>
          </rPr>
          <t xml:space="preserve">Insérer selon le secteur d'activité:
* </t>
        </r>
        <r>
          <rPr>
            <b/>
            <sz val="8"/>
            <color indexed="10"/>
            <rFont val="Tahoma"/>
            <family val="2"/>
          </rPr>
          <t>1</t>
        </r>
        <r>
          <rPr>
            <b/>
            <sz val="8"/>
            <color indexed="81"/>
            <rFont val="Tahoma"/>
            <family val="2"/>
          </rPr>
          <t xml:space="preserve"> : Industriel
*</t>
        </r>
        <r>
          <rPr>
            <b/>
            <sz val="8"/>
            <color indexed="10"/>
            <rFont val="Tahoma"/>
            <family val="2"/>
          </rPr>
          <t xml:space="preserve"> 2</t>
        </r>
        <r>
          <rPr>
            <b/>
            <sz val="8"/>
            <color indexed="81"/>
            <rFont val="Tahoma"/>
            <family val="2"/>
          </rPr>
          <t xml:space="preserve"> : Non industriel
</t>
        </r>
      </text>
    </comment>
    <comment ref="B21" authorId="0">
      <text>
        <r>
          <rPr>
            <b/>
            <sz val="8"/>
            <color indexed="81"/>
            <rFont val="Tahoma"/>
            <family val="2"/>
          </rPr>
          <t xml:space="preserve">Insérer selon situation:
* </t>
        </r>
        <r>
          <rPr>
            <b/>
            <sz val="8"/>
            <color indexed="10"/>
            <rFont val="Tahoma"/>
            <family val="2"/>
          </rPr>
          <t>0</t>
        </r>
        <r>
          <rPr>
            <b/>
            <sz val="8"/>
            <color indexed="81"/>
            <rFont val="Tahoma"/>
            <family val="2"/>
          </rPr>
          <t xml:space="preserve"> si célibataire
* </t>
        </r>
        <r>
          <rPr>
            <b/>
            <sz val="8"/>
            <color indexed="10"/>
            <rFont val="Tahoma"/>
            <family val="2"/>
          </rPr>
          <t>1</t>
        </r>
        <r>
          <rPr>
            <b/>
            <sz val="8"/>
            <color indexed="81"/>
            <rFont val="Tahoma"/>
            <family val="2"/>
          </rPr>
          <t xml:space="preserve"> si marié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8"/>
            <color indexed="81"/>
            <rFont val="Tahoma"/>
            <family val="2"/>
          </rPr>
          <t>Insérer le nombre des enfants à charge.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8"/>
            <color indexed="81"/>
            <rFont val="Tahoma"/>
            <family val="2"/>
          </rPr>
          <t>Ajouter le salaire annuel brut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1" authorId="0">
      <text>
        <r>
          <rPr>
            <b/>
            <sz val="8"/>
            <color indexed="81"/>
            <rFont val="Tahoma"/>
            <family val="2"/>
          </rPr>
          <t>Insérer l'augmentation de salaire prévisionnelle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<sst xmlns="http://schemas.openxmlformats.org/spreadsheetml/2006/main" count="3315" uniqueCount="158">
  <si>
    <t>CDAR</t>
  </si>
  <si>
    <t>CDARC</t>
  </si>
  <si>
    <t>Gain total</t>
  </si>
  <si>
    <t xml:space="preserve">   </t>
  </si>
  <si>
    <t>Gain</t>
  </si>
  <si>
    <t xml:space="preserve">SOMME </t>
  </si>
  <si>
    <t xml:space="preserve">VERSEMENTS </t>
  </si>
  <si>
    <t>REELS</t>
  </si>
  <si>
    <t/>
  </si>
  <si>
    <t>cdar</t>
  </si>
  <si>
    <t>PRIME/1000 CDAR</t>
  </si>
  <si>
    <t>PRIME/1000 CDARC</t>
  </si>
  <si>
    <t xml:space="preserve">Survenance à la   </t>
  </si>
  <si>
    <t>Âge</t>
  </si>
  <si>
    <t>Taux Minimum Garanti</t>
  </si>
  <si>
    <t>Année de Survenance</t>
  </si>
  <si>
    <t>Majoré par la somme des participations aux bénéfices</t>
  </si>
  <si>
    <t xml:space="preserve"> Majoré par la somme des participations </t>
  </si>
  <si>
    <t xml:space="preserve">Majoré par la somme des participations </t>
  </si>
  <si>
    <t>Durée du contrat</t>
  </si>
  <si>
    <t>Marié</t>
  </si>
  <si>
    <t>Gain Fiscal</t>
  </si>
  <si>
    <t>Gain Minimum Garanti</t>
  </si>
  <si>
    <t>Situation Familiale</t>
  </si>
  <si>
    <t>Nombre Des enfants</t>
  </si>
  <si>
    <t>année *</t>
  </si>
  <si>
    <t xml:space="preserve">*Hypothèse: l'adhérent n'a pas versé la prime de l'année de survenance  </t>
  </si>
  <si>
    <t>participations aux bénéfices</t>
  </si>
  <si>
    <t>Majoré par la somme des</t>
  </si>
  <si>
    <t xml:space="preserve">Primes versés </t>
  </si>
  <si>
    <t>Capital Minimum Garanti</t>
  </si>
  <si>
    <t>Prime Annuelle</t>
  </si>
  <si>
    <t>VOTRE GARANTIE EPARGNE</t>
  </si>
  <si>
    <t>INFORMATIONS PERSONNELLES :</t>
  </si>
  <si>
    <t xml:space="preserve">Ces derniers dépendent exclusivement du choix que vous allez faire entre les deux options  </t>
  </si>
  <si>
    <t>VOS AVANTAGES FISCAUX</t>
  </si>
  <si>
    <r>
      <t>VOTRE FINANCEMEN</t>
    </r>
    <r>
      <rPr>
        <sz val="14"/>
        <rFont val="Arial"/>
        <family val="2"/>
      </rPr>
      <t>T</t>
    </r>
  </si>
  <si>
    <t xml:space="preserve">Désormais, le capital versé à la fin du contrat est exonéré d'impôt ainsi que  des </t>
  </si>
  <si>
    <t>droits de successions.</t>
  </si>
  <si>
    <t xml:space="preserve">AUTRES AVANTAGES </t>
  </si>
  <si>
    <t>rendements global dégagé par la compagnie.</t>
  </si>
  <si>
    <t xml:space="preserve"> ci-joint les taux s’étalant sur la période de 2002 jusqu’à 2011:</t>
  </si>
  <si>
    <t xml:space="preserve">Assuré(e) </t>
  </si>
  <si>
    <t>Prime annuelle</t>
  </si>
  <si>
    <t xml:space="preserve">Revenu Annuel </t>
  </si>
  <si>
    <t xml:space="preserve">réaliser  une économie  d'impôt  de </t>
  </si>
  <si>
    <t>de participation aux bénéfices pour l'année écoulée, représentant au moins du</t>
  </si>
  <si>
    <t>ASTREE compagnie d'Assurances et de Réassurances</t>
  </si>
  <si>
    <t>Nombre des enfants</t>
  </si>
  <si>
    <t>Situation familiale</t>
  </si>
  <si>
    <t>Astree vous offre ces garanties en contrepartie d'une prime annuelle de</t>
  </si>
  <si>
    <t xml:space="preserve">versements réels cumulés </t>
  </si>
  <si>
    <t>aux bénéfices acquises</t>
  </si>
  <si>
    <t>réellement</t>
  </si>
  <si>
    <t xml:space="preserve">Après une étude approfondie de vos besoins par notre conseillers, Nous avons l'honneur </t>
  </si>
  <si>
    <t xml:space="preserve">Ainsi  dans  votre  cas et sur toute la période de votre épargne;  vous  pouvez  </t>
  </si>
  <si>
    <t xml:space="preserve">Votre capital Minimum Garantie, ainsi que vos gains sont résumés dans le tableau ci-dessous. </t>
  </si>
  <si>
    <r>
      <t>N.B:</t>
    </r>
    <r>
      <rPr>
        <sz val="11"/>
        <rFont val="Arial"/>
        <family val="2"/>
      </rPr>
      <t xml:space="preserve"> Offre valable pour DEUX MOIS à compter se sa date d'émission. </t>
    </r>
    <r>
      <rPr>
        <b/>
        <sz val="12"/>
        <rFont val="Arial"/>
        <family val="2"/>
      </rPr>
      <t xml:space="preserve"> </t>
    </r>
  </si>
  <si>
    <t>si vous profitez de la garantie de protection CDARC).</t>
  </si>
  <si>
    <t>Pour la protection de votre famille, en cas de décès avant le terme du plan c'est à</t>
  </si>
  <si>
    <t>ou (</t>
  </si>
  <si>
    <t xml:space="preserve">de vous soumettre cette offre détaillée. </t>
  </si>
  <si>
    <t>dire à l'âge de :</t>
  </si>
  <si>
    <t>* l'adhérent n'a pas payé la prime de l'année de survenance.</t>
  </si>
  <si>
    <t>.</t>
  </si>
  <si>
    <t>(et capitalisées pour le cas de la CDARC) comme l'illustre l'exemple dans le tableau.</t>
  </si>
  <si>
    <t xml:space="preserve">S.A. au capital de 20.000.000 Dinars- 45, Avenue Kheireddine Pacha B.P.780-1080 Tunis Cedex       </t>
  </si>
  <si>
    <t>Notre offre vous permettrez de déduire chaque année, la prime versée de votre</t>
  </si>
  <si>
    <t xml:space="preserve"> revenu imposable.  (L'article 23 de la loi des finances pour l'année 2008).</t>
  </si>
  <si>
    <t xml:space="preserve"> comme l'illustre l'exemple dans le tableau.</t>
  </si>
  <si>
    <t>et capitalisées comme l'illustre l'exemple dans le tableau.</t>
  </si>
  <si>
    <t>Date de naissance</t>
  </si>
  <si>
    <t>Âge au terme</t>
  </si>
  <si>
    <r>
      <t>N.B: Veillez remplir les champs du premier tableau</t>
    </r>
    <r>
      <rPr>
        <sz val="10"/>
        <color indexed="10"/>
        <rFont val="Arial"/>
        <family val="2"/>
      </rPr>
      <t xml:space="preserve"> </t>
    </r>
  </si>
  <si>
    <t>Stuation familliale</t>
  </si>
  <si>
    <t>Rémunération</t>
  </si>
  <si>
    <t>Taux de cotisation (%)</t>
  </si>
  <si>
    <t>Taux TFP (%)</t>
  </si>
  <si>
    <t>Nombre d'enfants</t>
  </si>
  <si>
    <t>Salaire</t>
  </si>
  <si>
    <t>Augmentation (%)</t>
  </si>
  <si>
    <t>Part de l'employeur (%)</t>
  </si>
  <si>
    <t>Part de l'employé (%)</t>
  </si>
  <si>
    <t>Taux FOPROLOS (%)</t>
  </si>
  <si>
    <t>zone de calcul</t>
  </si>
  <si>
    <t xml:space="preserve">taux accident </t>
  </si>
  <si>
    <t>de travail (%)</t>
  </si>
  <si>
    <t>SF</t>
  </si>
  <si>
    <t>Prime</t>
  </si>
  <si>
    <t>Déduction de la prime</t>
  </si>
  <si>
    <r>
      <t xml:space="preserve">                                  </t>
    </r>
    <r>
      <rPr>
        <b/>
        <u/>
        <sz val="14"/>
        <color indexed="10"/>
        <rFont val="Arial"/>
        <family val="2"/>
      </rPr>
      <t>Gain employé(e):</t>
    </r>
  </si>
  <si>
    <t xml:space="preserve">Cas </t>
  </si>
  <si>
    <t>Cas de non</t>
  </si>
  <si>
    <t>d'assurance</t>
  </si>
  <si>
    <t>assurance</t>
  </si>
  <si>
    <t>Avec ass</t>
  </si>
  <si>
    <t>ss ASS</t>
  </si>
  <si>
    <t xml:space="preserve">Salaire brut annuel </t>
  </si>
  <si>
    <t>salaire brut</t>
  </si>
  <si>
    <t>Charge sociale (9,18%)</t>
  </si>
  <si>
    <t>Déduction professionnel (10%)</t>
  </si>
  <si>
    <t>Déduction  prime</t>
  </si>
  <si>
    <t>PAS DE PRIME</t>
  </si>
  <si>
    <t>clacul IRPP</t>
  </si>
  <si>
    <t>Salaire imposable</t>
  </si>
  <si>
    <t>avec assurance</t>
  </si>
  <si>
    <t>IRPP</t>
  </si>
  <si>
    <t>Salaire net</t>
  </si>
  <si>
    <t>Economie d'impôt</t>
  </si>
  <si>
    <t>Gain sur charges</t>
  </si>
  <si>
    <t>somme</t>
  </si>
  <si>
    <t>sans assurance</t>
  </si>
  <si>
    <t>IRPP=</t>
  </si>
  <si>
    <t xml:space="preserve">Notice:                                                                                                                                                                                                                                                        </t>
  </si>
  <si>
    <t>Célibataire(e )</t>
  </si>
  <si>
    <t>Marié(e)</t>
  </si>
  <si>
    <t>Civilité</t>
  </si>
  <si>
    <t>Mr.</t>
  </si>
  <si>
    <t>Mme.</t>
  </si>
  <si>
    <t>Mlle.</t>
  </si>
  <si>
    <t>,   soit</t>
  </si>
  <si>
    <t>chaque année.</t>
  </si>
  <si>
    <t xml:space="preserve">;  soit </t>
  </si>
  <si>
    <t xml:space="preserve">          A l'attention de </t>
  </si>
  <si>
    <t xml:space="preserve">          A l'attention de</t>
  </si>
  <si>
    <t>Votre capital Minimum Garantie, ainsi que vos gains sont résumés dans le tableau</t>
  </si>
  <si>
    <t xml:space="preserve"> ci-dessous. </t>
  </si>
  <si>
    <t>Garntie de protection</t>
  </si>
  <si>
    <t>Proposé le</t>
  </si>
  <si>
    <t>Votre capital Minimum Garantie, ainsi que vos gains sont résumés dans le tableau ci-dessous:</t>
  </si>
  <si>
    <t xml:space="preserve">Au   terme   du   plan,    ASTREE    s'engage    à    vous   verser </t>
  </si>
  <si>
    <t>une rente (calculée au terme du contrat) ou même une combinaison rente-capital.</t>
  </si>
  <si>
    <t xml:space="preserve">Vous pouvez aussi opter pour </t>
  </si>
  <si>
    <t>Vous pouvez aussi opter pour une rente (calculée au terme du contrat) ou même une</t>
  </si>
  <si>
    <t>une combinaison rente-capital.</t>
  </si>
  <si>
    <t xml:space="preserve">Après une étude approfondie de vos besoins par nos conseillers, Nous avons l'honneur </t>
  </si>
  <si>
    <t xml:space="preserve">tableau ci-dessous. </t>
  </si>
  <si>
    <t xml:space="preserve">Le capital offert au terme du plan d'épargne, ainsi que vos gains fiscaux sont résumés dans </t>
  </si>
  <si>
    <t>Capital prévisonnel</t>
  </si>
  <si>
    <t>Gain prévisionnel</t>
  </si>
  <si>
    <t>de protection offerts :</t>
  </si>
  <si>
    <t xml:space="preserve">Au terme du plan, La compagnie s'engage à vous verser </t>
  </si>
  <si>
    <t xml:space="preserve">La compagnie versera immédiatement au(x) bénéficiaire(s) la somme des primes versées </t>
  </si>
  <si>
    <t xml:space="preserve">On va assurer à votre épargne une rémunération régulière selon le taux de  </t>
  </si>
  <si>
    <t xml:space="preserve">Chaque année, au plus au 3ème trimestre, on vous communique le taux </t>
  </si>
  <si>
    <t>taux de rendement obtenu par notre sur les placements des fond gérés.</t>
  </si>
  <si>
    <t>On vous offre ces garanties en contrepartie d'une prime annuelle de</t>
  </si>
  <si>
    <t>La compagnie réussie à fournir à ses souscripteurs les meilleurs taux. Â titre d’illustration,</t>
  </si>
  <si>
    <t xml:space="preserve">Au   terme   du   plan,    On    s'engage    à    vous   verser </t>
  </si>
  <si>
    <t>On  vous offre ces garanties en contrepartie d'une prime annuelle de</t>
  </si>
  <si>
    <t xml:space="preserve">La compgnie va assurer à votre épargne une rémunération régulière selon le taux de  </t>
  </si>
  <si>
    <t>On réussie à fournir à ses souscripteurs les meilleurs taux. Â titre d’illustration,</t>
  </si>
  <si>
    <t>taux de rendement obtenu par la compagnie sur les placements des fond gérés.</t>
  </si>
  <si>
    <t xml:space="preserve">Au terme du plan, On s'engage à vous verser </t>
  </si>
  <si>
    <t xml:space="preserve">La compagnie va assurer à votre épargne une rémunération régulière selon le taux de  </t>
  </si>
  <si>
    <t>taux de rendement obtenu par la société sur les placements des fond gérés.</t>
  </si>
  <si>
    <t>Je veux mettre les boutons  à côté de ce tableau</t>
  </si>
  <si>
    <t>durand</t>
  </si>
</sst>
</file>

<file path=xl/styles.xml><?xml version="1.0" encoding="utf-8"?>
<styleSheet xmlns="http://schemas.openxmlformats.org/spreadsheetml/2006/main">
  <numFmts count="12">
    <numFmt numFmtId="43" formatCode="_-* #,##0.00\ _€_-;\-* #,##0.00\ _€_-;_-* &quot;-&quot;??\ _€_-;_-@_-"/>
    <numFmt numFmtId="164" formatCode="0.00000"/>
    <numFmt numFmtId="166" formatCode="0.000"/>
    <numFmt numFmtId="170" formatCode="#,##0.000"/>
    <numFmt numFmtId="175" formatCode="#,##0\ &quot;ans&quot;;[Red]\-#,##0\ &quot;F&quot;"/>
    <numFmt numFmtId="177" formatCode="#,##0.000\ \d\t"/>
    <numFmt numFmtId="178" formatCode="00000;"/>
    <numFmt numFmtId="183" formatCode="#,##0\ \d\t"/>
    <numFmt numFmtId="185" formatCode="_-* #,##0.000\ _€_-;\-* #,##0.000\ _€_-;_-* &quot;-&quot;??\ _€_-;_-@_-"/>
    <numFmt numFmtId="186" formatCode="_-* #,##0\ _€_-;\-* #,##0\ _€_-;_-* &quot;-&quot;??\ _€_-;_-@_-"/>
    <numFmt numFmtId="187" formatCode="#,##0.000\ \d\t\."/>
    <numFmt numFmtId="188" formatCode="#,##0\ \d\t\."/>
  </numFmts>
  <fonts count="39">
    <font>
      <sz val="10"/>
      <name val="Arial"/>
    </font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3"/>
      <name val="Arial"/>
      <family val="2"/>
    </font>
    <font>
      <sz val="8"/>
      <color indexed="81"/>
      <name val="Tahoma"/>
      <family val="2"/>
    </font>
    <font>
      <sz val="12"/>
      <name val="Times New Roman"/>
      <family val="1"/>
    </font>
    <font>
      <sz val="10"/>
      <color indexed="10"/>
      <name val="Arial"/>
      <family val="2"/>
    </font>
    <font>
      <b/>
      <sz val="8"/>
      <color indexed="81"/>
      <name val="Tahoma"/>
      <family val="2"/>
    </font>
    <font>
      <b/>
      <sz val="10"/>
      <color indexed="81"/>
      <name val="Tahoma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u/>
      <sz val="14"/>
      <color indexed="10"/>
      <name val="Arial"/>
      <family val="2"/>
    </font>
    <font>
      <b/>
      <sz val="16"/>
      <color indexed="10"/>
      <name val="Verdana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4"/>
      <color indexed="48"/>
      <name val="Arial"/>
      <family val="2"/>
    </font>
    <font>
      <b/>
      <sz val="10"/>
      <color indexed="48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16"/>
      <color indexed="48"/>
      <name val="Arial"/>
      <family val="2"/>
    </font>
    <font>
      <b/>
      <sz val="14"/>
      <color indexed="10"/>
      <name val="Arial"/>
      <family val="2"/>
    </font>
    <font>
      <b/>
      <sz val="11"/>
      <color indexed="10"/>
      <name val="Arial"/>
      <family val="2"/>
    </font>
    <font>
      <b/>
      <sz val="12"/>
      <color indexed="10"/>
      <name val="Arial"/>
      <family val="2"/>
    </font>
    <font>
      <b/>
      <u/>
      <sz val="14"/>
      <color indexed="10"/>
      <name val="Arial"/>
      <family val="2"/>
    </font>
    <font>
      <b/>
      <sz val="8"/>
      <color indexed="10"/>
      <name val="Arial"/>
      <family val="2"/>
    </font>
    <font>
      <b/>
      <sz val="8"/>
      <color indexed="10"/>
      <name val="Tahoma"/>
      <family val="2"/>
    </font>
    <font>
      <b/>
      <sz val="8"/>
      <color indexed="81"/>
      <name val="Tahoma"/>
      <family val="2"/>
    </font>
    <font>
      <sz val="14"/>
      <color indexed="10"/>
      <name val="Arial"/>
      <family val="2"/>
    </font>
    <font>
      <b/>
      <u/>
      <sz val="1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8"/>
      </right>
      <top style="medium">
        <color indexed="64"/>
      </top>
      <bottom/>
      <diagonal/>
    </border>
    <border>
      <left style="thin">
        <color indexed="64"/>
      </left>
      <right style="thick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</cellStyleXfs>
  <cellXfs count="299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/>
    <xf numFmtId="166" fontId="1" fillId="2" borderId="0" xfId="0" applyNumberFormat="1" applyFont="1" applyFill="1"/>
    <xf numFmtId="2" fontId="1" fillId="2" borderId="0" xfId="0" applyNumberFormat="1" applyFont="1" applyFill="1"/>
    <xf numFmtId="0" fontId="1" fillId="2" borderId="1" xfId="0" applyFont="1" applyFill="1" applyBorder="1" applyAlignment="1">
      <alignment horizontal="center"/>
    </xf>
    <xf numFmtId="166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2" borderId="0" xfId="0" applyFont="1" applyFill="1"/>
    <xf numFmtId="0" fontId="6" fillId="2" borderId="3" xfId="0" applyFont="1" applyFill="1" applyBorder="1" applyAlignment="1">
      <alignment horizontal="center"/>
    </xf>
    <xf numFmtId="166" fontId="6" fillId="2" borderId="2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170" fontId="6" fillId="2" borderId="5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170" fontId="6" fillId="2" borderId="8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66" fontId="6" fillId="2" borderId="0" xfId="0" applyNumberFormat="1" applyFont="1" applyFill="1"/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175" fontId="16" fillId="2" borderId="12" xfId="0" applyNumberFormat="1" applyFont="1" applyFill="1" applyBorder="1" applyAlignment="1" applyProtection="1">
      <alignment horizontal="center"/>
      <protection locked="0"/>
    </xf>
    <xf numFmtId="175" fontId="16" fillId="2" borderId="5" xfId="0" applyNumberFormat="1" applyFont="1" applyFill="1" applyBorder="1" applyAlignment="1" applyProtection="1">
      <alignment horizontal="center"/>
      <protection locked="0"/>
    </xf>
    <xf numFmtId="0" fontId="16" fillId="2" borderId="8" xfId="0" applyNumberFormat="1" applyFont="1" applyFill="1" applyBorder="1" applyAlignment="1" applyProtection="1">
      <alignment horizontal="center"/>
      <protection locked="0"/>
    </xf>
    <xf numFmtId="3" fontId="16" fillId="2" borderId="5" xfId="0" applyNumberFormat="1" applyFont="1" applyFill="1" applyBorder="1" applyAlignment="1" applyProtection="1">
      <alignment horizontal="center"/>
      <protection locked="0"/>
    </xf>
    <xf numFmtId="0" fontId="12" fillId="2" borderId="0" xfId="0" applyFont="1" applyFill="1"/>
    <xf numFmtId="0" fontId="1" fillId="2" borderId="0" xfId="0" applyFont="1" applyFill="1" applyAlignment="1">
      <alignment horizontal="center"/>
    </xf>
    <xf numFmtId="166" fontId="6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20" fillId="2" borderId="0" xfId="0" applyFont="1" applyFill="1" applyAlignment="1">
      <alignment vertical="top" wrapText="1" readingOrder="1"/>
    </xf>
    <xf numFmtId="177" fontId="21" fillId="2" borderId="0" xfId="0" applyNumberFormat="1" applyFont="1" applyFill="1" applyAlignment="1">
      <alignment vertical="top" wrapText="1" readingOrder="1"/>
    </xf>
    <xf numFmtId="0" fontId="21" fillId="2" borderId="0" xfId="0" applyFont="1" applyFill="1" applyAlignment="1">
      <alignment vertical="top" wrapText="1" readingOrder="1"/>
    </xf>
    <xf numFmtId="0" fontId="21" fillId="2" borderId="0" xfId="0" applyFont="1" applyFill="1"/>
    <xf numFmtId="0" fontId="17" fillId="2" borderId="0" xfId="0" applyFont="1" applyFill="1" applyAlignment="1"/>
    <xf numFmtId="178" fontId="17" fillId="2" borderId="0" xfId="0" applyNumberFormat="1" applyFont="1" applyFill="1" applyAlignment="1"/>
    <xf numFmtId="0" fontId="0" fillId="2" borderId="0" xfId="0" applyFill="1" applyAlignment="1"/>
    <xf numFmtId="0" fontId="17" fillId="2" borderId="0" xfId="0" applyFont="1" applyFill="1"/>
    <xf numFmtId="0" fontId="19" fillId="2" borderId="0" xfId="0" applyFont="1" applyFill="1"/>
    <xf numFmtId="0" fontId="23" fillId="2" borderId="0" xfId="0" applyFont="1" applyFill="1"/>
    <xf numFmtId="0" fontId="17" fillId="2" borderId="9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/>
    </xf>
    <xf numFmtId="0" fontId="17" fillId="2" borderId="11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170" fontId="6" fillId="2" borderId="0" xfId="0" applyNumberFormat="1" applyFont="1" applyFill="1" applyBorder="1" applyAlignment="1">
      <alignment horizontal="center"/>
    </xf>
    <xf numFmtId="4" fontId="6" fillId="2" borderId="0" xfId="0" applyNumberFormat="1" applyFont="1" applyFill="1" applyBorder="1" applyAlignment="1">
      <alignment horizontal="center"/>
    </xf>
    <xf numFmtId="166" fontId="1" fillId="2" borderId="13" xfId="0" applyNumberFormat="1" applyFont="1" applyFill="1" applyBorder="1" applyAlignment="1">
      <alignment horizontal="center"/>
    </xf>
    <xf numFmtId="166" fontId="6" fillId="2" borderId="13" xfId="0" applyNumberFormat="1" applyFont="1" applyFill="1" applyBorder="1" applyAlignment="1">
      <alignment horizontal="center"/>
    </xf>
    <xf numFmtId="170" fontId="16" fillId="2" borderId="5" xfId="0" applyNumberFormat="1" applyFont="1" applyFill="1" applyBorder="1" applyAlignment="1" applyProtection="1">
      <alignment horizontal="center"/>
      <protection locked="0"/>
    </xf>
    <xf numFmtId="0" fontId="21" fillId="2" borderId="0" xfId="0" applyFont="1" applyFill="1" applyAlignment="1">
      <alignment horizontal="left" vertical="top" wrapText="1" readingOrder="1"/>
    </xf>
    <xf numFmtId="9" fontId="8" fillId="2" borderId="5" xfId="0" applyNumberFormat="1" applyFont="1" applyFill="1" applyBorder="1" applyAlignment="1" applyProtection="1">
      <alignment horizontal="center"/>
      <protection locked="0"/>
    </xf>
    <xf numFmtId="166" fontId="1" fillId="2" borderId="0" xfId="0" applyNumberFormat="1" applyFont="1" applyFill="1" applyBorder="1" applyAlignment="1" applyProtection="1">
      <alignment horizontal="center"/>
      <protection locked="0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Protection="1">
      <protection locked="0"/>
    </xf>
    <xf numFmtId="0" fontId="26" fillId="2" borderId="0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Protection="1">
      <protection locked="0"/>
    </xf>
    <xf numFmtId="166" fontId="6" fillId="2" borderId="0" xfId="0" applyNumberFormat="1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Protection="1">
      <protection locked="0"/>
    </xf>
    <xf numFmtId="0" fontId="10" fillId="3" borderId="12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3" fontId="16" fillId="2" borderId="8" xfId="0" applyNumberFormat="1" applyFont="1" applyFill="1" applyBorder="1" applyAlignment="1" applyProtection="1">
      <alignment horizontal="center"/>
      <protection locked="0"/>
    </xf>
    <xf numFmtId="0" fontId="17" fillId="2" borderId="0" xfId="0" applyFont="1" applyFill="1" applyAlignment="1" applyProtection="1">
      <protection locked="0"/>
    </xf>
    <xf numFmtId="183" fontId="21" fillId="2" borderId="0" xfId="0" applyNumberFormat="1" applyFont="1" applyFill="1" applyAlignment="1">
      <alignment horizontal="left" vertical="top" wrapText="1" readingOrder="1"/>
    </xf>
    <xf numFmtId="175" fontId="21" fillId="2" borderId="0" xfId="0" applyNumberFormat="1" applyFont="1" applyFill="1" applyAlignment="1">
      <alignment horizontal="left"/>
    </xf>
    <xf numFmtId="0" fontId="21" fillId="2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/>
    </xf>
    <xf numFmtId="0" fontId="21" fillId="2" borderId="11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/>
    </xf>
    <xf numFmtId="0" fontId="17" fillId="2" borderId="0" xfId="0" applyFont="1" applyFill="1" applyAlignment="1">
      <alignment horizontal="left" readingOrder="1"/>
    </xf>
    <xf numFmtId="0" fontId="3" fillId="2" borderId="0" xfId="1" applyFill="1" applyAlignment="1" applyProtection="1"/>
    <xf numFmtId="177" fontId="21" fillId="2" borderId="0" xfId="0" applyNumberFormat="1" applyFont="1" applyFill="1" applyAlignment="1">
      <alignment horizontal="right"/>
    </xf>
    <xf numFmtId="170" fontId="25" fillId="2" borderId="10" xfId="0" applyNumberFormat="1" applyFont="1" applyFill="1" applyBorder="1" applyAlignment="1">
      <alignment horizontal="center" vertical="center"/>
    </xf>
    <xf numFmtId="0" fontId="13" fillId="0" borderId="0" xfId="0" applyFont="1" applyFill="1" applyBorder="1"/>
    <xf numFmtId="0" fontId="13" fillId="0" borderId="0" xfId="0" applyFont="1" applyFill="1"/>
    <xf numFmtId="166" fontId="13" fillId="0" borderId="0" xfId="0" applyNumberFormat="1" applyFont="1" applyFill="1"/>
    <xf numFmtId="0" fontId="0" fillId="0" borderId="0" xfId="0" applyFill="1"/>
    <xf numFmtId="166" fontId="0" fillId="0" borderId="0" xfId="0" applyNumberFormat="1" applyFill="1"/>
    <xf numFmtId="14" fontId="1" fillId="2" borderId="0" xfId="0" applyNumberFormat="1" applyFont="1" applyFill="1"/>
    <xf numFmtId="14" fontId="16" fillId="2" borderId="12" xfId="0" applyNumberFormat="1" applyFont="1" applyFill="1" applyBorder="1" applyAlignment="1" applyProtection="1">
      <alignment horizontal="center"/>
      <protection locked="0"/>
    </xf>
    <xf numFmtId="1" fontId="1" fillId="2" borderId="0" xfId="0" applyNumberFormat="1" applyFont="1" applyFill="1"/>
    <xf numFmtId="0" fontId="30" fillId="0" borderId="0" xfId="0" applyFont="1" applyFill="1"/>
    <xf numFmtId="0" fontId="27" fillId="0" borderId="5" xfId="0" applyFont="1" applyFill="1" applyBorder="1" applyAlignment="1">
      <alignment horizontal="center"/>
    </xf>
    <xf numFmtId="0" fontId="32" fillId="0" borderId="12" xfId="0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/>
    </xf>
    <xf numFmtId="0" fontId="32" fillId="0" borderId="10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27" fillId="0" borderId="8" xfId="0" applyFont="1" applyFill="1" applyBorder="1" applyAlignment="1">
      <alignment horizontal="center" vertical="center"/>
    </xf>
    <xf numFmtId="0" fontId="33" fillId="0" borderId="0" xfId="0" applyFont="1" applyFill="1"/>
    <xf numFmtId="0" fontId="33" fillId="0" borderId="0" xfId="0" applyFont="1" applyFill="1" applyBorder="1" applyAlignment="1">
      <alignment horizontal="center"/>
    </xf>
    <xf numFmtId="0" fontId="31" fillId="0" borderId="1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/>
    </xf>
    <xf numFmtId="0" fontId="31" fillId="0" borderId="1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justify"/>
    </xf>
    <xf numFmtId="0" fontId="31" fillId="0" borderId="1" xfId="0" applyFont="1" applyFill="1" applyBorder="1" applyAlignment="1">
      <alignment horizontal="left" vertical="center"/>
    </xf>
    <xf numFmtId="0" fontId="31" fillId="0" borderId="13" xfId="0" applyFont="1" applyFill="1" applyBorder="1" applyAlignment="1">
      <alignment horizontal="left" vertical="center"/>
    </xf>
    <xf numFmtId="185" fontId="13" fillId="0" borderId="16" xfId="2" applyNumberFormat="1" applyFont="1" applyFill="1" applyBorder="1" applyAlignment="1">
      <alignment horizontal="center" vertical="center"/>
    </xf>
    <xf numFmtId="185" fontId="13" fillId="0" borderId="17" xfId="2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/>
    </xf>
    <xf numFmtId="166" fontId="13" fillId="0" borderId="0" xfId="0" applyNumberFormat="1" applyFont="1" applyFill="1" applyBorder="1" applyAlignment="1">
      <alignment horizontal="center" vertical="center"/>
    </xf>
    <xf numFmtId="0" fontId="31" fillId="0" borderId="3" xfId="0" applyFont="1" applyFill="1" applyBorder="1" applyAlignment="1">
      <alignment horizontal="left" vertical="center"/>
    </xf>
    <xf numFmtId="10" fontId="31" fillId="0" borderId="18" xfId="0" applyNumberFormat="1" applyFont="1" applyFill="1" applyBorder="1" applyAlignment="1">
      <alignment horizontal="left" vertical="center"/>
    </xf>
    <xf numFmtId="185" fontId="13" fillId="0" borderId="19" xfId="2" applyNumberFormat="1" applyFont="1" applyFill="1" applyBorder="1" applyAlignment="1">
      <alignment horizontal="center" vertical="center"/>
    </xf>
    <xf numFmtId="185" fontId="13" fillId="0" borderId="20" xfId="2" applyNumberFormat="1" applyFont="1" applyFill="1" applyBorder="1" applyAlignment="1">
      <alignment horizontal="center" vertical="center"/>
    </xf>
    <xf numFmtId="9" fontId="31" fillId="0" borderId="18" xfId="0" applyNumberFormat="1" applyFont="1" applyFill="1" applyBorder="1" applyAlignment="1">
      <alignment horizontal="left" vertical="center"/>
    </xf>
    <xf numFmtId="185" fontId="13" fillId="0" borderId="21" xfId="2" applyNumberFormat="1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left" vertical="center"/>
    </xf>
    <xf numFmtId="43" fontId="32" fillId="0" borderId="20" xfId="2" applyFont="1" applyFill="1" applyBorder="1" applyAlignment="1">
      <alignment horizontal="center" vertical="center"/>
    </xf>
    <xf numFmtId="186" fontId="13" fillId="0" borderId="21" xfId="2" applyNumberFormat="1" applyFont="1" applyFill="1" applyBorder="1" applyAlignment="1">
      <alignment horizontal="center" vertical="center"/>
    </xf>
    <xf numFmtId="186" fontId="13" fillId="0" borderId="20" xfId="2" applyNumberFormat="1" applyFont="1" applyFill="1" applyBorder="1" applyAlignment="1">
      <alignment horizontal="center" vertical="center"/>
    </xf>
    <xf numFmtId="0" fontId="13" fillId="0" borderId="6" xfId="0" applyFont="1" applyFill="1" applyBorder="1"/>
    <xf numFmtId="0" fontId="13" fillId="0" borderId="22" xfId="0" applyFont="1" applyFill="1" applyBorder="1"/>
    <xf numFmtId="0" fontId="13" fillId="0" borderId="15" xfId="0" applyFont="1" applyFill="1" applyBorder="1"/>
    <xf numFmtId="0" fontId="13" fillId="0" borderId="23" xfId="0" applyFont="1" applyFill="1" applyBorder="1"/>
    <xf numFmtId="185" fontId="13" fillId="0" borderId="24" xfId="2" applyNumberFormat="1" applyFont="1" applyFill="1" applyBorder="1" applyAlignment="1">
      <alignment horizontal="center" vertical="center"/>
    </xf>
    <xf numFmtId="185" fontId="13" fillId="0" borderId="25" xfId="2" applyNumberFormat="1" applyFont="1" applyFill="1" applyBorder="1" applyAlignment="1">
      <alignment horizontal="center" vertical="center"/>
    </xf>
    <xf numFmtId="185" fontId="31" fillId="0" borderId="0" xfId="0" applyNumberFormat="1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center" vertical="center"/>
    </xf>
    <xf numFmtId="0" fontId="13" fillId="0" borderId="0" xfId="0" applyFont="1" applyFill="1" applyAlignment="1"/>
    <xf numFmtId="0" fontId="13" fillId="0" borderId="26" xfId="0" applyFont="1" applyFill="1" applyBorder="1"/>
    <xf numFmtId="0" fontId="13" fillId="0" borderId="7" xfId="0" applyFont="1" applyFill="1" applyBorder="1"/>
    <xf numFmtId="0" fontId="13" fillId="0" borderId="27" xfId="0" applyFont="1" applyFill="1" applyBorder="1"/>
    <xf numFmtId="0" fontId="13" fillId="0" borderId="8" xfId="0" applyFont="1" applyFill="1" applyBorder="1"/>
    <xf numFmtId="0" fontId="37" fillId="0" borderId="0" xfId="0" applyFont="1" applyFill="1" applyBorder="1" applyAlignment="1">
      <alignment horizontal="center"/>
    </xf>
    <xf numFmtId="0" fontId="1" fillId="2" borderId="12" xfId="0" applyFont="1" applyFill="1" applyBorder="1"/>
    <xf numFmtId="0" fontId="38" fillId="2" borderId="0" xfId="0" applyFont="1" applyFill="1" applyBorder="1" applyAlignment="1">
      <alignment horizontal="left" vertical="center"/>
    </xf>
    <xf numFmtId="175" fontId="24" fillId="2" borderId="0" xfId="0" applyNumberFormat="1" applyFont="1" applyFill="1" applyBorder="1" applyAlignment="1" applyProtection="1">
      <alignment horizontal="left"/>
      <protection locked="0"/>
    </xf>
    <xf numFmtId="177" fontId="24" fillId="2" borderId="0" xfId="0" applyNumberFormat="1" applyFont="1" applyFill="1" applyBorder="1" applyAlignment="1">
      <alignment horizontal="left" vertical="center"/>
    </xf>
    <xf numFmtId="9" fontId="8" fillId="2" borderId="0" xfId="0" applyNumberFormat="1" applyFont="1" applyFill="1" applyBorder="1" applyAlignment="1" applyProtection="1">
      <alignment horizontal="left"/>
    </xf>
    <xf numFmtId="3" fontId="24" fillId="2" borderId="0" xfId="0" applyNumberFormat="1" applyFont="1" applyFill="1" applyBorder="1" applyAlignment="1" applyProtection="1">
      <alignment horizontal="left"/>
      <protection locked="0"/>
    </xf>
    <xf numFmtId="0" fontId="24" fillId="2" borderId="0" xfId="0" applyNumberFormat="1" applyFont="1" applyFill="1" applyBorder="1" applyAlignment="1" applyProtection="1">
      <alignment horizontal="left"/>
      <protection locked="0"/>
    </xf>
    <xf numFmtId="185" fontId="32" fillId="0" borderId="4" xfId="2" applyNumberFormat="1" applyFont="1" applyFill="1" applyBorder="1" applyAlignment="1">
      <alignment horizontal="center" vertical="center"/>
    </xf>
    <xf numFmtId="185" fontId="32" fillId="0" borderId="5" xfId="2" applyNumberFormat="1" applyFont="1" applyFill="1" applyBorder="1" applyAlignment="1">
      <alignment horizontal="center" vertical="center"/>
    </xf>
    <xf numFmtId="166" fontId="30" fillId="0" borderId="0" xfId="0" applyNumberFormat="1" applyFont="1" applyFill="1" applyBorder="1" applyAlignment="1">
      <alignment horizontal="center"/>
    </xf>
    <xf numFmtId="0" fontId="31" fillId="0" borderId="7" xfId="0" applyFont="1" applyFill="1" applyBorder="1" applyAlignment="1">
      <alignment horizontal="left" vertical="center"/>
    </xf>
    <xf numFmtId="0" fontId="31" fillId="0" borderId="8" xfId="0" applyFont="1" applyFill="1" applyBorder="1" applyAlignment="1">
      <alignment horizontal="left" vertical="center"/>
    </xf>
    <xf numFmtId="0" fontId="0" fillId="2" borderId="0" xfId="0" applyFill="1" applyAlignment="1">
      <alignment horizontal="right"/>
    </xf>
    <xf numFmtId="14" fontId="0" fillId="2" borderId="0" xfId="0" applyNumberFormat="1" applyFill="1" applyAlignment="1">
      <alignment horizontal="left"/>
    </xf>
    <xf numFmtId="0" fontId="1" fillId="4" borderId="0" xfId="0" applyFont="1" applyFill="1"/>
    <xf numFmtId="166" fontId="1" fillId="4" borderId="0" xfId="0" applyNumberFormat="1" applyFont="1" applyFill="1"/>
    <xf numFmtId="0" fontId="9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187" fontId="21" fillId="2" borderId="0" xfId="0" applyNumberFormat="1" applyFont="1" applyFill="1" applyAlignment="1">
      <alignment horizontal="left"/>
    </xf>
    <xf numFmtId="0" fontId="21" fillId="2" borderId="0" xfId="0" applyFont="1" applyFill="1" applyAlignment="1">
      <alignment horizontal="right"/>
    </xf>
    <xf numFmtId="0" fontId="0" fillId="4" borderId="0" xfId="0" applyFont="1" applyFill="1"/>
    <xf numFmtId="0" fontId="21" fillId="2" borderId="0" xfId="0" applyFont="1" applyFill="1" applyAlignment="1">
      <alignment horizontal="left"/>
    </xf>
    <xf numFmtId="175" fontId="24" fillId="2" borderId="0" xfId="0" applyNumberFormat="1" applyFont="1" applyFill="1" applyBorder="1" applyAlignment="1" applyProtection="1">
      <alignment horizontal="center"/>
      <protection locked="0"/>
    </xf>
    <xf numFmtId="177" fontId="24" fillId="2" borderId="0" xfId="0" applyNumberFormat="1" applyFont="1" applyFill="1" applyBorder="1" applyAlignment="1">
      <alignment horizontal="center" vertical="center"/>
    </xf>
    <xf numFmtId="9" fontId="8" fillId="2" borderId="0" xfId="0" applyNumberFormat="1" applyFont="1" applyFill="1" applyBorder="1" applyAlignment="1" applyProtection="1">
      <alignment horizontal="center"/>
    </xf>
    <xf numFmtId="0" fontId="24" fillId="2" borderId="0" xfId="0" applyNumberFormat="1" applyFont="1" applyFill="1" applyBorder="1" applyAlignment="1" applyProtection="1">
      <alignment horizontal="center"/>
      <protection locked="0"/>
    </xf>
    <xf numFmtId="3" fontId="24" fillId="2" borderId="0" xfId="0" applyNumberFormat="1" applyFont="1" applyFill="1" applyBorder="1" applyAlignment="1" applyProtection="1">
      <alignment horizontal="center"/>
      <protection locked="0"/>
    </xf>
    <xf numFmtId="0" fontId="38" fillId="5" borderId="0" xfId="0" applyFont="1" applyFill="1" applyBorder="1" applyAlignment="1">
      <alignment horizontal="left" vertical="center"/>
    </xf>
    <xf numFmtId="0" fontId="6" fillId="4" borderId="0" xfId="0" applyFont="1" applyFill="1" applyAlignment="1">
      <alignment wrapText="1"/>
    </xf>
    <xf numFmtId="0" fontId="4" fillId="2" borderId="0" xfId="0" applyFont="1" applyFill="1" applyAlignment="1"/>
    <xf numFmtId="0" fontId="4" fillId="2" borderId="0" xfId="0" applyFont="1" applyFill="1"/>
    <xf numFmtId="164" fontId="1" fillId="2" borderId="0" xfId="0" applyNumberFormat="1" applyFont="1" applyFill="1"/>
    <xf numFmtId="170" fontId="4" fillId="2" borderId="4" xfId="0" applyNumberFormat="1" applyFont="1" applyFill="1" applyBorder="1" applyAlignment="1" applyProtection="1">
      <alignment horizontal="center" vertical="center"/>
      <protection locked="0"/>
    </xf>
    <xf numFmtId="17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170" fontId="4" fillId="2" borderId="28" xfId="0" applyNumberFormat="1" applyFont="1" applyFill="1" applyBorder="1" applyAlignment="1">
      <alignment horizontal="center" vertical="center"/>
    </xf>
    <xf numFmtId="170" fontId="4" fillId="2" borderId="29" xfId="0" applyNumberFormat="1" applyFont="1" applyFill="1" applyBorder="1" applyAlignment="1">
      <alignment horizontal="center" vertical="center"/>
    </xf>
    <xf numFmtId="170" fontId="4" fillId="2" borderId="6" xfId="0" applyNumberFormat="1" applyFont="1" applyFill="1" applyBorder="1" applyAlignment="1">
      <alignment horizontal="center" vertical="center"/>
    </xf>
    <xf numFmtId="170" fontId="4" fillId="2" borderId="15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/>
    </xf>
    <xf numFmtId="4" fontId="4" fillId="2" borderId="15" xfId="0" applyNumberFormat="1" applyFont="1" applyFill="1" applyBorder="1" applyAlignment="1">
      <alignment horizontal="center" vertical="center"/>
    </xf>
    <xf numFmtId="170" fontId="4" fillId="2" borderId="30" xfId="0" applyNumberFormat="1" applyFont="1" applyFill="1" applyBorder="1" applyAlignment="1">
      <alignment horizontal="center" vertical="center"/>
    </xf>
    <xf numFmtId="4" fontId="6" fillId="2" borderId="15" xfId="0" applyNumberFormat="1" applyFont="1" applyFill="1" applyBorder="1" applyAlignment="1">
      <alignment horizontal="center"/>
    </xf>
    <xf numFmtId="4" fontId="6" fillId="2" borderId="8" xfId="0" applyNumberFormat="1" applyFont="1" applyFill="1" applyBorder="1" applyAlignment="1">
      <alignment horizontal="center"/>
    </xf>
    <xf numFmtId="0" fontId="10" fillId="3" borderId="10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170" fontId="4" fillId="2" borderId="22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166" fontId="6" fillId="2" borderId="0" xfId="0" applyNumberFormat="1" applyFont="1" applyFill="1" applyBorder="1" applyAlignment="1">
      <alignment horizontal="center"/>
    </xf>
    <xf numFmtId="166" fontId="4" fillId="2" borderId="6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66" fontId="4" fillId="2" borderId="26" xfId="0" applyNumberFormat="1" applyFont="1" applyFill="1" applyBorder="1" applyAlignment="1">
      <alignment horizontal="center" vertical="center"/>
    </xf>
    <xf numFmtId="166" fontId="4" fillId="2" borderId="23" xfId="0" applyNumberFormat="1" applyFont="1" applyFill="1" applyBorder="1" applyAlignment="1">
      <alignment horizontal="center" vertical="center"/>
    </xf>
    <xf numFmtId="170" fontId="4" fillId="2" borderId="4" xfId="0" applyNumberFormat="1" applyFont="1" applyFill="1" applyBorder="1" applyAlignment="1">
      <alignment horizontal="center" vertical="center"/>
    </xf>
    <xf numFmtId="170" fontId="4" fillId="2" borderId="5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170" fontId="25" fillId="2" borderId="10" xfId="0" applyNumberFormat="1" applyFont="1" applyFill="1" applyBorder="1" applyAlignment="1">
      <alignment horizontal="center" vertical="center"/>
    </xf>
    <xf numFmtId="170" fontId="25" fillId="2" borderId="11" xfId="0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38" fillId="5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18" fillId="3" borderId="0" xfId="0" applyFont="1" applyFill="1" applyAlignment="1">
      <alignment horizontal="center"/>
    </xf>
    <xf numFmtId="0" fontId="21" fillId="2" borderId="0" xfId="0" applyFont="1" applyFill="1" applyAlignment="1">
      <alignment horizontal="left" vertical="top" wrapText="1" readingOrder="1"/>
    </xf>
    <xf numFmtId="177" fontId="21" fillId="2" borderId="0" xfId="0" applyNumberFormat="1" applyFont="1" applyFill="1" applyAlignment="1">
      <alignment horizontal="left"/>
    </xf>
    <xf numFmtId="0" fontId="5" fillId="3" borderId="6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188" fontId="21" fillId="2" borderId="0" xfId="0" applyNumberFormat="1" applyFont="1" applyFill="1" applyAlignment="1">
      <alignment horizontal="left" vertical="top" wrapText="1" readingOrder="1"/>
    </xf>
    <xf numFmtId="170" fontId="29" fillId="2" borderId="26" xfId="0" applyNumberFormat="1" applyFont="1" applyFill="1" applyBorder="1" applyAlignment="1">
      <alignment horizontal="center" vertical="center"/>
    </xf>
    <xf numFmtId="170" fontId="29" fillId="2" borderId="23" xfId="0" applyNumberFormat="1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28" fillId="3" borderId="6" xfId="0" applyFont="1" applyFill="1" applyBorder="1" applyAlignment="1">
      <alignment horizontal="center" vertical="center"/>
    </xf>
    <xf numFmtId="0" fontId="28" fillId="3" borderId="15" xfId="0" applyFont="1" applyFill="1" applyBorder="1" applyAlignment="1">
      <alignment horizontal="center" vertical="center"/>
    </xf>
    <xf numFmtId="0" fontId="28" fillId="3" borderId="7" xfId="0" applyFont="1" applyFill="1" applyBorder="1" applyAlignment="1">
      <alignment horizontal="center" vertical="center"/>
    </xf>
    <xf numFmtId="0" fontId="28" fillId="3" borderId="8" xfId="0" applyFont="1" applyFill="1" applyBorder="1" applyAlignment="1">
      <alignment horizontal="center" vertical="center"/>
    </xf>
    <xf numFmtId="170" fontId="29" fillId="2" borderId="4" xfId="0" applyNumberFormat="1" applyFont="1" applyFill="1" applyBorder="1" applyAlignment="1">
      <alignment horizontal="center" vertical="center"/>
    </xf>
    <xf numFmtId="170" fontId="29" fillId="2" borderId="5" xfId="0" applyNumberFormat="1" applyFont="1" applyFill="1" applyBorder="1" applyAlignment="1">
      <alignment horizontal="center" vertical="center"/>
    </xf>
    <xf numFmtId="170" fontId="29" fillId="2" borderId="6" xfId="0" applyNumberFormat="1" applyFont="1" applyFill="1" applyBorder="1" applyAlignment="1">
      <alignment horizontal="center" vertical="center"/>
    </xf>
    <xf numFmtId="170" fontId="29" fillId="2" borderId="15" xfId="0" applyNumberFormat="1" applyFont="1" applyFill="1" applyBorder="1" applyAlignment="1">
      <alignment horizontal="center" vertical="center"/>
    </xf>
    <xf numFmtId="170" fontId="29" fillId="2" borderId="7" xfId="0" applyNumberFormat="1" applyFont="1" applyFill="1" applyBorder="1" applyAlignment="1">
      <alignment horizontal="center" vertical="center"/>
    </xf>
    <xf numFmtId="170" fontId="29" fillId="2" borderId="8" xfId="0" applyNumberFormat="1" applyFont="1" applyFill="1" applyBorder="1" applyAlignment="1">
      <alignment horizontal="center" vertical="center"/>
    </xf>
    <xf numFmtId="0" fontId="21" fillId="2" borderId="0" xfId="0" applyFont="1" applyFill="1" applyAlignment="1">
      <alignment horizontal="left"/>
    </xf>
    <xf numFmtId="0" fontId="8" fillId="5" borderId="0" xfId="0" applyFont="1" applyFill="1" applyAlignment="1">
      <alignment horizontal="center"/>
    </xf>
    <xf numFmtId="0" fontId="5" fillId="5" borderId="0" xfId="0" applyFont="1" applyFill="1" applyBorder="1" applyAlignment="1">
      <alignment horizontal="center"/>
    </xf>
    <xf numFmtId="170" fontId="29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170" fontId="24" fillId="2" borderId="4" xfId="0" applyNumberFormat="1" applyFont="1" applyFill="1" applyBorder="1" applyAlignment="1">
      <alignment horizontal="center" vertical="center"/>
    </xf>
    <xf numFmtId="170" fontId="24" fillId="2" borderId="5" xfId="0" applyNumberFormat="1" applyFont="1" applyFill="1" applyBorder="1" applyAlignment="1">
      <alignment horizontal="center" vertical="center"/>
    </xf>
    <xf numFmtId="170" fontId="24" fillId="2" borderId="6" xfId="0" applyNumberFormat="1" applyFont="1" applyFill="1" applyBorder="1" applyAlignment="1">
      <alignment horizontal="center" vertical="center"/>
    </xf>
    <xf numFmtId="170" fontId="24" fillId="2" borderId="15" xfId="0" applyNumberFormat="1" applyFont="1" applyFill="1" applyBorder="1" applyAlignment="1">
      <alignment horizontal="center" vertical="center"/>
    </xf>
    <xf numFmtId="170" fontId="24" fillId="2" borderId="7" xfId="0" applyNumberFormat="1" applyFont="1" applyFill="1" applyBorder="1" applyAlignment="1">
      <alignment horizontal="center" vertical="center"/>
    </xf>
    <xf numFmtId="170" fontId="24" fillId="2" borderId="8" xfId="0" applyNumberFormat="1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/>
    </xf>
    <xf numFmtId="0" fontId="21" fillId="2" borderId="23" xfId="0" applyFont="1" applyFill="1" applyBorder="1" applyAlignment="1">
      <alignment horizontal="center"/>
    </xf>
    <xf numFmtId="0" fontId="17" fillId="2" borderId="26" xfId="0" applyFont="1" applyFill="1" applyBorder="1" applyAlignment="1">
      <alignment horizontal="center"/>
    </xf>
    <xf numFmtId="0" fontId="17" fillId="2" borderId="23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17" fillId="2" borderId="8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/>
    </xf>
    <xf numFmtId="0" fontId="21" fillId="2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34" fillId="0" borderId="0" xfId="0" applyFont="1" applyFill="1" applyAlignment="1">
      <alignment horizontal="justify" vertical="center" wrapText="1"/>
    </xf>
    <xf numFmtId="0" fontId="31" fillId="0" borderId="4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185" fontId="32" fillId="0" borderId="4" xfId="2" applyNumberFormat="1" applyFont="1" applyFill="1" applyBorder="1" applyAlignment="1">
      <alignment horizontal="center" vertical="center"/>
    </xf>
    <xf numFmtId="185" fontId="32" fillId="0" borderId="5" xfId="2" applyNumberFormat="1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31" fillId="0" borderId="37" xfId="0" applyFont="1" applyFill="1" applyBorder="1" applyAlignment="1">
      <alignment horizontal="left" vertical="center"/>
    </xf>
    <xf numFmtId="0" fontId="31" fillId="0" borderId="38" xfId="0" applyFont="1" applyFill="1" applyBorder="1" applyAlignment="1">
      <alignment horizontal="left" vertical="center"/>
    </xf>
    <xf numFmtId="185" fontId="32" fillId="0" borderId="28" xfId="2" applyNumberFormat="1" applyFont="1" applyFill="1" applyBorder="1" applyAlignment="1">
      <alignment horizontal="center" vertical="center"/>
    </xf>
    <xf numFmtId="185" fontId="32" fillId="0" borderId="29" xfId="2" applyNumberFormat="1" applyFont="1" applyFill="1" applyBorder="1" applyAlignment="1">
      <alignment horizontal="center" vertical="center"/>
    </xf>
    <xf numFmtId="166" fontId="30" fillId="0" borderId="0" xfId="0" applyNumberFormat="1" applyFont="1" applyFill="1" applyBorder="1" applyAlignment="1">
      <alignment horizontal="center"/>
    </xf>
    <xf numFmtId="0" fontId="31" fillId="0" borderId="3" xfId="0" applyFont="1" applyFill="1" applyBorder="1" applyAlignment="1">
      <alignment horizontal="left" vertical="center"/>
    </xf>
    <xf numFmtId="0" fontId="31" fillId="0" borderId="18" xfId="0" applyFont="1" applyFill="1" applyBorder="1" applyAlignment="1">
      <alignment horizontal="left" vertical="center"/>
    </xf>
    <xf numFmtId="166" fontId="30" fillId="0" borderId="0" xfId="0" applyNumberFormat="1" applyFont="1" applyFill="1" applyBorder="1" applyAlignment="1">
      <alignment horizontal="center" vertical="center"/>
    </xf>
    <xf numFmtId="0" fontId="31" fillId="0" borderId="39" xfId="0" applyFont="1" applyFill="1" applyBorder="1" applyAlignment="1">
      <alignment horizontal="left" vertical="center"/>
    </xf>
    <xf numFmtId="166" fontId="13" fillId="0" borderId="0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/>
    </xf>
    <xf numFmtId="0" fontId="13" fillId="0" borderId="31" xfId="0" applyFont="1" applyFill="1" applyBorder="1" applyAlignment="1">
      <alignment horizontal="center"/>
    </xf>
    <xf numFmtId="0" fontId="32" fillId="0" borderId="15" xfId="0" applyFont="1" applyFill="1" applyBorder="1" applyAlignment="1">
      <alignment horizontal="center" vertical="center"/>
    </xf>
    <xf numFmtId="0" fontId="32" fillId="0" borderId="8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31" fillId="0" borderId="0" xfId="0" applyFont="1" applyFill="1" applyBorder="1" applyAlignment="1">
      <alignment horizontal="justify" vertical="center"/>
    </xf>
    <xf numFmtId="0" fontId="27" fillId="0" borderId="4" xfId="0" applyFont="1" applyFill="1" applyBorder="1" applyAlignment="1">
      <alignment horizontal="center"/>
    </xf>
    <xf numFmtId="0" fontId="31" fillId="0" borderId="31" xfId="0" applyFont="1" applyFill="1" applyBorder="1" applyAlignment="1">
      <alignment horizontal="center"/>
    </xf>
    <xf numFmtId="0" fontId="27" fillId="0" borderId="5" xfId="0" applyFont="1" applyFill="1" applyBorder="1" applyAlignment="1">
      <alignment horizontal="center"/>
    </xf>
    <xf numFmtId="0" fontId="27" fillId="0" borderId="32" xfId="0" applyFont="1" applyFill="1" applyBorder="1" applyAlignment="1">
      <alignment horizontal="center"/>
    </xf>
    <xf numFmtId="0" fontId="32" fillId="0" borderId="22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0" fontId="32" fillId="0" borderId="33" xfId="0" applyFont="1" applyFill="1" applyBorder="1" applyAlignment="1">
      <alignment horizontal="center" vertical="center"/>
    </xf>
    <xf numFmtId="0" fontId="32" fillId="0" borderId="34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2" fillId="0" borderId="35" xfId="0" applyFont="1" applyFill="1" applyBorder="1" applyAlignment="1">
      <alignment horizontal="center" vertical="center"/>
    </xf>
    <xf numFmtId="0" fontId="32" fillId="0" borderId="36" xfId="0" applyFont="1" applyFill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76200</xdr:rowOff>
    </xdr:from>
    <xdr:to>
      <xdr:col>8</xdr:col>
      <xdr:colOff>914400</xdr:colOff>
      <xdr:row>5</xdr:row>
      <xdr:rowOff>133350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4171950" y="238125"/>
          <a:ext cx="4200525" cy="704850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4864" rIns="73152" bIns="54864" anchor="ctr" upright="1"/>
        <a:lstStyle/>
        <a:p>
          <a:pPr algn="ctr" rtl="0">
            <a:defRPr sz="1000"/>
          </a:pPr>
          <a:r>
            <a:rPr lang="fr-FR" sz="3600" b="0" i="0" u="none" strike="noStrike" baseline="0">
              <a:solidFill>
                <a:srgbClr val="FFFFFF"/>
              </a:solidFill>
              <a:latin typeface="Arial"/>
              <a:cs typeface="Arial"/>
            </a:rPr>
            <a:t>Outil de simulation </a:t>
          </a:r>
        </a:p>
      </xdr:txBody>
    </xdr:sp>
    <xdr:clientData/>
  </xdr:twoCellAnchor>
  <xdr:twoCellAnchor>
    <xdr:from>
      <xdr:col>3</xdr:col>
      <xdr:colOff>542925</xdr:colOff>
      <xdr:row>58</xdr:row>
      <xdr:rowOff>228600</xdr:rowOff>
    </xdr:from>
    <xdr:to>
      <xdr:col>8</xdr:col>
      <xdr:colOff>1895475</xdr:colOff>
      <xdr:row>64</xdr:row>
      <xdr:rowOff>0</xdr:rowOff>
    </xdr:to>
    <xdr:sp macro="" textlink="">
      <xdr:nvSpPr>
        <xdr:cNvPr id="1035" name="Rectangle 11"/>
        <xdr:cNvSpPr>
          <a:spLocks noChangeArrowheads="1"/>
        </xdr:cNvSpPr>
      </xdr:nvSpPr>
      <xdr:spPr bwMode="auto">
        <a:xfrm>
          <a:off x="1962150" y="9191625"/>
          <a:ext cx="7391400" cy="838200"/>
        </a:xfrm>
        <a:prstGeom prst="rect">
          <a:avLst/>
        </a:prstGeom>
        <a:solidFill>
          <a:srgbClr val="FFFFCC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36576" tIns="27432" rIns="0" bIns="27432" anchor="ctr" upright="1"/>
        <a:lstStyle/>
        <a:p>
          <a:pPr algn="l" rtl="0">
            <a:defRPr sz="1000"/>
          </a:pPr>
          <a:r>
            <a:rPr lang="fr-FR" sz="1300" b="1" i="0" u="none" strike="noStrike" baseline="0">
              <a:solidFill>
                <a:srgbClr val="FF0000"/>
              </a:solidFill>
              <a:latin typeface="Arial"/>
              <a:cs typeface="Arial"/>
            </a:rPr>
            <a:t>Notice:</a:t>
          </a:r>
          <a:r>
            <a:rPr lang="fr-FR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                                                                                        </a:t>
          </a:r>
        </a:p>
        <a:p>
          <a:pPr algn="l" rtl="0">
            <a:defRPr sz="1000"/>
          </a:pPr>
          <a:r>
            <a:rPr lang="fr-FR" sz="1300" b="1" i="0" u="none" strike="noStrike" baseline="0">
              <a:solidFill>
                <a:srgbClr val="000000"/>
              </a:solidFill>
              <a:latin typeface="Arial"/>
              <a:cs typeface="Arial"/>
            </a:rPr>
            <a:t>  Cette simulation n'est pas contractuelle. Elle ne représente qu'une simulation théorique pour déterminer les capitaux et les gains de façon exacte.</a:t>
          </a:r>
        </a:p>
      </xdr:txBody>
    </xdr:sp>
    <xdr:clientData/>
  </xdr:twoCellAnchor>
  <xdr:twoCellAnchor>
    <xdr:from>
      <xdr:col>5</xdr:col>
      <xdr:colOff>0</xdr:colOff>
      <xdr:row>58</xdr:row>
      <xdr:rowOff>0</xdr:rowOff>
    </xdr:from>
    <xdr:to>
      <xdr:col>9</xdr:col>
      <xdr:colOff>1619250</xdr:colOff>
      <xdr:row>58</xdr:row>
      <xdr:rowOff>0</xdr:rowOff>
    </xdr:to>
    <xdr:sp macro="" textlink="">
      <xdr:nvSpPr>
        <xdr:cNvPr id="10458" name="Line 12"/>
        <xdr:cNvSpPr>
          <a:spLocks noChangeShapeType="1"/>
        </xdr:cNvSpPr>
      </xdr:nvSpPr>
      <xdr:spPr bwMode="auto">
        <a:xfrm>
          <a:off x="47625" y="9258300"/>
          <a:ext cx="8877300" cy="0"/>
        </a:xfrm>
        <a:prstGeom prst="line">
          <a:avLst/>
        </a:prstGeom>
        <a:noFill/>
        <a:ln w="9525">
          <a:solidFill>
            <a:srgbClr val="FFFFFF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10</xdr:col>
      <xdr:colOff>0</xdr:colOff>
      <xdr:row>58</xdr:row>
      <xdr:rowOff>0</xdr:rowOff>
    </xdr:to>
    <xdr:sp macro="" textlink="">
      <xdr:nvSpPr>
        <xdr:cNvPr id="10459" name="Line 13"/>
        <xdr:cNvSpPr>
          <a:spLocks noChangeShapeType="1"/>
        </xdr:cNvSpPr>
      </xdr:nvSpPr>
      <xdr:spPr bwMode="auto">
        <a:xfrm flipH="1">
          <a:off x="47625" y="9258300"/>
          <a:ext cx="8877300" cy="0"/>
        </a:xfrm>
        <a:prstGeom prst="line">
          <a:avLst/>
        </a:prstGeom>
        <a:noFill/>
        <a:ln w="9525">
          <a:solidFill>
            <a:srgbClr val="FFFFFF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11</xdr:row>
      <xdr:rowOff>19050</xdr:rowOff>
    </xdr:from>
    <xdr:to>
      <xdr:col>6</xdr:col>
      <xdr:colOff>2095500</xdr:colOff>
      <xdr:row>31</xdr:row>
      <xdr:rowOff>47625</xdr:rowOff>
    </xdr:to>
    <xdr:sp macro="" textlink="">
      <xdr:nvSpPr>
        <xdr:cNvPr id="1042" name="Rectangle 18"/>
        <xdr:cNvSpPr>
          <a:spLocks noChangeArrowheads="1"/>
        </xdr:cNvSpPr>
      </xdr:nvSpPr>
      <xdr:spPr bwMode="auto">
        <a:xfrm>
          <a:off x="2000250" y="1800225"/>
          <a:ext cx="4238625" cy="704850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NB: VEILLEZ FOURNIR DANS LE TABLEAU CI-DESSOUS LES INFORMATIONS NECESSAIRES (en rouge) POUR LE CALCUL.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9525</xdr:rowOff>
    </xdr:from>
    <xdr:to>
      <xdr:col>4</xdr:col>
      <xdr:colOff>0</xdr:colOff>
      <xdr:row>3</xdr:row>
      <xdr:rowOff>133350</xdr:rowOff>
    </xdr:to>
    <xdr:sp macro="" textlink="">
      <xdr:nvSpPr>
        <xdr:cNvPr id="5126" name="Rectangle 6"/>
        <xdr:cNvSpPr>
          <a:spLocks noChangeArrowheads="1"/>
        </xdr:cNvSpPr>
      </xdr:nvSpPr>
      <xdr:spPr bwMode="auto">
        <a:xfrm>
          <a:off x="3933825" y="9525"/>
          <a:ext cx="1752600" cy="4953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/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Département</a:t>
          </a:r>
        </a:p>
        <a:p>
          <a:pPr algn="ctr" rtl="0">
            <a:lnSpc>
              <a:spcPts val="1300"/>
            </a:lnSpc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 Vie et Capitalisation</a:t>
          </a:r>
        </a:p>
      </xdr:txBody>
    </xdr:sp>
    <xdr:clientData/>
  </xdr:twoCellAnchor>
  <xdr:twoCellAnchor>
    <xdr:from>
      <xdr:col>0</xdr:col>
      <xdr:colOff>914400</xdr:colOff>
      <xdr:row>3</xdr:row>
      <xdr:rowOff>228600</xdr:rowOff>
    </xdr:from>
    <xdr:to>
      <xdr:col>3</xdr:col>
      <xdr:colOff>1352550</xdr:colOff>
      <xdr:row>7</xdr:row>
      <xdr:rowOff>57150</xdr:rowOff>
    </xdr:to>
    <xdr:sp macro="" textlink="">
      <xdr:nvSpPr>
        <xdr:cNvPr id="5127" name="Rectangle 7"/>
        <xdr:cNvSpPr>
          <a:spLocks noChangeArrowheads="1"/>
        </xdr:cNvSpPr>
      </xdr:nvSpPr>
      <xdr:spPr bwMode="auto">
        <a:xfrm>
          <a:off x="914400" y="600075"/>
          <a:ext cx="4324350" cy="9525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3366FF"/>
              </a:solidFill>
              <a:latin typeface="Arial"/>
              <a:cs typeface="Arial"/>
            </a:rPr>
            <a:t>Projet Personnalisé d'Assurance Vie et Complément de Retraite </a:t>
          </a:r>
          <a:endParaRPr lang="fr-FR" sz="1000" b="1" i="0" u="none" strike="noStrike" baseline="0">
            <a:solidFill>
              <a:srgbClr val="3366FF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4</xdr:col>
      <xdr:colOff>228600</xdr:colOff>
      <xdr:row>30</xdr:row>
      <xdr:rowOff>19050</xdr:rowOff>
    </xdr:from>
    <xdr:to>
      <xdr:col>10</xdr:col>
      <xdr:colOff>857250</xdr:colOff>
      <xdr:row>35</xdr:row>
      <xdr:rowOff>76200</xdr:rowOff>
    </xdr:to>
    <xdr:pic>
      <xdr:nvPicPr>
        <xdr:cNvPr id="5859" name="Picture 47" descr="bleu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15025" y="6381750"/>
          <a:ext cx="5229225" cy="1009650"/>
        </a:xfrm>
        <a:prstGeom prst="rect">
          <a:avLst/>
        </a:prstGeom>
        <a:solidFill>
          <a:srgbClr val="0000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0</xdr:rowOff>
    </xdr:from>
    <xdr:to>
      <xdr:col>3</xdr:col>
      <xdr:colOff>1085850</xdr:colOff>
      <xdr:row>6</xdr:row>
      <xdr:rowOff>38100</xdr:rowOff>
    </xdr:to>
    <xdr:sp macro="" textlink="">
      <xdr:nvSpPr>
        <xdr:cNvPr id="6147" name="Rectangle 3"/>
        <xdr:cNvSpPr>
          <a:spLocks noChangeArrowheads="1"/>
        </xdr:cNvSpPr>
      </xdr:nvSpPr>
      <xdr:spPr bwMode="auto">
        <a:xfrm>
          <a:off x="647700" y="428625"/>
          <a:ext cx="4591050" cy="9144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3366FF"/>
              </a:solidFill>
              <a:latin typeface="Arial"/>
              <a:cs typeface="Arial"/>
            </a:rPr>
            <a:t>Projet Personnalisé d'Assurance Vie et Complément de Retraite </a:t>
          </a:r>
          <a:endParaRPr lang="fr-FR" sz="1000" b="1" i="0" u="none" strike="noStrike" baseline="0">
            <a:solidFill>
              <a:srgbClr val="3366FF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4</xdr:col>
      <xdr:colOff>228600</xdr:colOff>
      <xdr:row>30</xdr:row>
      <xdr:rowOff>19050</xdr:rowOff>
    </xdr:from>
    <xdr:to>
      <xdr:col>10</xdr:col>
      <xdr:colOff>828675</xdr:colOff>
      <xdr:row>34</xdr:row>
      <xdr:rowOff>133350</xdr:rowOff>
    </xdr:to>
    <xdr:pic>
      <xdr:nvPicPr>
        <xdr:cNvPr id="6832" name="Picture 4" descr="bleu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95975" y="6410325"/>
          <a:ext cx="5229225" cy="1009650"/>
        </a:xfrm>
        <a:prstGeom prst="rect">
          <a:avLst/>
        </a:prstGeom>
        <a:solidFill>
          <a:srgbClr val="0000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38100</xdr:rowOff>
    </xdr:from>
    <xdr:to>
      <xdr:col>2</xdr:col>
      <xdr:colOff>19050</xdr:colOff>
      <xdr:row>3</xdr:row>
      <xdr:rowOff>38100</xdr:rowOff>
    </xdr:to>
    <xdr:pic>
      <xdr:nvPicPr>
        <xdr:cNvPr id="94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38100"/>
          <a:ext cx="209550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1895475</xdr:colOff>
      <xdr:row>0</xdr:row>
      <xdr:rowOff>0</xdr:rowOff>
    </xdr:from>
    <xdr:to>
      <xdr:col>3</xdr:col>
      <xdr:colOff>1476375</xdr:colOff>
      <xdr:row>3</xdr:row>
      <xdr:rowOff>0</xdr:rowOff>
    </xdr:to>
    <xdr:sp macro="" textlink="">
      <xdr:nvSpPr>
        <xdr:cNvPr id="7" name="Rectangle 2"/>
        <xdr:cNvSpPr>
          <a:spLocks noChangeArrowheads="1"/>
        </xdr:cNvSpPr>
      </xdr:nvSpPr>
      <xdr:spPr bwMode="auto">
        <a:xfrm>
          <a:off x="3990975" y="0"/>
          <a:ext cx="1638300" cy="5524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/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Département</a:t>
          </a:r>
        </a:p>
        <a:p>
          <a:pPr algn="ctr" rtl="0">
            <a:lnSpc>
              <a:spcPts val="1300"/>
            </a:lnSpc>
            <a:defRPr sz="1000"/>
          </a:pPr>
          <a:r>
            <a:rPr lang="fr-FR" sz="1200" b="1" i="0" u="none" strike="noStrike" baseline="0">
              <a:solidFill>
                <a:srgbClr val="000080"/>
              </a:solidFill>
              <a:latin typeface="Arial"/>
              <a:cs typeface="Arial"/>
            </a:rPr>
            <a:t> Vie et Capitalisation</a:t>
          </a:r>
        </a:p>
      </xdr:txBody>
    </xdr:sp>
    <xdr:clientData/>
  </xdr:twoCellAnchor>
  <xdr:twoCellAnchor>
    <xdr:from>
      <xdr:col>0</xdr:col>
      <xdr:colOff>514350</xdr:colOff>
      <xdr:row>3</xdr:row>
      <xdr:rowOff>180975</xdr:rowOff>
    </xdr:from>
    <xdr:to>
      <xdr:col>3</xdr:col>
      <xdr:colOff>952500</xdr:colOff>
      <xdr:row>7</xdr:row>
      <xdr:rowOff>28575</xdr:rowOff>
    </xdr:to>
    <xdr:sp macro="" textlink="">
      <xdr:nvSpPr>
        <xdr:cNvPr id="8" name="Rectangle 3"/>
        <xdr:cNvSpPr>
          <a:spLocks noChangeArrowheads="1"/>
        </xdr:cNvSpPr>
      </xdr:nvSpPr>
      <xdr:spPr bwMode="auto">
        <a:xfrm>
          <a:off x="514350" y="733425"/>
          <a:ext cx="4591050" cy="78105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3366FF"/>
              </a:solidFill>
              <a:latin typeface="Arial"/>
              <a:cs typeface="Arial"/>
            </a:rPr>
            <a:t>Projet Personnalisé </a:t>
          </a:r>
          <a:endParaRPr lang="fr-FR" sz="1200" b="1" i="0" u="none" strike="noStrike" baseline="0">
            <a:solidFill>
              <a:srgbClr val="3366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3366FF"/>
              </a:solidFill>
              <a:latin typeface="Arial"/>
              <a:cs typeface="Arial"/>
            </a:rPr>
            <a:t>Performance Retraite Plus </a:t>
          </a:r>
          <a:endParaRPr lang="fr-FR" sz="2000" b="1" i="0" u="none" strike="noStrike" baseline="0">
            <a:solidFill>
              <a:srgbClr val="3366FF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838200</xdr:colOff>
      <xdr:row>3</xdr:row>
      <xdr:rowOff>28575</xdr:rowOff>
    </xdr:from>
    <xdr:to>
      <xdr:col>3</xdr:col>
      <xdr:colOff>1276350</xdr:colOff>
      <xdr:row>7</xdr:row>
      <xdr:rowOff>47625</xdr:rowOff>
    </xdr:to>
    <xdr:sp macro="" textlink="">
      <xdr:nvSpPr>
        <xdr:cNvPr id="7171" name="Rectangle 3"/>
        <xdr:cNvSpPr>
          <a:spLocks noChangeArrowheads="1"/>
        </xdr:cNvSpPr>
      </xdr:nvSpPr>
      <xdr:spPr bwMode="auto">
        <a:xfrm>
          <a:off x="838200" y="400050"/>
          <a:ext cx="4343400" cy="9525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3366FF"/>
              </a:solidFill>
              <a:latin typeface="Arial"/>
              <a:cs typeface="Arial"/>
            </a:rPr>
            <a:t>Projet Personnalisé d'Assurance Vie et Complément de Retraite </a:t>
          </a:r>
          <a:endParaRPr lang="fr-FR" sz="1000" b="1" i="0" u="none" strike="noStrike" baseline="0">
            <a:solidFill>
              <a:srgbClr val="3366FF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4</xdr:col>
      <xdr:colOff>228600</xdr:colOff>
      <xdr:row>30</xdr:row>
      <xdr:rowOff>19050</xdr:rowOff>
    </xdr:from>
    <xdr:to>
      <xdr:col>10</xdr:col>
      <xdr:colOff>866775</xdr:colOff>
      <xdr:row>35</xdr:row>
      <xdr:rowOff>9525</xdr:rowOff>
    </xdr:to>
    <xdr:pic>
      <xdr:nvPicPr>
        <xdr:cNvPr id="7856" name="Picture 4" descr="bleu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76925" y="6429375"/>
          <a:ext cx="5229225" cy="1009650"/>
        </a:xfrm>
        <a:prstGeom prst="rect">
          <a:avLst/>
        </a:prstGeom>
        <a:solidFill>
          <a:srgbClr val="0000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619125</xdr:colOff>
      <xdr:row>140</xdr:row>
      <xdr:rowOff>9525</xdr:rowOff>
    </xdr:from>
    <xdr:to>
      <xdr:col>70</xdr:col>
      <xdr:colOff>47625</xdr:colOff>
      <xdr:row>175</xdr:row>
      <xdr:rowOff>104775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35823525" y="22679025"/>
          <a:ext cx="8229600" cy="5762625"/>
        </a:xfrm>
        <a:prstGeom prst="rect">
          <a:avLst/>
        </a:prstGeom>
        <a:solidFill>
          <a:srgbClr val="FF0000"/>
        </a:solidFill>
        <a:ln w="76200" cmpd="tri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64592" tIns="137160" rIns="164592" bIns="137160" anchor="ctr" upright="1"/>
        <a:lstStyle/>
        <a:p>
          <a:pPr algn="ctr" rtl="0">
            <a:defRPr sz="1000"/>
          </a:pPr>
          <a:r>
            <a:rPr lang="fr-FR" sz="9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ne pas  toucher ou modifier cette page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92</xdr:row>
      <xdr:rowOff>9525</xdr:rowOff>
    </xdr:from>
    <xdr:to>
      <xdr:col>13</xdr:col>
      <xdr:colOff>714375</xdr:colOff>
      <xdr:row>127</xdr:row>
      <xdr:rowOff>104775</xdr:rowOff>
    </xdr:to>
    <xdr:sp macro="" textlink="">
      <xdr:nvSpPr>
        <xdr:cNvPr id="3074" name="Rectangle 2"/>
        <xdr:cNvSpPr>
          <a:spLocks noChangeArrowheads="1"/>
        </xdr:cNvSpPr>
      </xdr:nvSpPr>
      <xdr:spPr bwMode="auto">
        <a:xfrm>
          <a:off x="523875" y="14906625"/>
          <a:ext cx="10096500" cy="5762625"/>
        </a:xfrm>
        <a:prstGeom prst="rect">
          <a:avLst/>
        </a:prstGeom>
        <a:solidFill>
          <a:srgbClr val="FF0000"/>
        </a:solidFill>
        <a:ln w="76200" cmpd="tri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64592" tIns="137160" rIns="164592" bIns="137160" anchor="ctr" upright="1"/>
        <a:lstStyle/>
        <a:p>
          <a:pPr algn="ctr" rtl="0">
            <a:defRPr sz="1000"/>
          </a:pPr>
          <a:r>
            <a:rPr lang="fr-FR" sz="9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ne pas  toucher ou modifier cette page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mouhibi/LOCALS~1/Temp/notesA74BD2/G&#233;n&#233;ral11/simulation%20tarif/Facultatifsprim%20&amp;%20reser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stysonic/Downloads/Performance%20Retraite%20Plus/tarif%20perf%20ret%20plus%20taux%20int%20%203%2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mmutations"/>
      <sheetName val="Mixte"/>
      <sheetName val="Mixte-reserve"/>
      <sheetName val="Mixte-Dynamique"/>
      <sheetName val="Mixte-Dynamique-Reserve"/>
      <sheetName val="Capital Différé-F1"/>
      <sheetName val="Capital Différé-F1-Reserves"/>
      <sheetName val="Capital Différé-F2"/>
      <sheetName val="Capital Différé-F2-Reserves"/>
    </sheetNames>
    <sheetDataSet>
      <sheetData sheetId="0" refreshError="1">
        <row r="2">
          <cell r="L2">
            <v>0</v>
          </cell>
        </row>
        <row r="3">
          <cell r="B3">
            <v>97104</v>
          </cell>
          <cell r="D3">
            <v>94815.533980582521</v>
          </cell>
          <cell r="E3">
            <v>2856749.067664702</v>
          </cell>
          <cell r="L3">
            <v>1</v>
          </cell>
          <cell r="M3">
            <v>6959641</v>
          </cell>
        </row>
        <row r="4">
          <cell r="B4">
            <v>96869</v>
          </cell>
          <cell r="D4">
            <v>91842.775002356488</v>
          </cell>
          <cell r="E4">
            <v>2761933.53368412</v>
          </cell>
          <cell r="L4">
            <v>1.970873786407767</v>
          </cell>
          <cell r="M4">
            <v>6862537</v>
          </cell>
        </row>
        <row r="5">
          <cell r="B5">
            <v>96727</v>
          </cell>
          <cell r="D5">
            <v>89053.350013315314</v>
          </cell>
          <cell r="E5">
            <v>2670090.7586817634</v>
          </cell>
          <cell r="L5">
            <v>2.9134696955415214</v>
          </cell>
          <cell r="M5">
            <v>6765668</v>
          </cell>
        </row>
        <row r="6">
          <cell r="B6">
            <v>96624</v>
          </cell>
          <cell r="D6">
            <v>86381.376259507015</v>
          </cell>
          <cell r="E6">
            <v>2581037.4086684482</v>
          </cell>
          <cell r="L6">
            <v>3.8286113548946812</v>
          </cell>
          <cell r="M6">
            <v>6668941</v>
          </cell>
        </row>
        <row r="7">
          <cell r="B7">
            <v>96541</v>
          </cell>
          <cell r="D7">
            <v>83807.619055627831</v>
          </cell>
          <cell r="E7">
            <v>2494656.0324089411</v>
          </cell>
          <cell r="L7">
            <v>4.71709840281037</v>
          </cell>
          <cell r="M7">
            <v>6572317</v>
          </cell>
        </row>
        <row r="8">
          <cell r="B8">
            <v>96471</v>
          </cell>
          <cell r="D8">
            <v>81319.721323982842</v>
          </cell>
          <cell r="E8">
            <v>2410848.4133533128</v>
          </cell>
          <cell r="L8">
            <v>5.5797071871945336</v>
          </cell>
          <cell r="M8">
            <v>6475776</v>
          </cell>
        </row>
        <row r="9">
          <cell r="B9">
            <v>96410</v>
          </cell>
          <cell r="D9">
            <v>78911.344267383829</v>
          </cell>
          <cell r="E9">
            <v>2329528.6920293304</v>
          </cell>
          <cell r="L9">
            <v>6.4171914438781883</v>
          </cell>
          <cell r="M9">
            <v>6379305</v>
          </cell>
        </row>
        <row r="10">
          <cell r="B10">
            <v>96356</v>
          </cell>
          <cell r="D10">
            <v>76577.432183857643</v>
          </cell>
          <cell r="E10">
            <v>2250617.3477619467</v>
          </cell>
          <cell r="L10">
            <v>7.2302829552215417</v>
          </cell>
          <cell r="M10">
            <v>6282895</v>
          </cell>
        </row>
        <row r="11">
          <cell r="B11">
            <v>96306</v>
          </cell>
          <cell r="D11">
            <v>74314.832034967432</v>
          </cell>
          <cell r="E11">
            <v>2174039.9155780897</v>
          </cell>
          <cell r="L11">
            <v>8.019692189535478</v>
          </cell>
          <cell r="M11">
            <v>6186539</v>
          </cell>
        </row>
        <row r="12">
          <cell r="B12">
            <v>96258</v>
          </cell>
          <cell r="D12">
            <v>72119.814513535282</v>
          </cell>
          <cell r="E12">
            <v>2099725.0835431223</v>
          </cell>
          <cell r="L12">
            <v>8.7861089218791051</v>
          </cell>
          <cell r="M12">
            <v>6090233</v>
          </cell>
        </row>
        <row r="13">
          <cell r="B13">
            <v>96211</v>
          </cell>
          <cell r="D13">
            <v>69990.34054071788</v>
          </cell>
          <cell r="E13">
            <v>2027605.2690295868</v>
          </cell>
          <cell r="L13">
            <v>9.53020283677583</v>
          </cell>
          <cell r="M13">
            <v>5993975</v>
          </cell>
        </row>
        <row r="14">
          <cell r="B14">
            <v>96163</v>
          </cell>
          <cell r="D14">
            <v>67923.030357647891</v>
          </cell>
          <cell r="E14">
            <v>1957614.9284888695</v>
          </cell>
          <cell r="L14">
            <v>10.252624113374592</v>
          </cell>
          <cell r="M14">
            <v>5897764</v>
          </cell>
        </row>
        <row r="15">
          <cell r="B15">
            <v>96111</v>
          </cell>
          <cell r="D15">
            <v>65916.089711339606</v>
          </cell>
          <cell r="E15">
            <v>1889691.8981312213</v>
          </cell>
          <cell r="L15">
            <v>10.954003993567566</v>
          </cell>
          <cell r="M15">
            <v>5801601</v>
          </cell>
        </row>
        <row r="16">
          <cell r="B16">
            <v>96052</v>
          </cell>
          <cell r="D16">
            <v>63968.436655397949</v>
          </cell>
          <cell r="E16">
            <v>1823775.8084198821</v>
          </cell>
          <cell r="L16">
            <v>11.634955333560743</v>
          </cell>
          <cell r="M16">
            <v>5705490</v>
          </cell>
        </row>
        <row r="17">
          <cell r="B17">
            <v>95985</v>
          </cell>
          <cell r="D17">
            <v>62076.394518578752</v>
          </cell>
          <cell r="E17">
            <v>1759807.3717644836</v>
          </cell>
          <cell r="L17">
            <v>12.296073139379363</v>
          </cell>
          <cell r="M17">
            <v>5609438</v>
          </cell>
        </row>
        <row r="18">
          <cell r="B18">
            <v>95908</v>
          </cell>
          <cell r="D18">
            <v>60239.67851359077</v>
          </cell>
          <cell r="E18">
            <v>1697730.9772459047</v>
          </cell>
          <cell r="L18">
            <v>12.937935086776081</v>
          </cell>
          <cell r="M18">
            <v>5513453</v>
          </cell>
        </row>
        <row r="19">
          <cell r="B19">
            <v>95821</v>
          </cell>
          <cell r="D19">
            <v>58456.083981075928</v>
          </cell>
          <cell r="E19">
            <v>1637491.298732314</v>
          </cell>
          <cell r="L19">
            <v>13.561102025996195</v>
          </cell>
          <cell r="M19">
            <v>5417545</v>
          </cell>
        </row>
        <row r="20">
          <cell r="B20">
            <v>95722</v>
          </cell>
          <cell r="D20">
            <v>56724.109862896781</v>
          </cell>
          <cell r="E20">
            <v>1579035.2147512378</v>
          </cell>
          <cell r="L20">
            <v>14.166118471840967</v>
          </cell>
          <cell r="M20">
            <v>5321724</v>
          </cell>
        </row>
        <row r="21">
          <cell r="B21">
            <v>95614</v>
          </cell>
          <cell r="D21">
            <v>55042.296449806541</v>
          </cell>
          <cell r="E21">
            <v>1522311.1048883416</v>
          </cell>
          <cell r="L21">
            <v>14.75351307945725</v>
          </cell>
          <cell r="M21">
            <v>5226002</v>
          </cell>
        </row>
        <row r="22">
          <cell r="B22">
            <v>95496</v>
          </cell>
          <cell r="D22">
            <v>53408.670600322221</v>
          </cell>
          <cell r="E22">
            <v>1467268.8084385351</v>
          </cell>
          <cell r="L22">
            <v>15.323799106269174</v>
          </cell>
          <cell r="M22">
            <v>5130388</v>
          </cell>
        </row>
        <row r="23">
          <cell r="B23">
            <v>95372</v>
          </cell>
          <cell r="D23">
            <v>51822.437944013203</v>
          </cell>
          <cell r="E23">
            <v>1413860.1378382125</v>
          </cell>
          <cell r="L23">
            <v>15.877474860455509</v>
          </cell>
          <cell r="M23">
            <v>5034892</v>
          </cell>
        </row>
        <row r="24">
          <cell r="B24">
            <v>95242</v>
          </cell>
          <cell r="D24">
            <v>50282.254890033568</v>
          </cell>
          <cell r="E24">
            <v>1362037.6998941994</v>
          </cell>
          <cell r="L24">
            <v>16.415024136364572</v>
          </cell>
          <cell r="M24">
            <v>4939520</v>
          </cell>
        </row>
        <row r="25">
          <cell r="B25">
            <v>95108</v>
          </cell>
          <cell r="D25">
            <v>48786.308305804698</v>
          </cell>
          <cell r="E25">
            <v>1311755.4450041659</v>
          </cell>
          <cell r="L25">
            <v>16.936916637247158</v>
          </cell>
          <cell r="M25">
            <v>4844278</v>
          </cell>
        </row>
        <row r="26">
          <cell r="B26">
            <v>94971</v>
          </cell>
          <cell r="D26">
            <v>47333.372176851233</v>
          </cell>
          <cell r="E26">
            <v>1262969.1366983613</v>
          </cell>
          <cell r="L26">
            <v>17.443608385676853</v>
          </cell>
          <cell r="M26">
            <v>4749170</v>
          </cell>
        </row>
        <row r="27">
          <cell r="B27">
            <v>94834</v>
          </cell>
          <cell r="D27">
            <v>45922.253090077807</v>
          </cell>
          <cell r="E27">
            <v>1215635.7645215101</v>
          </cell>
          <cell r="L27">
            <v>17.935542122016361</v>
          </cell>
          <cell r="M27">
            <v>4654199</v>
          </cell>
        </row>
        <row r="28">
          <cell r="B28">
            <v>94696</v>
          </cell>
          <cell r="D28">
            <v>44551.789412291488</v>
          </cell>
          <cell r="E28">
            <v>1169713.5114314323</v>
          </cell>
          <cell r="L28">
            <v>18.41314769127802</v>
          </cell>
          <cell r="M28">
            <v>4559365</v>
          </cell>
        </row>
        <row r="29">
          <cell r="B29">
            <v>94558</v>
          </cell>
          <cell r="D29">
            <v>43220.850487826247</v>
          </cell>
          <cell r="E29">
            <v>1125161.7220191411</v>
          </cell>
          <cell r="L29">
            <v>18.876842418716524</v>
          </cell>
          <cell r="M29">
            <v>4464669</v>
          </cell>
        </row>
        <row r="30">
          <cell r="B30">
            <v>94420</v>
          </cell>
          <cell r="D30">
            <v>41928.335854885736</v>
          </cell>
          <cell r="E30">
            <v>1081940.8715313144</v>
          </cell>
          <cell r="L30">
            <v>19.327031474482062</v>
          </cell>
          <cell r="M30">
            <v>4370111</v>
          </cell>
        </row>
        <row r="31">
          <cell r="B31">
            <v>94283</v>
          </cell>
          <cell r="D31">
            <v>40673.174480225338</v>
          </cell>
          <cell r="E31">
            <v>1040012.5356764292</v>
          </cell>
          <cell r="L31">
            <v>19.764108227652489</v>
          </cell>
          <cell r="M31">
            <v>4275691</v>
          </cell>
        </row>
        <row r="32">
          <cell r="B32">
            <v>94145</v>
          </cell>
          <cell r="D32">
            <v>39453.912025040801</v>
          </cell>
          <cell r="E32">
            <v>999339.36119620397</v>
          </cell>
          <cell r="L32">
            <v>20.188454589953874</v>
          </cell>
          <cell r="M32">
            <v>4181408</v>
          </cell>
        </row>
        <row r="33">
          <cell r="B33">
            <v>94007</v>
          </cell>
          <cell r="D33">
            <v>38269.570087576118</v>
          </cell>
          <cell r="E33">
            <v>959885.44917116314</v>
          </cell>
          <cell r="L33">
            <v>20.600441349469779</v>
          </cell>
          <cell r="M33">
            <v>4087263</v>
          </cell>
        </row>
        <row r="34">
          <cell r="B34">
            <v>93867</v>
          </cell>
          <cell r="D34">
            <v>37119.195407981839</v>
          </cell>
          <cell r="E34">
            <v>921615.87908358709</v>
          </cell>
          <cell r="L34">
            <v>21.000428494630853</v>
          </cell>
          <cell r="M34">
            <v>3993256</v>
          </cell>
        </row>
        <row r="35">
          <cell r="B35">
            <v>93724</v>
          </cell>
          <cell r="D35">
            <v>36001.482248223838</v>
          </cell>
          <cell r="E35">
            <v>884496.68367560522</v>
          </cell>
          <cell r="L35">
            <v>21.38876552876782</v>
          </cell>
          <cell r="M35">
            <v>3899389</v>
          </cell>
        </row>
        <row r="36">
          <cell r="B36">
            <v>93578</v>
          </cell>
          <cell r="D36">
            <v>34915.924851751079</v>
          </cell>
          <cell r="E36">
            <v>848495.20142738137</v>
          </cell>
          <cell r="L36">
            <v>21.765791775502738</v>
          </cell>
          <cell r="M36">
            <v>3805665</v>
          </cell>
        </row>
        <row r="37">
          <cell r="B37">
            <v>93426</v>
          </cell>
          <cell r="D37">
            <v>33861.285526580934</v>
          </cell>
          <cell r="E37">
            <v>813579.2765756303</v>
          </cell>
          <cell r="L37">
            <v>22.131836675245378</v>
          </cell>
          <cell r="M37">
            <v>3712087</v>
          </cell>
        </row>
        <row r="38">
          <cell r="B38">
            <v>93268</v>
          </cell>
          <cell r="D38">
            <v>32836.735892644858</v>
          </cell>
          <cell r="E38">
            <v>779717.99104904931</v>
          </cell>
          <cell r="L38">
            <v>22.487220073053766</v>
          </cell>
          <cell r="M38">
            <v>3618661</v>
          </cell>
        </row>
        <row r="39">
          <cell r="B39">
            <v>93102</v>
          </cell>
          <cell r="D39">
            <v>31840.798122804044</v>
          </cell>
          <cell r="E39">
            <v>746881.25515640446</v>
          </cell>
          <cell r="L39">
            <v>22.832252498110453</v>
          </cell>
          <cell r="M39">
            <v>3525393</v>
          </cell>
        </row>
        <row r="40">
          <cell r="B40">
            <v>92926</v>
          </cell>
          <cell r="D40">
            <v>30873.068192837341</v>
          </cell>
          <cell r="E40">
            <v>715040.45703360054</v>
          </cell>
          <cell r="L40">
            <v>23.167235435058693</v>
          </cell>
          <cell r="M40">
            <v>3432291</v>
          </cell>
        </row>
        <row r="41">
          <cell r="B41">
            <v>92739</v>
          </cell>
          <cell r="D41">
            <v>29932.173146333582</v>
          </cell>
          <cell r="E41">
            <v>684167.38884076313</v>
          </cell>
          <cell r="L41">
            <v>23.492461587435624</v>
          </cell>
          <cell r="M41">
            <v>3339365</v>
          </cell>
        </row>
        <row r="42">
          <cell r="B42">
            <v>92538</v>
          </cell>
          <cell r="D42">
            <v>29017.444320285431</v>
          </cell>
          <cell r="E42">
            <v>654235.21569442947</v>
          </cell>
          <cell r="L42">
            <v>23.808215133432643</v>
          </cell>
          <cell r="M42">
            <v>3246626</v>
          </cell>
        </row>
        <row r="43">
          <cell r="B43">
            <v>92323</v>
          </cell>
          <cell r="D43">
            <v>28128.227095000882</v>
          </cell>
          <cell r="E43">
            <v>625217.77137414389</v>
          </cell>
          <cell r="L43">
            <v>24.114771974206448</v>
          </cell>
          <cell r="M43">
            <v>3154088</v>
          </cell>
        </row>
        <row r="44">
          <cell r="B44">
            <v>92089</v>
          </cell>
          <cell r="D44">
            <v>27263.302787264252</v>
          </cell>
          <cell r="E44">
            <v>597089.54427914298</v>
          </cell>
          <cell r="L44">
            <v>24.412399974957715</v>
          </cell>
          <cell r="M44">
            <v>3061765</v>
          </cell>
        </row>
        <row r="45">
          <cell r="B45">
            <v>91837</v>
          </cell>
          <cell r="D45">
            <v>26421.533707940867</v>
          </cell>
          <cell r="E45">
            <v>569826.24149187864</v>
          </cell>
          <cell r="L45">
            <v>24.701359198988072</v>
          </cell>
          <cell r="M45">
            <v>2969676</v>
          </cell>
        </row>
        <row r="46">
          <cell r="B46">
            <v>91562</v>
          </cell>
          <cell r="D46">
            <v>25602.675181100574</v>
          </cell>
          <cell r="E46">
            <v>543404.70778393792</v>
          </cell>
          <cell r="L46">
            <v>24.981902134939876</v>
          </cell>
          <cell r="M46">
            <v>2877839</v>
          </cell>
        </row>
        <row r="47">
          <cell r="B47">
            <v>91263</v>
          </cell>
          <cell r="D47">
            <v>24805.400663609187</v>
          </cell>
          <cell r="E47">
            <v>517802.03260283737</v>
          </cell>
          <cell r="L47">
            <v>25.254273917417354</v>
          </cell>
          <cell r="M47">
            <v>2786277</v>
          </cell>
        </row>
        <row r="48">
          <cell r="B48">
            <v>90937</v>
          </cell>
          <cell r="D48">
            <v>24028.998594775378</v>
          </cell>
          <cell r="E48">
            <v>492996.6319392281</v>
          </cell>
          <cell r="L48">
            <v>25.518712541181898</v>
          </cell>
          <cell r="M48">
            <v>2695014</v>
          </cell>
        </row>
        <row r="49">
          <cell r="B49">
            <v>90580</v>
          </cell>
          <cell r="D49">
            <v>23272.543109646609</v>
          </cell>
          <cell r="E49">
            <v>468967.63334445265</v>
          </cell>
          <cell r="L49">
            <v>25.775449069108639</v>
          </cell>
          <cell r="M49">
            <v>2604077</v>
          </cell>
        </row>
        <row r="50">
          <cell r="B50">
            <v>90190</v>
          </cell>
          <cell r="D50">
            <v>22535.170343167145</v>
          </cell>
          <cell r="E50">
            <v>445695.09023480612</v>
          </cell>
          <cell r="L50">
            <v>26.024707834086058</v>
          </cell>
          <cell r="M50">
            <v>2513497</v>
          </cell>
        </row>
        <row r="51">
          <cell r="B51">
            <v>89764</v>
          </cell>
          <cell r="D51">
            <v>21816.074430401724</v>
          </cell>
          <cell r="E51">
            <v>423159.91989163897</v>
          </cell>
          <cell r="L51">
            <v>26.266706635035007</v>
          </cell>
          <cell r="M51">
            <v>2423307</v>
          </cell>
        </row>
        <row r="52">
          <cell r="B52">
            <v>89297</v>
          </cell>
          <cell r="D52">
            <v>21114.503733658763</v>
          </cell>
          <cell r="E52">
            <v>401343.84546123719</v>
          </cell>
          <cell r="L52">
            <v>26.501656927218452</v>
          </cell>
          <cell r="M52">
            <v>2333543</v>
          </cell>
        </row>
        <row r="53">
          <cell r="B53">
            <v>88786</v>
          </cell>
          <cell r="D53">
            <v>20429.314358607193</v>
          </cell>
          <cell r="E53">
            <v>380229.34172757849</v>
          </cell>
          <cell r="L53">
            <v>26.729764007008207</v>
          </cell>
          <cell r="M53">
            <v>2244246</v>
          </cell>
        </row>
        <row r="54">
          <cell r="B54">
            <v>88226</v>
          </cell>
          <cell r="D54">
            <v>19759.891356167551</v>
          </cell>
          <cell r="E54">
            <v>359800.02736897132</v>
          </cell>
          <cell r="L54">
            <v>26.951227191270103</v>
          </cell>
          <cell r="M54">
            <v>2155460</v>
          </cell>
        </row>
        <row r="55">
          <cell r="B55">
            <v>87614</v>
          </cell>
          <cell r="D55">
            <v>19105.452929778097</v>
          </cell>
          <cell r="E55">
            <v>340040.13601280382</v>
          </cell>
          <cell r="L55">
            <v>27.166239991524371</v>
          </cell>
          <cell r="M55">
            <v>2067234</v>
          </cell>
        </row>
        <row r="56">
          <cell r="B56">
            <v>86944</v>
          </cell>
          <cell r="D56">
            <v>18464.875299807631</v>
          </cell>
          <cell r="E56">
            <v>320934.6830830258</v>
          </cell>
          <cell r="L56">
            <v>27.37499028303337</v>
          </cell>
          <cell r="M56">
            <v>1979620</v>
          </cell>
        </row>
        <row r="57">
          <cell r="B57">
            <v>86211</v>
          </cell>
          <cell r="D57">
            <v>17837.140800812751</v>
          </cell>
          <cell r="E57">
            <v>302469.80778321816</v>
          </cell>
          <cell r="L57">
            <v>27.577660468964435</v>
          </cell>
          <cell r="M57">
            <v>1892676</v>
          </cell>
        </row>
        <row r="58">
          <cell r="B58">
            <v>85410</v>
          </cell>
          <cell r="D58">
            <v>17221.903347804382</v>
          </cell>
          <cell r="E58">
            <v>284632.66698240535</v>
          </cell>
          <cell r="L58">
            <v>27.774427639771297</v>
          </cell>
          <cell r="M58">
            <v>1806465</v>
          </cell>
        </row>
        <row r="59">
          <cell r="B59">
            <v>84536</v>
          </cell>
          <cell r="D59">
            <v>16617.728535000773</v>
          </cell>
          <cell r="E59">
            <v>267410.76363460108</v>
          </cell>
          <cell r="L59">
            <v>27.965463727933297</v>
          </cell>
          <cell r="M59">
            <v>1721055</v>
          </cell>
        </row>
        <row r="60">
          <cell r="B60">
            <v>83582</v>
          </cell>
          <cell r="D60">
            <v>16024.054494636755</v>
          </cell>
          <cell r="E60">
            <v>250793.03509960033</v>
          </cell>
          <cell r="L60">
            <v>28.150935658187667</v>
          </cell>
          <cell r="M60">
            <v>1636519</v>
          </cell>
        </row>
        <row r="61">
          <cell r="B61">
            <v>82542</v>
          </cell>
          <cell r="D61">
            <v>15440.02683030934</v>
          </cell>
          <cell r="E61">
            <v>234768.98060496355</v>
          </cell>
          <cell r="L61">
            <v>28.331005493386083</v>
          </cell>
          <cell r="M61">
            <v>1552937</v>
          </cell>
        </row>
        <row r="62">
          <cell r="B62">
            <v>81409</v>
          </cell>
          <cell r="D62">
            <v>14864.545091277778</v>
          </cell>
          <cell r="E62">
            <v>219328.95377465422</v>
          </cell>
          <cell r="L62">
            <v>28.505830576102994</v>
          </cell>
          <cell r="M62">
            <v>1470395</v>
          </cell>
        </row>
        <row r="63">
          <cell r="B63">
            <v>80178</v>
          </cell>
          <cell r="D63">
            <v>14296.634651023622</v>
          </cell>
          <cell r="E63">
            <v>204464.40868337642</v>
          </cell>
          <cell r="L63">
            <v>28.675563666119412</v>
          </cell>
          <cell r="M63">
            <v>1388986</v>
          </cell>
        </row>
        <row r="64">
          <cell r="B64">
            <v>78842</v>
          </cell>
          <cell r="D64">
            <v>13735.597112997915</v>
          </cell>
          <cell r="E64">
            <v>190167.77403235281</v>
          </cell>
          <cell r="L64">
            <v>28.840353073902342</v>
          </cell>
          <cell r="M64">
            <v>1308808</v>
          </cell>
        </row>
        <row r="65">
          <cell r="B65">
            <v>77393</v>
          </cell>
          <cell r="D65">
            <v>13180.667345488051</v>
          </cell>
          <cell r="E65">
            <v>176432.17691935485</v>
          </cell>
          <cell r="L65">
            <v>29.000342790196449</v>
          </cell>
          <cell r="M65">
            <v>1229966</v>
          </cell>
        </row>
        <row r="66">
          <cell r="B66">
            <v>75826</v>
          </cell>
          <cell r="D66">
            <v>12630.576584500504</v>
          </cell>
          <cell r="E66">
            <v>163251.50957386682</v>
          </cell>
          <cell r="L66">
            <v>29.155672611841212</v>
          </cell>
          <cell r="M66">
            <v>1152573</v>
          </cell>
        </row>
        <row r="67">
          <cell r="B67">
            <v>74134</v>
          </cell>
          <cell r="D67">
            <v>12084.950022206407</v>
          </cell>
          <cell r="E67">
            <v>150620.93298936632</v>
          </cell>
          <cell r="L67">
            <v>29.306478263923506</v>
          </cell>
          <cell r="M67">
            <v>1076747</v>
          </cell>
        </row>
        <row r="68">
          <cell r="B68">
            <v>72312</v>
          </cell>
          <cell r="D68">
            <v>11542.76610461541</v>
          </cell>
          <cell r="E68">
            <v>138535.98296715991</v>
          </cell>
          <cell r="L68">
            <v>29.452891518372336</v>
          </cell>
          <cell r="M68">
            <v>1002613</v>
          </cell>
        </row>
        <row r="69">
          <cell r="B69">
            <v>70354</v>
          </cell>
          <cell r="D69">
            <v>11003.282462014089</v>
          </cell>
          <cell r="E69">
            <v>126993.21686254448</v>
          </cell>
          <cell r="L69">
            <v>29.595040309099357</v>
          </cell>
          <cell r="M69">
            <v>930301</v>
          </cell>
        </row>
        <row r="70">
          <cell r="B70">
            <v>68257</v>
          </cell>
          <cell r="D70">
            <v>10466.004517370338</v>
          </cell>
          <cell r="E70">
            <v>115989.93440053039</v>
          </cell>
          <cell r="L70">
            <v>29.733048843785784</v>
          </cell>
          <cell r="M70">
            <v>859947</v>
          </cell>
        </row>
        <row r="71">
          <cell r="B71">
            <v>66017</v>
          </cell>
          <cell r="D71">
            <v>9930.3963732281372</v>
          </cell>
          <cell r="E71">
            <v>105523.92988316005</v>
          </cell>
          <cell r="L71">
            <v>29.867037712413381</v>
          </cell>
          <cell r="M71">
            <v>791690</v>
          </cell>
        </row>
        <row r="72">
          <cell r="B72">
            <v>63632</v>
          </cell>
          <cell r="D72">
            <v>9395.8920553776825</v>
          </cell>
          <cell r="E72">
            <v>95593.533509931935</v>
          </cell>
          <cell r="L72">
            <v>29.99712399263435</v>
          </cell>
          <cell r="M72">
            <v>725673</v>
          </cell>
        </row>
        <row r="73">
          <cell r="B73">
            <v>61103</v>
          </cell>
          <cell r="D73">
            <v>8862.2734498732771</v>
          </cell>
          <cell r="E73">
            <v>86197.641454554236</v>
          </cell>
          <cell r="L73">
            <v>30.123421352072185</v>
          </cell>
          <cell r="M73">
            <v>662041</v>
          </cell>
        </row>
        <row r="74">
          <cell r="B74">
            <v>58432</v>
          </cell>
          <cell r="D74">
            <v>8329.6257352303019</v>
          </cell>
          <cell r="E74">
            <v>77335.36800468096</v>
          </cell>
          <cell r="L74">
            <v>30.246040147642898</v>
          </cell>
          <cell r="M74">
            <v>600938</v>
          </cell>
        </row>
        <row r="75">
          <cell r="B75">
            <v>55623</v>
          </cell>
          <cell r="D75">
            <v>7798.065339202969</v>
          </cell>
          <cell r="E75">
            <v>69005.742269450624</v>
          </cell>
          <cell r="L75">
            <v>30.365087521983394</v>
          </cell>
          <cell r="M75">
            <v>542506</v>
          </cell>
        </row>
        <row r="76">
          <cell r="B76">
            <v>52686</v>
          </cell>
          <cell r="D76">
            <v>7268.0728023697366</v>
          </cell>
          <cell r="E76">
            <v>61207.676930247668</v>
          </cell>
          <cell r="L76">
            <v>30.480667497071256</v>
          </cell>
          <cell r="M76">
            <v>486883</v>
          </cell>
        </row>
        <row r="77">
          <cell r="B77">
            <v>49629</v>
          </cell>
          <cell r="D77">
            <v>6740.3313023950805</v>
          </cell>
          <cell r="E77">
            <v>53939.604127877938</v>
          </cell>
          <cell r="L77">
            <v>30.592881065117723</v>
          </cell>
          <cell r="M77">
            <v>434197</v>
          </cell>
        </row>
        <row r="78">
          <cell r="B78">
            <v>46469</v>
          </cell>
          <cell r="D78">
            <v>6216.1176176104082</v>
          </cell>
          <cell r="E78">
            <v>47199.272825482847</v>
          </cell>
          <cell r="L78">
            <v>30.701826276813325</v>
          </cell>
          <cell r="M78">
            <v>384568</v>
          </cell>
        </row>
        <row r="79">
          <cell r="B79">
            <v>43222</v>
          </cell>
          <cell r="D79">
            <v>5696.697778868619</v>
          </cell>
          <cell r="E79">
            <v>40983.155207872442</v>
          </cell>
          <cell r="L79">
            <v>30.807598327003227</v>
          </cell>
          <cell r="M79">
            <v>338099</v>
          </cell>
        </row>
        <row r="80">
          <cell r="B80">
            <v>39911</v>
          </cell>
          <cell r="D80">
            <v>5184.1165931985906</v>
          </cell>
          <cell r="E80">
            <v>35286.457429003829</v>
          </cell>
          <cell r="L80">
            <v>30.910289637867209</v>
          </cell>
          <cell r="M80">
            <v>294877</v>
          </cell>
        </row>
        <row r="81">
          <cell r="B81">
            <v>36560</v>
          </cell>
          <cell r="D81">
            <v>4680.6871789412626</v>
          </cell>
          <cell r="E81">
            <v>30102.340835805237</v>
          </cell>
          <cell r="L81">
            <v>31.009989939676903</v>
          </cell>
          <cell r="M81">
            <v>254966</v>
          </cell>
        </row>
        <row r="82">
          <cell r="B82">
            <v>33200</v>
          </cell>
          <cell r="D82">
            <v>4189.1230591656713</v>
          </cell>
          <cell r="E82">
            <v>25421.653656863975</v>
          </cell>
          <cell r="L82">
            <v>31.106786349200878</v>
          </cell>
          <cell r="M82">
            <v>218406</v>
          </cell>
        </row>
        <row r="83">
          <cell r="B83">
            <v>29861</v>
          </cell>
          <cell r="D83">
            <v>3712.4602762946147</v>
          </cell>
          <cell r="E83">
            <v>21232.5305976983</v>
          </cell>
          <cell r="L83">
            <v>31.200763445826095</v>
          </cell>
          <cell r="M83">
            <v>185206</v>
          </cell>
        </row>
        <row r="84">
          <cell r="B84">
            <v>26580</v>
          </cell>
          <cell r="D84">
            <v>3254.075449644024</v>
          </cell>
          <cell r="E84">
            <v>17520.070321403691</v>
          </cell>
          <cell r="L84">
            <v>31.292003345462227</v>
          </cell>
          <cell r="M84">
            <v>155345</v>
          </cell>
        </row>
        <row r="85">
          <cell r="B85">
            <v>23390</v>
          </cell>
          <cell r="D85">
            <v>2817.6091920812414</v>
          </cell>
          <cell r="E85">
            <v>14265.994871759665</v>
          </cell>
          <cell r="L85">
            <v>31.380585772293426</v>
          </cell>
          <cell r="M85">
            <v>128765</v>
          </cell>
        </row>
        <row r="86">
          <cell r="B86">
            <v>20328</v>
          </cell>
          <cell r="D86">
            <v>2406.6465157466237</v>
          </cell>
          <cell r="E86">
            <v>11448.385679678424</v>
          </cell>
          <cell r="L86">
            <v>31.466588128440218</v>
          </cell>
          <cell r="M86">
            <v>105375</v>
          </cell>
        </row>
        <row r="87">
          <cell r="B87">
            <v>17428</v>
          </cell>
          <cell r="D87">
            <v>2024.6911557378724</v>
          </cell>
          <cell r="E87">
            <v>9041.7391639317993</v>
          </cell>
          <cell r="L87">
            <v>31.550085561592446</v>
          </cell>
          <cell r="M87">
            <v>85047</v>
          </cell>
        </row>
        <row r="88">
          <cell r="B88">
            <v>14722</v>
          </cell>
          <cell r="D88">
            <v>1674.985740734927</v>
          </cell>
          <cell r="E88">
            <v>7017.0480081939249</v>
          </cell>
          <cell r="L88">
            <v>31.631151030672278</v>
          </cell>
          <cell r="M88">
            <v>67619</v>
          </cell>
        </row>
        <row r="89">
          <cell r="B89">
            <v>12238</v>
          </cell>
          <cell r="D89">
            <v>1360.0568235949868</v>
          </cell>
          <cell r="E89">
            <v>5342.0622674589995</v>
          </cell>
          <cell r="L89">
            <v>31.709855369584737</v>
          </cell>
          <cell r="M89">
            <v>52897</v>
          </cell>
        </row>
        <row r="90">
          <cell r="B90">
            <v>9997</v>
          </cell>
          <cell r="D90">
            <v>1081.8600945992762</v>
          </cell>
          <cell r="E90">
            <v>3982.0054438640145</v>
          </cell>
          <cell r="L90">
            <v>31.786267349111395</v>
          </cell>
          <cell r="M90">
            <v>40659</v>
          </cell>
        </row>
        <row r="91">
          <cell r="B91">
            <v>8013</v>
          </cell>
          <cell r="D91">
            <v>841.18720792896534</v>
          </cell>
          <cell r="E91">
            <v>2900.1453492647379</v>
          </cell>
          <cell r="L91">
            <v>31.860453737001354</v>
          </cell>
          <cell r="M91">
            <v>30662</v>
          </cell>
        </row>
        <row r="92">
          <cell r="B92">
            <v>6292</v>
          </cell>
          <cell r="D92">
            <v>637.88126150646474</v>
          </cell>
          <cell r="E92">
            <v>2058.9581413357728</v>
          </cell>
          <cell r="L92">
            <v>31.932479356311994</v>
          </cell>
          <cell r="M92">
            <v>22649</v>
          </cell>
        </row>
        <row r="93">
          <cell r="B93">
            <v>4832</v>
          </cell>
          <cell r="D93">
            <v>470.55289607130396</v>
          </cell>
          <cell r="E93">
            <v>1421.0768798293072</v>
          </cell>
          <cell r="L93">
            <v>32.00240714205048</v>
          </cell>
          <cell r="M93">
            <v>16357</v>
          </cell>
        </row>
        <row r="94">
          <cell r="B94">
            <v>3623</v>
          </cell>
          <cell r="D94">
            <v>336.81872478429727</v>
          </cell>
          <cell r="E94">
            <v>950.52398375800328</v>
          </cell>
          <cell r="L94">
            <v>32.070298196165517</v>
          </cell>
          <cell r="M94">
            <v>11525</v>
          </cell>
        </row>
        <row r="95">
          <cell r="B95">
            <v>2647</v>
          </cell>
          <cell r="D95">
            <v>233.25750989659787</v>
          </cell>
          <cell r="E95">
            <v>613.70525897370601</v>
          </cell>
          <cell r="L95">
            <v>32.136211840937392</v>
          </cell>
          <cell r="M95">
            <v>7902</v>
          </cell>
        </row>
        <row r="96">
          <cell r="B96">
            <v>1876</v>
          </cell>
          <cell r="D96">
            <v>155.20056993133338</v>
          </cell>
          <cell r="E96">
            <v>380.44774907710803</v>
          </cell>
          <cell r="L96">
            <v>32.200205670812998</v>
          </cell>
          <cell r="M96">
            <v>5255</v>
          </cell>
        </row>
        <row r="97">
          <cell r="B97">
            <v>1286</v>
          </cell>
          <cell r="D97">
            <v>98.744367524152423</v>
          </cell>
          <cell r="E97">
            <v>225.24717914577471</v>
          </cell>
          <cell r="L97">
            <v>32.262335602731063</v>
          </cell>
          <cell r="M97">
            <v>3379</v>
          </cell>
        </row>
        <row r="98">
          <cell r="B98">
            <v>850</v>
          </cell>
          <cell r="D98">
            <v>59.676124634283241</v>
          </cell>
          <cell r="E98">
            <v>126.50281162162233</v>
          </cell>
          <cell r="L98">
            <v>32.322655924981618</v>
          </cell>
          <cell r="M98">
            <v>2093</v>
          </cell>
        </row>
        <row r="99">
          <cell r="B99">
            <v>539</v>
          </cell>
          <cell r="D99">
            <v>33.944040327626638</v>
          </cell>
          <cell r="E99">
            <v>66.826686987339073</v>
          </cell>
          <cell r="L99">
            <v>32.381219344642346</v>
          </cell>
          <cell r="M99">
            <v>1243</v>
          </cell>
        </row>
        <row r="100">
          <cell r="B100">
            <v>326</v>
          </cell>
          <cell r="D100">
            <v>17.995734573850292</v>
          </cell>
          <cell r="E100">
            <v>32.882646659712428</v>
          </cell>
          <cell r="L100">
            <v>32.438077033633348</v>
          </cell>
          <cell r="M100">
            <v>704</v>
          </cell>
        </row>
        <row r="101">
          <cell r="B101">
            <v>187</v>
          </cell>
          <cell r="D101">
            <v>8.7893873074973161</v>
          </cell>
          <cell r="E101">
            <v>14.886912085862141</v>
          </cell>
          <cell r="L101">
            <v>32.493278673430439</v>
          </cell>
          <cell r="M101">
            <v>378</v>
          </cell>
        </row>
        <row r="102">
          <cell r="B102">
            <v>101</v>
          </cell>
          <cell r="D102">
            <v>3.9024629887656794</v>
          </cell>
          <cell r="E102">
            <v>6.0975247783648241</v>
          </cell>
          <cell r="L102">
            <v>32.546872498476155</v>
          </cell>
          <cell r="M102">
            <v>191</v>
          </cell>
        </row>
        <row r="103">
          <cell r="B103">
            <v>51</v>
          </cell>
          <cell r="D103">
            <v>1.5155196072876425</v>
          </cell>
          <cell r="E103">
            <v>2.1950617895991456</v>
          </cell>
          <cell r="L103">
            <v>32.598905338326361</v>
          </cell>
          <cell r="M103">
            <v>90</v>
          </cell>
        </row>
        <row r="104">
          <cell r="B104">
            <v>24</v>
          </cell>
          <cell r="D104">
            <v>0.4904594198341885</v>
          </cell>
          <cell r="E104">
            <v>0.67954218231150321</v>
          </cell>
          <cell r="L104">
            <v>32.649422658569286</v>
          </cell>
          <cell r="M104">
            <v>39</v>
          </cell>
        </row>
        <row r="105">
          <cell r="B105">
            <v>10</v>
          </cell>
          <cell r="D105">
            <v>0.14285225820413258</v>
          </cell>
          <cell r="E105">
            <v>0.18908276247731465</v>
          </cell>
          <cell r="L105">
            <v>32.698468600552708</v>
          </cell>
          <cell r="M105">
            <v>15</v>
          </cell>
        </row>
        <row r="106">
          <cell r="B106">
            <v>4</v>
          </cell>
          <cell r="D106">
            <v>4.6230504273182059E-2</v>
          </cell>
          <cell r="E106">
            <v>4.6230504273182059E-2</v>
          </cell>
          <cell r="L106">
            <v>32.746086019954085</v>
          </cell>
          <cell r="M106">
            <v>5</v>
          </cell>
        </row>
        <row r="107">
          <cell r="B107">
            <v>1</v>
          </cell>
          <cell r="D107">
            <v>0</v>
          </cell>
          <cell r="E107">
            <v>0</v>
          </cell>
          <cell r="L107">
            <v>32.792316524227267</v>
          </cell>
          <cell r="M107">
            <v>1</v>
          </cell>
        </row>
        <row r="108">
          <cell r="B108">
            <v>0</v>
          </cell>
          <cell r="D108">
            <v>0</v>
          </cell>
          <cell r="E108">
            <v>0</v>
          </cell>
          <cell r="L108">
            <v>32.83720050895851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ormule remb primes "/>
      <sheetName val="formule rem primes cap"/>
    </sheetNames>
    <sheetDataSet>
      <sheetData sheetId="0">
        <row r="12">
          <cell r="D12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50"/>
  </sheetPr>
  <dimension ref="A7:N91"/>
  <sheetViews>
    <sheetView tabSelected="1" topLeftCell="B7" workbookViewId="0">
      <selection activeCell="K30" sqref="K30"/>
    </sheetView>
  </sheetViews>
  <sheetFormatPr baseColWidth="10" defaultColWidth="29.5703125" defaultRowHeight="12.75"/>
  <cols>
    <col min="1" max="1" width="8" style="8" hidden="1" customWidth="1"/>
    <col min="2" max="2" width="0.140625" style="8" customWidth="1"/>
    <col min="3" max="3" width="14.42578125" style="8" hidden="1" customWidth="1"/>
    <col min="4" max="4" width="0.5703125" style="8" customWidth="1"/>
    <col min="5" max="5" width="8.5703125" style="8" hidden="1" customWidth="1"/>
    <col min="6" max="6" width="32.28515625" style="8" customWidth="1"/>
    <col min="7" max="7" width="31.5703125" style="8" customWidth="1"/>
    <col min="8" max="8" width="18.140625" style="8" customWidth="1"/>
    <col min="9" max="9" width="29.5703125" style="8" customWidth="1"/>
    <col min="10" max="10" width="21.5703125" style="8" customWidth="1"/>
    <col min="11" max="11" width="107.140625" style="8" customWidth="1"/>
    <col min="12" max="12" width="33" style="8" customWidth="1"/>
    <col min="13" max="13" width="12.5703125" style="8" hidden="1" customWidth="1"/>
    <col min="14" max="14" width="13" style="8" hidden="1" customWidth="1"/>
    <col min="15" max="15" width="0.140625" style="8" customWidth="1"/>
    <col min="16" max="16384" width="29.5703125" style="8"/>
  </cols>
  <sheetData>
    <row r="7" spans="1:14" s="2" customFormat="1">
      <c r="A7" s="1"/>
      <c r="B7" s="1"/>
      <c r="C7" s="1"/>
      <c r="D7" s="1"/>
      <c r="E7" s="1"/>
    </row>
    <row r="8" spans="1:14" s="2" customFormat="1">
      <c r="A8" s="187"/>
      <c r="B8" s="187"/>
      <c r="C8" s="1"/>
      <c r="D8" s="1"/>
      <c r="E8" s="1"/>
    </row>
    <row r="9" spans="1:14" s="2" customFormat="1">
      <c r="A9" s="1"/>
      <c r="B9" s="1"/>
      <c r="C9" s="1"/>
      <c r="D9" s="1"/>
      <c r="E9" s="1"/>
    </row>
    <row r="10" spans="1:14" s="2" customFormat="1">
      <c r="A10" s="187"/>
      <c r="B10" s="187"/>
      <c r="C10" s="187"/>
      <c r="D10" s="1"/>
      <c r="E10" s="1"/>
      <c r="I10" s="3"/>
      <c r="J10" s="4"/>
    </row>
    <row r="11" spans="1:14" s="2" customFormat="1">
      <c r="A11" s="187"/>
      <c r="B11" s="187"/>
      <c r="C11" s="187"/>
      <c r="D11" s="1"/>
      <c r="E11" s="1"/>
    </row>
    <row r="12" spans="1:14" s="2" customFormat="1">
      <c r="A12" s="187"/>
      <c r="B12" s="187"/>
      <c r="C12" s="187"/>
      <c r="D12" s="1"/>
      <c r="E12" s="1"/>
    </row>
    <row r="13" spans="1:14" s="2" customFormat="1" ht="10.5" customHeight="1" thickBot="1">
      <c r="A13" s="187"/>
      <c r="B13" s="187"/>
      <c r="C13" s="187"/>
      <c r="D13" s="1"/>
      <c r="E13" s="1"/>
      <c r="H13" s="146"/>
      <c r="I13" s="146"/>
      <c r="J13" s="146"/>
    </row>
    <row r="14" spans="1:14" s="2" customFormat="1" ht="37.5" hidden="1" customHeight="1">
      <c r="H14" s="146"/>
      <c r="I14" s="147"/>
      <c r="J14" s="146"/>
      <c r="N14" s="3">
        <f>(1200000/39.884)</f>
        <v>30087.253033798013</v>
      </c>
    </row>
    <row r="15" spans="1:14" s="2" customFormat="1" ht="59.25" hidden="1" customHeight="1" thickBot="1">
      <c r="H15" s="146"/>
      <c r="I15" s="146"/>
      <c r="J15" s="146"/>
    </row>
    <row r="16" spans="1:14" s="2" customFormat="1" ht="13.5" hidden="1" thickBot="1">
      <c r="H16" s="146"/>
      <c r="I16" s="146"/>
      <c r="J16" s="146"/>
    </row>
    <row r="17" spans="2:10" s="2" customFormat="1" ht="13.5" hidden="1" thickBot="1">
      <c r="H17" s="146"/>
      <c r="I17" s="146"/>
      <c r="J17" s="146"/>
    </row>
    <row r="18" spans="2:10" s="2" customFormat="1" ht="13.5" hidden="1" thickBot="1">
      <c r="H18" s="146"/>
      <c r="I18" s="146"/>
      <c r="J18" s="146"/>
    </row>
    <row r="19" spans="2:10" s="2" customFormat="1" ht="13.5" hidden="1" thickBot="1">
      <c r="H19" s="146"/>
      <c r="I19" s="146"/>
      <c r="J19" s="146"/>
    </row>
    <row r="20" spans="2:10" s="2" customFormat="1" ht="18.75" hidden="1" customHeight="1">
      <c r="H20" s="146"/>
      <c r="I20" s="146"/>
      <c r="J20" s="146"/>
    </row>
    <row r="21" spans="2:10" s="2" customFormat="1" ht="11.25" hidden="1" customHeight="1">
      <c r="H21" s="146"/>
      <c r="I21" s="146"/>
      <c r="J21" s="146"/>
    </row>
    <row r="22" spans="2:10" s="2" customFormat="1" ht="12" hidden="1" customHeight="1">
      <c r="H22" s="146"/>
      <c r="I22" s="146"/>
      <c r="J22" s="146"/>
    </row>
    <row r="23" spans="2:10" s="2" customFormat="1" ht="12.75" hidden="1" customHeight="1">
      <c r="H23" s="146"/>
      <c r="I23" s="146"/>
      <c r="J23" s="146"/>
    </row>
    <row r="24" spans="2:10" s="2" customFormat="1" ht="13.5" hidden="1" thickBot="1">
      <c r="H24" s="146"/>
      <c r="I24" s="146"/>
      <c r="J24" s="146"/>
    </row>
    <row r="25" spans="2:10" s="2" customFormat="1" ht="13.5" hidden="1" thickBot="1">
      <c r="H25" s="146"/>
      <c r="I25" s="146"/>
      <c r="J25" s="146"/>
    </row>
    <row r="26" spans="2:10" s="2" customFormat="1" ht="13.5" hidden="1" thickBot="1">
      <c r="B26" s="188"/>
      <c r="C26" s="188"/>
      <c r="D26" s="28"/>
      <c r="E26" s="28"/>
      <c r="F26" s="188"/>
      <c r="G26" s="188"/>
      <c r="H26" s="146"/>
      <c r="I26" s="146"/>
      <c r="J26" s="146"/>
    </row>
    <row r="27" spans="2:10" s="2" customFormat="1" ht="13.5" hidden="1" thickBot="1">
      <c r="B27" s="188"/>
      <c r="C27" s="188"/>
      <c r="D27" s="28"/>
      <c r="E27" s="28"/>
      <c r="F27" s="188"/>
      <c r="G27" s="188"/>
      <c r="H27" s="146"/>
      <c r="I27" s="146"/>
      <c r="J27" s="146"/>
    </row>
    <row r="28" spans="2:10" s="2" customFormat="1" ht="12.75" hidden="1" customHeight="1">
      <c r="B28" s="188"/>
      <c r="C28" s="188"/>
      <c r="D28" s="28"/>
      <c r="E28" s="28"/>
      <c r="F28" s="188"/>
      <c r="G28" s="188"/>
      <c r="H28" s="146"/>
      <c r="I28" s="146"/>
      <c r="J28" s="146"/>
    </row>
    <row r="29" spans="2:10" s="2" customFormat="1" ht="13.5" hidden="1" thickBot="1">
      <c r="B29" s="188"/>
      <c r="C29" s="188"/>
      <c r="D29" s="28"/>
      <c r="E29" s="28"/>
      <c r="F29" s="188"/>
      <c r="G29" s="188"/>
      <c r="H29" s="146"/>
      <c r="I29" s="146"/>
      <c r="J29" s="146"/>
    </row>
    <row r="30" spans="2:10" s="2" customFormat="1" ht="39.75" thickBot="1">
      <c r="B30" s="5">
        <v>1</v>
      </c>
      <c r="C30" s="6">
        <f>IF(B30&lt;($G$42+1),$G$38*(1+$G$41)^B30,0)</f>
        <v>5150</v>
      </c>
      <c r="D30" s="45"/>
      <c r="E30" s="45"/>
      <c r="G30" s="27"/>
      <c r="H30" s="161" t="s">
        <v>156</v>
      </c>
      <c r="I30" s="147"/>
      <c r="J30" s="146"/>
    </row>
    <row r="31" spans="2:10" s="2" customFormat="1" ht="13.5" thickBot="1">
      <c r="B31" s="7">
        <v>2</v>
      </c>
      <c r="C31" s="6">
        <f>IF(B31&lt;$G$42,$G$38*(1+$G$41)^B31,0)</f>
        <v>5304.5</v>
      </c>
      <c r="D31" s="45"/>
      <c r="E31" s="45"/>
      <c r="H31" s="153"/>
      <c r="I31" s="147"/>
      <c r="J31" s="146"/>
    </row>
    <row r="32" spans="2:10" s="2" customFormat="1" ht="13.5" thickBot="1">
      <c r="B32" s="7"/>
      <c r="C32" s="6"/>
      <c r="D32" s="45"/>
      <c r="E32" s="45"/>
      <c r="H32" s="146"/>
      <c r="I32" s="147"/>
      <c r="J32" s="146"/>
    </row>
    <row r="33" spans="1:13" s="2" customFormat="1" ht="13.5" thickBot="1">
      <c r="B33" s="7"/>
      <c r="C33" s="6"/>
      <c r="D33" s="45"/>
      <c r="E33" s="45"/>
      <c r="H33" s="146"/>
      <c r="I33" s="147"/>
      <c r="J33" s="146"/>
    </row>
    <row r="34" spans="1:13" s="2" customFormat="1" ht="17.25" thickBot="1">
      <c r="B34" s="7"/>
      <c r="C34" s="6"/>
      <c r="D34" s="45"/>
      <c r="E34" s="45"/>
      <c r="F34" s="21" t="s">
        <v>116</v>
      </c>
      <c r="G34" s="132"/>
      <c r="H34" s="153"/>
      <c r="I34" s="147"/>
      <c r="J34" s="146"/>
      <c r="L34" s="79">
        <f ca="1">TODAY()</f>
        <v>41205</v>
      </c>
    </row>
    <row r="35" spans="1:13" s="2" customFormat="1" ht="18.75" thickBot="1">
      <c r="B35" s="7">
        <v>3</v>
      </c>
      <c r="C35" s="48">
        <f>IF(B35&lt;$G$42,$G$38*(1+$G$41)^B35,0)</f>
        <v>5463.6350000000002</v>
      </c>
      <c r="D35" s="45"/>
      <c r="E35" s="45"/>
      <c r="F35" s="21" t="s">
        <v>42</v>
      </c>
      <c r="G35" s="23" t="s">
        <v>157</v>
      </c>
      <c r="H35" s="146"/>
      <c r="I35" s="148"/>
      <c r="J35" s="149"/>
      <c r="L35" s="2">
        <f ca="1">L34-G36</f>
        <v>9869</v>
      </c>
    </row>
    <row r="36" spans="1:13" s="2" customFormat="1" ht="18.75" thickBot="1">
      <c r="B36" s="7"/>
      <c r="C36" s="48"/>
      <c r="D36" s="45"/>
      <c r="E36" s="45"/>
      <c r="F36" s="21" t="s">
        <v>71</v>
      </c>
      <c r="G36" s="80">
        <v>31336</v>
      </c>
      <c r="H36" s="153"/>
      <c r="I36" s="148"/>
      <c r="J36" s="149"/>
      <c r="L36" s="2">
        <f ca="1">L35/365.25</f>
        <v>27.019849418206707</v>
      </c>
    </row>
    <row r="37" spans="1:13" s="2" customFormat="1" ht="18.75" thickBot="1">
      <c r="B37" s="7">
        <v>4</v>
      </c>
      <c r="C37" s="48">
        <f>IF(B37&lt;$G$42,$G$38*(1+$G$41)^B37,0)</f>
        <v>5627.5440499999995</v>
      </c>
      <c r="D37" s="45"/>
      <c r="E37" s="45"/>
      <c r="F37" s="21" t="s">
        <v>13</v>
      </c>
      <c r="G37" s="23">
        <f ca="1">M38</f>
        <v>27</v>
      </c>
      <c r="H37" s="146"/>
      <c r="I37" s="149"/>
      <c r="J37" s="150"/>
      <c r="L37" s="81">
        <f ca="1">ROUNDUP(L36,0)</f>
        <v>28</v>
      </c>
      <c r="M37" s="81"/>
    </row>
    <row r="38" spans="1:13" s="2" customFormat="1" ht="18.75" thickBot="1">
      <c r="A38" s="2" t="s">
        <v>3</v>
      </c>
      <c r="B38" s="7">
        <v>5</v>
      </c>
      <c r="C38" s="48">
        <f>IF(B38&lt;$G$42,$G$38*(1+$G$41)^B38,0)</f>
        <v>5796.3703714999992</v>
      </c>
      <c r="D38" s="45"/>
      <c r="E38" s="45"/>
      <c r="F38" s="21" t="s">
        <v>31</v>
      </c>
      <c r="G38" s="26">
        <v>5000</v>
      </c>
      <c r="H38" s="146"/>
      <c r="I38" s="146"/>
      <c r="J38" s="146"/>
      <c r="L38" s="164">
        <f ca="1">L37-L36</f>
        <v>0.98015058179329273</v>
      </c>
      <c r="M38" s="81">
        <f ca="1">IF(L38&gt;0.5,L37-1,L37)</f>
        <v>27</v>
      </c>
    </row>
    <row r="39" spans="1:13" s="2" customFormat="1" ht="18.75" thickBot="1">
      <c r="B39" s="7">
        <v>6</v>
      </c>
      <c r="C39" s="48">
        <f>IF(B39&lt;$G$42,$G$38*(1+$G$41)^B39,0)</f>
        <v>5970.2614826449999</v>
      </c>
      <c r="D39" s="45"/>
      <c r="E39" s="45"/>
      <c r="F39" s="21" t="s">
        <v>19</v>
      </c>
      <c r="G39" s="24">
        <v>17</v>
      </c>
      <c r="H39" s="153"/>
      <c r="I39" s="146"/>
      <c r="J39" s="146"/>
    </row>
    <row r="40" spans="1:13" s="2" customFormat="1" ht="18.75" thickBot="1">
      <c r="B40" s="7"/>
      <c r="C40" s="48"/>
      <c r="D40" s="45"/>
      <c r="E40" s="45"/>
      <c r="F40" s="21" t="s">
        <v>72</v>
      </c>
      <c r="G40" s="24">
        <f ca="1">G37+G39</f>
        <v>44</v>
      </c>
      <c r="H40" s="146"/>
      <c r="I40" s="146"/>
      <c r="J40" s="146"/>
      <c r="L40" s="2">
        <v>2</v>
      </c>
      <c r="M40" s="2" t="s">
        <v>114</v>
      </c>
    </row>
    <row r="41" spans="1:13" s="2" customFormat="1" ht="18.75" thickBot="1">
      <c r="B41" s="7">
        <v>7</v>
      </c>
      <c r="C41" s="48">
        <f>IF(B41&lt;$G$42,$G$38*(1+$G$41)^B41,0)</f>
        <v>6149.3693271243501</v>
      </c>
      <c r="D41" s="45"/>
      <c r="E41" s="45"/>
      <c r="F41" s="21" t="s">
        <v>14</v>
      </c>
      <c r="G41" s="52">
        <v>0.03</v>
      </c>
      <c r="H41" s="146"/>
      <c r="I41" s="146"/>
      <c r="J41" s="146"/>
      <c r="M41" s="2" t="s">
        <v>115</v>
      </c>
    </row>
    <row r="42" spans="1:13" s="2" customFormat="1" ht="18.75" thickBot="1">
      <c r="B42" s="7">
        <v>8</v>
      </c>
      <c r="C42" s="48">
        <f>IF(B42&lt;$G$42,$G$38*(1+$G$41)^B42,0)</f>
        <v>6333.8504069380797</v>
      </c>
      <c r="D42" s="45"/>
      <c r="E42" s="45"/>
      <c r="F42" s="22" t="s">
        <v>15</v>
      </c>
      <c r="G42" s="25">
        <v>10</v>
      </c>
      <c r="H42" s="146"/>
      <c r="I42" s="146"/>
      <c r="J42" s="146"/>
      <c r="M42" s="2" t="str">
        <f>IF(L40=1,"Célibataire(e )","Marié(e )")</f>
        <v>Marié(e )</v>
      </c>
    </row>
    <row r="43" spans="1:13" s="2" customFormat="1" ht="18.75" thickBot="1">
      <c r="B43" s="7">
        <v>9</v>
      </c>
      <c r="C43" s="48">
        <f>IF(B43&lt;$G$42,$G$38*(1+$G$41)^B43,0)</f>
        <v>6523.865919146222</v>
      </c>
      <c r="D43" s="45"/>
      <c r="E43" s="45"/>
      <c r="F43" s="21" t="s">
        <v>44</v>
      </c>
      <c r="G43" s="50">
        <v>70000</v>
      </c>
      <c r="H43" s="146"/>
      <c r="I43" s="146"/>
      <c r="J43" s="146"/>
      <c r="L43" s="2">
        <v>1</v>
      </c>
      <c r="M43" s="2" t="s">
        <v>117</v>
      </c>
    </row>
    <row r="44" spans="1:13" s="2" customFormat="1" ht="18.75" thickBot="1">
      <c r="B44" s="7"/>
      <c r="C44" s="48"/>
      <c r="D44" s="45"/>
      <c r="E44" s="45"/>
      <c r="F44" s="21" t="s">
        <v>49</v>
      </c>
      <c r="G44" s="62"/>
      <c r="M44" s="2" t="s">
        <v>118</v>
      </c>
    </row>
    <row r="45" spans="1:13" s="2" customFormat="1" ht="18.75" customHeight="1" thickBot="1">
      <c r="B45" s="7">
        <v>10</v>
      </c>
      <c r="C45" s="48">
        <f t="shared" ref="C45:C69" si="0">IF(B45&lt;$G$42,$G$38*(1+$G$41)^B45,0)</f>
        <v>0</v>
      </c>
      <c r="D45" s="53"/>
      <c r="E45" s="53"/>
      <c r="F45" s="54" t="s">
        <v>48</v>
      </c>
      <c r="G45" s="25">
        <v>3</v>
      </c>
      <c r="H45" s="55"/>
      <c r="M45" s="2" t="s">
        <v>119</v>
      </c>
    </row>
    <row r="46" spans="1:13" s="2" customFormat="1" ht="17.25" customHeight="1" thickBot="1">
      <c r="B46" s="7">
        <v>11</v>
      </c>
      <c r="C46" s="48">
        <f t="shared" si="0"/>
        <v>0</v>
      </c>
      <c r="D46" s="53"/>
      <c r="E46" s="53"/>
      <c r="F46" s="56"/>
      <c r="G46" s="57"/>
      <c r="H46" s="55"/>
    </row>
    <row r="47" spans="1:13" s="2" customFormat="1" ht="21" customHeight="1" thickBot="1">
      <c r="B47" s="7">
        <v>12</v>
      </c>
      <c r="C47" s="48">
        <f t="shared" si="0"/>
        <v>0</v>
      </c>
      <c r="D47" s="58"/>
      <c r="E47" s="58"/>
      <c r="F47" s="59"/>
      <c r="G47" s="55"/>
      <c r="M47" s="2" t="str">
        <f>IF(L43=1,"Mr.",IF(L43=2,"Mme.","Mlle"))</f>
        <v>Mr.</v>
      </c>
    </row>
    <row r="48" spans="1:13" s="2" customFormat="1" ht="21" customHeight="1" thickBot="1">
      <c r="B48" s="7">
        <v>13</v>
      </c>
      <c r="C48" s="48">
        <f t="shared" si="0"/>
        <v>0</v>
      </c>
      <c r="D48" s="58"/>
      <c r="E48" s="58"/>
      <c r="F48" s="55"/>
      <c r="G48" s="167" t="s">
        <v>0</v>
      </c>
      <c r="H48" s="168"/>
      <c r="I48" s="196" t="s">
        <v>1</v>
      </c>
      <c r="J48" s="197"/>
    </row>
    <row r="49" spans="2:10" s="2" customFormat="1" ht="22.5" customHeight="1" thickBot="1">
      <c r="B49" s="9">
        <v>14</v>
      </c>
      <c r="C49" s="49">
        <f t="shared" si="0"/>
        <v>0</v>
      </c>
      <c r="D49" s="58"/>
      <c r="E49" s="58"/>
      <c r="F49" s="60" t="s">
        <v>30</v>
      </c>
      <c r="G49" s="165">
        <f ca="1">C79</f>
        <v>103792.89847011495</v>
      </c>
      <c r="H49" s="166"/>
      <c r="I49" s="194">
        <f ca="1">C82</f>
        <v>102989.1947685411</v>
      </c>
      <c r="J49" s="195"/>
    </row>
    <row r="50" spans="2:10" s="2" customFormat="1" ht="30" customHeight="1" thickBot="1">
      <c r="B50" s="9">
        <v>15</v>
      </c>
      <c r="C50" s="49">
        <f t="shared" si="0"/>
        <v>0</v>
      </c>
      <c r="D50" s="58"/>
      <c r="E50" s="58"/>
      <c r="F50" s="60" t="s">
        <v>51</v>
      </c>
      <c r="G50" s="165">
        <f>G38*G39</f>
        <v>85000</v>
      </c>
      <c r="H50" s="166"/>
      <c r="I50" s="169">
        <f>G38*G39</f>
        <v>85000</v>
      </c>
      <c r="J50" s="170"/>
    </row>
    <row r="51" spans="2:10" s="2" customFormat="1" ht="19.5" customHeight="1" thickBot="1">
      <c r="B51" s="9">
        <v>16</v>
      </c>
      <c r="C51" s="49">
        <f t="shared" si="0"/>
        <v>0</v>
      </c>
      <c r="D51" s="58"/>
      <c r="E51" s="58"/>
      <c r="F51" s="61" t="s">
        <v>22</v>
      </c>
      <c r="G51" s="165">
        <f ca="1">G49-G50</f>
        <v>18792.898470114946</v>
      </c>
      <c r="H51" s="166"/>
      <c r="I51" s="177">
        <f ca="1">I49-I50</f>
        <v>17989.1947685411</v>
      </c>
      <c r="J51" s="170"/>
    </row>
    <row r="52" spans="2:10" s="2" customFormat="1" ht="12.75" customHeight="1" thickBot="1">
      <c r="B52" s="9">
        <v>17</v>
      </c>
      <c r="C52" s="49">
        <f t="shared" si="0"/>
        <v>0</v>
      </c>
      <c r="D52" s="58"/>
      <c r="E52" s="58"/>
      <c r="F52" s="60" t="s">
        <v>21</v>
      </c>
      <c r="G52" s="165">
        <f>irpp!D47</f>
        <v>29750</v>
      </c>
      <c r="H52" s="166"/>
      <c r="I52" s="194">
        <f>irpp!D47</f>
        <v>29750</v>
      </c>
      <c r="J52" s="195"/>
    </row>
    <row r="53" spans="2:10" s="2" customFormat="1" ht="21" customHeight="1" thickBot="1">
      <c r="B53" s="9">
        <v>18</v>
      </c>
      <c r="C53" s="49">
        <f t="shared" si="0"/>
        <v>0</v>
      </c>
      <c r="D53" s="58"/>
      <c r="E53" s="58"/>
      <c r="F53" s="180" t="s">
        <v>2</v>
      </c>
      <c r="G53" s="175">
        <f ca="1">G51+G52</f>
        <v>48542.898470114946</v>
      </c>
      <c r="H53" s="176"/>
      <c r="I53" s="190">
        <f ca="1">I51+I52</f>
        <v>47739.1947685411</v>
      </c>
      <c r="J53" s="191"/>
    </row>
    <row r="54" spans="2:10" s="2" customFormat="1" ht="18.75" customHeight="1" thickBot="1">
      <c r="B54" s="9">
        <v>19</v>
      </c>
      <c r="C54" s="49">
        <f t="shared" si="0"/>
        <v>0</v>
      </c>
      <c r="D54" s="58"/>
      <c r="E54" s="58"/>
      <c r="F54" s="181"/>
      <c r="G54" s="173" t="s">
        <v>16</v>
      </c>
      <c r="H54" s="174"/>
      <c r="I54" s="192" t="s">
        <v>16</v>
      </c>
      <c r="J54" s="193"/>
    </row>
    <row r="55" spans="2:10" s="2" customFormat="1" ht="19.5" customHeight="1" thickBot="1">
      <c r="B55" s="9">
        <v>20</v>
      </c>
      <c r="C55" s="49">
        <f t="shared" si="0"/>
        <v>0</v>
      </c>
      <c r="D55" s="58"/>
      <c r="E55" s="58"/>
      <c r="F55" s="19" t="s">
        <v>12</v>
      </c>
      <c r="G55" s="171">
        <f>G38*(G42-1)</f>
        <v>45000</v>
      </c>
      <c r="H55" s="172"/>
      <c r="I55" s="185">
        <f>C70</f>
        <v>52319.396557353648</v>
      </c>
      <c r="J55" s="172"/>
    </row>
    <row r="56" spans="2:10" ht="21" customHeight="1" thickBot="1">
      <c r="B56" s="9">
        <v>21</v>
      </c>
      <c r="C56" s="49">
        <f t="shared" si="0"/>
        <v>0</v>
      </c>
      <c r="D56" s="45"/>
      <c r="E56" s="45"/>
      <c r="F56" s="18">
        <f>G42</f>
        <v>10</v>
      </c>
      <c r="G56" s="183" t="s">
        <v>18</v>
      </c>
      <c r="H56" s="184"/>
      <c r="I56" s="186" t="s">
        <v>17</v>
      </c>
      <c r="J56" s="184"/>
    </row>
    <row r="57" spans="2:10" ht="19.5" customHeight="1" thickBot="1">
      <c r="B57" s="9">
        <v>22</v>
      </c>
      <c r="C57" s="49">
        <f t="shared" si="0"/>
        <v>0</v>
      </c>
      <c r="D57" s="29"/>
      <c r="E57" s="29"/>
      <c r="F57" s="20" t="s">
        <v>25</v>
      </c>
      <c r="G57" s="173" t="s">
        <v>52</v>
      </c>
      <c r="H57" s="174"/>
      <c r="I57" s="182" t="s">
        <v>52</v>
      </c>
      <c r="J57" s="174"/>
    </row>
    <row r="58" spans="2:10" ht="18" customHeight="1" thickBot="1">
      <c r="B58" s="9">
        <v>23</v>
      </c>
      <c r="C58" s="10">
        <f t="shared" si="0"/>
        <v>0</v>
      </c>
      <c r="D58" s="29"/>
      <c r="E58" s="29"/>
      <c r="F58" s="8" t="s">
        <v>26</v>
      </c>
    </row>
    <row r="59" spans="2:10" ht="21.75" customHeight="1" thickBot="1">
      <c r="B59" s="9">
        <v>24</v>
      </c>
      <c r="C59" s="10">
        <f t="shared" si="0"/>
        <v>0</v>
      </c>
      <c r="D59" s="29"/>
      <c r="E59" s="29"/>
    </row>
    <row r="60" spans="2:10" ht="21.75" customHeight="1" thickBot="1">
      <c r="B60" s="9">
        <v>25</v>
      </c>
      <c r="C60" s="10">
        <f t="shared" si="0"/>
        <v>0</v>
      </c>
      <c r="D60" s="29"/>
      <c r="E60" s="29"/>
    </row>
    <row r="61" spans="2:10" ht="13.5" thickBot="1">
      <c r="B61" s="9">
        <v>26</v>
      </c>
      <c r="C61" s="10">
        <f t="shared" si="0"/>
        <v>0</v>
      </c>
      <c r="D61" s="29"/>
      <c r="E61" s="29"/>
    </row>
    <row r="62" spans="2:10" ht="13.5" thickBot="1">
      <c r="B62" s="9">
        <v>27</v>
      </c>
      <c r="C62" s="10">
        <f t="shared" si="0"/>
        <v>0</v>
      </c>
      <c r="D62" s="29"/>
      <c r="E62" s="29"/>
    </row>
    <row r="63" spans="2:10" ht="13.5" hidden="1" thickBot="1">
      <c r="B63" s="9">
        <v>28</v>
      </c>
      <c r="C63" s="10">
        <f t="shared" si="0"/>
        <v>0</v>
      </c>
      <c r="D63" s="29"/>
      <c r="E63" s="29"/>
    </row>
    <row r="64" spans="2:10" ht="13.5" thickBot="1">
      <c r="B64" s="9">
        <v>29</v>
      </c>
      <c r="C64" s="10">
        <f t="shared" si="0"/>
        <v>0</v>
      </c>
      <c r="D64" s="29"/>
      <c r="E64" s="29"/>
    </row>
    <row r="65" spans="2:10" ht="13.5" thickBot="1">
      <c r="B65" s="9">
        <v>36</v>
      </c>
      <c r="C65" s="10">
        <f t="shared" si="0"/>
        <v>0</v>
      </c>
      <c r="D65" s="29"/>
      <c r="E65" s="29"/>
    </row>
    <row r="66" spans="2:10" ht="13.5" thickBot="1">
      <c r="B66" s="9">
        <v>37</v>
      </c>
      <c r="C66" s="10">
        <f t="shared" si="0"/>
        <v>0</v>
      </c>
      <c r="D66" s="29"/>
      <c r="E66" s="29"/>
      <c r="J66" s="16"/>
    </row>
    <row r="67" spans="2:10" ht="12" customHeight="1">
      <c r="B67" s="9">
        <v>38</v>
      </c>
      <c r="C67" s="10">
        <f t="shared" si="0"/>
        <v>0</v>
      </c>
      <c r="D67" s="29"/>
      <c r="E67" s="29"/>
    </row>
    <row r="68" spans="2:10" ht="2.25" hidden="1" customHeight="1" thickBot="1">
      <c r="B68" s="9">
        <v>39</v>
      </c>
      <c r="C68" s="10">
        <f t="shared" si="0"/>
        <v>0</v>
      </c>
      <c r="D68" s="29"/>
      <c r="E68" s="29"/>
    </row>
    <row r="69" spans="2:10" ht="13.5" hidden="1" thickBot="1">
      <c r="B69" s="9">
        <v>40</v>
      </c>
      <c r="C69" s="10">
        <f t="shared" si="0"/>
        <v>0</v>
      </c>
      <c r="D69" s="29"/>
      <c r="E69" s="29"/>
    </row>
    <row r="70" spans="2:10" ht="13.5" hidden="1" thickBot="1">
      <c r="B70" s="11" t="s">
        <v>5</v>
      </c>
      <c r="C70" s="12">
        <f>SUM(C30:C69)</f>
        <v>52319.396557353648</v>
      </c>
      <c r="D70" s="29"/>
      <c r="E70" s="29"/>
    </row>
    <row r="71" spans="2:10" hidden="1">
      <c r="B71" s="13" t="s">
        <v>6</v>
      </c>
      <c r="C71" s="178">
        <f>G38*G42</f>
        <v>50000</v>
      </c>
      <c r="D71" s="29"/>
      <c r="E71" s="29"/>
    </row>
    <row r="72" spans="2:10" ht="13.5" hidden="1" thickBot="1">
      <c r="B72" s="14" t="s">
        <v>7</v>
      </c>
      <c r="C72" s="179"/>
      <c r="D72" s="29"/>
      <c r="E72" s="29"/>
    </row>
    <row r="73" spans="2:10" ht="13.5" hidden="1" thickBot="1">
      <c r="B73" s="14" t="s">
        <v>4</v>
      </c>
      <c r="C73" s="15">
        <f>C70-C71</f>
        <v>2319.3965573536479</v>
      </c>
      <c r="D73" s="29"/>
      <c r="E73" s="29"/>
    </row>
    <row r="74" spans="2:10" hidden="1">
      <c r="D74" s="29"/>
      <c r="E74" s="29"/>
    </row>
    <row r="75" spans="2:10" hidden="1">
      <c r="B75" s="16" t="s">
        <v>10</v>
      </c>
      <c r="C75" s="17" t="e">
        <f>INDEX(tar!#REF!:'tar'!BC74,'Simulateur CDAR et CDARC   '!C80,'Simulateur CDAR et CDARC   '!C81)</f>
        <v>#REF!</v>
      </c>
      <c r="D75" s="29"/>
      <c r="E75" s="29"/>
    </row>
    <row r="76" spans="2:10" hidden="1">
      <c r="B76" s="16" t="s">
        <v>11</v>
      </c>
      <c r="C76" s="17">
        <f>+INDEX(tarc!A1:'tarc'!BD74,'Simulateur CDAR et CDARC   '!C80,'Simulateur CDAR et CDARC   '!C81)</f>
        <v>39.883909083379955</v>
      </c>
      <c r="D76" s="29"/>
      <c r="E76" s="29"/>
    </row>
    <row r="77" spans="2:10" hidden="1">
      <c r="C77" s="17"/>
      <c r="D77" s="29"/>
      <c r="E77" s="29"/>
    </row>
    <row r="78" spans="2:10" hidden="1">
      <c r="D78" s="29"/>
      <c r="E78" s="29"/>
    </row>
    <row r="79" spans="2:10" hidden="1">
      <c r="B79" s="8" t="s">
        <v>9</v>
      </c>
      <c r="C79" s="17">
        <f ca="1">IF(G38&gt;0,((G38*1000)/INDEX(tar!A1:BE74,G37,G39)))</f>
        <v>103792.89847011495</v>
      </c>
      <c r="D79" s="46"/>
      <c r="E79" s="46">
        <f ca="1">INDEX(tar!A1:BE74,G37,G39)</f>
        <v>48.172852610331994</v>
      </c>
      <c r="F79" s="8">
        <f ca="1">1000*6000/E79</f>
        <v>124551.47816413792</v>
      </c>
    </row>
    <row r="80" spans="2:10" hidden="1">
      <c r="C80" s="8">
        <v>28</v>
      </c>
      <c r="D80" s="47"/>
      <c r="E80" s="47"/>
    </row>
    <row r="81" spans="2:14" hidden="1">
      <c r="C81" s="8">
        <v>20</v>
      </c>
      <c r="D81" s="47"/>
      <c r="E81" s="47"/>
    </row>
    <row r="82" spans="2:14" hidden="1">
      <c r="B82" s="8" t="s">
        <v>1</v>
      </c>
      <c r="C82" s="17">
        <f ca="1">IF(G38&gt;0,(G38*1000)/INDEX(tarc!$A$1:$BE$74,'Simulateur CDAR et CDARC   '!G37,'Simulateur CDAR et CDARC   '!G39),0)</f>
        <v>102989.1947685411</v>
      </c>
      <c r="D82" s="46"/>
      <c r="E82" s="46">
        <f ca="1">INDEX(tarc!$A$1:$BE$74,'Simulateur CDAR et CDARC   '!G37,'Simulateur CDAR et CDARC   '!G39)</f>
        <v>48.548782338157395</v>
      </c>
    </row>
    <row r="83" spans="2:14" hidden="1"/>
    <row r="84" spans="2:14" hidden="1">
      <c r="D84" s="17"/>
      <c r="E84" s="17"/>
    </row>
    <row r="85" spans="2:14">
      <c r="D85" s="17"/>
      <c r="E85" s="17"/>
    </row>
    <row r="86" spans="2:14">
      <c r="D86" s="17"/>
      <c r="E86" s="17"/>
    </row>
    <row r="88" spans="2:14">
      <c r="D88" s="17"/>
      <c r="E88" s="17"/>
    </row>
    <row r="90" spans="2:14">
      <c r="K90" s="189"/>
      <c r="L90" s="189"/>
      <c r="M90" s="189"/>
      <c r="N90" s="189"/>
    </row>
    <row r="91" spans="2:14">
      <c r="D91" s="17"/>
      <c r="E91" s="17"/>
    </row>
  </sheetData>
  <mergeCells count="37">
    <mergeCell ref="M90:N90"/>
    <mergeCell ref="I53:J53"/>
    <mergeCell ref="I54:J54"/>
    <mergeCell ref="K90:L90"/>
    <mergeCell ref="I52:J52"/>
    <mergeCell ref="I48:J48"/>
    <mergeCell ref="I49:J49"/>
    <mergeCell ref="F27:G27"/>
    <mergeCell ref="F28:G28"/>
    <mergeCell ref="B26:C26"/>
    <mergeCell ref="B27:C27"/>
    <mergeCell ref="B28:C28"/>
    <mergeCell ref="B29:C29"/>
    <mergeCell ref="F29:G29"/>
    <mergeCell ref="A8:B8"/>
    <mergeCell ref="A10:C10"/>
    <mergeCell ref="A11:C11"/>
    <mergeCell ref="A12:C12"/>
    <mergeCell ref="A13:C13"/>
    <mergeCell ref="F26:G26"/>
    <mergeCell ref="C71:C72"/>
    <mergeCell ref="F53:F54"/>
    <mergeCell ref="G57:H57"/>
    <mergeCell ref="I57:J57"/>
    <mergeCell ref="G56:H56"/>
    <mergeCell ref="I55:J55"/>
    <mergeCell ref="I56:J56"/>
    <mergeCell ref="G49:H49"/>
    <mergeCell ref="G48:H48"/>
    <mergeCell ref="I50:J50"/>
    <mergeCell ref="G55:H55"/>
    <mergeCell ref="G54:H54"/>
    <mergeCell ref="G53:H53"/>
    <mergeCell ref="G52:H52"/>
    <mergeCell ref="G51:H51"/>
    <mergeCell ref="G50:H50"/>
    <mergeCell ref="I51:J51"/>
  </mergeCells>
  <phoneticPr fontId="2" type="noConversion"/>
  <dataValidations disablePrompts="1" xWindow="551" yWindow="361" count="2">
    <dataValidation type="whole" allowBlank="1" showInputMessage="1" showErrorMessage="1" errorTitle="Donnée Invalide" error="L'année de survenance ne peut pas être supérieure à la durée du contrat" sqref="G42">
      <formula1>0</formula1>
      <formula2>G39</formula2>
    </dataValidation>
    <dataValidation type="whole" showInputMessage="1" showErrorMessage="1" errorTitle="Donnée Invalide" error="Insérer:_x000a_0 si l'assuré est célibataire_x000a_1 si l'assuré est marie(e)" prompt="Insérer:_x000a_0 si l'assuré est célibataire_x000a_1 si l'assuré est marie(e)" sqref="G44">
      <formula1>0</formula1>
      <formula2>1</formula2>
    </dataValidation>
  </dataValidations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cellWatches>
    <cellWatch r="G42"/>
  </cellWatche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44"/>
  </sheetPr>
  <dimension ref="A1:N61"/>
  <sheetViews>
    <sheetView zoomScaleNormal="100" workbookViewId="0">
      <selection activeCell="C9" sqref="C9"/>
    </sheetView>
  </sheetViews>
  <sheetFormatPr baseColWidth="10" defaultRowHeight="12.75"/>
  <cols>
    <col min="1" max="1" width="23" style="30" customWidth="1"/>
    <col min="2" max="2" width="5.28515625" style="30" customWidth="1"/>
    <col min="3" max="3" width="30" style="30" customWidth="1"/>
    <col min="4" max="4" width="27" style="30" customWidth="1"/>
    <col min="5" max="5" width="12.85546875" style="30" customWidth="1"/>
    <col min="6" max="6" width="8.5703125" style="30" customWidth="1"/>
    <col min="7" max="7" width="14.42578125" style="30" customWidth="1"/>
    <col min="8" max="8" width="17.85546875" style="30" customWidth="1"/>
    <col min="9" max="9" width="10.85546875" style="30" customWidth="1"/>
    <col min="10" max="10" width="4.42578125" style="30" customWidth="1"/>
    <col min="11" max="11" width="17.85546875" style="30" customWidth="1"/>
    <col min="12" max="12" width="15.85546875" style="30" customWidth="1"/>
    <col min="13" max="16384" width="11.42578125" style="30"/>
  </cols>
  <sheetData>
    <row r="1" spans="1:14" ht="15">
      <c r="E1" s="34" t="s">
        <v>141</v>
      </c>
      <c r="F1" s="34"/>
      <c r="G1" s="34"/>
      <c r="H1" s="34"/>
      <c r="I1" s="64">
        <f ca="1">C32</f>
        <v>103792.89847011495</v>
      </c>
      <c r="J1" s="70" t="s">
        <v>60</v>
      </c>
      <c r="K1" s="64">
        <f ca="1">D32</f>
        <v>102989.1947685411</v>
      </c>
      <c r="L1" s="38"/>
    </row>
    <row r="2" spans="1:14" ht="14.25" customHeight="1">
      <c r="E2" s="34" t="s">
        <v>58</v>
      </c>
      <c r="F2" s="34"/>
      <c r="H2" s="34"/>
      <c r="I2" s="34" t="s">
        <v>132</v>
      </c>
    </row>
    <row r="3" spans="1:14" ht="14.25" customHeight="1">
      <c r="E3" s="34" t="s">
        <v>131</v>
      </c>
      <c r="F3" s="34"/>
    </row>
    <row r="4" spans="1:14" ht="21.75" customHeight="1">
      <c r="E4" s="34" t="s">
        <v>59</v>
      </c>
    </row>
    <row r="5" spans="1:14" ht="15.75" customHeight="1">
      <c r="E5" s="34" t="s">
        <v>62</v>
      </c>
      <c r="F5" s="65"/>
      <c r="G5" s="65">
        <f ca="1">'Simulateur CDAR et CDARC   '!G40</f>
        <v>44</v>
      </c>
    </row>
    <row r="6" spans="1:14" ht="21" customHeight="1">
      <c r="E6" s="34" t="s">
        <v>142</v>
      </c>
    </row>
    <row r="7" spans="1:14" ht="15">
      <c r="E7" s="34" t="s">
        <v>65</v>
      </c>
    </row>
    <row r="8" spans="1:14" ht="15">
      <c r="C8" s="144" t="s">
        <v>128</v>
      </c>
      <c r="D8" s="145">
        <f ca="1">TODAY()</f>
        <v>41205</v>
      </c>
      <c r="E8" s="34"/>
    </row>
    <row r="9" spans="1:14" ht="18">
      <c r="A9" s="63" t="s">
        <v>123</v>
      </c>
      <c r="B9" s="63" t="str">
        <f>'Simulateur CDAR et CDARC   '!M47</f>
        <v>Mr.</v>
      </c>
      <c r="C9" s="36" t="str">
        <f>'Simulateur CDAR et CDARC   '!G35</f>
        <v>durand</v>
      </c>
      <c r="D9" s="35"/>
      <c r="E9" s="198" t="s">
        <v>36</v>
      </c>
      <c r="F9" s="205"/>
      <c r="G9" s="205"/>
      <c r="H9" s="205"/>
      <c r="I9" s="205"/>
      <c r="J9" s="205"/>
      <c r="K9" s="205"/>
    </row>
    <row r="10" spans="1:14">
      <c r="A10" s="35" t="s">
        <v>54</v>
      </c>
      <c r="B10" s="35"/>
      <c r="C10" s="35"/>
      <c r="D10" s="35"/>
    </row>
    <row r="11" spans="1:14" ht="15" customHeight="1">
      <c r="A11" s="38" t="s">
        <v>61</v>
      </c>
      <c r="B11" s="38"/>
      <c r="C11" s="38"/>
      <c r="D11" s="38"/>
      <c r="E11" s="206" t="s">
        <v>146</v>
      </c>
      <c r="F11" s="206"/>
      <c r="G11" s="206"/>
      <c r="H11" s="206"/>
      <c r="I11" s="206"/>
      <c r="J11" s="206"/>
      <c r="K11" s="206"/>
    </row>
    <row r="12" spans="1:14" ht="15">
      <c r="A12" s="38"/>
      <c r="B12" s="38"/>
      <c r="C12" s="38"/>
      <c r="D12" s="38"/>
      <c r="E12" s="32">
        <f>C16</f>
        <v>5000</v>
      </c>
      <c r="F12" s="51" t="s">
        <v>64</v>
      </c>
      <c r="G12" s="51"/>
      <c r="H12" s="51"/>
      <c r="I12" s="51"/>
      <c r="J12" s="51"/>
      <c r="K12" s="32"/>
    </row>
    <row r="13" spans="1:14" ht="14.25" customHeight="1">
      <c r="A13" s="198" t="s">
        <v>33</v>
      </c>
      <c r="B13" s="198"/>
      <c r="C13" s="198"/>
      <c r="D13" s="198"/>
      <c r="E13" s="33"/>
      <c r="F13" s="31"/>
      <c r="G13" s="31"/>
      <c r="H13" s="31"/>
      <c r="I13" s="31"/>
      <c r="J13" s="31"/>
      <c r="K13" s="31"/>
      <c r="L13" s="31"/>
      <c r="M13" s="31"/>
      <c r="N13" s="31"/>
    </row>
    <row r="14" spans="1:14" ht="22.5" customHeight="1">
      <c r="E14" s="198" t="s">
        <v>35</v>
      </c>
      <c r="F14" s="198"/>
      <c r="G14" s="198"/>
      <c r="H14" s="198"/>
      <c r="I14" s="198"/>
      <c r="J14" s="198"/>
      <c r="K14" s="198"/>
      <c r="L14" s="31"/>
      <c r="M14" s="31"/>
      <c r="N14" s="31"/>
    </row>
    <row r="15" spans="1:14" ht="18.75" customHeight="1">
      <c r="A15" s="203" t="s">
        <v>13</v>
      </c>
      <c r="B15" s="203"/>
      <c r="C15" s="155">
        <f ca="1">'Simulateur CDAR et CDARC   '!G37</f>
        <v>27</v>
      </c>
      <c r="E15" s="34" t="s">
        <v>67</v>
      </c>
      <c r="F15" s="34"/>
      <c r="G15" s="34"/>
      <c r="H15" s="34"/>
      <c r="I15" s="34"/>
      <c r="J15" s="34"/>
      <c r="K15" s="34"/>
      <c r="L15" s="31"/>
      <c r="M15" s="31"/>
      <c r="N15" s="31"/>
    </row>
    <row r="16" spans="1:14" ht="18">
      <c r="A16" s="203" t="s">
        <v>43</v>
      </c>
      <c r="B16" s="203"/>
      <c r="C16" s="156">
        <f>'Simulateur CDAR et CDARC   '!G38</f>
        <v>5000</v>
      </c>
      <c r="E16" s="34" t="s">
        <v>68</v>
      </c>
    </row>
    <row r="17" spans="1:11" ht="18">
      <c r="A17" s="203" t="s">
        <v>19</v>
      </c>
      <c r="B17" s="203"/>
      <c r="C17" s="155">
        <f>'Simulateur CDAR et CDARC   '!G39</f>
        <v>17</v>
      </c>
    </row>
    <row r="18" spans="1:11" ht="18">
      <c r="A18" s="160" t="s">
        <v>14</v>
      </c>
      <c r="B18" s="160"/>
      <c r="C18" s="157">
        <v>0.03</v>
      </c>
      <c r="E18" s="34" t="s">
        <v>55</v>
      </c>
    </row>
    <row r="19" spans="1:11" ht="18">
      <c r="A19" s="160" t="s">
        <v>15</v>
      </c>
      <c r="B19" s="160"/>
      <c r="C19" s="158">
        <f>'Simulateur CDAR et CDARC   '!G42</f>
        <v>10</v>
      </c>
      <c r="E19" s="34" t="s">
        <v>45</v>
      </c>
      <c r="F19" s="34"/>
      <c r="G19" s="34"/>
      <c r="H19" s="72">
        <f>irpp!D47</f>
        <v>29750</v>
      </c>
      <c r="I19" s="34" t="s">
        <v>120</v>
      </c>
      <c r="J19" s="207">
        <f>irpp!D44</f>
        <v>1750</v>
      </c>
      <c r="K19" s="207"/>
    </row>
    <row r="20" spans="1:11" ht="18">
      <c r="A20" s="203" t="s">
        <v>44</v>
      </c>
      <c r="B20" s="203"/>
      <c r="C20" s="156">
        <f>'Simulateur CDAR et CDARC   '!G43</f>
        <v>70000</v>
      </c>
      <c r="E20" s="34" t="s">
        <v>121</v>
      </c>
    </row>
    <row r="21" spans="1:11" ht="22.5" customHeight="1">
      <c r="A21" s="203" t="s">
        <v>23</v>
      </c>
      <c r="B21" s="203"/>
      <c r="C21" s="159" t="str">
        <f>'Simulateur CDAR et CDARC   '!M42</f>
        <v>Marié(e )</v>
      </c>
      <c r="E21" s="34" t="s">
        <v>37</v>
      </c>
      <c r="F21" s="34"/>
      <c r="G21" s="34"/>
      <c r="H21" s="34"/>
      <c r="I21" s="34"/>
      <c r="J21" s="34"/>
      <c r="K21" s="34"/>
    </row>
    <row r="22" spans="1:11" ht="18">
      <c r="A22" s="203" t="s">
        <v>24</v>
      </c>
      <c r="B22" s="203"/>
      <c r="C22" s="158">
        <f>'Simulateur CDAR et CDARC   '!G45</f>
        <v>3</v>
      </c>
      <c r="E22" s="34" t="s">
        <v>38</v>
      </c>
      <c r="F22" s="34"/>
    </row>
    <row r="23" spans="1:11" ht="18">
      <c r="E23" s="198" t="s">
        <v>39</v>
      </c>
      <c r="F23" s="198"/>
      <c r="G23" s="198"/>
      <c r="H23" s="198"/>
      <c r="I23" s="198"/>
      <c r="J23" s="198"/>
      <c r="K23" s="198"/>
    </row>
    <row r="24" spans="1:11" ht="18">
      <c r="A24" s="198" t="s">
        <v>32</v>
      </c>
      <c r="B24" s="198"/>
      <c r="C24" s="198"/>
      <c r="D24" s="198"/>
    </row>
    <row r="25" spans="1:11" ht="15">
      <c r="E25" s="34" t="s">
        <v>143</v>
      </c>
      <c r="F25" s="34"/>
      <c r="G25" s="34"/>
      <c r="H25" s="34"/>
      <c r="I25" s="34"/>
      <c r="J25" s="34"/>
      <c r="K25" s="34"/>
    </row>
    <row r="26" spans="1:11" ht="15">
      <c r="A26" s="38" t="s">
        <v>56</v>
      </c>
      <c r="B26" s="38"/>
      <c r="C26" s="38"/>
      <c r="D26" s="38"/>
      <c r="E26" s="34" t="s">
        <v>40</v>
      </c>
      <c r="F26" s="34"/>
      <c r="G26" s="34"/>
      <c r="H26" s="34"/>
      <c r="I26" s="34"/>
      <c r="J26" s="34"/>
      <c r="K26" s="34"/>
    </row>
    <row r="27" spans="1:11">
      <c r="A27" s="38" t="s">
        <v>34</v>
      </c>
      <c r="B27" s="38"/>
      <c r="C27" s="38"/>
      <c r="D27" s="38"/>
    </row>
    <row r="28" spans="1:11" ht="15">
      <c r="A28" s="163" t="s">
        <v>140</v>
      </c>
      <c r="B28" s="38"/>
      <c r="C28" s="38"/>
      <c r="D28" s="38"/>
      <c r="E28" s="34" t="s">
        <v>147</v>
      </c>
    </row>
    <row r="29" spans="1:11" ht="15.75" thickBot="1">
      <c r="E29" s="34" t="s">
        <v>41</v>
      </c>
    </row>
    <row r="30" spans="1:11">
      <c r="C30" s="201" t="str">
        <f>'Simulateur CDAR et CDARC   '!G48</f>
        <v>CDAR</v>
      </c>
      <c r="D30" s="201" t="str">
        <f>'Simulateur CDAR et CDARC   '!I48</f>
        <v>CDARC</v>
      </c>
    </row>
    <row r="31" spans="1:11" ht="13.5" thickBot="1">
      <c r="C31" s="202"/>
      <c r="D31" s="202"/>
    </row>
    <row r="32" spans="1:11" ht="16.5" thickBot="1">
      <c r="A32" s="212" t="str">
        <f>'Simulateur CDAR et CDARC   '!F49</f>
        <v>Capital Minimum Garanti</v>
      </c>
      <c r="B32" s="213"/>
      <c r="C32" s="73">
        <f ca="1">'Simulateur CDAR et CDARC   '!G49</f>
        <v>103792.89847011495</v>
      </c>
      <c r="D32" s="73">
        <f ca="1">'Simulateur CDAR et CDARC   '!I49</f>
        <v>102989.1947685411</v>
      </c>
    </row>
    <row r="33" spans="1:11" ht="15.75">
      <c r="A33" s="208" t="s">
        <v>29</v>
      </c>
      <c r="B33" s="209"/>
      <c r="C33" s="199">
        <f>'Simulateur CDAR et CDARC   '!G50</f>
        <v>85000</v>
      </c>
      <c r="D33" s="199">
        <f>'Simulateur CDAR et CDARC   '!I50</f>
        <v>85000</v>
      </c>
    </row>
    <row r="34" spans="1:11" ht="16.5" thickBot="1">
      <c r="A34" s="210" t="s">
        <v>53</v>
      </c>
      <c r="B34" s="211"/>
      <c r="C34" s="200"/>
      <c r="D34" s="200"/>
      <c r="E34" s="38"/>
    </row>
    <row r="35" spans="1:11">
      <c r="A35" s="214" t="str">
        <f>'Simulateur CDAR et CDARC   '!F51</f>
        <v>Gain Minimum Garanti</v>
      </c>
      <c r="B35" s="215"/>
      <c r="C35" s="199">
        <f ca="1">'Simulateur CDAR et CDARC   '!G51</f>
        <v>18792.898470114946</v>
      </c>
      <c r="D35" s="199">
        <f ca="1">'Simulateur CDAR et CDARC   '!I51</f>
        <v>17989.1947685411</v>
      </c>
      <c r="E35" s="38"/>
    </row>
    <row r="36" spans="1:11" ht="12.75" customHeight="1" thickBot="1">
      <c r="A36" s="216"/>
      <c r="B36" s="217"/>
      <c r="C36" s="200"/>
      <c r="D36" s="200"/>
      <c r="E36" s="38"/>
    </row>
    <row r="37" spans="1:11" ht="13.5" customHeight="1" thickBot="1">
      <c r="A37" s="212" t="str">
        <f>'Simulateur CDAR et CDARC   '!F52</f>
        <v>Gain Fiscal</v>
      </c>
      <c r="B37" s="213"/>
      <c r="C37" s="73">
        <f>'Simulateur CDAR et CDARC   '!G52</f>
        <v>29750</v>
      </c>
      <c r="D37" s="73">
        <f>'Simulateur CDAR et CDARC   '!I52</f>
        <v>29750</v>
      </c>
      <c r="E37" s="34" t="s">
        <v>144</v>
      </c>
    </row>
    <row r="38" spans="1:11" ht="15.75">
      <c r="A38" s="214"/>
      <c r="B38" s="215"/>
      <c r="C38" s="73">
        <f ca="1">'Simulateur CDAR et CDARC   '!G53</f>
        <v>48542.898470114946</v>
      </c>
      <c r="D38" s="73">
        <f ca="1">'Simulateur CDAR et CDARC   '!I53</f>
        <v>47739.1947685411</v>
      </c>
      <c r="E38" s="34" t="s">
        <v>46</v>
      </c>
    </row>
    <row r="39" spans="1:11" ht="15.75">
      <c r="A39" s="220" t="s">
        <v>2</v>
      </c>
      <c r="B39" s="221"/>
      <c r="C39" s="66" t="s">
        <v>28</v>
      </c>
      <c r="D39" s="67" t="s">
        <v>28</v>
      </c>
      <c r="E39" s="34" t="s">
        <v>145</v>
      </c>
    </row>
    <row r="40" spans="1:11" ht="18.75" thickBot="1">
      <c r="A40" s="216"/>
      <c r="B40" s="217"/>
      <c r="C40" s="68" t="s">
        <v>27</v>
      </c>
      <c r="D40" s="69" t="s">
        <v>27</v>
      </c>
      <c r="E40" s="39"/>
    </row>
    <row r="41" spans="1:11" ht="15.75">
      <c r="A41" s="208" t="str">
        <f>'Simulateur CDAR et CDARC   '!F55</f>
        <v xml:space="preserve">Survenance à la   </v>
      </c>
      <c r="B41" s="209"/>
      <c r="C41" s="73">
        <f>'Simulateur CDAR et CDARC   '!G55</f>
        <v>45000</v>
      </c>
      <c r="D41" s="73">
        <f>'Simulateur CDAR et CDARC   '!I55</f>
        <v>52319.396557353648</v>
      </c>
      <c r="E41" s="40" t="s">
        <v>57</v>
      </c>
    </row>
    <row r="42" spans="1:11" ht="12.75" customHeight="1">
      <c r="A42" s="218">
        <f>'Simulateur CDAR et CDARC   '!F56</f>
        <v>10</v>
      </c>
      <c r="B42" s="219"/>
      <c r="C42" s="41" t="s">
        <v>28</v>
      </c>
      <c r="D42" s="42" t="s">
        <v>28</v>
      </c>
      <c r="F42" s="204"/>
      <c r="G42" s="204"/>
      <c r="H42" s="204"/>
      <c r="I42" s="204"/>
      <c r="J42" s="204"/>
    </row>
    <row r="43" spans="1:11" ht="15" customHeight="1" thickBot="1">
      <c r="A43" s="210" t="str">
        <f>'Simulateur CDAR et CDARC   '!F57</f>
        <v>année *</v>
      </c>
      <c r="B43" s="211"/>
      <c r="C43" s="43" t="s">
        <v>27</v>
      </c>
      <c r="D43" s="44" t="s">
        <v>27</v>
      </c>
      <c r="E43" s="204"/>
      <c r="F43" s="204"/>
      <c r="G43" s="204"/>
      <c r="H43" s="204"/>
      <c r="I43" s="204"/>
      <c r="J43" s="204"/>
      <c r="K43" s="204"/>
    </row>
    <row r="44" spans="1:11">
      <c r="A44" s="30" t="s">
        <v>63</v>
      </c>
    </row>
    <row r="61" ht="13.5" customHeight="1"/>
  </sheetData>
  <mergeCells count="32">
    <mergeCell ref="A35:B36"/>
    <mergeCell ref="A41:B41"/>
    <mergeCell ref="A42:B42"/>
    <mergeCell ref="A43:B43"/>
    <mergeCell ref="A37:B37"/>
    <mergeCell ref="A38:B38"/>
    <mergeCell ref="A39:B39"/>
    <mergeCell ref="A40:B40"/>
    <mergeCell ref="A17:B17"/>
    <mergeCell ref="A20:B20"/>
    <mergeCell ref="A21:B21"/>
    <mergeCell ref="A22:B22"/>
    <mergeCell ref="A33:B33"/>
    <mergeCell ref="A34:B34"/>
    <mergeCell ref="A32:B32"/>
    <mergeCell ref="E43:K43"/>
    <mergeCell ref="E9:K9"/>
    <mergeCell ref="F42:J42"/>
    <mergeCell ref="E11:K11"/>
    <mergeCell ref="E14:K14"/>
    <mergeCell ref="E23:K23"/>
    <mergeCell ref="J19:K19"/>
    <mergeCell ref="A13:D13"/>
    <mergeCell ref="A24:D24"/>
    <mergeCell ref="C35:C36"/>
    <mergeCell ref="D35:D36"/>
    <mergeCell ref="C33:C34"/>
    <mergeCell ref="C30:C31"/>
    <mergeCell ref="D30:D31"/>
    <mergeCell ref="D33:D34"/>
    <mergeCell ref="A15:B15"/>
    <mergeCell ref="A16:B16"/>
  </mergeCells>
  <phoneticPr fontId="2" type="noConversion"/>
  <pageMargins left="0.78740157480314965" right="0.78740157480314965" top="0.98425196850393704" bottom="0.98425196850393704" header="0.51181102362204722" footer="0.51181102362204722"/>
  <pageSetup paperSize="9" pageOrder="overThenDown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44"/>
  </sheetPr>
  <dimension ref="A1:N62"/>
  <sheetViews>
    <sheetView workbookViewId="0">
      <selection activeCell="C8" sqref="C8"/>
    </sheetView>
  </sheetViews>
  <sheetFormatPr baseColWidth="10" defaultRowHeight="12.75"/>
  <cols>
    <col min="1" max="1" width="26.140625" style="30" customWidth="1"/>
    <col min="2" max="2" width="5.28515625" style="30" customWidth="1"/>
    <col min="3" max="3" width="30.85546875" style="30" customWidth="1"/>
    <col min="4" max="4" width="22.7109375" style="30" customWidth="1"/>
    <col min="5" max="5" width="13.85546875" style="30" customWidth="1"/>
    <col min="6" max="6" width="8.5703125" style="30" customWidth="1"/>
    <col min="7" max="7" width="14.42578125" style="30" customWidth="1"/>
    <col min="8" max="8" width="18.7109375" style="30" customWidth="1"/>
    <col min="9" max="9" width="10.140625" style="30" customWidth="1"/>
    <col min="10" max="10" width="3.7109375" style="30" customWidth="1"/>
    <col min="11" max="11" width="16.7109375" style="30" customWidth="1"/>
    <col min="12" max="12" width="15.85546875" style="30" customWidth="1"/>
    <col min="13" max="16384" width="11.42578125" style="30"/>
  </cols>
  <sheetData>
    <row r="1" spans="1:14" ht="15">
      <c r="E1" s="34" t="s">
        <v>148</v>
      </c>
      <c r="F1" s="34"/>
      <c r="G1" s="34"/>
      <c r="H1" s="152"/>
      <c r="J1" s="222">
        <f ca="1">C30</f>
        <v>103792.89847011495</v>
      </c>
      <c r="K1" s="222"/>
      <c r="L1" s="38"/>
    </row>
    <row r="2" spans="1:14" ht="14.25" customHeight="1">
      <c r="E2" s="239" t="s">
        <v>133</v>
      </c>
      <c r="F2" s="239"/>
      <c r="G2" s="239"/>
      <c r="H2" s="239"/>
      <c r="I2" s="239"/>
      <c r="J2" s="239"/>
      <c r="K2" s="239"/>
    </row>
    <row r="3" spans="1:14" ht="14.25" customHeight="1">
      <c r="E3" s="154" t="s">
        <v>134</v>
      </c>
      <c r="F3" s="154"/>
      <c r="G3" s="154"/>
      <c r="H3" s="154"/>
      <c r="I3" s="154"/>
      <c r="J3" s="154"/>
      <c r="K3" s="154"/>
    </row>
    <row r="4" spans="1:14" ht="21.75" customHeight="1">
      <c r="E4" s="34" t="s">
        <v>59</v>
      </c>
    </row>
    <row r="5" spans="1:14" ht="15.75" customHeight="1">
      <c r="E5" s="34" t="s">
        <v>62</v>
      </c>
      <c r="F5" s="65"/>
      <c r="G5" s="65">
        <f ca="1">'Simulateur CDAR et CDARC   '!G40</f>
        <v>44</v>
      </c>
    </row>
    <row r="6" spans="1:14" ht="21" customHeight="1">
      <c r="E6" s="34" t="s">
        <v>142</v>
      </c>
    </row>
    <row r="7" spans="1:14" ht="15">
      <c r="C7" s="144" t="s">
        <v>128</v>
      </c>
      <c r="D7" s="145">
        <f ca="1">TODAY()</f>
        <v>41205</v>
      </c>
      <c r="E7" s="34" t="s">
        <v>69</v>
      </c>
    </row>
    <row r="8" spans="1:14" ht="15">
      <c r="A8" s="63" t="s">
        <v>124</v>
      </c>
      <c r="B8" s="63" t="str">
        <f>'Simulateur CDAR et CDARC   '!M47</f>
        <v>Mr.</v>
      </c>
      <c r="C8" s="36" t="str">
        <f>'Simulateur CDAR et CDARC   '!G35</f>
        <v>durand</v>
      </c>
      <c r="D8" s="35"/>
      <c r="E8" s="34"/>
    </row>
    <row r="9" spans="1:14" ht="18">
      <c r="A9" s="35" t="s">
        <v>54</v>
      </c>
      <c r="B9" s="35"/>
      <c r="C9" s="35"/>
      <c r="D9" s="35"/>
      <c r="E9" s="198" t="s">
        <v>36</v>
      </c>
      <c r="F9" s="205"/>
      <c r="G9" s="205"/>
      <c r="H9" s="205"/>
      <c r="I9" s="205"/>
      <c r="J9" s="205"/>
      <c r="K9" s="205"/>
    </row>
    <row r="10" spans="1:14">
      <c r="A10" s="38" t="s">
        <v>61</v>
      </c>
      <c r="B10" s="38"/>
      <c r="C10" s="38"/>
      <c r="D10" s="38"/>
    </row>
    <row r="11" spans="1:14" ht="15" customHeight="1">
      <c r="A11" s="38"/>
      <c r="B11" s="38"/>
      <c r="C11" s="38"/>
      <c r="D11" s="38"/>
      <c r="E11" s="206" t="s">
        <v>149</v>
      </c>
      <c r="F11" s="206"/>
      <c r="G11" s="206"/>
      <c r="H11" s="206"/>
      <c r="I11" s="206"/>
      <c r="J11" s="206"/>
      <c r="K11" s="206"/>
    </row>
    <row r="12" spans="1:14" ht="18">
      <c r="A12" s="198" t="s">
        <v>33</v>
      </c>
      <c r="B12" s="198"/>
      <c r="C12" s="198"/>
      <c r="D12" s="198"/>
      <c r="E12" s="32">
        <f>C15</f>
        <v>5000</v>
      </c>
      <c r="F12" s="51" t="s">
        <v>64</v>
      </c>
      <c r="G12" s="51"/>
      <c r="H12" s="51"/>
      <c r="I12" s="51"/>
      <c r="J12" s="51"/>
      <c r="K12" s="32"/>
    </row>
    <row r="13" spans="1:14" ht="14.25" customHeight="1">
      <c r="E13" s="33"/>
      <c r="F13" s="31"/>
      <c r="G13" s="31"/>
      <c r="H13" s="31"/>
      <c r="I13" s="31"/>
      <c r="J13" s="31"/>
      <c r="K13" s="31"/>
      <c r="L13" s="31"/>
      <c r="M13" s="31"/>
      <c r="N13" s="31"/>
    </row>
    <row r="14" spans="1:14" ht="22.5" customHeight="1">
      <c r="A14" s="203" t="s">
        <v>13</v>
      </c>
      <c r="B14" s="203"/>
      <c r="C14" s="134">
        <f ca="1">'Simulateur CDAR et CDARC   '!G37</f>
        <v>27</v>
      </c>
      <c r="E14" s="198" t="s">
        <v>35</v>
      </c>
      <c r="F14" s="198"/>
      <c r="G14" s="198"/>
      <c r="H14" s="198"/>
      <c r="I14" s="198"/>
      <c r="J14" s="198"/>
      <c r="K14" s="198"/>
      <c r="L14" s="31"/>
      <c r="M14" s="31"/>
      <c r="N14" s="31"/>
    </row>
    <row r="15" spans="1:14" ht="18.75" customHeight="1">
      <c r="A15" s="203" t="s">
        <v>43</v>
      </c>
      <c r="B15" s="203"/>
      <c r="C15" s="135">
        <f>'Simulateur CDAR et CDARC   '!G38</f>
        <v>5000</v>
      </c>
      <c r="E15" s="34" t="s">
        <v>67</v>
      </c>
      <c r="F15" s="34"/>
      <c r="G15" s="34"/>
      <c r="H15" s="34"/>
      <c r="I15" s="34"/>
      <c r="J15" s="34"/>
      <c r="K15" s="34"/>
      <c r="L15" s="31"/>
      <c r="M15" s="31"/>
      <c r="N15" s="31"/>
    </row>
    <row r="16" spans="1:14" ht="18">
      <c r="A16" s="203" t="s">
        <v>19</v>
      </c>
      <c r="B16" s="203"/>
      <c r="C16" s="134">
        <f>'Simulateur CDAR et CDARC   '!G39</f>
        <v>17</v>
      </c>
      <c r="E16" s="34" t="s">
        <v>68</v>
      </c>
    </row>
    <row r="17" spans="1:11" ht="18">
      <c r="A17" s="133" t="s">
        <v>72</v>
      </c>
      <c r="B17" s="133"/>
      <c r="C17" s="134">
        <f ca="1">C14+C16</f>
        <v>44</v>
      </c>
    </row>
    <row r="18" spans="1:11" ht="18">
      <c r="A18" s="203" t="s">
        <v>14</v>
      </c>
      <c r="B18" s="203"/>
      <c r="C18" s="136">
        <v>0.03</v>
      </c>
      <c r="E18" s="34" t="s">
        <v>55</v>
      </c>
    </row>
    <row r="19" spans="1:11" ht="18">
      <c r="A19" s="203" t="s">
        <v>44</v>
      </c>
      <c r="B19" s="203"/>
      <c r="C19" s="135">
        <f>'Simulateur CDAR et CDARC   '!G43</f>
        <v>70000</v>
      </c>
      <c r="E19" s="34" t="s">
        <v>45</v>
      </c>
      <c r="F19" s="34"/>
      <c r="G19" s="34"/>
      <c r="H19" s="151">
        <f>C35</f>
        <v>29750</v>
      </c>
      <c r="I19" s="34"/>
    </row>
    <row r="20" spans="1:11" ht="18">
      <c r="A20" s="203" t="s">
        <v>23</v>
      </c>
      <c r="B20" s="203"/>
      <c r="C20" s="137" t="str">
        <f>'Simulateur CDAR et CDARC   '!M42</f>
        <v>Marié(e )</v>
      </c>
      <c r="E20" s="34" t="s">
        <v>37</v>
      </c>
      <c r="F20" s="34"/>
      <c r="G20" s="34"/>
      <c r="H20" s="34"/>
      <c r="I20" s="34"/>
      <c r="J20" s="34"/>
      <c r="K20" s="34"/>
    </row>
    <row r="21" spans="1:11" ht="18">
      <c r="A21" s="203" t="s">
        <v>24</v>
      </c>
      <c r="B21" s="203"/>
      <c r="C21" s="138">
        <f>'Simulateur CDAR et CDARC   '!G45</f>
        <v>3</v>
      </c>
      <c r="E21" s="34" t="s">
        <v>38</v>
      </c>
      <c r="F21" s="34"/>
    </row>
    <row r="22" spans="1:11" ht="22.5" customHeight="1"/>
    <row r="23" spans="1:11" ht="18">
      <c r="A23" s="198" t="s">
        <v>32</v>
      </c>
      <c r="B23" s="198"/>
      <c r="C23" s="198"/>
      <c r="D23" s="198"/>
      <c r="E23" s="198" t="s">
        <v>39</v>
      </c>
      <c r="F23" s="198"/>
      <c r="G23" s="198"/>
      <c r="H23" s="198"/>
      <c r="I23" s="198"/>
      <c r="J23" s="198"/>
      <c r="K23" s="198"/>
    </row>
    <row r="25" spans="1:11" ht="15">
      <c r="A25" s="38" t="s">
        <v>125</v>
      </c>
      <c r="B25" s="38"/>
      <c r="C25" s="38"/>
      <c r="D25" s="38"/>
      <c r="E25" s="34" t="s">
        <v>150</v>
      </c>
      <c r="F25" s="34"/>
      <c r="G25" s="34"/>
      <c r="H25" s="34"/>
      <c r="I25" s="34"/>
      <c r="J25" s="34"/>
      <c r="K25" s="34"/>
    </row>
    <row r="26" spans="1:11" ht="15">
      <c r="A26" s="38" t="s">
        <v>126</v>
      </c>
      <c r="B26" s="38"/>
      <c r="C26" s="38"/>
      <c r="D26" s="38"/>
      <c r="E26" s="34" t="s">
        <v>40</v>
      </c>
      <c r="F26" s="34"/>
      <c r="G26" s="34"/>
      <c r="H26" s="34"/>
      <c r="I26" s="34"/>
      <c r="J26" s="34"/>
      <c r="K26" s="34"/>
    </row>
    <row r="27" spans="1:11" ht="13.5" thickBot="1"/>
    <row r="28" spans="1:11" ht="15">
      <c r="C28" s="229" t="str">
        <f>'Simulateur CDAR et CDARC   '!G48</f>
        <v>CDAR</v>
      </c>
      <c r="D28" s="230"/>
      <c r="E28" s="34" t="s">
        <v>151</v>
      </c>
    </row>
    <row r="29" spans="1:11" ht="15.75" thickBot="1">
      <c r="C29" s="231"/>
      <c r="D29" s="232"/>
      <c r="E29" s="34" t="s">
        <v>41</v>
      </c>
    </row>
    <row r="30" spans="1:11" ht="16.5" customHeight="1" thickBot="1">
      <c r="A30" s="212" t="str">
        <f>'Simulateur CDAR et CDARC   '!F49</f>
        <v>Capital Minimum Garanti</v>
      </c>
      <c r="B30" s="213"/>
      <c r="C30" s="233">
        <f ca="1">'Simulateur CDAR et CDARC   '!G49</f>
        <v>103792.89847011495</v>
      </c>
      <c r="D30" s="234"/>
    </row>
    <row r="31" spans="1:11" ht="16.5" customHeight="1">
      <c r="A31" s="208" t="s">
        <v>29</v>
      </c>
      <c r="B31" s="209"/>
      <c r="C31" s="235">
        <f>'Simulateur CDAR et CDARC   '!G50</f>
        <v>85000</v>
      </c>
      <c r="D31" s="236"/>
    </row>
    <row r="32" spans="1:11" ht="23.25" customHeight="1" thickBot="1">
      <c r="A32" s="210" t="s">
        <v>53</v>
      </c>
      <c r="B32" s="211"/>
      <c r="C32" s="237"/>
      <c r="D32" s="238"/>
    </row>
    <row r="33" spans="1:11" ht="17.25" customHeight="1">
      <c r="A33" s="214" t="str">
        <f>'Simulateur CDAR et CDARC   '!F51</f>
        <v>Gain Minimum Garanti</v>
      </c>
      <c r="B33" s="215"/>
      <c r="C33" s="235">
        <f ca="1">'Simulateur CDAR et CDARC   '!G51</f>
        <v>18792.898470114946</v>
      </c>
      <c r="D33" s="236"/>
    </row>
    <row r="34" spans="1:11" ht="13.5" thickBot="1">
      <c r="A34" s="216"/>
      <c r="B34" s="217"/>
      <c r="C34" s="237"/>
      <c r="D34" s="238"/>
      <c r="E34" s="38"/>
    </row>
    <row r="35" spans="1:11" ht="21" thickBot="1">
      <c r="A35" s="212" t="str">
        <f>'Simulateur CDAR et CDARC   '!F52</f>
        <v>Gain Fiscal</v>
      </c>
      <c r="B35" s="213"/>
      <c r="C35" s="233">
        <f>'Simulateur CDAR et CDARC   '!G52</f>
        <v>29750</v>
      </c>
      <c r="D35" s="234"/>
      <c r="E35" s="38"/>
    </row>
    <row r="36" spans="1:11" ht="15.75" customHeight="1">
      <c r="A36" s="214"/>
      <c r="B36" s="215"/>
      <c r="C36" s="235">
        <f ca="1">'Simulateur CDAR et CDARC   '!G53</f>
        <v>48542.898470114946</v>
      </c>
      <c r="D36" s="236"/>
      <c r="E36" s="38"/>
    </row>
    <row r="37" spans="1:11" ht="18">
      <c r="A37" s="220" t="s">
        <v>2</v>
      </c>
      <c r="B37" s="221"/>
      <c r="C37" s="225" t="s">
        <v>28</v>
      </c>
      <c r="D37" s="226"/>
      <c r="E37" s="34" t="s">
        <v>144</v>
      </c>
    </row>
    <row r="38" spans="1:11" ht="18.75" thickBot="1">
      <c r="A38" s="216"/>
      <c r="B38" s="217"/>
      <c r="C38" s="227" t="s">
        <v>27</v>
      </c>
      <c r="D38" s="228"/>
      <c r="E38" s="34" t="s">
        <v>46</v>
      </c>
    </row>
    <row r="39" spans="1:11" ht="20.25">
      <c r="A39" s="208" t="s">
        <v>127</v>
      </c>
      <c r="B39" s="209"/>
      <c r="C39" s="223">
        <f>'Simulateur CDAR et CDARC   '!G55</f>
        <v>45000</v>
      </c>
      <c r="D39" s="224"/>
      <c r="E39" s="34" t="s">
        <v>152</v>
      </c>
    </row>
    <row r="40" spans="1:11" ht="18">
      <c r="A40" s="218">
        <f>'Simulateur CDAR et CDARC   '!F56</f>
        <v>10</v>
      </c>
      <c r="B40" s="219"/>
      <c r="C40" s="225" t="s">
        <v>28</v>
      </c>
      <c r="D40" s="226"/>
      <c r="E40" s="40" t="s">
        <v>57</v>
      </c>
    </row>
    <row r="41" spans="1:11" ht="18.75" thickBot="1">
      <c r="A41" s="210" t="str">
        <f>'Simulateur CDAR et CDARC   '!F57</f>
        <v>année *</v>
      </c>
      <c r="B41" s="211"/>
      <c r="C41" s="227" t="s">
        <v>27</v>
      </c>
      <c r="D41" s="228"/>
      <c r="F41" s="204"/>
      <c r="G41" s="204"/>
      <c r="H41" s="204"/>
      <c r="I41" s="204"/>
      <c r="J41" s="204"/>
    </row>
    <row r="42" spans="1:11">
      <c r="A42" s="30" t="s">
        <v>63</v>
      </c>
      <c r="E42" s="204"/>
      <c r="F42" s="204"/>
      <c r="G42" s="204"/>
      <c r="H42" s="204"/>
      <c r="I42" s="204"/>
      <c r="J42" s="204"/>
      <c r="K42" s="204"/>
    </row>
    <row r="43" spans="1:11" ht="12.75" customHeight="1"/>
    <row r="44" spans="1:11" ht="15" customHeight="1"/>
    <row r="62" ht="13.5" customHeight="1"/>
  </sheetData>
  <mergeCells count="39">
    <mergeCell ref="A41:B41"/>
    <mergeCell ref="A36:B36"/>
    <mergeCell ref="A37:B37"/>
    <mergeCell ref="A38:B38"/>
    <mergeCell ref="A39:B39"/>
    <mergeCell ref="E14:K14"/>
    <mergeCell ref="A31:B31"/>
    <mergeCell ref="C36:D36"/>
    <mergeCell ref="C33:D34"/>
    <mergeCell ref="C35:D35"/>
    <mergeCell ref="E2:K2"/>
    <mergeCell ref="A30:B30"/>
    <mergeCell ref="A19:B19"/>
    <mergeCell ref="A20:B20"/>
    <mergeCell ref="A21:B21"/>
    <mergeCell ref="A14:B14"/>
    <mergeCell ref="E23:K23"/>
    <mergeCell ref="A23:D23"/>
    <mergeCell ref="A18:B18"/>
    <mergeCell ref="E42:K42"/>
    <mergeCell ref="C37:D37"/>
    <mergeCell ref="C38:D38"/>
    <mergeCell ref="A32:B32"/>
    <mergeCell ref="A33:B34"/>
    <mergeCell ref="C28:D29"/>
    <mergeCell ref="C30:D30"/>
    <mergeCell ref="C31:D32"/>
    <mergeCell ref="A35:B35"/>
    <mergeCell ref="A40:B40"/>
    <mergeCell ref="J1:K1"/>
    <mergeCell ref="C39:D39"/>
    <mergeCell ref="C40:D40"/>
    <mergeCell ref="C41:D41"/>
    <mergeCell ref="F41:J41"/>
    <mergeCell ref="A15:B15"/>
    <mergeCell ref="A16:B16"/>
    <mergeCell ref="E9:K9"/>
    <mergeCell ref="E11:K11"/>
    <mergeCell ref="A12:D12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indexed="44"/>
  </sheetPr>
  <dimension ref="A1:N68"/>
  <sheetViews>
    <sheetView topLeftCell="A16" workbookViewId="0">
      <selection activeCell="C18" sqref="C18"/>
    </sheetView>
  </sheetViews>
  <sheetFormatPr baseColWidth="10" defaultRowHeight="12.75"/>
  <cols>
    <col min="1" max="1" width="26.140625" style="30" customWidth="1"/>
    <col min="2" max="2" width="5.28515625" style="30" customWidth="1"/>
    <col min="3" max="3" width="30.85546875" style="30" customWidth="1"/>
    <col min="4" max="4" width="22.7109375" style="30" customWidth="1"/>
    <col min="5" max="5" width="13.85546875" style="30" customWidth="1"/>
    <col min="6" max="6" width="8.5703125" style="30" customWidth="1"/>
    <col min="7" max="7" width="14.42578125" style="30" customWidth="1"/>
    <col min="8" max="8" width="18.7109375" style="30" customWidth="1"/>
    <col min="9" max="9" width="10.140625" style="30" customWidth="1"/>
    <col min="10" max="10" width="3.7109375" style="30" customWidth="1"/>
    <col min="11" max="11" width="16.7109375" style="30" customWidth="1"/>
    <col min="12" max="12" width="15.85546875" style="30" customWidth="1"/>
    <col min="13" max="16384" width="11.42578125" style="30"/>
  </cols>
  <sheetData>
    <row r="1" spans="1:14" ht="15">
      <c r="E1" s="34" t="s">
        <v>130</v>
      </c>
      <c r="F1" s="34"/>
      <c r="G1" s="34"/>
      <c r="H1" s="152"/>
      <c r="J1" s="222">
        <f ca="1">C35</f>
        <v>103792.89847011495</v>
      </c>
      <c r="K1" s="222"/>
      <c r="L1" s="38"/>
    </row>
    <row r="2" spans="1:14" ht="14.25" customHeight="1">
      <c r="E2" s="239" t="s">
        <v>133</v>
      </c>
      <c r="F2" s="239"/>
      <c r="G2" s="239"/>
      <c r="H2" s="239"/>
      <c r="I2" s="239"/>
      <c r="J2" s="239"/>
      <c r="K2" s="239"/>
    </row>
    <row r="3" spans="1:14" ht="14.25" customHeight="1">
      <c r="E3" s="154" t="s">
        <v>134</v>
      </c>
      <c r="F3" s="154"/>
      <c r="G3" s="154"/>
      <c r="H3" s="154"/>
      <c r="I3" s="154"/>
      <c r="J3" s="154"/>
      <c r="K3" s="154"/>
    </row>
    <row r="4" spans="1:14" ht="21.75" customHeight="1">
      <c r="E4" s="34"/>
    </row>
    <row r="5" spans="1:14" ht="15.75" customHeight="1">
      <c r="E5" s="198" t="s">
        <v>36</v>
      </c>
      <c r="F5" s="205"/>
      <c r="G5" s="205"/>
      <c r="H5" s="205"/>
      <c r="I5" s="205"/>
      <c r="J5" s="205"/>
      <c r="K5" s="205"/>
    </row>
    <row r="6" spans="1:14" ht="21" customHeight="1"/>
    <row r="7" spans="1:14" ht="15">
      <c r="E7" s="206" t="s">
        <v>50</v>
      </c>
      <c r="F7" s="206"/>
      <c r="G7" s="206"/>
      <c r="H7" s="206"/>
      <c r="I7" s="206"/>
      <c r="J7" s="206"/>
      <c r="K7" s="206"/>
    </row>
    <row r="8" spans="1:14" ht="15">
      <c r="E8" s="32">
        <f>C18</f>
        <v>5000</v>
      </c>
      <c r="F8" s="51" t="s">
        <v>64</v>
      </c>
      <c r="G8" s="51"/>
      <c r="H8" s="51"/>
      <c r="I8" s="51"/>
      <c r="J8" s="51"/>
      <c r="K8" s="32"/>
    </row>
    <row r="9" spans="1:14" ht="19.5">
      <c r="C9" s="144" t="s">
        <v>128</v>
      </c>
      <c r="D9" s="145">
        <f ca="1">TODAY()</f>
        <v>41205</v>
      </c>
      <c r="E9" s="33"/>
      <c r="F9" s="31"/>
      <c r="G9" s="31"/>
      <c r="H9" s="31"/>
      <c r="I9" s="31"/>
      <c r="J9" s="31"/>
      <c r="K9" s="31"/>
    </row>
    <row r="10" spans="1:14" ht="18">
      <c r="A10" s="63" t="s">
        <v>124</v>
      </c>
      <c r="B10" s="63" t="str">
        <f>'Simulateur CDAR et CDARC   '!M47</f>
        <v>Mr.</v>
      </c>
      <c r="C10" s="36" t="str">
        <f>'Simulateur CDAR et CDARC   '!G35</f>
        <v>durand</v>
      </c>
      <c r="D10" s="35"/>
      <c r="E10" s="198" t="s">
        <v>35</v>
      </c>
      <c r="F10" s="198"/>
      <c r="G10" s="198"/>
      <c r="H10" s="198"/>
      <c r="I10" s="198"/>
      <c r="J10" s="198"/>
      <c r="K10" s="198"/>
    </row>
    <row r="11" spans="1:14" ht="15" customHeight="1">
      <c r="A11" s="162" t="s">
        <v>135</v>
      </c>
      <c r="B11" s="35"/>
      <c r="C11" s="35"/>
      <c r="D11" s="35"/>
      <c r="E11" s="34" t="s">
        <v>67</v>
      </c>
      <c r="F11" s="34"/>
      <c r="G11" s="34"/>
      <c r="H11" s="34"/>
      <c r="I11" s="34"/>
      <c r="J11" s="34"/>
      <c r="K11" s="34"/>
    </row>
    <row r="12" spans="1:14" ht="15">
      <c r="A12" s="38" t="s">
        <v>61</v>
      </c>
      <c r="B12" s="38"/>
      <c r="C12" s="38"/>
      <c r="D12" s="38"/>
      <c r="E12" s="34" t="s">
        <v>68</v>
      </c>
    </row>
    <row r="13" spans="1:14" ht="14.25" customHeight="1">
      <c r="A13" s="38"/>
      <c r="B13" s="38"/>
      <c r="C13" s="38"/>
      <c r="D13" s="38"/>
      <c r="L13" s="31"/>
      <c r="M13" s="31"/>
      <c r="N13" s="31"/>
    </row>
    <row r="14" spans="1:14" ht="17.25" customHeight="1">
      <c r="E14" s="34" t="s">
        <v>55</v>
      </c>
      <c r="L14" s="31"/>
      <c r="M14" s="31"/>
      <c r="N14" s="31"/>
    </row>
    <row r="15" spans="1:14" ht="23.25" customHeight="1">
      <c r="A15" s="198" t="s">
        <v>33</v>
      </c>
      <c r="B15" s="198"/>
      <c r="C15" s="198"/>
      <c r="D15" s="198"/>
      <c r="E15" s="34" t="s">
        <v>45</v>
      </c>
      <c r="F15" s="34"/>
      <c r="G15" s="34"/>
      <c r="H15" s="151">
        <f>C39</f>
        <v>29750</v>
      </c>
      <c r="I15" s="34"/>
      <c r="L15" s="31"/>
      <c r="M15" s="31"/>
      <c r="N15" s="31"/>
    </row>
    <row r="16" spans="1:14" ht="14.25" customHeight="1">
      <c r="E16" s="34" t="s">
        <v>37</v>
      </c>
      <c r="F16" s="34"/>
      <c r="G16" s="34"/>
      <c r="H16" s="34"/>
      <c r="I16" s="34"/>
      <c r="J16" s="34"/>
      <c r="K16" s="34"/>
      <c r="L16" s="31"/>
      <c r="M16" s="31"/>
      <c r="N16" s="31"/>
    </row>
    <row r="17" spans="1:14" ht="22.5" customHeight="1">
      <c r="A17" s="203" t="s">
        <v>13</v>
      </c>
      <c r="B17" s="203"/>
      <c r="C17" s="134">
        <f ca="1">'Simulateur CDAR et CDARC   '!G37</f>
        <v>27</v>
      </c>
      <c r="E17" s="34" t="s">
        <v>38</v>
      </c>
      <c r="F17" s="34"/>
      <c r="L17" s="31"/>
      <c r="M17" s="31"/>
      <c r="N17" s="31"/>
    </row>
    <row r="18" spans="1:14" ht="18.75" customHeight="1">
      <c r="A18" s="203" t="s">
        <v>43</v>
      </c>
      <c r="B18" s="203"/>
      <c r="C18" s="135">
        <f>'Simulateur CDAR et CDARC   '!G38</f>
        <v>5000</v>
      </c>
      <c r="L18" s="31"/>
      <c r="M18" s="31"/>
      <c r="N18" s="31"/>
    </row>
    <row r="19" spans="1:14" ht="18">
      <c r="A19" s="203" t="s">
        <v>19</v>
      </c>
      <c r="B19" s="203"/>
      <c r="C19" s="134">
        <f>'Simulateur CDAR et CDARC   '!G39</f>
        <v>17</v>
      </c>
      <c r="E19" s="240"/>
      <c r="F19" s="240"/>
      <c r="G19" s="240"/>
      <c r="H19" s="240"/>
      <c r="I19" s="240"/>
      <c r="J19" s="240"/>
      <c r="K19" s="240"/>
    </row>
    <row r="20" spans="1:14" ht="16.5" customHeight="1">
      <c r="A20" s="133" t="s">
        <v>72</v>
      </c>
      <c r="B20" s="133"/>
      <c r="C20" s="134">
        <f ca="1">C17+C19</f>
        <v>44</v>
      </c>
    </row>
    <row r="21" spans="1:14" ht="2.25" hidden="1" customHeight="1">
      <c r="A21" s="203" t="s">
        <v>14</v>
      </c>
      <c r="B21" s="203"/>
      <c r="C21" s="136">
        <v>0.03</v>
      </c>
      <c r="E21" s="34"/>
      <c r="F21" s="34"/>
      <c r="G21" s="34"/>
      <c r="H21" s="34"/>
      <c r="I21" s="34"/>
      <c r="J21" s="34"/>
      <c r="K21" s="34"/>
    </row>
    <row r="22" spans="1:14" ht="18">
      <c r="A22" s="203" t="s">
        <v>44</v>
      </c>
      <c r="B22" s="203"/>
      <c r="C22" s="135">
        <f>'Simulateur CDAR et CDARC   '!G43</f>
        <v>70000</v>
      </c>
      <c r="E22" s="34"/>
      <c r="F22" s="34"/>
      <c r="G22" s="34"/>
      <c r="H22" s="34"/>
      <c r="I22" s="34"/>
      <c r="J22" s="34"/>
      <c r="K22" s="34"/>
    </row>
    <row r="23" spans="1:14" ht="18">
      <c r="A23" s="203" t="s">
        <v>23</v>
      </c>
      <c r="B23" s="203"/>
      <c r="C23" s="137" t="str">
        <f>'Simulateur CDAR et CDARC   '!M42</f>
        <v>Marié(e )</v>
      </c>
      <c r="E23" s="34"/>
      <c r="F23" s="34"/>
      <c r="G23" s="34"/>
      <c r="H23" s="34"/>
      <c r="I23" s="34"/>
      <c r="J23" s="34"/>
      <c r="K23" s="34"/>
    </row>
    <row r="24" spans="1:14" ht="18">
      <c r="A24" s="203" t="s">
        <v>24</v>
      </c>
      <c r="B24" s="203"/>
      <c r="C24" s="138">
        <f>'Simulateur CDAR et CDARC   '!G45</f>
        <v>3</v>
      </c>
      <c r="E24" s="34"/>
    </row>
    <row r="25" spans="1:14" ht="22.5" customHeight="1">
      <c r="E25" s="34"/>
    </row>
    <row r="26" spans="1:14" ht="18">
      <c r="A26" s="198" t="s">
        <v>32</v>
      </c>
      <c r="B26" s="198"/>
      <c r="C26" s="198"/>
      <c r="D26" s="198"/>
    </row>
    <row r="28" spans="1:14">
      <c r="A28" s="163" t="s">
        <v>137</v>
      </c>
      <c r="B28" s="38"/>
      <c r="C28" s="38"/>
      <c r="D28" s="38"/>
    </row>
    <row r="29" spans="1:14">
      <c r="A29" s="163" t="s">
        <v>136</v>
      </c>
      <c r="B29" s="38"/>
      <c r="C29" s="38"/>
      <c r="D29" s="38"/>
    </row>
    <row r="30" spans="1:14">
      <c r="A30" s="163"/>
      <c r="B30" s="38"/>
      <c r="C30" s="38"/>
      <c r="D30" s="38"/>
    </row>
    <row r="31" spans="1:14">
      <c r="A31" s="163"/>
      <c r="B31" s="38"/>
      <c r="C31" s="38"/>
      <c r="D31" s="38"/>
    </row>
    <row r="32" spans="1:14" ht="13.5" thickBot="1">
      <c r="E32" s="38"/>
    </row>
    <row r="33" spans="1:11">
      <c r="C33" s="229" t="str">
        <f>'Simulateur CDAR et CDARC   '!G48</f>
        <v>CDAR</v>
      </c>
      <c r="D33" s="230"/>
    </row>
    <row r="34" spans="1:11" ht="15.75" thickBot="1">
      <c r="C34" s="231"/>
      <c r="D34" s="232"/>
      <c r="E34" s="34"/>
    </row>
    <row r="35" spans="1:11" ht="22.5" customHeight="1" thickBot="1">
      <c r="A35" s="212" t="s">
        <v>138</v>
      </c>
      <c r="B35" s="213"/>
      <c r="C35" s="233">
        <f ca="1">'Simulateur CDAR et CDARC   '!G49</f>
        <v>103792.89847011495</v>
      </c>
      <c r="D35" s="234"/>
      <c r="E35" s="34"/>
    </row>
    <row r="36" spans="1:11" ht="22.5" customHeight="1" thickBot="1">
      <c r="A36" s="212" t="s">
        <v>139</v>
      </c>
      <c r="B36" s="213"/>
      <c r="C36" s="233">
        <f ca="1">CDAR!C33</f>
        <v>18792.898470114946</v>
      </c>
      <c r="D36" s="234"/>
      <c r="E36" s="34"/>
    </row>
    <row r="37" spans="1:11" ht="16.5" customHeight="1">
      <c r="A37" s="208" t="s">
        <v>29</v>
      </c>
      <c r="B37" s="209"/>
      <c r="C37" s="235">
        <f>'Simulateur CDAR et CDARC   '!G50</f>
        <v>85000</v>
      </c>
      <c r="D37" s="236"/>
    </row>
    <row r="38" spans="1:11" ht="23.25" customHeight="1" thickBot="1">
      <c r="A38" s="210" t="s">
        <v>53</v>
      </c>
      <c r="B38" s="211"/>
      <c r="C38" s="237"/>
      <c r="D38" s="238"/>
      <c r="E38" s="40" t="s">
        <v>57</v>
      </c>
    </row>
    <row r="39" spans="1:11" ht="25.5" customHeight="1" thickBot="1">
      <c r="A39" s="208" t="str">
        <f>'Simulateur CDAR et CDARC   '!F52</f>
        <v>Gain Fiscal</v>
      </c>
      <c r="B39" s="209"/>
      <c r="C39" s="235">
        <f>'Simulateur CDAR et CDARC   '!G52</f>
        <v>29750</v>
      </c>
      <c r="D39" s="236"/>
    </row>
    <row r="40" spans="1:11" ht="19.5" customHeight="1">
      <c r="A40" s="214"/>
      <c r="B40" s="215"/>
      <c r="C40" s="235">
        <f ca="1">'Simulateur CDAR et CDARC   '!G53</f>
        <v>48542.898470114946</v>
      </c>
      <c r="D40" s="236"/>
    </row>
    <row r="41" spans="1:11" ht="18">
      <c r="A41" s="220" t="s">
        <v>2</v>
      </c>
      <c r="B41" s="221"/>
      <c r="C41" s="225" t="s">
        <v>28</v>
      </c>
      <c r="D41" s="226"/>
    </row>
    <row r="42" spans="1:11" ht="16.5" customHeight="1" thickBot="1">
      <c r="A42" s="216"/>
      <c r="B42" s="217"/>
      <c r="C42" s="227" t="s">
        <v>27</v>
      </c>
      <c r="D42" s="228"/>
    </row>
    <row r="43" spans="1:11" ht="20.25">
      <c r="A43" s="241"/>
      <c r="B43" s="241"/>
      <c r="C43" s="242"/>
      <c r="D43" s="242"/>
      <c r="F43" s="204" t="s">
        <v>47</v>
      </c>
      <c r="G43" s="204"/>
      <c r="H43" s="204"/>
      <c r="I43" s="204"/>
      <c r="J43" s="204"/>
    </row>
    <row r="44" spans="1:11" ht="18">
      <c r="A44" s="241"/>
      <c r="B44" s="241"/>
      <c r="C44" s="243"/>
      <c r="D44" s="243"/>
      <c r="E44" s="204" t="s">
        <v>66</v>
      </c>
      <c r="F44" s="204"/>
      <c r="G44" s="204"/>
      <c r="H44" s="204"/>
      <c r="I44" s="204"/>
      <c r="J44" s="204"/>
      <c r="K44" s="204"/>
    </row>
    <row r="45" spans="1:11" ht="18">
      <c r="A45" s="241"/>
      <c r="B45" s="241"/>
      <c r="C45" s="243"/>
      <c r="D45" s="243"/>
    </row>
    <row r="49" ht="12.75" customHeight="1"/>
    <row r="50" ht="15" customHeight="1"/>
    <row r="68" ht="13.5" customHeight="1"/>
  </sheetData>
  <mergeCells count="39">
    <mergeCell ref="A44:B44"/>
    <mergeCell ref="C44:D44"/>
    <mergeCell ref="A45:B45"/>
    <mergeCell ref="C45:D45"/>
    <mergeCell ref="F43:J43"/>
    <mergeCell ref="E44:K44"/>
    <mergeCell ref="A41:B41"/>
    <mergeCell ref="C41:D41"/>
    <mergeCell ref="A42:B42"/>
    <mergeCell ref="C42:D42"/>
    <mergeCell ref="A43:B43"/>
    <mergeCell ref="C43:D43"/>
    <mergeCell ref="A39:B39"/>
    <mergeCell ref="C39:D39"/>
    <mergeCell ref="A40:B40"/>
    <mergeCell ref="C40:D40"/>
    <mergeCell ref="A26:D26"/>
    <mergeCell ref="E19:K19"/>
    <mergeCell ref="C33:D34"/>
    <mergeCell ref="A35:B35"/>
    <mergeCell ref="C35:D35"/>
    <mergeCell ref="A37:B37"/>
    <mergeCell ref="C37:D38"/>
    <mergeCell ref="A38:B38"/>
    <mergeCell ref="A18:B18"/>
    <mergeCell ref="A19:B19"/>
    <mergeCell ref="A21:B21"/>
    <mergeCell ref="A22:B22"/>
    <mergeCell ref="A23:B23"/>
    <mergeCell ref="A24:B24"/>
    <mergeCell ref="A36:B36"/>
    <mergeCell ref="C36:D36"/>
    <mergeCell ref="J1:K1"/>
    <mergeCell ref="E2:K2"/>
    <mergeCell ref="E5:K5"/>
    <mergeCell ref="E7:K7"/>
    <mergeCell ref="A15:D15"/>
    <mergeCell ref="A17:B17"/>
    <mergeCell ref="E10:K10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indexed="44"/>
  </sheetPr>
  <dimension ref="A1:N61"/>
  <sheetViews>
    <sheetView zoomScaleNormal="100" zoomScaleSheetLayoutView="100" workbookViewId="0">
      <selection activeCell="C9" sqref="C9"/>
    </sheetView>
  </sheetViews>
  <sheetFormatPr baseColWidth="10" defaultRowHeight="12.75"/>
  <cols>
    <col min="1" max="1" width="25" style="30" customWidth="1"/>
    <col min="2" max="2" width="5.5703125" style="30" customWidth="1"/>
    <col min="3" max="3" width="29.85546875" style="30" customWidth="1"/>
    <col min="4" max="4" width="24.28515625" style="30" customWidth="1"/>
    <col min="5" max="5" width="12.85546875" style="30" customWidth="1"/>
    <col min="6" max="6" width="8.5703125" style="30" customWidth="1"/>
    <col min="7" max="7" width="14.42578125" style="30" customWidth="1"/>
    <col min="8" max="8" width="18.42578125" style="30" customWidth="1"/>
    <col min="9" max="9" width="10.85546875" style="30" customWidth="1"/>
    <col min="10" max="10" width="3.7109375" style="30" customWidth="1"/>
    <col min="11" max="11" width="18.85546875" style="30" customWidth="1"/>
    <col min="12" max="12" width="15.85546875" style="30" customWidth="1"/>
    <col min="13" max="16384" width="11.42578125" style="30"/>
  </cols>
  <sheetData>
    <row r="1" spans="1:14" ht="15">
      <c r="E1" s="34" t="s">
        <v>153</v>
      </c>
      <c r="F1" s="34"/>
      <c r="G1" s="34"/>
      <c r="H1" s="34"/>
      <c r="I1" s="64">
        <f ca="1">C29</f>
        <v>102989.1947685411</v>
      </c>
      <c r="J1" s="64" t="s">
        <v>64</v>
      </c>
      <c r="K1" s="64"/>
      <c r="L1" s="38"/>
    </row>
    <row r="2" spans="1:14" ht="14.25" customHeight="1">
      <c r="E2" s="239" t="s">
        <v>133</v>
      </c>
      <c r="F2" s="239"/>
      <c r="G2" s="239"/>
      <c r="H2" s="239"/>
      <c r="I2" s="239"/>
      <c r="J2" s="239"/>
      <c r="K2" s="239"/>
    </row>
    <row r="3" spans="1:14" ht="14.25" customHeight="1">
      <c r="E3" s="154" t="s">
        <v>134</v>
      </c>
      <c r="F3" s="154"/>
      <c r="G3" s="154"/>
      <c r="H3" s="154"/>
      <c r="I3" s="154"/>
      <c r="J3" s="154"/>
      <c r="K3" s="154"/>
    </row>
    <row r="4" spans="1:14" ht="21.75" customHeight="1">
      <c r="E4" s="34" t="s">
        <v>59</v>
      </c>
    </row>
    <row r="5" spans="1:14" ht="15.75" customHeight="1">
      <c r="C5" s="71"/>
      <c r="E5" s="34" t="s">
        <v>62</v>
      </c>
      <c r="F5" s="65"/>
      <c r="G5" s="65">
        <f ca="1">'Simulateur CDAR et CDARC   '!G40</f>
        <v>44</v>
      </c>
    </row>
    <row r="6" spans="1:14" ht="21" customHeight="1">
      <c r="E6" s="34" t="s">
        <v>142</v>
      </c>
    </row>
    <row r="7" spans="1:14" ht="15">
      <c r="E7" s="34" t="s">
        <v>70</v>
      </c>
    </row>
    <row r="8" spans="1:14" ht="15">
      <c r="C8" s="144" t="s">
        <v>128</v>
      </c>
      <c r="D8" s="145">
        <f ca="1">TODAY()</f>
        <v>41205</v>
      </c>
      <c r="E8" s="34"/>
    </row>
    <row r="9" spans="1:14" ht="18">
      <c r="A9" s="63" t="s">
        <v>124</v>
      </c>
      <c r="B9" s="63" t="str">
        <f>'Simulateur CDAR et CDARC   '!M47</f>
        <v>Mr.</v>
      </c>
      <c r="C9" s="36" t="str">
        <f>'Simulateur CDAR et CDARC   '!G35</f>
        <v>durand</v>
      </c>
      <c r="D9" s="35"/>
      <c r="E9" s="198" t="s">
        <v>36</v>
      </c>
      <c r="F9" s="205"/>
      <c r="G9" s="205"/>
      <c r="H9" s="205"/>
      <c r="I9" s="205"/>
      <c r="J9" s="205"/>
      <c r="K9" s="205"/>
    </row>
    <row r="10" spans="1:14">
      <c r="A10" s="35" t="s">
        <v>54</v>
      </c>
      <c r="B10" s="35"/>
      <c r="C10" s="35"/>
      <c r="D10" s="35"/>
    </row>
    <row r="11" spans="1:14" ht="15" customHeight="1">
      <c r="A11" s="38" t="s">
        <v>61</v>
      </c>
      <c r="B11" s="38"/>
      <c r="C11" s="38"/>
      <c r="D11" s="38"/>
      <c r="E11" s="206" t="s">
        <v>146</v>
      </c>
      <c r="F11" s="206"/>
      <c r="G11" s="206"/>
      <c r="H11" s="206"/>
      <c r="I11" s="206"/>
      <c r="J11" s="206"/>
      <c r="K11" s="206"/>
    </row>
    <row r="12" spans="1:14" ht="15">
      <c r="A12" s="38"/>
      <c r="B12" s="38"/>
      <c r="C12" s="38"/>
      <c r="D12" s="38"/>
      <c r="E12" s="32">
        <f>C16</f>
        <v>5000</v>
      </c>
      <c r="F12" s="51" t="s">
        <v>64</v>
      </c>
      <c r="G12" s="51"/>
      <c r="H12" s="51"/>
      <c r="I12" s="51"/>
      <c r="J12" s="51"/>
      <c r="K12" s="32"/>
    </row>
    <row r="13" spans="1:14" ht="14.25" customHeight="1">
      <c r="A13" s="198" t="s">
        <v>33</v>
      </c>
      <c r="B13" s="198"/>
      <c r="C13" s="198"/>
      <c r="D13" s="198"/>
      <c r="E13" s="33"/>
      <c r="F13" s="31"/>
      <c r="G13" s="31"/>
      <c r="H13" s="31"/>
      <c r="I13" s="31"/>
      <c r="J13" s="31"/>
      <c r="K13" s="31"/>
      <c r="L13" s="31"/>
      <c r="M13" s="31"/>
      <c r="N13" s="31"/>
    </row>
    <row r="14" spans="1:14" ht="22.5" customHeight="1">
      <c r="E14" s="198" t="s">
        <v>35</v>
      </c>
      <c r="F14" s="198"/>
      <c r="G14" s="198"/>
      <c r="H14" s="198"/>
      <c r="I14" s="198"/>
      <c r="J14" s="198"/>
      <c r="K14" s="198"/>
      <c r="L14" s="31"/>
      <c r="M14" s="31"/>
      <c r="N14" s="31"/>
    </row>
    <row r="15" spans="1:14" ht="18.75" customHeight="1">
      <c r="A15" s="203" t="s">
        <v>13</v>
      </c>
      <c r="B15" s="203"/>
      <c r="C15" s="155">
        <f ca="1">'Simulateur CDAR et CDARC   '!G37</f>
        <v>27</v>
      </c>
      <c r="E15" s="204"/>
      <c r="F15" s="204"/>
      <c r="G15" s="204"/>
      <c r="H15" s="204"/>
      <c r="I15" s="204"/>
      <c r="J15" s="204"/>
      <c r="K15" s="204"/>
      <c r="L15" s="31"/>
      <c r="M15" s="31"/>
      <c r="N15" s="31"/>
    </row>
    <row r="16" spans="1:14" ht="18">
      <c r="A16" s="203" t="s">
        <v>43</v>
      </c>
      <c r="B16" s="203"/>
      <c r="C16" s="156">
        <f>'Simulateur CDAR et CDARC   '!G38</f>
        <v>5000</v>
      </c>
      <c r="E16" s="34" t="s">
        <v>67</v>
      </c>
      <c r="F16" s="34"/>
      <c r="G16" s="34"/>
      <c r="H16" s="34"/>
      <c r="I16" s="34"/>
      <c r="J16" s="34"/>
      <c r="K16" s="34"/>
    </row>
    <row r="17" spans="1:11" ht="18">
      <c r="A17" s="203" t="s">
        <v>19</v>
      </c>
      <c r="B17" s="203"/>
      <c r="C17" s="155">
        <f>'Simulateur CDAR et CDARC   '!G39</f>
        <v>17</v>
      </c>
      <c r="E17" s="34" t="s">
        <v>68</v>
      </c>
    </row>
    <row r="18" spans="1:11" ht="18">
      <c r="A18" s="160" t="s">
        <v>14</v>
      </c>
      <c r="B18" s="160"/>
      <c r="C18" s="157">
        <v>0.03</v>
      </c>
    </row>
    <row r="19" spans="1:11" ht="18">
      <c r="A19" s="203" t="s">
        <v>15</v>
      </c>
      <c r="B19" s="203"/>
      <c r="C19" s="158">
        <f>'Simulateur CDAR et CDARC   '!G42</f>
        <v>10</v>
      </c>
      <c r="E19" s="34" t="s">
        <v>55</v>
      </c>
    </row>
    <row r="20" spans="1:11" ht="18">
      <c r="A20" s="203" t="s">
        <v>44</v>
      </c>
      <c r="B20" s="203"/>
      <c r="C20" s="156">
        <f>'Simulateur CDAR et CDARC   '!G43</f>
        <v>70000</v>
      </c>
      <c r="E20" s="34" t="s">
        <v>45</v>
      </c>
      <c r="F20" s="34"/>
      <c r="G20" s="34"/>
      <c r="H20" s="72">
        <f>irpp!D47</f>
        <v>29750</v>
      </c>
      <c r="I20" s="34" t="s">
        <v>122</v>
      </c>
      <c r="J20" s="207">
        <f>irpp!D44</f>
        <v>1750</v>
      </c>
      <c r="K20" s="207"/>
    </row>
    <row r="21" spans="1:11" ht="22.5" customHeight="1">
      <c r="A21" s="203" t="s">
        <v>23</v>
      </c>
      <c r="B21" s="203"/>
      <c r="C21" s="159" t="str">
        <f>'Simulateur CDAR et CDARC   '!M42</f>
        <v>Marié(e )</v>
      </c>
      <c r="E21" s="34" t="s">
        <v>121</v>
      </c>
    </row>
    <row r="22" spans="1:11" ht="18">
      <c r="A22" s="203" t="s">
        <v>24</v>
      </c>
      <c r="B22" s="203"/>
      <c r="C22" s="158">
        <f>'Simulateur CDAR et CDARC   '!G45</f>
        <v>3</v>
      </c>
      <c r="E22" s="34" t="s">
        <v>37</v>
      </c>
      <c r="F22" s="34"/>
      <c r="G22" s="34"/>
      <c r="H22" s="34"/>
      <c r="I22" s="34"/>
      <c r="J22" s="34"/>
      <c r="K22" s="34"/>
    </row>
    <row r="23" spans="1:11" ht="15">
      <c r="E23" s="34" t="s">
        <v>38</v>
      </c>
      <c r="F23" s="34"/>
    </row>
    <row r="24" spans="1:11" ht="18">
      <c r="A24" s="198" t="s">
        <v>32</v>
      </c>
      <c r="B24" s="198"/>
      <c r="C24" s="198"/>
      <c r="D24" s="198"/>
      <c r="E24" s="198" t="s">
        <v>39</v>
      </c>
      <c r="F24" s="198"/>
      <c r="G24" s="198"/>
      <c r="H24" s="198"/>
      <c r="I24" s="198"/>
      <c r="J24" s="198"/>
      <c r="K24" s="198"/>
    </row>
    <row r="25" spans="1:11" ht="15">
      <c r="A25" s="38" t="s">
        <v>129</v>
      </c>
      <c r="B25" s="38"/>
      <c r="C25" s="38"/>
      <c r="D25" s="38"/>
      <c r="E25" s="34" t="s">
        <v>154</v>
      </c>
      <c r="F25" s="34"/>
      <c r="G25" s="34"/>
      <c r="H25" s="34"/>
      <c r="I25" s="34"/>
      <c r="J25" s="34"/>
      <c r="K25" s="34"/>
    </row>
    <row r="26" spans="1:11" ht="15.75" thickBot="1">
      <c r="A26" s="38"/>
      <c r="B26" s="38"/>
      <c r="C26" s="38"/>
      <c r="D26" s="38"/>
      <c r="E26" s="34" t="s">
        <v>40</v>
      </c>
      <c r="F26" s="34"/>
      <c r="G26" s="34"/>
      <c r="H26" s="34"/>
      <c r="I26" s="34"/>
      <c r="J26" s="34"/>
      <c r="K26" s="34"/>
    </row>
    <row r="27" spans="1:11">
      <c r="C27" s="256" t="str">
        <f>'Simulateur CDAR et CDARC   '!I48</f>
        <v>CDARC</v>
      </c>
      <c r="D27" s="257"/>
    </row>
    <row r="28" spans="1:11" ht="15.75" thickBot="1">
      <c r="C28" s="258"/>
      <c r="D28" s="259"/>
      <c r="E28" s="34" t="s">
        <v>151</v>
      </c>
    </row>
    <row r="29" spans="1:11" ht="18.75" thickBot="1">
      <c r="A29" s="212" t="str">
        <f>'Simulateur CDAR et CDARC   '!F49</f>
        <v>Capital Minimum Garanti</v>
      </c>
      <c r="B29" s="213"/>
      <c r="C29" s="244">
        <f ca="1">'Simulateur CDAR et CDARC   '!I49</f>
        <v>102989.1947685411</v>
      </c>
      <c r="D29" s="245"/>
      <c r="E29" s="34" t="s">
        <v>41</v>
      </c>
    </row>
    <row r="30" spans="1:11" ht="15" customHeight="1">
      <c r="A30" s="208" t="s">
        <v>29</v>
      </c>
      <c r="B30" s="209"/>
      <c r="C30" s="246">
        <f>'Simulateur CDAR et CDARC   '!I50</f>
        <v>85000</v>
      </c>
      <c r="D30" s="247"/>
    </row>
    <row r="31" spans="1:11" ht="23.25" customHeight="1" thickBot="1">
      <c r="A31" s="210" t="s">
        <v>53</v>
      </c>
      <c r="B31" s="211"/>
      <c r="C31" s="248"/>
      <c r="D31" s="249"/>
    </row>
    <row r="32" spans="1:11" ht="13.5" customHeight="1">
      <c r="A32" s="214" t="str">
        <f>'Simulateur CDAR et CDARC   '!F51</f>
        <v>Gain Minimum Garanti</v>
      </c>
      <c r="B32" s="215"/>
      <c r="C32" s="246">
        <f ca="1">'Simulateur CDAR et CDARC   '!I51</f>
        <v>17989.1947685411</v>
      </c>
      <c r="D32" s="247"/>
    </row>
    <row r="33" spans="1:11" ht="13.5" thickBot="1">
      <c r="A33" s="216"/>
      <c r="B33" s="217"/>
      <c r="C33" s="248"/>
      <c r="D33" s="249"/>
    </row>
    <row r="34" spans="1:11" ht="18.75" thickBot="1">
      <c r="A34" s="212" t="str">
        <f>'Simulateur CDAR et CDARC   '!F52</f>
        <v>Gain Fiscal</v>
      </c>
      <c r="B34" s="213"/>
      <c r="C34" s="244">
        <f>'Simulateur CDAR et CDARC   '!I52</f>
        <v>29750</v>
      </c>
      <c r="D34" s="245"/>
      <c r="E34" s="38"/>
    </row>
    <row r="35" spans="1:11" ht="11.25" customHeight="1">
      <c r="A35" s="214"/>
      <c r="B35" s="215"/>
      <c r="C35" s="246">
        <f ca="1">'Simulateur CDAR et CDARC   '!I53</f>
        <v>47739.1947685411</v>
      </c>
      <c r="D35" s="247"/>
      <c r="E35" s="38"/>
    </row>
    <row r="36" spans="1:11" ht="24.75" customHeight="1">
      <c r="A36" s="220" t="s">
        <v>2</v>
      </c>
      <c r="B36" s="221"/>
      <c r="C36" s="250" t="s">
        <v>28</v>
      </c>
      <c r="D36" s="251"/>
      <c r="E36" s="34" t="s">
        <v>144</v>
      </c>
    </row>
    <row r="37" spans="1:11" ht="16.5" thickBot="1">
      <c r="A37" s="216"/>
      <c r="B37" s="217"/>
      <c r="C37" s="260" t="s">
        <v>27</v>
      </c>
      <c r="D37" s="261"/>
      <c r="E37" s="34" t="s">
        <v>46</v>
      </c>
    </row>
    <row r="38" spans="1:11" ht="18">
      <c r="A38" s="208" t="str">
        <f>'Simulateur CDAR et CDARC   '!F55</f>
        <v xml:space="preserve">Survenance à la   </v>
      </c>
      <c r="B38" s="209"/>
      <c r="C38" s="246">
        <f>'Simulateur CDAR et CDARC   '!I55</f>
        <v>52319.396557353648</v>
      </c>
      <c r="D38" s="247"/>
      <c r="E38" s="34" t="s">
        <v>155</v>
      </c>
    </row>
    <row r="39" spans="1:11" ht="15.75">
      <c r="A39" s="218">
        <f>'Simulateur CDAR et CDARC   '!G42</f>
        <v>10</v>
      </c>
      <c r="B39" s="219"/>
      <c r="C39" s="252" t="s">
        <v>28</v>
      </c>
      <c r="D39" s="253"/>
      <c r="E39" s="40" t="s">
        <v>57</v>
      </c>
    </row>
    <row r="40" spans="1:11" ht="16.5" thickBot="1">
      <c r="A40" s="210" t="str">
        <f>'Simulateur CDAR et CDARC   '!F57</f>
        <v>année *</v>
      </c>
      <c r="B40" s="211"/>
      <c r="C40" s="254" t="s">
        <v>27</v>
      </c>
      <c r="D40" s="255"/>
      <c r="E40" s="37"/>
      <c r="F40" s="37"/>
      <c r="G40" s="37"/>
      <c r="H40" s="37"/>
      <c r="I40" s="37"/>
      <c r="J40" s="37"/>
      <c r="K40" s="37"/>
    </row>
    <row r="41" spans="1:11">
      <c r="A41" s="30" t="s">
        <v>63</v>
      </c>
      <c r="F41" s="204"/>
      <c r="G41" s="204"/>
      <c r="H41" s="204"/>
      <c r="I41" s="204"/>
      <c r="J41" s="204"/>
    </row>
    <row r="42" spans="1:11" ht="15.75" customHeight="1">
      <c r="E42" s="204"/>
      <c r="F42" s="204"/>
      <c r="G42" s="204"/>
      <c r="H42" s="204"/>
      <c r="I42" s="204"/>
      <c r="J42" s="204"/>
      <c r="K42" s="204"/>
    </row>
    <row r="43" spans="1:11" ht="15" customHeight="1"/>
    <row r="61" ht="13.5" customHeight="1"/>
  </sheetData>
  <mergeCells count="40">
    <mergeCell ref="E2:K2"/>
    <mergeCell ref="E9:K9"/>
    <mergeCell ref="E11:K11"/>
    <mergeCell ref="A13:D13"/>
    <mergeCell ref="E14:K14"/>
    <mergeCell ref="A39:B39"/>
    <mergeCell ref="C37:D37"/>
    <mergeCell ref="A19:B19"/>
    <mergeCell ref="A20:B20"/>
    <mergeCell ref="A21:B21"/>
    <mergeCell ref="A17:B17"/>
    <mergeCell ref="A38:B38"/>
    <mergeCell ref="A40:B40"/>
    <mergeCell ref="A34:B34"/>
    <mergeCell ref="A35:B35"/>
    <mergeCell ref="A36:B36"/>
    <mergeCell ref="A37:B37"/>
    <mergeCell ref="A30:B30"/>
    <mergeCell ref="A31:B31"/>
    <mergeCell ref="A32:B33"/>
    <mergeCell ref="C27:D28"/>
    <mergeCell ref="J20:K20"/>
    <mergeCell ref="A22:B22"/>
    <mergeCell ref="A29:B29"/>
    <mergeCell ref="C38:D38"/>
    <mergeCell ref="E15:K15"/>
    <mergeCell ref="E24:K24"/>
    <mergeCell ref="A24:D24"/>
    <mergeCell ref="A15:B15"/>
    <mergeCell ref="A16:B16"/>
    <mergeCell ref="F41:J41"/>
    <mergeCell ref="E42:K42"/>
    <mergeCell ref="C29:D29"/>
    <mergeCell ref="C30:D31"/>
    <mergeCell ref="C32:D33"/>
    <mergeCell ref="C34:D34"/>
    <mergeCell ref="C35:D35"/>
    <mergeCell ref="C36:D36"/>
    <mergeCell ref="C39:D39"/>
    <mergeCell ref="C40:D40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indexed="10"/>
  </sheetPr>
  <dimension ref="A11:BE74"/>
  <sheetViews>
    <sheetView topLeftCell="A4" workbookViewId="0">
      <selection activeCell="Q27" sqref="Q27"/>
    </sheetView>
  </sheetViews>
  <sheetFormatPr baseColWidth="10" defaultColWidth="9.42578125" defaultRowHeight="12.75"/>
  <cols>
    <col min="1" max="16384" width="9.42578125" style="77"/>
  </cols>
  <sheetData>
    <row r="11" spans="20:23">
      <c r="T11" s="78">
        <v>34.703102873555004</v>
      </c>
      <c r="V11" s="77">
        <f>2000*1000</f>
        <v>2000000</v>
      </c>
    </row>
    <row r="12" spans="20:23">
      <c r="T12" s="78">
        <v>34.961343293934767</v>
      </c>
      <c r="V12" s="77">
        <f>V11/24.09</f>
        <v>83022.000830220015</v>
      </c>
    </row>
    <row r="14" spans="20:23">
      <c r="V14" s="77">
        <f>100000000/39.867</f>
        <v>2508340.2312689694</v>
      </c>
      <c r="W14" s="77">
        <f>V14/1000</f>
        <v>2508.3402312689695</v>
      </c>
    </row>
    <row r="17" spans="1:57">
      <c r="A17" s="77">
        <v>1</v>
      </c>
      <c r="B17" s="77">
        <v>2</v>
      </c>
      <c r="C17" s="77">
        <v>3</v>
      </c>
      <c r="D17" s="77">
        <v>4</v>
      </c>
      <c r="E17" s="77">
        <v>5</v>
      </c>
      <c r="F17" s="77">
        <v>6</v>
      </c>
      <c r="G17" s="77">
        <v>7</v>
      </c>
      <c r="H17" s="77">
        <v>8</v>
      </c>
      <c r="I17" s="77">
        <v>9</v>
      </c>
      <c r="J17" s="77">
        <v>10</v>
      </c>
      <c r="K17" s="77">
        <v>11</v>
      </c>
      <c r="L17" s="77">
        <v>12</v>
      </c>
      <c r="M17" s="77">
        <v>13</v>
      </c>
      <c r="N17" s="77">
        <v>14</v>
      </c>
      <c r="O17" s="77">
        <v>15</v>
      </c>
      <c r="P17" s="77">
        <v>16</v>
      </c>
      <c r="Q17" s="77">
        <v>17</v>
      </c>
      <c r="R17" s="77">
        <v>18</v>
      </c>
      <c r="S17" s="77">
        <v>19</v>
      </c>
      <c r="T17" s="77">
        <v>20</v>
      </c>
      <c r="U17" s="77">
        <v>21</v>
      </c>
      <c r="V17" s="77">
        <v>22</v>
      </c>
      <c r="W17" s="77">
        <v>23</v>
      </c>
      <c r="X17" s="77">
        <v>24</v>
      </c>
      <c r="Y17" s="77">
        <v>25</v>
      </c>
      <c r="Z17" s="77">
        <v>26</v>
      </c>
      <c r="AA17" s="77">
        <v>27</v>
      </c>
      <c r="AB17" s="77">
        <v>28</v>
      </c>
      <c r="AC17" s="77">
        <v>29</v>
      </c>
      <c r="AD17" s="77">
        <v>30</v>
      </c>
      <c r="AE17" s="77">
        <v>31</v>
      </c>
      <c r="AF17" s="77">
        <v>32</v>
      </c>
      <c r="AG17" s="77">
        <v>33</v>
      </c>
      <c r="AH17" s="77">
        <v>34</v>
      </c>
      <c r="AI17" s="77">
        <v>35</v>
      </c>
      <c r="AJ17" s="77">
        <v>36</v>
      </c>
      <c r="AK17" s="77">
        <v>37</v>
      </c>
      <c r="AL17" s="77">
        <v>38</v>
      </c>
      <c r="AM17" s="77">
        <v>39</v>
      </c>
      <c r="AN17" s="77">
        <v>40</v>
      </c>
      <c r="AO17" s="77">
        <v>41</v>
      </c>
      <c r="AP17" s="77">
        <v>42</v>
      </c>
      <c r="AQ17" s="77">
        <v>43</v>
      </c>
      <c r="AR17" s="77">
        <v>44</v>
      </c>
      <c r="AS17" s="77">
        <v>45</v>
      </c>
      <c r="AT17" s="77">
        <v>46</v>
      </c>
      <c r="AU17" s="77">
        <v>47</v>
      </c>
      <c r="AV17" s="77">
        <v>48</v>
      </c>
      <c r="AW17" s="77">
        <v>49</v>
      </c>
      <c r="AX17" s="77">
        <v>50</v>
      </c>
      <c r="AY17" s="77">
        <v>51</v>
      </c>
      <c r="AZ17" s="77">
        <v>52</v>
      </c>
      <c r="BA17" s="77">
        <v>53</v>
      </c>
      <c r="BB17" s="77">
        <v>54</v>
      </c>
      <c r="BC17" s="77">
        <v>55</v>
      </c>
      <c r="BD17" s="77">
        <v>56</v>
      </c>
      <c r="BE17" s="77">
        <v>57</v>
      </c>
    </row>
    <row r="18" spans="1:57">
      <c r="A18" s="78">
        <v>1018.5061279165086</v>
      </c>
      <c r="B18" s="78">
        <v>502.55197253951064</v>
      </c>
      <c r="C18" s="78">
        <v>330.61702036192753</v>
      </c>
      <c r="D18" s="78">
        <v>244.68853356938314</v>
      </c>
      <c r="E18" s="78">
        <v>193.15675691793095</v>
      </c>
      <c r="F18" s="78">
        <v>158.8226338004514</v>
      </c>
      <c r="G18" s="78">
        <v>134.31233096900564</v>
      </c>
      <c r="H18" s="78">
        <v>115.9438914921063</v>
      </c>
      <c r="I18" s="78">
        <v>101.66935749008836</v>
      </c>
      <c r="J18" s="78">
        <v>90.260876003152532</v>
      </c>
      <c r="K18" s="78">
        <v>80.936256887332561</v>
      </c>
      <c r="L18" s="78">
        <v>73.175368104022965</v>
      </c>
      <c r="M18" s="78">
        <v>66.616841022645886</v>
      </c>
      <c r="N18" s="78">
        <v>61.004254334588936</v>
      </c>
      <c r="O18" s="78">
        <v>56.1483260038937</v>
      </c>
      <c r="P18" s="78">
        <v>51.907705554671452</v>
      </c>
      <c r="Q18" s="78">
        <v>48.174496046367537</v>
      </c>
      <c r="R18" s="78">
        <v>44.864003319803352</v>
      </c>
      <c r="S18" s="78">
        <v>41.909218385910826</v>
      </c>
      <c r="T18" s="78">
        <v>39.257737305348307</v>
      </c>
      <c r="U18" s="78">
        <v>36.865610351689341</v>
      </c>
      <c r="V18" s="78">
        <v>34.698180139757874</v>
      </c>
      <c r="W18" s="78">
        <v>32.725964900413175</v>
      </c>
      <c r="X18" s="78">
        <v>30.924969665517917</v>
      </c>
      <c r="Y18" s="78">
        <v>29.27363907419652</v>
      </c>
      <c r="Z18" s="78">
        <v>27.755909292169459</v>
      </c>
      <c r="AA18" s="78">
        <v>26.35612207357374</v>
      </c>
      <c r="AB18" s="78">
        <v>25.061785239261244</v>
      </c>
      <c r="AC18" s="78">
        <v>23.862028097319975</v>
      </c>
      <c r="AD18" s="78">
        <v>22.74708432550338</v>
      </c>
      <c r="AE18" s="78">
        <v>21.708611023470262</v>
      </c>
      <c r="AF18" s="78">
        <v>20.739586029194498</v>
      </c>
      <c r="AG18" s="78">
        <v>19.833135380174809</v>
      </c>
      <c r="AH18" s="78">
        <v>18.983856926094617</v>
      </c>
      <c r="AI18" s="78">
        <v>18.18651407597282</v>
      </c>
      <c r="AJ18" s="78">
        <v>17.436447804192891</v>
      </c>
      <c r="AK18" s="78">
        <v>16.729394483355311</v>
      </c>
      <c r="AL18" s="78">
        <v>16.062038581546435</v>
      </c>
      <c r="AM18" s="78">
        <v>15.430438398790438</v>
      </c>
      <c r="AN18" s="78">
        <v>14.831871154819963</v>
      </c>
      <c r="AO18" s="78">
        <v>14.263478550423219</v>
      </c>
      <c r="AP18" s="78">
        <v>13.722478759655552</v>
      </c>
      <c r="AQ18" s="78">
        <v>13.206200408129334</v>
      </c>
      <c r="AR18" s="78">
        <v>12.712516207186239</v>
      </c>
      <c r="AS18" s="78">
        <v>12.239425444525413</v>
      </c>
      <c r="AT18" s="78">
        <v>11.784391080507239</v>
      </c>
      <c r="AU18" s="78">
        <v>11.345849773789809</v>
      </c>
      <c r="AV18" s="78">
        <v>10.92163929977802</v>
      </c>
      <c r="AW18" s="78">
        <v>10.509955770688265</v>
      </c>
      <c r="AX18" s="78">
        <v>10.109068908475182</v>
      </c>
      <c r="AY18" s="78">
        <v>9.7173219633748449</v>
      </c>
      <c r="AZ18" s="78">
        <v>9.332956377625802</v>
      </c>
      <c r="BA18" s="78">
        <v>8.9543850776895209</v>
      </c>
      <c r="BB18" s="78">
        <v>8.5802721482002777</v>
      </c>
      <c r="BC18" s="78">
        <v>8.209258526173139</v>
      </c>
      <c r="BD18" s="78">
        <v>7.84</v>
      </c>
      <c r="BE18" s="78">
        <v>7.4720000000000004</v>
      </c>
    </row>
    <row r="19" spans="1:57">
      <c r="A19" s="78">
        <v>1018.5838423641984</v>
      </c>
      <c r="B19" s="78">
        <v>502.593078890897</v>
      </c>
      <c r="C19" s="78">
        <v>330.64929132789882</v>
      </c>
      <c r="D19" s="78">
        <v>244.70930798705169</v>
      </c>
      <c r="E19" s="78">
        <v>193.17006584310374</v>
      </c>
      <c r="F19" s="78">
        <v>158.82706950099293</v>
      </c>
      <c r="G19" s="78">
        <v>134.31284198175527</v>
      </c>
      <c r="H19" s="78">
        <v>115.94077073531032</v>
      </c>
      <c r="I19" s="78">
        <v>101.6638114062976</v>
      </c>
      <c r="J19" s="78">
        <v>90.25279891945496</v>
      </c>
      <c r="K19" s="78">
        <v>80.927048947014526</v>
      </c>
      <c r="L19" s="78">
        <v>73.164664960744517</v>
      </c>
      <c r="M19" s="78">
        <v>66.606224832256032</v>
      </c>
      <c r="N19" s="78">
        <v>60.993635008664597</v>
      </c>
      <c r="O19" s="78">
        <v>56.138285102532024</v>
      </c>
      <c r="P19" s="78">
        <v>51.898946262853414</v>
      </c>
      <c r="Q19" s="78">
        <v>48.166767718533976</v>
      </c>
      <c r="R19" s="78">
        <v>44.856945183874934</v>
      </c>
      <c r="S19" s="78">
        <v>41.903815754339689</v>
      </c>
      <c r="T19" s="78">
        <v>39.253212501614733</v>
      </c>
      <c r="U19" s="78">
        <v>36.862682017628423</v>
      </c>
      <c r="V19" s="78">
        <v>34.696571173912233</v>
      </c>
      <c r="W19" s="78">
        <v>32.726054421648115</v>
      </c>
      <c r="X19" s="78">
        <v>30.925606437364028</v>
      </c>
      <c r="Y19" s="78">
        <v>29.276107174186439</v>
      </c>
      <c r="Z19" s="78">
        <v>27.759279018739118</v>
      </c>
      <c r="AA19" s="78">
        <v>26.360538680959998</v>
      </c>
      <c r="AB19" s="78">
        <v>25.067281094563903</v>
      </c>
      <c r="AC19" s="78">
        <v>23.868271184238584</v>
      </c>
      <c r="AD19" s="78">
        <v>22.753945855945897</v>
      </c>
      <c r="AE19" s="78">
        <v>21.716271748344774</v>
      </c>
      <c r="AF19" s="78">
        <v>20.747477094587079</v>
      </c>
      <c r="AG19" s="78">
        <v>19.841431216821764</v>
      </c>
      <c r="AH19" s="78">
        <v>18.992246947768233</v>
      </c>
      <c r="AI19" s="78">
        <v>18.194710453788687</v>
      </c>
      <c r="AJ19" s="78">
        <v>17.444071614576927</v>
      </c>
      <c r="AK19" s="78">
        <v>16.736615514487323</v>
      </c>
      <c r="AL19" s="78">
        <v>16.068007872379514</v>
      </c>
      <c r="AM19" s="78">
        <v>15.435222917648233</v>
      </c>
      <c r="AN19" s="78">
        <v>14.835116516222433</v>
      </c>
      <c r="AO19" s="78">
        <v>14.264647655816056</v>
      </c>
      <c r="AP19" s="78">
        <v>13.720907001611867</v>
      </c>
      <c r="AQ19" s="78">
        <v>13.201571737013175</v>
      </c>
      <c r="AR19" s="78">
        <v>12.704465318803921</v>
      </c>
      <c r="AS19" s="78">
        <v>12.226860032497674</v>
      </c>
      <c r="AT19" s="78">
        <v>11.767056032256964</v>
      </c>
      <c r="AU19" s="78">
        <v>11.322735284559313</v>
      </c>
      <c r="AV19" s="78">
        <v>10.891961778742886</v>
      </c>
      <c r="AW19" s="78">
        <v>10.472879456171432</v>
      </c>
      <c r="AX19" s="78">
        <v>10.063715003356592</v>
      </c>
      <c r="AY19" s="78">
        <v>9.6625914571265117</v>
      </c>
      <c r="AZ19" s="78">
        <v>9.2678114678553065</v>
      </c>
      <c r="BA19" s="78">
        <v>8.877941252095475</v>
      </c>
      <c r="BB19" s="78">
        <v>8.4915233064069415</v>
      </c>
      <c r="BC19" s="78">
        <v>8.1072009541972729</v>
      </c>
      <c r="BD19" s="78">
        <v>7.7240000000000002</v>
      </c>
    </row>
    <row r="20" spans="1:57">
      <c r="A20" s="78">
        <v>1018.6285945036957</v>
      </c>
      <c r="B20" s="78">
        <v>502.62595926055354</v>
      </c>
      <c r="C20" s="78">
        <v>330.66761236407586</v>
      </c>
      <c r="D20" s="78">
        <v>244.71971593291619</v>
      </c>
      <c r="E20" s="78">
        <v>193.17086226600395</v>
      </c>
      <c r="F20" s="78">
        <v>158.82438185693047</v>
      </c>
      <c r="G20" s="78">
        <v>134.30678680364235</v>
      </c>
      <c r="H20" s="78">
        <v>115.93261158777209</v>
      </c>
      <c r="I20" s="78">
        <v>101.65330314996568</v>
      </c>
      <c r="J20" s="78">
        <v>90.241465975817135</v>
      </c>
      <c r="K20" s="78">
        <v>80.914393609328584</v>
      </c>
      <c r="L20" s="78">
        <v>73.152399423048195</v>
      </c>
      <c r="M20" s="78">
        <v>66.594192045604686</v>
      </c>
      <c r="N20" s="78">
        <v>60.982418856013844</v>
      </c>
      <c r="O20" s="78">
        <v>56.128623311280215</v>
      </c>
      <c r="P20" s="78">
        <v>51.890521879151493</v>
      </c>
      <c r="Q20" s="78">
        <v>48.159170739840782</v>
      </c>
      <c r="R20" s="78">
        <v>44.85121802679312</v>
      </c>
      <c r="S20" s="78">
        <v>41.899101547935459</v>
      </c>
      <c r="T20" s="78">
        <v>39.250272501254607</v>
      </c>
      <c r="U20" s="78">
        <v>36.861198748030063</v>
      </c>
      <c r="V20" s="78">
        <v>34.696949987552301</v>
      </c>
      <c r="W20" s="78">
        <v>32.727051761916968</v>
      </c>
      <c r="X20" s="78">
        <v>30.928589621974218</v>
      </c>
      <c r="Y20" s="78">
        <v>29.2800801396947</v>
      </c>
      <c r="Z20" s="78">
        <v>27.764393956496981</v>
      </c>
      <c r="AA20" s="78">
        <v>26.366830539883345</v>
      </c>
      <c r="AB20" s="78">
        <v>25.074395158014696</v>
      </c>
      <c r="AC20" s="78">
        <v>23.876071063134571</v>
      </c>
      <c r="AD20" s="78">
        <v>22.762625561135099</v>
      </c>
      <c r="AE20" s="78">
        <v>21.725232102026673</v>
      </c>
      <c r="AF20" s="78">
        <v>20.756905090720277</v>
      </c>
      <c r="AG20" s="78">
        <v>19.85100008801977</v>
      </c>
      <c r="AH20" s="78">
        <v>19.001660220553411</v>
      </c>
      <c r="AI20" s="78">
        <v>18.203574495454937</v>
      </c>
      <c r="AJ20" s="78">
        <v>17.452567463832558</v>
      </c>
      <c r="AK20" s="78">
        <v>16.743857800965309</v>
      </c>
      <c r="AL20" s="78">
        <v>16.07407312923597</v>
      </c>
      <c r="AM20" s="78">
        <v>15.43974499630348</v>
      </c>
      <c r="AN20" s="78">
        <v>14.837539906295897</v>
      </c>
      <c r="AO20" s="78">
        <v>14.264281355954928</v>
      </c>
      <c r="AP20" s="78">
        <v>13.717426818522799</v>
      </c>
      <c r="AQ20" s="78">
        <v>13.194602928126164</v>
      </c>
      <c r="AR20" s="78">
        <v>12.692871083375582</v>
      </c>
      <c r="AS20" s="78">
        <v>12.210379289740663</v>
      </c>
      <c r="AT20" s="78">
        <v>11.744638160109991</v>
      </c>
      <c r="AU20" s="78">
        <v>11.293566422585908</v>
      </c>
      <c r="AV20" s="78">
        <v>10.855170188006463</v>
      </c>
      <c r="AW20" s="78">
        <v>10.427548831103138</v>
      </c>
      <c r="AX20" s="78">
        <v>10.008696692837926</v>
      </c>
      <c r="AY20" s="78">
        <v>9.5967966760991477</v>
      </c>
      <c r="AZ20" s="78">
        <v>9.190308675183438</v>
      </c>
      <c r="BA20" s="78">
        <v>8.7876685064469573</v>
      </c>
      <c r="BB20" s="78">
        <v>8.3874140879304662</v>
      </c>
      <c r="BC20" s="78">
        <v>7.9884673811364983</v>
      </c>
    </row>
    <row r="21" spans="1:57">
      <c r="A21" s="78">
        <v>1018.6734200495124</v>
      </c>
      <c r="B21" s="78">
        <v>502.64306347600007</v>
      </c>
      <c r="C21" s="78">
        <v>330.67547485736884</v>
      </c>
      <c r="D21" s="78">
        <v>244.71668903882508</v>
      </c>
      <c r="E21" s="78">
        <v>193.16499714376999</v>
      </c>
      <c r="F21" s="78">
        <v>158.81547129155993</v>
      </c>
      <c r="G21" s="78">
        <v>134.29614854906771</v>
      </c>
      <c r="H21" s="78">
        <v>115.91980902769899</v>
      </c>
      <c r="I21" s="78">
        <v>101.6400144838739</v>
      </c>
      <c r="J21" s="78">
        <v>90.227025012844933</v>
      </c>
      <c r="K21" s="78">
        <v>80.900668728564312</v>
      </c>
      <c r="L21" s="78">
        <v>73.13915088801923</v>
      </c>
      <c r="M21" s="78">
        <v>66.582005221739564</v>
      </c>
      <c r="N21" s="78">
        <v>60.972070915144002</v>
      </c>
      <c r="O21" s="78">
        <v>56.11972010297989</v>
      </c>
      <c r="P21" s="78">
        <v>51.882598477704711</v>
      </c>
      <c r="Q21" s="78">
        <v>48.153334969900193</v>
      </c>
      <c r="R21" s="78">
        <v>44.846524651818299</v>
      </c>
      <c r="S21" s="78">
        <v>41.896360611387017</v>
      </c>
      <c r="T21" s="78">
        <v>39.249122056392011</v>
      </c>
      <c r="U21" s="78">
        <v>36.862074417481608</v>
      </c>
      <c r="V21" s="78">
        <v>34.69850708069621</v>
      </c>
      <c r="W21" s="78">
        <v>32.730750212084601</v>
      </c>
      <c r="X21" s="78">
        <v>30.933361350479196</v>
      </c>
      <c r="Y21" s="78">
        <v>29.286085841994595</v>
      </c>
      <c r="Z21" s="78">
        <v>27.771672271595229</v>
      </c>
      <c r="AA21" s="78">
        <v>26.375002780890995</v>
      </c>
      <c r="AB21" s="78">
        <v>25.083317472833595</v>
      </c>
      <c r="AC21" s="78">
        <v>23.885952577948352</v>
      </c>
      <c r="AD21" s="78">
        <v>22.772835088802385</v>
      </c>
      <c r="AE21" s="78">
        <v>21.73597086091646</v>
      </c>
      <c r="AF21" s="78">
        <v>20.767829483516909</v>
      </c>
      <c r="AG21" s="78">
        <v>19.861805166197808</v>
      </c>
      <c r="AH21" s="78">
        <v>19.011937312980351</v>
      </c>
      <c r="AI21" s="78">
        <v>18.213517219395545</v>
      </c>
      <c r="AJ21" s="78">
        <v>17.461252318677825</v>
      </c>
      <c r="AK21" s="78">
        <v>16.751372220109182</v>
      </c>
      <c r="AL21" s="78">
        <v>16.080039099268948</v>
      </c>
      <c r="AM21" s="78">
        <v>15.443588185614873</v>
      </c>
      <c r="AN21" s="78">
        <v>14.83854195771322</v>
      </c>
      <c r="AO21" s="78">
        <v>14.262110185591721</v>
      </c>
      <c r="AP21" s="78">
        <v>13.711698472901018</v>
      </c>
      <c r="AQ21" s="78">
        <v>13.184134246300305</v>
      </c>
      <c r="AR21" s="78">
        <v>12.677395432145667</v>
      </c>
      <c r="AS21" s="78">
        <v>12.188803659927517</v>
      </c>
      <c r="AT21" s="78">
        <v>11.71611751803189</v>
      </c>
      <c r="AU21" s="78">
        <v>11.257191707263896</v>
      </c>
      <c r="AV21" s="78">
        <v>10.809986224513532</v>
      </c>
      <c r="AW21" s="78">
        <v>10.372355233805139</v>
      </c>
      <c r="AX21" s="78">
        <v>9.9423513620440325</v>
      </c>
      <c r="AY21" s="78">
        <v>9.5183188051595078</v>
      </c>
      <c r="AZ21" s="78">
        <v>9.0985776040528137</v>
      </c>
      <c r="BA21" s="78">
        <v>8.6815512633744945</v>
      </c>
      <c r="BB21" s="78">
        <v>8.2660668674983668</v>
      </c>
      <c r="BC21" s="78" t="s">
        <v>8</v>
      </c>
    </row>
    <row r="22" spans="1:57">
      <c r="A22" s="78">
        <v>1018.685904965767</v>
      </c>
      <c r="B22" s="78">
        <v>502.64676988539236</v>
      </c>
      <c r="C22" s="78">
        <v>330.66703081888221</v>
      </c>
      <c r="D22" s="78">
        <v>244.70698238054626</v>
      </c>
      <c r="E22" s="78">
        <v>193.15288785158654</v>
      </c>
      <c r="F22" s="78">
        <v>158.80221252415066</v>
      </c>
      <c r="G22" s="78">
        <v>134.28098263889649</v>
      </c>
      <c r="H22" s="78">
        <v>115.90458552099726</v>
      </c>
      <c r="I22" s="78">
        <v>101.62383474052861</v>
      </c>
      <c r="J22" s="78">
        <v>90.211939889912728</v>
      </c>
      <c r="K22" s="78">
        <v>80.886328661049191</v>
      </c>
      <c r="L22" s="78">
        <v>73.126137693560011</v>
      </c>
      <c r="M22" s="78">
        <v>66.571138771116523</v>
      </c>
      <c r="N22" s="78">
        <v>60.962864332469003</v>
      </c>
      <c r="O22" s="78">
        <v>56.111645423720702</v>
      </c>
      <c r="P22" s="78">
        <v>51.876838013194572</v>
      </c>
      <c r="Q22" s="78">
        <v>48.148843444667257</v>
      </c>
      <c r="R22" s="78">
        <v>44.844167675809501</v>
      </c>
      <c r="S22" s="78">
        <v>41.895726502764866</v>
      </c>
      <c r="T22" s="78">
        <v>39.250681054739488</v>
      </c>
      <c r="U22" s="78">
        <v>36.864370259582316</v>
      </c>
      <c r="V22" s="78">
        <v>34.703102873555004</v>
      </c>
      <c r="W22" s="78">
        <v>32.736499201811213</v>
      </c>
      <c r="X22" s="78">
        <v>30.940434375899009</v>
      </c>
      <c r="Y22" s="78">
        <v>29.294526350299176</v>
      </c>
      <c r="Z22" s="78">
        <v>27.781076059362313</v>
      </c>
      <c r="AA22" s="78">
        <v>26.38521859613871</v>
      </c>
      <c r="AB22" s="78">
        <v>25.09457154129209</v>
      </c>
      <c r="AC22" s="78">
        <v>23.897579752702008</v>
      </c>
      <c r="AD22" s="78">
        <v>22.785052588645094</v>
      </c>
      <c r="AE22" s="78">
        <v>21.748417478338219</v>
      </c>
      <c r="AF22" s="78">
        <v>20.780191937085661</v>
      </c>
      <c r="AG22" s="78">
        <v>19.873659345087983</v>
      </c>
      <c r="AH22" s="78">
        <v>19.023490826948958</v>
      </c>
      <c r="AI22" s="78">
        <v>18.223806529469663</v>
      </c>
      <c r="AJ22" s="78">
        <v>17.470377193428966</v>
      </c>
      <c r="AK22" s="78">
        <v>16.758942649768837</v>
      </c>
      <c r="AL22" s="78">
        <v>16.085461475625529</v>
      </c>
      <c r="AM22" s="78">
        <v>15.446115747166239</v>
      </c>
      <c r="AN22" s="78">
        <v>14.837835006768005</v>
      </c>
      <c r="AO22" s="78">
        <v>14.257775811677721</v>
      </c>
      <c r="AP22" s="78">
        <v>13.702505156835056</v>
      </c>
      <c r="AQ22" s="78">
        <v>13.16981027184711</v>
      </c>
      <c r="AR22" s="78">
        <v>12.656803742865694</v>
      </c>
      <c r="AS22" s="78">
        <v>12.161067116624713</v>
      </c>
      <c r="AT22" s="78">
        <v>11.68028833501406</v>
      </c>
      <c r="AU22" s="78">
        <v>11.212274432276349</v>
      </c>
      <c r="AV22" s="78">
        <v>10.754726551266089</v>
      </c>
      <c r="AW22" s="78">
        <v>10.305555310181369</v>
      </c>
      <c r="AX22" s="78">
        <v>9.862978784215958</v>
      </c>
      <c r="AY22" s="78">
        <v>9.4251911790376184</v>
      </c>
      <c r="AZ22" s="78">
        <v>8.9904916594031299</v>
      </c>
      <c r="BA22" s="78">
        <v>8.557603862504525</v>
      </c>
      <c r="BB22" s="78" t="s">
        <v>8</v>
      </c>
      <c r="BC22" s="78" t="s">
        <v>8</v>
      </c>
    </row>
    <row r="23" spans="1:57">
      <c r="A23" s="78">
        <v>1018.6874996670404</v>
      </c>
      <c r="B23" s="78">
        <v>502.63179972567963</v>
      </c>
      <c r="C23" s="78">
        <v>330.65371162697232</v>
      </c>
      <c r="D23" s="78">
        <v>244.69200663438986</v>
      </c>
      <c r="E23" s="78">
        <v>193.13739460915517</v>
      </c>
      <c r="F23" s="78">
        <v>158.78500584883179</v>
      </c>
      <c r="G23" s="78">
        <v>134.26416594134642</v>
      </c>
      <c r="H23" s="78">
        <v>115.88696667787283</v>
      </c>
      <c r="I23" s="78">
        <v>101.60770436030845</v>
      </c>
      <c r="J23" s="78">
        <v>90.196814443707481</v>
      </c>
      <c r="K23" s="78">
        <v>80.8727891293955</v>
      </c>
      <c r="L23" s="78">
        <v>73.11505719080769</v>
      </c>
      <c r="M23" s="78">
        <v>66.561922885105133</v>
      </c>
      <c r="N23" s="78">
        <v>60.954916020803111</v>
      </c>
      <c r="O23" s="78">
        <v>56.106235526898494</v>
      </c>
      <c r="P23" s="78">
        <v>51.872809400200495</v>
      </c>
      <c r="Q23" s="78">
        <v>48.147127223050425</v>
      </c>
      <c r="R23" s="78">
        <v>44.844297606565654</v>
      </c>
      <c r="S23" s="78">
        <v>41.89821368970123</v>
      </c>
      <c r="T23" s="78">
        <v>39.253946492191531</v>
      </c>
      <c r="U23" s="78">
        <v>36.870093231071053</v>
      </c>
      <c r="V23" s="78">
        <v>34.710050926247447</v>
      </c>
      <c r="W23" s="78">
        <v>32.744855749728416</v>
      </c>
      <c r="X23" s="78">
        <v>30.95024939631919</v>
      </c>
      <c r="Y23" s="78">
        <v>29.305368756227345</v>
      </c>
      <c r="Z23" s="78">
        <v>27.792787605123806</v>
      </c>
      <c r="AA23" s="78">
        <v>26.398045108323448</v>
      </c>
      <c r="AB23" s="78">
        <v>25.107811976012485</v>
      </c>
      <c r="AC23" s="78">
        <v>23.911469512984567</v>
      </c>
      <c r="AD23" s="78">
        <v>22.799212167345033</v>
      </c>
      <c r="AE23" s="78">
        <v>21.762525583591675</v>
      </c>
      <c r="AF23" s="78">
        <v>20.793808721953159</v>
      </c>
      <c r="AG23" s="78">
        <v>19.8870080866708</v>
      </c>
      <c r="AH23" s="78">
        <v>19.035565975632792</v>
      </c>
      <c r="AI23" s="78">
        <v>18.234721865104149</v>
      </c>
      <c r="AJ23" s="78">
        <v>17.479730660945354</v>
      </c>
      <c r="AK23" s="78">
        <v>16.766120961763942</v>
      </c>
      <c r="AL23" s="78">
        <v>16.089688414987531</v>
      </c>
      <c r="AM23" s="78">
        <v>15.447044389283658</v>
      </c>
      <c r="AN23" s="78">
        <v>14.835063842966443</v>
      </c>
      <c r="AO23" s="78">
        <v>14.250022889517034</v>
      </c>
      <c r="AP23" s="78">
        <v>13.689494266929156</v>
      </c>
      <c r="AQ23" s="78">
        <v>13.150358607420557</v>
      </c>
      <c r="AR23" s="78">
        <v>12.630001146239294</v>
      </c>
      <c r="AS23" s="78">
        <v>12.125925657146082</v>
      </c>
      <c r="AT23" s="78">
        <v>11.635770865092303</v>
      </c>
      <c r="AU23" s="78">
        <v>11.157070475594109</v>
      </c>
      <c r="AV23" s="78">
        <v>10.687579983365968</v>
      </c>
      <c r="AW23" s="78">
        <v>10.225379724250095</v>
      </c>
      <c r="AX23" s="78">
        <v>9.7685269129242478</v>
      </c>
      <c r="AY23" s="78">
        <v>9.3151854108614938</v>
      </c>
      <c r="AZ23" s="78">
        <v>8.863965945942935</v>
      </c>
      <c r="BA23" s="78" t="s">
        <v>8</v>
      </c>
      <c r="BB23" s="78" t="s">
        <v>8</v>
      </c>
      <c r="BC23" s="78" t="s">
        <v>8</v>
      </c>
    </row>
    <row r="24" spans="1:57">
      <c r="A24" s="78">
        <v>1018.6563033584119</v>
      </c>
      <c r="B24" s="78">
        <v>502.6139255112351</v>
      </c>
      <c r="C24" s="78">
        <v>330.63564247436813</v>
      </c>
      <c r="D24" s="78">
        <v>244.67434717922956</v>
      </c>
      <c r="E24" s="78">
        <v>193.11821340139088</v>
      </c>
      <c r="F24" s="78">
        <v>158.76676176204992</v>
      </c>
      <c r="G24" s="78">
        <v>134.24525762576729</v>
      </c>
      <c r="H24" s="78">
        <v>115.86999538776536</v>
      </c>
      <c r="I24" s="78">
        <v>101.59200894812906</v>
      </c>
      <c r="J24" s="78">
        <v>90.182973283793444</v>
      </c>
      <c r="K24" s="78">
        <v>80.861738237234874</v>
      </c>
      <c r="L24" s="78">
        <v>73.10607275617366</v>
      </c>
      <c r="M24" s="78">
        <v>66.55432975435204</v>
      </c>
      <c r="N24" s="78">
        <v>60.950089712278469</v>
      </c>
      <c r="O24" s="78">
        <v>56.102891615888467</v>
      </c>
      <c r="P24" s="78">
        <v>51.871955758003409</v>
      </c>
      <c r="Q24" s="78">
        <v>48.14823663409954</v>
      </c>
      <c r="R24" s="78">
        <v>44.847928910329486</v>
      </c>
      <c r="S24" s="78">
        <v>41.90265166989866</v>
      </c>
      <c r="T24" s="78">
        <v>39.261001427612314</v>
      </c>
      <c r="U24" s="78">
        <v>36.878438536372812</v>
      </c>
      <c r="V24" s="78">
        <v>34.719885164869254</v>
      </c>
      <c r="W24" s="78">
        <v>32.756237181506123</v>
      </c>
      <c r="X24" s="78">
        <v>30.962718312507853</v>
      </c>
      <c r="Y24" s="78">
        <v>29.318760229048216</v>
      </c>
      <c r="Z24" s="78">
        <v>27.807369734681412</v>
      </c>
      <c r="AA24" s="78">
        <v>26.413078659931656</v>
      </c>
      <c r="AB24" s="78">
        <v>25.123552866416183</v>
      </c>
      <c r="AC24" s="78">
        <v>23.927519066501542</v>
      </c>
      <c r="AD24" s="78">
        <v>22.815241361765892</v>
      </c>
      <c r="AE24" s="78">
        <v>21.778078440205395</v>
      </c>
      <c r="AF24" s="78">
        <v>20.809125960971517</v>
      </c>
      <c r="AG24" s="78">
        <v>19.901039932149921</v>
      </c>
      <c r="AH24" s="78">
        <v>19.048442013184882</v>
      </c>
      <c r="AI24" s="78">
        <v>18.246027901056316</v>
      </c>
      <c r="AJ24" s="78">
        <v>17.488833263251212</v>
      </c>
      <c r="AK24" s="78">
        <v>16.772213295474515</v>
      </c>
      <c r="AL24" s="78">
        <v>16.092416741257033</v>
      </c>
      <c r="AM24" s="78">
        <v>15.445998989216038</v>
      </c>
      <c r="AN24" s="78">
        <v>14.828910094523984</v>
      </c>
      <c r="AO24" s="78">
        <v>14.238480744779471</v>
      </c>
      <c r="AP24" s="78">
        <v>13.671333358981869</v>
      </c>
      <c r="AQ24" s="78">
        <v>13.124634816728587</v>
      </c>
      <c r="AR24" s="78">
        <v>12.595684913415189</v>
      </c>
      <c r="AS24" s="78">
        <v>12.081936673175081</v>
      </c>
      <c r="AT24" s="78">
        <v>11.580740135370734</v>
      </c>
      <c r="AU24" s="78">
        <v>11.089680971081387</v>
      </c>
      <c r="AV24" s="78">
        <v>10.606688791505372</v>
      </c>
      <c r="AW24" s="78">
        <v>10.129671420983639</v>
      </c>
      <c r="AX24" s="78">
        <v>9.6566452863615257</v>
      </c>
      <c r="AY24" s="78">
        <v>9.1860977420125653</v>
      </c>
      <c r="AZ24" s="78" t="s">
        <v>8</v>
      </c>
      <c r="BA24" s="78" t="s">
        <v>8</v>
      </c>
      <c r="BB24" s="78" t="s">
        <v>8</v>
      </c>
      <c r="BC24" s="78" t="s">
        <v>8</v>
      </c>
    </row>
    <row r="25" spans="1:57">
      <c r="A25" s="78">
        <v>1018.6360348176877</v>
      </c>
      <c r="B25" s="78">
        <v>502.59345937140074</v>
      </c>
      <c r="C25" s="78">
        <v>330.61641063521535</v>
      </c>
      <c r="D25" s="78">
        <v>244.65350355875455</v>
      </c>
      <c r="E25" s="78">
        <v>193.09890423294686</v>
      </c>
      <c r="F25" s="78">
        <v>158.74683451918895</v>
      </c>
      <c r="G25" s="78">
        <v>134.22775830087295</v>
      </c>
      <c r="H25" s="78">
        <v>115.85403144669775</v>
      </c>
      <c r="I25" s="78">
        <v>101.57816158850343</v>
      </c>
      <c r="J25" s="78">
        <v>90.172258747264721</v>
      </c>
      <c r="K25" s="78">
        <v>80.853277699109384</v>
      </c>
      <c r="L25" s="78">
        <v>73.099104468059423</v>
      </c>
      <c r="M25" s="78">
        <v>66.550356216368968</v>
      </c>
      <c r="N25" s="78">
        <v>60.947681451199493</v>
      </c>
      <c r="O25" s="78">
        <v>56.10314814749853</v>
      </c>
      <c r="P25" s="78">
        <v>51.874281873485948</v>
      </c>
      <c r="Q25" s="78">
        <v>48.153247695792317</v>
      </c>
      <c r="R25" s="78">
        <v>44.853758091757015</v>
      </c>
      <c r="S25" s="78">
        <v>41.911258032460537</v>
      </c>
      <c r="T25" s="78">
        <v>39.270954699088072</v>
      </c>
      <c r="U25" s="78">
        <v>36.889955674564213</v>
      </c>
      <c r="V25" s="78">
        <v>34.733034910498077</v>
      </c>
      <c r="W25" s="78">
        <v>32.770529370593387</v>
      </c>
      <c r="X25" s="78">
        <v>30.977981828663648</v>
      </c>
      <c r="Y25" s="78">
        <v>29.335288565651837</v>
      </c>
      <c r="Z25" s="78">
        <v>27.824382970097584</v>
      </c>
      <c r="AA25" s="78">
        <v>26.430855905128578</v>
      </c>
      <c r="AB25" s="78">
        <v>25.141675359914725</v>
      </c>
      <c r="AC25" s="78">
        <v>23.945650425443095</v>
      </c>
      <c r="AD25" s="78">
        <v>22.83290908815253</v>
      </c>
      <c r="AE25" s="78">
        <v>21.795542693175033</v>
      </c>
      <c r="AF25" s="78">
        <v>20.82529034174491</v>
      </c>
      <c r="AG25" s="78">
        <v>19.916051842736984</v>
      </c>
      <c r="AH25" s="78">
        <v>19.061875051744934</v>
      </c>
      <c r="AI25" s="78">
        <v>18.257228021040827</v>
      </c>
      <c r="AJ25" s="78">
        <v>17.496961785429239</v>
      </c>
      <c r="AK25" s="78">
        <v>16.776910161196991</v>
      </c>
      <c r="AL25" s="78">
        <v>16.09326448928875</v>
      </c>
      <c r="AM25" s="78">
        <v>15.441607957086275</v>
      </c>
      <c r="AN25" s="78">
        <v>14.818997160717764</v>
      </c>
      <c r="AO25" s="78">
        <v>14.221766091136152</v>
      </c>
      <c r="AP25" s="78">
        <v>13.646837960158452</v>
      </c>
      <c r="AQ25" s="78">
        <v>13.09128596127961</v>
      </c>
      <c r="AR25" s="78">
        <v>12.552357639911046</v>
      </c>
      <c r="AS25" s="78">
        <v>12.027201038301405</v>
      </c>
      <c r="AT25" s="78">
        <v>11.513215474564229</v>
      </c>
      <c r="AU25" s="78">
        <v>11.008165279509001</v>
      </c>
      <c r="AV25" s="78">
        <v>10.50979506828677</v>
      </c>
      <c r="AW25" s="78">
        <v>10.015960378297072</v>
      </c>
      <c r="AX25" s="78">
        <v>9.5250135941845535</v>
      </c>
      <c r="AY25" s="78" t="s">
        <v>8</v>
      </c>
      <c r="AZ25" s="78" t="s">
        <v>8</v>
      </c>
      <c r="BA25" s="78" t="s">
        <v>8</v>
      </c>
      <c r="BB25" s="78" t="s">
        <v>8</v>
      </c>
      <c r="BC25" s="78" t="s">
        <v>8</v>
      </c>
    </row>
    <row r="26" spans="1:57">
      <c r="A26" s="78">
        <v>1018.6048054944567</v>
      </c>
      <c r="B26" s="78">
        <v>502.57023409220005</v>
      </c>
      <c r="C26" s="78">
        <v>330.59248218885676</v>
      </c>
      <c r="D26" s="78">
        <v>244.63250766186655</v>
      </c>
      <c r="E26" s="78">
        <v>193.07752947531512</v>
      </c>
      <c r="F26" s="78">
        <v>158.72864834441216</v>
      </c>
      <c r="G26" s="78">
        <v>134.21147341716909</v>
      </c>
      <c r="H26" s="78">
        <v>115.84019923439219</v>
      </c>
      <c r="I26" s="78">
        <v>101.56787719310293</v>
      </c>
      <c r="J26" s="78">
        <v>90.164437985266062</v>
      </c>
      <c r="K26" s="78">
        <v>80.847052076389815</v>
      </c>
      <c r="L26" s="78">
        <v>73.096125447663496</v>
      </c>
      <c r="M26" s="78">
        <v>66.54902204881212</v>
      </c>
      <c r="N26" s="78">
        <v>60.949198281337807</v>
      </c>
      <c r="O26" s="78">
        <v>56.106841437199833</v>
      </c>
      <c r="P26" s="78">
        <v>51.880832009869444</v>
      </c>
      <c r="Q26" s="78">
        <v>48.160616314663855</v>
      </c>
      <c r="R26" s="78">
        <v>44.864072835624413</v>
      </c>
      <c r="S26" s="78">
        <v>41.922972651593348</v>
      </c>
      <c r="T26" s="78">
        <v>39.284307515838982</v>
      </c>
      <c r="U26" s="78">
        <v>36.905027741218838</v>
      </c>
      <c r="V26" s="78">
        <v>34.749302912667723</v>
      </c>
      <c r="W26" s="78">
        <v>32.787816090364871</v>
      </c>
      <c r="X26" s="78">
        <v>30.996609269625196</v>
      </c>
      <c r="Y26" s="78">
        <v>29.354432938907479</v>
      </c>
      <c r="Z26" s="78">
        <v>27.844349286474909</v>
      </c>
      <c r="AA26" s="78">
        <v>26.451204014897158</v>
      </c>
      <c r="AB26" s="78">
        <v>25.162061708480078</v>
      </c>
      <c r="AC26" s="78">
        <v>23.965585371380953</v>
      </c>
      <c r="AD26" s="78">
        <v>22.852674259782869</v>
      </c>
      <c r="AE26" s="78">
        <v>21.813992279647838</v>
      </c>
      <c r="AF26" s="78">
        <v>20.842591650494267</v>
      </c>
      <c r="AG26" s="78">
        <v>19.931766073797792</v>
      </c>
      <c r="AH26" s="78">
        <v>19.075326939610111</v>
      </c>
      <c r="AI26" s="78">
        <v>18.267545630411217</v>
      </c>
      <c r="AJ26" s="78">
        <v>17.503779222388697</v>
      </c>
      <c r="AK26" s="78">
        <v>16.779802688226713</v>
      </c>
      <c r="AL26" s="78">
        <v>16.090784805072982</v>
      </c>
      <c r="AM26" s="78">
        <v>15.433470683183227</v>
      </c>
      <c r="AN26" s="78">
        <v>14.803870986228992</v>
      </c>
      <c r="AO26" s="78">
        <v>14.198636087681226</v>
      </c>
      <c r="AP26" s="78">
        <v>13.61458665259004</v>
      </c>
      <c r="AQ26" s="78">
        <v>13.048742179862964</v>
      </c>
      <c r="AR26" s="78">
        <v>12.498027942312124</v>
      </c>
      <c r="AS26" s="78">
        <v>11.95963826299549</v>
      </c>
      <c r="AT26" s="78">
        <v>11.431155830479057</v>
      </c>
      <c r="AU26" s="78">
        <v>10.910146610968356</v>
      </c>
      <c r="AV26" s="78">
        <v>10.394290298366858</v>
      </c>
      <c r="AW26" s="78">
        <v>9.8817914331150831</v>
      </c>
      <c r="AX26" s="78" t="s">
        <v>8</v>
      </c>
      <c r="AY26" s="78" t="s">
        <v>8</v>
      </c>
      <c r="AZ26" s="78" t="s">
        <v>8</v>
      </c>
      <c r="BA26" s="78" t="s">
        <v>8</v>
      </c>
      <c r="BB26" s="78" t="s">
        <v>8</v>
      </c>
      <c r="BC26" s="78" t="s">
        <v>8</v>
      </c>
    </row>
    <row r="27" spans="1:57">
      <c r="A27" s="78">
        <v>1018.5735516700862</v>
      </c>
      <c r="B27" s="78">
        <v>502.5416542309614</v>
      </c>
      <c r="C27" s="78">
        <v>330.56963661176093</v>
      </c>
      <c r="D27" s="78">
        <v>244.60959182374722</v>
      </c>
      <c r="E27" s="78">
        <v>193.05884697239333</v>
      </c>
      <c r="F27" s="78">
        <v>158.71227749936287</v>
      </c>
      <c r="G27" s="78">
        <v>134.19791741100988</v>
      </c>
      <c r="H27" s="78">
        <v>115.8306486566355</v>
      </c>
      <c r="I27" s="78">
        <v>101.56098555649838</v>
      </c>
      <c r="J27" s="78">
        <v>90.159214453425903</v>
      </c>
      <c r="K27" s="78">
        <v>80.845333385325773</v>
      </c>
      <c r="L27" s="78">
        <v>73.096107802309561</v>
      </c>
      <c r="M27" s="78">
        <v>66.552041109252983</v>
      </c>
      <c r="N27" s="78">
        <v>60.95448892145852</v>
      </c>
      <c r="O27" s="78">
        <v>56.115161619518901</v>
      </c>
      <c r="P27" s="78">
        <v>51.88994960632521</v>
      </c>
      <c r="Q27" s="78">
        <v>48.172852610331994</v>
      </c>
      <c r="R27" s="78">
        <v>44.877752081994352</v>
      </c>
      <c r="S27" s="78">
        <v>41.938358942101871</v>
      </c>
      <c r="T27" s="78">
        <v>39.301497039511872</v>
      </c>
      <c r="U27" s="78">
        <v>36.923461493171644</v>
      </c>
      <c r="V27" s="78">
        <v>34.768798172634256</v>
      </c>
      <c r="W27" s="78">
        <v>32.808727319938157</v>
      </c>
      <c r="X27" s="78">
        <v>31.018065534384547</v>
      </c>
      <c r="Y27" s="78">
        <v>29.376768487436088</v>
      </c>
      <c r="Z27" s="78">
        <v>27.867101347266136</v>
      </c>
      <c r="AA27" s="78">
        <v>26.474022287905292</v>
      </c>
      <c r="AB27" s="78">
        <v>25.184438900190592</v>
      </c>
      <c r="AC27" s="78">
        <v>23.987826985807359</v>
      </c>
      <c r="AD27" s="78">
        <v>22.873582133177312</v>
      </c>
      <c r="AE27" s="78">
        <v>21.8337560623713</v>
      </c>
      <c r="AF27" s="78">
        <v>20.860760047448814</v>
      </c>
      <c r="AG27" s="78">
        <v>19.947642047601679</v>
      </c>
      <c r="AH27" s="78">
        <v>19.088003859920363</v>
      </c>
      <c r="AI27" s="78">
        <v>18.276652402062311</v>
      </c>
      <c r="AJ27" s="78">
        <v>17.508884438891279</v>
      </c>
      <c r="AK27" s="78">
        <v>16.779398686945484</v>
      </c>
      <c r="AL27" s="78">
        <v>16.084584939188847</v>
      </c>
      <c r="AM27" s="78">
        <v>15.420090044699107</v>
      </c>
      <c r="AN27" s="78">
        <v>14.782257780049248</v>
      </c>
      <c r="AO27" s="78">
        <v>14.167626448813854</v>
      </c>
      <c r="AP27" s="78">
        <v>13.572961649733633</v>
      </c>
      <c r="AQ27" s="78">
        <v>12.994942256024704</v>
      </c>
      <c r="AR27" s="78">
        <v>12.430536493081329</v>
      </c>
      <c r="AS27" s="78">
        <v>11.877126950732952</v>
      </c>
      <c r="AT27" s="78">
        <v>11.33208363903454</v>
      </c>
      <c r="AU27" s="78">
        <v>10.792893739925422</v>
      </c>
      <c r="AV27" s="78">
        <v>10.257599618555398</v>
      </c>
      <c r="AW27" s="78" t="s">
        <v>8</v>
      </c>
      <c r="AX27" s="78" t="s">
        <v>8</v>
      </c>
      <c r="AY27" s="78" t="s">
        <v>8</v>
      </c>
      <c r="AZ27" s="78" t="s">
        <v>8</v>
      </c>
      <c r="BA27" s="78" t="s">
        <v>8</v>
      </c>
      <c r="BB27" s="78" t="s">
        <v>8</v>
      </c>
      <c r="BC27" s="78" t="s">
        <v>8</v>
      </c>
    </row>
    <row r="28" spans="1:57">
      <c r="A28" s="78">
        <v>1018.5312993173168</v>
      </c>
      <c r="B28" s="78">
        <v>502.51573821772189</v>
      </c>
      <c r="C28" s="78">
        <v>330.54450747207949</v>
      </c>
      <c r="D28" s="78">
        <v>244.59043346893458</v>
      </c>
      <c r="E28" s="78">
        <v>193.04253009238141</v>
      </c>
      <c r="F28" s="78">
        <v>158.69920212876212</v>
      </c>
      <c r="G28" s="78">
        <v>134.18938053316683</v>
      </c>
      <c r="H28" s="78">
        <v>115.82495281247526</v>
      </c>
      <c r="I28" s="78">
        <v>101.55699660521178</v>
      </c>
      <c r="J28" s="78">
        <v>90.159002766645983</v>
      </c>
      <c r="K28" s="78">
        <v>80.846853246883143</v>
      </c>
      <c r="L28" s="78">
        <v>73.100853481076797</v>
      </c>
      <c r="M28" s="78">
        <v>66.559142132705119</v>
      </c>
      <c r="N28" s="78">
        <v>60.964795966528705</v>
      </c>
      <c r="O28" s="78">
        <v>56.126221501826265</v>
      </c>
      <c r="P28" s="78">
        <v>51.904307365511414</v>
      </c>
      <c r="Q28" s="78">
        <v>48.188686563259417</v>
      </c>
      <c r="R28" s="78">
        <v>44.89535720725064</v>
      </c>
      <c r="S28" s="78">
        <v>41.957849713337239</v>
      </c>
      <c r="T28" s="78">
        <v>39.322275668634141</v>
      </c>
      <c r="U28" s="78">
        <v>36.945340361075409</v>
      </c>
      <c r="V28" s="78">
        <v>34.792168617380952</v>
      </c>
      <c r="W28" s="78">
        <v>32.832667425562676</v>
      </c>
      <c r="X28" s="78">
        <v>31.042942493699147</v>
      </c>
      <c r="Y28" s="78">
        <v>29.402095430347043</v>
      </c>
      <c r="Z28" s="78">
        <v>27.892521652689037</v>
      </c>
      <c r="AA28" s="78">
        <v>26.4990103945991</v>
      </c>
      <c r="AB28" s="78">
        <v>25.209326816077521</v>
      </c>
      <c r="AC28" s="78">
        <v>24.011360896298513</v>
      </c>
      <c r="AD28" s="78">
        <v>22.89597670515337</v>
      </c>
      <c r="AE28" s="78">
        <v>21.854547370499166</v>
      </c>
      <c r="AF28" s="78">
        <v>20.879228661433626</v>
      </c>
      <c r="AG28" s="78">
        <v>19.962845061920419</v>
      </c>
      <c r="AH28" s="78">
        <v>19.099565682099193</v>
      </c>
      <c r="AI28" s="78">
        <v>18.284135634020554</v>
      </c>
      <c r="AJ28" s="78">
        <v>17.510718119143082</v>
      </c>
      <c r="AK28" s="78">
        <v>16.775296012191475</v>
      </c>
      <c r="AL28" s="78">
        <v>16.073105171026125</v>
      </c>
      <c r="AM28" s="78">
        <v>15.400143543758993</v>
      </c>
      <c r="AN28" s="78">
        <v>14.752632605809678</v>
      </c>
      <c r="AO28" s="78">
        <v>14.127054321699184</v>
      </c>
      <c r="AP28" s="78">
        <v>13.519814181642777</v>
      </c>
      <c r="AQ28" s="78">
        <v>12.927630339334639</v>
      </c>
      <c r="AR28" s="78">
        <v>12.347664395640413</v>
      </c>
      <c r="AS28" s="78">
        <v>11.777070942583144</v>
      </c>
      <c r="AT28" s="78">
        <v>11.213126019336002</v>
      </c>
      <c r="AU28" s="78">
        <v>10.653693823458402</v>
      </c>
      <c r="AV28" s="78" t="s">
        <v>8</v>
      </c>
      <c r="AW28" s="78" t="s">
        <v>8</v>
      </c>
      <c r="AX28" s="78" t="s">
        <v>8</v>
      </c>
      <c r="AY28" s="78" t="s">
        <v>8</v>
      </c>
      <c r="AZ28" s="78" t="s">
        <v>8</v>
      </c>
      <c r="BA28" s="78" t="s">
        <v>8</v>
      </c>
      <c r="BB28" s="78" t="s">
        <v>8</v>
      </c>
      <c r="BC28" s="78" t="s">
        <v>8</v>
      </c>
    </row>
    <row r="29" spans="1:57">
      <c r="A29" s="78">
        <v>1018.5003362574898</v>
      </c>
      <c r="B29" s="78">
        <v>502.48729746782573</v>
      </c>
      <c r="C29" s="78">
        <v>330.52517158020305</v>
      </c>
      <c r="D29" s="78">
        <v>244.57451873755889</v>
      </c>
      <c r="E29" s="78">
        <v>193.03030257733738</v>
      </c>
      <c r="F29" s="78">
        <v>158.69210840516573</v>
      </c>
      <c r="G29" s="78">
        <v>134.18525307050174</v>
      </c>
      <c r="H29" s="78">
        <v>115.82250087897515</v>
      </c>
      <c r="I29" s="78">
        <v>101.55859983384067</v>
      </c>
      <c r="J29" s="78">
        <v>90.162324200282981</v>
      </c>
      <c r="K29" s="78">
        <v>80.853587368386599</v>
      </c>
      <c r="L29" s="78">
        <v>73.110007309304024</v>
      </c>
      <c r="M29" s="78">
        <v>66.571679423553874</v>
      </c>
      <c r="N29" s="78">
        <v>60.978009859742521</v>
      </c>
      <c r="O29" s="78">
        <v>56.142918447113253</v>
      </c>
      <c r="P29" s="78">
        <v>51.922500310556103</v>
      </c>
      <c r="Q29" s="78">
        <v>48.208707976120024</v>
      </c>
      <c r="R29" s="78">
        <v>44.917343848311944</v>
      </c>
      <c r="S29" s="78">
        <v>41.981161606892286</v>
      </c>
      <c r="T29" s="78">
        <v>39.346721209959007</v>
      </c>
      <c r="U29" s="78">
        <v>36.971352991686359</v>
      </c>
      <c r="V29" s="78">
        <v>34.818771139065525</v>
      </c>
      <c r="W29" s="78">
        <v>32.8602642877471</v>
      </c>
      <c r="X29" s="78">
        <v>31.071021105786318</v>
      </c>
      <c r="Y29" s="78">
        <v>29.430293393852242</v>
      </c>
      <c r="Z29" s="78">
        <v>27.920294503211494</v>
      </c>
      <c r="AA29" s="78">
        <v>26.526719616712064</v>
      </c>
      <c r="AB29" s="78">
        <v>25.235659313560205</v>
      </c>
      <c r="AC29" s="78">
        <v>24.036559363765189</v>
      </c>
      <c r="AD29" s="78">
        <v>22.919564466443006</v>
      </c>
      <c r="AE29" s="78">
        <v>21.875781955504028</v>
      </c>
      <c r="AF29" s="78">
        <v>20.897129196462206</v>
      </c>
      <c r="AG29" s="78">
        <v>19.977032281047205</v>
      </c>
      <c r="AH29" s="78">
        <v>19.109596987599645</v>
      </c>
      <c r="AI29" s="78">
        <v>18.288373621204723</v>
      </c>
      <c r="AJ29" s="78">
        <v>17.508877107414961</v>
      </c>
      <c r="AK29" s="78">
        <v>16.76587708398424</v>
      </c>
      <c r="AL29" s="78">
        <v>16.054979875508625</v>
      </c>
      <c r="AM29" s="78">
        <v>15.372050137571783</v>
      </c>
      <c r="AN29" s="78">
        <v>14.71325186042854</v>
      </c>
      <c r="AO29" s="78">
        <v>14.074686212939064</v>
      </c>
      <c r="AP29" s="78">
        <v>13.452793934704431</v>
      </c>
      <c r="AQ29" s="78">
        <v>12.844491905119762</v>
      </c>
      <c r="AR29" s="78">
        <v>12.246697337216649</v>
      </c>
      <c r="AS29" s="78">
        <v>11.656454238715101</v>
      </c>
      <c r="AT29" s="78">
        <v>11.0714307431119</v>
      </c>
      <c r="AU29" s="78" t="s">
        <v>8</v>
      </c>
      <c r="AV29" s="78" t="s">
        <v>8</v>
      </c>
      <c r="AW29" s="78" t="s">
        <v>8</v>
      </c>
      <c r="AX29" s="78" t="s">
        <v>8</v>
      </c>
      <c r="AY29" s="78" t="s">
        <v>8</v>
      </c>
      <c r="AZ29" s="78" t="s">
        <v>8</v>
      </c>
      <c r="BA29" s="78" t="s">
        <v>8</v>
      </c>
      <c r="BB29" s="78" t="s">
        <v>8</v>
      </c>
      <c r="BC29" s="78" t="s">
        <v>8</v>
      </c>
    </row>
    <row r="30" spans="1:57">
      <c r="A30" s="78">
        <v>1018.4583562636194</v>
      </c>
      <c r="B30" s="78">
        <v>502.46676599616058</v>
      </c>
      <c r="C30" s="78">
        <v>330.50937475225464</v>
      </c>
      <c r="D30" s="78">
        <v>244.56314781633847</v>
      </c>
      <c r="E30" s="78">
        <v>193.02488881617811</v>
      </c>
      <c r="F30" s="78">
        <v>158.68976394835678</v>
      </c>
      <c r="G30" s="78">
        <v>134.18449765692355</v>
      </c>
      <c r="H30" s="78">
        <v>115.82612151811428</v>
      </c>
      <c r="I30" s="78">
        <v>101.56389073350073</v>
      </c>
      <c r="J30" s="78">
        <v>90.171231187622695</v>
      </c>
      <c r="K30" s="78">
        <v>80.864968099843139</v>
      </c>
      <c r="L30" s="78">
        <v>73.124961781049819</v>
      </c>
      <c r="M30" s="78">
        <v>66.587204225305442</v>
      </c>
      <c r="N30" s="78">
        <v>60.997218138896919</v>
      </c>
      <c r="O30" s="78">
        <v>56.163632629837636</v>
      </c>
      <c r="P30" s="78">
        <v>51.945097504283176</v>
      </c>
      <c r="Q30" s="78">
        <v>48.23335120879738</v>
      </c>
      <c r="R30" s="78">
        <v>44.94334629840295</v>
      </c>
      <c r="S30" s="78">
        <v>42.008328288814404</v>
      </c>
      <c r="T30" s="78">
        <v>39.375533305438239</v>
      </c>
      <c r="U30" s="78">
        <v>37.000772690311138</v>
      </c>
      <c r="V30" s="78">
        <v>34.849244793665754</v>
      </c>
      <c r="W30" s="78">
        <v>32.891251465804558</v>
      </c>
      <c r="X30" s="78">
        <v>31.102154041073224</v>
      </c>
      <c r="Y30" s="78">
        <v>29.461007828209645</v>
      </c>
      <c r="Z30" s="78">
        <v>27.950984570286433</v>
      </c>
      <c r="AA30" s="78">
        <v>26.556008752677467</v>
      </c>
      <c r="AB30" s="78">
        <v>25.263821492466114</v>
      </c>
      <c r="AC30" s="78">
        <v>24.063104924624664</v>
      </c>
      <c r="AD30" s="78">
        <v>22.943727110345456</v>
      </c>
      <c r="AE30" s="78">
        <v>21.896540923098243</v>
      </c>
      <c r="AF30" s="78">
        <v>20.914102422950268</v>
      </c>
      <c r="AG30" s="78">
        <v>19.989772814128802</v>
      </c>
      <c r="AH30" s="78">
        <v>19.116397538556683</v>
      </c>
      <c r="AI30" s="78">
        <v>18.288951041288861</v>
      </c>
      <c r="AJ30" s="78">
        <v>17.501671773681824</v>
      </c>
      <c r="AK30" s="78">
        <v>16.749720736849742</v>
      </c>
      <c r="AL30" s="78">
        <v>16.028559160529184</v>
      </c>
      <c r="AM30" s="78">
        <v>15.333993232608945</v>
      </c>
      <c r="AN30" s="78">
        <v>14.661784180801847</v>
      </c>
      <c r="AO30" s="78">
        <v>14.008064023504973</v>
      </c>
      <c r="AP30" s="78">
        <v>13.369477856027753</v>
      </c>
      <c r="AQ30" s="78">
        <v>12.742680644159259</v>
      </c>
      <c r="AR30" s="78">
        <v>12.124460870531315</v>
      </c>
      <c r="AS30" s="78">
        <v>11.512270519884749</v>
      </c>
      <c r="AT30" s="78" t="s">
        <v>8</v>
      </c>
      <c r="AU30" s="78" t="s">
        <v>8</v>
      </c>
      <c r="AV30" s="78" t="s">
        <v>8</v>
      </c>
      <c r="AW30" s="78" t="s">
        <v>8</v>
      </c>
      <c r="AX30" s="78" t="s">
        <v>8</v>
      </c>
      <c r="AY30" s="78" t="s">
        <v>8</v>
      </c>
      <c r="AZ30" s="78" t="s">
        <v>8</v>
      </c>
      <c r="BA30" s="78" t="s">
        <v>8</v>
      </c>
      <c r="BB30" s="78" t="s">
        <v>8</v>
      </c>
      <c r="BC30" s="78" t="s">
        <v>8</v>
      </c>
    </row>
    <row r="31" spans="1:57">
      <c r="A31" s="78">
        <v>1018.4383229136589</v>
      </c>
      <c r="B31" s="78">
        <v>502.45183079204259</v>
      </c>
      <c r="C31" s="78">
        <v>330.49952030942995</v>
      </c>
      <c r="D31" s="78">
        <v>244.5601770473441</v>
      </c>
      <c r="E31" s="78">
        <v>193.02487315153667</v>
      </c>
      <c r="F31" s="78">
        <v>158.69107287898444</v>
      </c>
      <c r="G31" s="78">
        <v>134.19051326982009</v>
      </c>
      <c r="H31" s="78">
        <v>115.83367410043947</v>
      </c>
      <c r="I31" s="78">
        <v>101.57526096009336</v>
      </c>
      <c r="J31" s="78">
        <v>90.185097446657011</v>
      </c>
      <c r="K31" s="78">
        <v>80.882601446865152</v>
      </c>
      <c r="L31" s="78">
        <v>73.143010852320785</v>
      </c>
      <c r="M31" s="78">
        <v>66.609148483509159</v>
      </c>
      <c r="N31" s="78">
        <v>61.020659701264577</v>
      </c>
      <c r="O31" s="78">
        <v>56.18900340417354</v>
      </c>
      <c r="P31" s="78">
        <v>51.972592482029611</v>
      </c>
      <c r="Q31" s="78">
        <v>48.262231866440139</v>
      </c>
      <c r="R31" s="78">
        <v>44.973415604548457</v>
      </c>
      <c r="S31" s="78">
        <v>42.040122191392925</v>
      </c>
      <c r="T31" s="78">
        <v>39.407947527407444</v>
      </c>
      <c r="U31" s="78">
        <v>37.034301139123208</v>
      </c>
      <c r="V31" s="78">
        <v>34.883316976163115</v>
      </c>
      <c r="W31" s="78">
        <v>32.925494920914851</v>
      </c>
      <c r="X31" s="78">
        <v>31.135983884440872</v>
      </c>
      <c r="Y31" s="78">
        <v>29.494854551785018</v>
      </c>
      <c r="Z31" s="78">
        <v>27.983403573294893</v>
      </c>
      <c r="AA31" s="78">
        <v>26.587309044197234</v>
      </c>
      <c r="AB31" s="78">
        <v>25.293500256759643</v>
      </c>
      <c r="AC31" s="78">
        <v>24.090371252607049</v>
      </c>
      <c r="AD31" s="78">
        <v>22.967518334364538</v>
      </c>
      <c r="AE31" s="78">
        <v>21.916473243717885</v>
      </c>
      <c r="AF31" s="78">
        <v>20.929725554065389</v>
      </c>
      <c r="AG31" s="78">
        <v>19.999305912429723</v>
      </c>
      <c r="AH31" s="78">
        <v>19.119561633847908</v>
      </c>
      <c r="AI31" s="78">
        <v>18.284123163256563</v>
      </c>
      <c r="AJ31" s="78">
        <v>17.487642897179825</v>
      </c>
      <c r="AK31" s="78">
        <v>16.725124064982175</v>
      </c>
      <c r="AL31" s="78">
        <v>15.991968644466169</v>
      </c>
      <c r="AM31" s="78">
        <v>15.283556725942903</v>
      </c>
      <c r="AN31" s="78">
        <v>14.59567560291697</v>
      </c>
      <c r="AO31" s="78">
        <v>13.924667597301998</v>
      </c>
      <c r="AP31" s="78">
        <v>13.266897154712895</v>
      </c>
      <c r="AQ31" s="78">
        <v>12.618870712882091</v>
      </c>
      <c r="AR31" s="78">
        <v>11.977801491369235</v>
      </c>
      <c r="AS31" s="78" t="s">
        <v>8</v>
      </c>
      <c r="AT31" s="78" t="s">
        <v>8</v>
      </c>
      <c r="AU31" s="78" t="s">
        <v>8</v>
      </c>
      <c r="AV31" s="78" t="s">
        <v>8</v>
      </c>
      <c r="AW31" s="78" t="s">
        <v>8</v>
      </c>
      <c r="AX31" s="78" t="s">
        <v>8</v>
      </c>
      <c r="AY31" s="78" t="s">
        <v>8</v>
      </c>
      <c r="AZ31" s="78" t="s">
        <v>8</v>
      </c>
      <c r="BA31" s="78" t="s">
        <v>8</v>
      </c>
      <c r="BB31" s="78" t="s">
        <v>8</v>
      </c>
      <c r="BC31" s="78" t="s">
        <v>8</v>
      </c>
    </row>
    <row r="32" spans="1:57">
      <c r="A32" s="78">
        <v>1018.4186321046041</v>
      </c>
      <c r="B32" s="78">
        <v>502.44223195394852</v>
      </c>
      <c r="C32" s="78">
        <v>330.49901691568436</v>
      </c>
      <c r="D32" s="78">
        <v>244.56249212582352</v>
      </c>
      <c r="E32" s="78">
        <v>193.02817599160468</v>
      </c>
      <c r="F32" s="78">
        <v>158.699569024705</v>
      </c>
      <c r="G32" s="78">
        <v>134.20037435664202</v>
      </c>
      <c r="H32" s="78">
        <v>115.84761257107418</v>
      </c>
      <c r="I32" s="78">
        <v>101.59171666289092</v>
      </c>
      <c r="J32" s="78">
        <v>90.205548545226449</v>
      </c>
      <c r="K32" s="78">
        <v>80.903274644939629</v>
      </c>
      <c r="L32" s="78">
        <v>73.167823904973559</v>
      </c>
      <c r="M32" s="78">
        <v>66.635441624059681</v>
      </c>
      <c r="N32" s="78">
        <v>61.048929802276511</v>
      </c>
      <c r="O32" s="78">
        <v>56.219482263352937</v>
      </c>
      <c r="P32" s="78">
        <v>52.004482402512863</v>
      </c>
      <c r="Q32" s="78">
        <v>48.295334190585088</v>
      </c>
      <c r="R32" s="78">
        <v>45.008328317246345</v>
      </c>
      <c r="S32" s="78">
        <v>42.075666861078474</v>
      </c>
      <c r="T32" s="78">
        <v>39.444671521357947</v>
      </c>
      <c r="U32" s="78">
        <v>37.071600768696321</v>
      </c>
      <c r="V32" s="78">
        <v>34.92081541275352</v>
      </c>
      <c r="W32" s="78">
        <v>32.962585339055188</v>
      </c>
      <c r="X32" s="78">
        <v>31.173137006284353</v>
      </c>
      <c r="Y32" s="78">
        <v>29.53055232614226</v>
      </c>
      <c r="Z32" s="78">
        <v>28.017994046774479</v>
      </c>
      <c r="AA32" s="78">
        <v>26.620275855929549</v>
      </c>
      <c r="AB32" s="78">
        <v>25.324026861181164</v>
      </c>
      <c r="AC32" s="78">
        <v>24.11735071342029</v>
      </c>
      <c r="AD32" s="78">
        <v>22.990566208138898</v>
      </c>
      <c r="AE32" s="78">
        <v>21.935136962466647</v>
      </c>
      <c r="AF32" s="78">
        <v>20.942146645135349</v>
      </c>
      <c r="AG32" s="78">
        <v>20.005211371033916</v>
      </c>
      <c r="AH32" s="78">
        <v>19.117262259962061</v>
      </c>
      <c r="AI32" s="78">
        <v>18.272368159085016</v>
      </c>
      <c r="AJ32" s="78">
        <v>17.465010084319399</v>
      </c>
      <c r="AK32" s="78">
        <v>16.690131478052152</v>
      </c>
      <c r="AL32" s="78">
        <v>15.942683431732233</v>
      </c>
      <c r="AM32" s="78">
        <v>15.218066929514906</v>
      </c>
      <c r="AN32" s="78">
        <v>14.512285887251345</v>
      </c>
      <c r="AO32" s="78">
        <v>13.821381960146983</v>
      </c>
      <c r="AP32" s="78">
        <v>13.141549498335927</v>
      </c>
      <c r="AQ32" s="78">
        <v>12.469737404873408</v>
      </c>
      <c r="AR32" s="78" t="s">
        <v>8</v>
      </c>
      <c r="AS32" s="78" t="s">
        <v>8</v>
      </c>
      <c r="AT32" s="78" t="s">
        <v>8</v>
      </c>
      <c r="AU32" s="78" t="s">
        <v>8</v>
      </c>
      <c r="AV32" s="78" t="s">
        <v>8</v>
      </c>
      <c r="AW32" s="78" t="s">
        <v>8</v>
      </c>
      <c r="AX32" s="78" t="s">
        <v>8</v>
      </c>
      <c r="AY32" s="78" t="s">
        <v>8</v>
      </c>
      <c r="AZ32" s="78" t="s">
        <v>8</v>
      </c>
      <c r="BA32" s="78" t="s">
        <v>8</v>
      </c>
      <c r="BB32" s="78" t="s">
        <v>8</v>
      </c>
      <c r="BC32" s="78" t="s">
        <v>8</v>
      </c>
    </row>
    <row r="33" spans="1:55">
      <c r="A33" s="78">
        <v>1018.409592732518</v>
      </c>
      <c r="B33" s="78">
        <v>502.44613295723707</v>
      </c>
      <c r="C33" s="78">
        <v>330.50454719206579</v>
      </c>
      <c r="D33" s="78">
        <v>244.56818640245598</v>
      </c>
      <c r="E33" s="78">
        <v>193.03964171820081</v>
      </c>
      <c r="F33" s="78">
        <v>158.71205599007996</v>
      </c>
      <c r="G33" s="78">
        <v>134.21721517853641</v>
      </c>
      <c r="H33" s="78">
        <v>115.86694079839438</v>
      </c>
      <c r="I33" s="78">
        <v>101.61528049871963</v>
      </c>
      <c r="J33" s="78">
        <v>90.229062743277979</v>
      </c>
      <c r="K33" s="78">
        <v>80.931196510193232</v>
      </c>
      <c r="L33" s="78">
        <v>73.197182013535667</v>
      </c>
      <c r="M33" s="78">
        <v>66.666814116375377</v>
      </c>
      <c r="N33" s="78">
        <v>61.08259349669563</v>
      </c>
      <c r="O33" s="78">
        <v>56.25457288177121</v>
      </c>
      <c r="P33" s="78">
        <v>52.040801622510841</v>
      </c>
      <c r="Q33" s="78">
        <v>48.33355172467828</v>
      </c>
      <c r="R33" s="78">
        <v>45.047183308411078</v>
      </c>
      <c r="S33" s="78">
        <v>42.115767728967349</v>
      </c>
      <c r="T33" s="78">
        <v>39.485378255341992</v>
      </c>
      <c r="U33" s="78">
        <v>37.112533015668888</v>
      </c>
      <c r="V33" s="78">
        <v>34.961343293934767</v>
      </c>
      <c r="W33" s="78">
        <v>33.00322452295773</v>
      </c>
      <c r="X33" s="78">
        <v>31.212290138191126</v>
      </c>
      <c r="Y33" s="78">
        <v>29.568611253818922</v>
      </c>
      <c r="Z33" s="78">
        <v>28.054428620352876</v>
      </c>
      <c r="AA33" s="78">
        <v>26.654242932256036</v>
      </c>
      <c r="AB33" s="78">
        <v>25.354372790579028</v>
      </c>
      <c r="AC33" s="78">
        <v>24.14369179351916</v>
      </c>
      <c r="AD33" s="78">
        <v>23.012448906133613</v>
      </c>
      <c r="AE33" s="78">
        <v>21.950620846247443</v>
      </c>
      <c r="AF33" s="78">
        <v>20.950966798549299</v>
      </c>
      <c r="AG33" s="78">
        <v>20.005609369194875</v>
      </c>
      <c r="AH33" s="78">
        <v>19.107944608398377</v>
      </c>
      <c r="AI33" s="78">
        <v>18.251855362291977</v>
      </c>
      <c r="AJ33" s="78">
        <v>17.431762617002285</v>
      </c>
      <c r="AK33" s="78">
        <v>16.642132579318087</v>
      </c>
      <c r="AL33" s="78">
        <v>15.877931659329654</v>
      </c>
      <c r="AM33" s="78">
        <v>15.134784202752012</v>
      </c>
      <c r="AN33" s="78">
        <v>14.40837207481777</v>
      </c>
      <c r="AO33" s="78">
        <v>13.694543360670163</v>
      </c>
      <c r="AP33" s="78">
        <v>12.989953665647253</v>
      </c>
      <c r="AQ33" s="78" t="s">
        <v>8</v>
      </c>
      <c r="AR33" s="78" t="s">
        <v>8</v>
      </c>
      <c r="AS33" s="78" t="s">
        <v>8</v>
      </c>
      <c r="AT33" s="78" t="s">
        <v>8</v>
      </c>
      <c r="AU33" s="78" t="s">
        <v>8</v>
      </c>
      <c r="AV33" s="78" t="s">
        <v>8</v>
      </c>
      <c r="AW33" s="78" t="s">
        <v>8</v>
      </c>
      <c r="AX33" s="78" t="s">
        <v>8</v>
      </c>
      <c r="AY33" s="78" t="s">
        <v>8</v>
      </c>
      <c r="AZ33" s="78" t="s">
        <v>8</v>
      </c>
      <c r="BA33" s="78" t="s">
        <v>8</v>
      </c>
      <c r="BB33" s="78" t="s">
        <v>8</v>
      </c>
      <c r="BC33" s="78" t="s">
        <v>8</v>
      </c>
    </row>
    <row r="34" spans="1:55">
      <c r="A34" s="78">
        <v>1018.422982046044</v>
      </c>
      <c r="B34" s="78">
        <v>502.45568735357426</v>
      </c>
      <c r="C34" s="78">
        <v>330.51266017147236</v>
      </c>
      <c r="D34" s="78">
        <v>244.58301260826266</v>
      </c>
      <c r="E34" s="78">
        <v>193.05493385599786</v>
      </c>
      <c r="F34" s="78">
        <v>158.73205851357196</v>
      </c>
      <c r="G34" s="78">
        <v>134.23963074984061</v>
      </c>
      <c r="H34" s="78">
        <v>115.89386979423844</v>
      </c>
      <c r="I34" s="78">
        <v>101.64179665223716</v>
      </c>
      <c r="J34" s="78">
        <v>90.260297313084038</v>
      </c>
      <c r="K34" s="78">
        <v>80.963797590722905</v>
      </c>
      <c r="L34" s="78">
        <v>73.231828844387735</v>
      </c>
      <c r="M34" s="78">
        <v>66.703837478552643</v>
      </c>
      <c r="N34" s="78">
        <v>61.121052349922699</v>
      </c>
      <c r="O34" s="78">
        <v>56.294271040546057</v>
      </c>
      <c r="P34" s="78">
        <v>52.082491574374721</v>
      </c>
      <c r="Q34" s="78">
        <v>48.375879814390281</v>
      </c>
      <c r="R34" s="78">
        <v>45.090827602125529</v>
      </c>
      <c r="S34" s="78">
        <v>42.160047881157595</v>
      </c>
      <c r="T34" s="78">
        <v>39.529911128791269</v>
      </c>
      <c r="U34" s="78">
        <v>37.15666420697697</v>
      </c>
      <c r="V34" s="78">
        <v>35.005638632732321</v>
      </c>
      <c r="W34" s="78">
        <v>33.046000549990254</v>
      </c>
      <c r="X34" s="78">
        <v>31.253987800826312</v>
      </c>
      <c r="Y34" s="78">
        <v>29.608686227022989</v>
      </c>
      <c r="Z34" s="78">
        <v>28.092010010024801</v>
      </c>
      <c r="AA34" s="78">
        <v>26.688127605436879</v>
      </c>
      <c r="AB34" s="78">
        <v>25.384179312546461</v>
      </c>
      <c r="AC34" s="78">
        <v>24.168967112619356</v>
      </c>
      <c r="AD34" s="78">
        <v>23.031165860178792</v>
      </c>
      <c r="AE34" s="78">
        <v>21.962524982297836</v>
      </c>
      <c r="AF34" s="78">
        <v>20.95422723098266</v>
      </c>
      <c r="AG34" s="78">
        <v>19.998888979224809</v>
      </c>
      <c r="AH34" s="78">
        <v>19.089704568745308</v>
      </c>
      <c r="AI34" s="78">
        <v>18.22049692620174</v>
      </c>
      <c r="AJ34" s="78">
        <v>17.385181786103232</v>
      </c>
      <c r="AK34" s="78">
        <v>16.578234691758087</v>
      </c>
      <c r="AL34" s="78">
        <v>15.794852641049312</v>
      </c>
      <c r="AM34" s="78">
        <v>15.030315095120109</v>
      </c>
      <c r="AN34" s="78">
        <v>14.280084829015832</v>
      </c>
      <c r="AO34" s="78">
        <v>13.540491149011068</v>
      </c>
      <c r="AP34" s="78" t="s">
        <v>8</v>
      </c>
      <c r="AQ34" s="78" t="s">
        <v>8</v>
      </c>
      <c r="AR34" s="78" t="s">
        <v>8</v>
      </c>
      <c r="AS34" s="78" t="s">
        <v>8</v>
      </c>
      <c r="AT34" s="78" t="s">
        <v>8</v>
      </c>
      <c r="AU34" s="78" t="s">
        <v>8</v>
      </c>
      <c r="AV34" s="78" t="s">
        <v>8</v>
      </c>
      <c r="AW34" s="78" t="s">
        <v>8</v>
      </c>
      <c r="AX34" s="78" t="s">
        <v>8</v>
      </c>
      <c r="AY34" s="78" t="s">
        <v>8</v>
      </c>
      <c r="AZ34" s="78" t="s">
        <v>8</v>
      </c>
      <c r="BA34" s="78" t="s">
        <v>8</v>
      </c>
      <c r="BB34" s="78" t="s">
        <v>8</v>
      </c>
      <c r="BC34" s="78" t="s">
        <v>8</v>
      </c>
    </row>
    <row r="35" spans="1:55">
      <c r="A35" s="78">
        <v>1018.4364308721916</v>
      </c>
      <c r="B35" s="78">
        <v>502.46549579023667</v>
      </c>
      <c r="C35" s="78">
        <v>330.53136557811325</v>
      </c>
      <c r="D35" s="78">
        <v>244.6012677358105</v>
      </c>
      <c r="E35" s="78">
        <v>193.07841623935255</v>
      </c>
      <c r="F35" s="78">
        <v>158.75781029855446</v>
      </c>
      <c r="G35" s="78">
        <v>134.27022713345059</v>
      </c>
      <c r="H35" s="78">
        <v>115.92355863621601</v>
      </c>
      <c r="I35" s="78">
        <v>101.67657306863053</v>
      </c>
      <c r="J35" s="78">
        <v>90.296334501181008</v>
      </c>
      <c r="K35" s="78">
        <v>81.001903158760484</v>
      </c>
      <c r="L35" s="78">
        <v>73.272399011011316</v>
      </c>
      <c r="M35" s="78">
        <v>66.745841718571583</v>
      </c>
      <c r="N35" s="78">
        <v>61.164299181235798</v>
      </c>
      <c r="O35" s="78">
        <v>56.339609232045575</v>
      </c>
      <c r="P35" s="78">
        <v>52.128462181856968</v>
      </c>
      <c r="Q35" s="78">
        <v>48.423240863235463</v>
      </c>
      <c r="R35" s="78">
        <v>45.138853662089048</v>
      </c>
      <c r="S35" s="78">
        <v>42.208353952317786</v>
      </c>
      <c r="T35" s="78">
        <v>39.577816631811032</v>
      </c>
      <c r="U35" s="78">
        <v>37.204791155118521</v>
      </c>
      <c r="V35" s="78">
        <v>35.052209707172509</v>
      </c>
      <c r="W35" s="78">
        <v>33.091511881251598</v>
      </c>
      <c r="X35" s="78">
        <v>31.297880458599352</v>
      </c>
      <c r="Y35" s="78">
        <v>29.650060295494594</v>
      </c>
      <c r="Z35" s="78">
        <v>28.129609821481989</v>
      </c>
      <c r="AA35" s="78">
        <v>26.721575765856905</v>
      </c>
      <c r="AB35" s="78">
        <v>25.413024914556964</v>
      </c>
      <c r="AC35" s="78">
        <v>24.191091052390519</v>
      </c>
      <c r="AD35" s="78">
        <v>23.046326863456894</v>
      </c>
      <c r="AE35" s="78">
        <v>21.968816242664193</v>
      </c>
      <c r="AF35" s="78">
        <v>20.950267117471817</v>
      </c>
      <c r="AG35" s="78">
        <v>19.983077269058352</v>
      </c>
      <c r="AH35" s="78">
        <v>19.060381647991484</v>
      </c>
      <c r="AI35" s="78">
        <v>18.175468125845963</v>
      </c>
      <c r="AJ35" s="78">
        <v>17.322255379910992</v>
      </c>
      <c r="AK35" s="78">
        <v>16.495457327808793</v>
      </c>
      <c r="AL35" s="78">
        <v>15.689901707010526</v>
      </c>
      <c r="AM35" s="78">
        <v>14.900621171725742</v>
      </c>
      <c r="AN35" s="78">
        <v>14.123580987526712</v>
      </c>
      <c r="AO35" s="78" t="s">
        <v>8</v>
      </c>
      <c r="AP35" s="78" t="s">
        <v>8</v>
      </c>
      <c r="AQ35" s="78" t="s">
        <v>8</v>
      </c>
      <c r="AR35" s="78" t="s">
        <v>8</v>
      </c>
      <c r="AS35" s="78" t="s">
        <v>8</v>
      </c>
      <c r="AT35" s="78" t="s">
        <v>8</v>
      </c>
      <c r="AU35" s="78" t="s">
        <v>8</v>
      </c>
      <c r="AV35" s="78" t="s">
        <v>8</v>
      </c>
      <c r="AW35" s="78" t="s">
        <v>8</v>
      </c>
      <c r="AX35" s="78" t="s">
        <v>8</v>
      </c>
      <c r="AY35" s="78" t="s">
        <v>8</v>
      </c>
      <c r="AZ35" s="78" t="s">
        <v>8</v>
      </c>
      <c r="BA35" s="78" t="s">
        <v>8</v>
      </c>
      <c r="BB35" s="78" t="s">
        <v>8</v>
      </c>
      <c r="BC35" s="78" t="s">
        <v>8</v>
      </c>
    </row>
    <row r="36" spans="1:55">
      <c r="A36" s="78">
        <v>1018.4506609764608</v>
      </c>
      <c r="B36" s="78">
        <v>502.49159481975778</v>
      </c>
      <c r="C36" s="78">
        <v>330.55393401402205</v>
      </c>
      <c r="D36" s="78">
        <v>244.6294042811748</v>
      </c>
      <c r="E36" s="78">
        <v>193.1082970842852</v>
      </c>
      <c r="F36" s="78">
        <v>158.79280012975477</v>
      </c>
      <c r="G36" s="78">
        <v>134.30352708237302</v>
      </c>
      <c r="H36" s="78">
        <v>115.96233961837429</v>
      </c>
      <c r="I36" s="78">
        <v>101.7164170905186</v>
      </c>
      <c r="J36" s="78">
        <v>90.338227785861037</v>
      </c>
      <c r="K36" s="78">
        <v>81.046329920860742</v>
      </c>
      <c r="L36" s="78">
        <v>73.318228188323317</v>
      </c>
      <c r="M36" s="78">
        <v>66.792893881573718</v>
      </c>
      <c r="N36" s="78">
        <v>61.213538772245123</v>
      </c>
      <c r="O36" s="78">
        <v>56.389458755685475</v>
      </c>
      <c r="P36" s="78">
        <v>52.17977364079195</v>
      </c>
      <c r="Q36" s="78">
        <v>48.475239222542768</v>
      </c>
      <c r="R36" s="78">
        <v>45.191154127379214</v>
      </c>
      <c r="S36" s="78">
        <v>42.260248633352752</v>
      </c>
      <c r="T36" s="78">
        <v>39.629991316952079</v>
      </c>
      <c r="U36" s="78">
        <v>37.255366243963138</v>
      </c>
      <c r="V36" s="78">
        <v>35.101743934694824</v>
      </c>
      <c r="W36" s="78">
        <v>33.139431554845331</v>
      </c>
      <c r="X36" s="78">
        <v>31.343255506427809</v>
      </c>
      <c r="Y36" s="78">
        <v>29.691579370629213</v>
      </c>
      <c r="Z36" s="78">
        <v>28.166901831402303</v>
      </c>
      <c r="AA36" s="78">
        <v>26.7541940304958</v>
      </c>
      <c r="AB36" s="78">
        <v>25.43875281742336</v>
      </c>
      <c r="AC36" s="78">
        <v>24.209703731864664</v>
      </c>
      <c r="AD36" s="78">
        <v>23.055837988433829</v>
      </c>
      <c r="AE36" s="78">
        <v>21.967798926025754</v>
      </c>
      <c r="AF36" s="78">
        <v>20.937057709375079</v>
      </c>
      <c r="AG36" s="78">
        <v>19.955953738440257</v>
      </c>
      <c r="AH36" s="78">
        <v>19.017055175055141</v>
      </c>
      <c r="AI36" s="78">
        <v>18.113646017788156</v>
      </c>
      <c r="AJ36" s="78">
        <v>17.239891742127828</v>
      </c>
      <c r="AK36" s="78">
        <v>16.390110982056768</v>
      </c>
      <c r="AL36" s="78">
        <v>15.558854585717166</v>
      </c>
      <c r="AM36" s="78">
        <v>14.741680410305353</v>
      </c>
      <c r="AN36" s="78" t="s">
        <v>8</v>
      </c>
      <c r="AO36" s="78" t="s">
        <v>8</v>
      </c>
      <c r="AP36" s="78" t="s">
        <v>8</v>
      </c>
      <c r="AQ36" s="78" t="s">
        <v>8</v>
      </c>
      <c r="AR36" s="78" t="s">
        <v>8</v>
      </c>
      <c r="AS36" s="78" t="s">
        <v>8</v>
      </c>
      <c r="AT36" s="78" t="s">
        <v>8</v>
      </c>
      <c r="AU36" s="78" t="s">
        <v>8</v>
      </c>
      <c r="AV36" s="78" t="s">
        <v>8</v>
      </c>
      <c r="AW36" s="78" t="s">
        <v>8</v>
      </c>
      <c r="AX36" s="78" t="s">
        <v>8</v>
      </c>
      <c r="AY36" s="78" t="s">
        <v>8</v>
      </c>
      <c r="AZ36" s="78" t="s">
        <v>8</v>
      </c>
      <c r="BA36" s="78" t="s">
        <v>8</v>
      </c>
      <c r="BB36" s="78" t="s">
        <v>8</v>
      </c>
      <c r="BC36" s="78" t="s">
        <v>8</v>
      </c>
    </row>
    <row r="37" spans="1:55">
      <c r="A37" s="78">
        <v>1018.4978385638848</v>
      </c>
      <c r="B37" s="78">
        <v>502.52085287366918</v>
      </c>
      <c r="C37" s="78">
        <v>330.58847261365776</v>
      </c>
      <c r="D37" s="78">
        <v>244.66436495059858</v>
      </c>
      <c r="E37" s="78">
        <v>193.14851698595754</v>
      </c>
      <c r="F37" s="78">
        <v>158.83010991581168</v>
      </c>
      <c r="G37" s="78">
        <v>134.34676896929236</v>
      </c>
      <c r="H37" s="78">
        <v>116.00633010993936</v>
      </c>
      <c r="I37" s="78">
        <v>101.76239344196685</v>
      </c>
      <c r="J37" s="78">
        <v>90.386791032177001</v>
      </c>
      <c r="K37" s="78">
        <v>81.096232700156364</v>
      </c>
      <c r="L37" s="78">
        <v>73.369312024108098</v>
      </c>
      <c r="M37" s="78">
        <v>66.846262284025798</v>
      </c>
      <c r="N37" s="78">
        <v>61.267478433541335</v>
      </c>
      <c r="O37" s="78">
        <v>56.444932186000919</v>
      </c>
      <c r="P37" s="78">
        <v>52.235950152943033</v>
      </c>
      <c r="Q37" s="78">
        <v>48.531736306268407</v>
      </c>
      <c r="R37" s="78">
        <v>45.247234936238634</v>
      </c>
      <c r="S37" s="78">
        <v>42.316671297572817</v>
      </c>
      <c r="T37" s="78">
        <v>39.684763944354202</v>
      </c>
      <c r="U37" s="78">
        <v>37.309118563136899</v>
      </c>
      <c r="V37" s="78">
        <v>35.153887109893532</v>
      </c>
      <c r="W37" s="78">
        <v>33.189003924303641</v>
      </c>
      <c r="X37" s="78">
        <v>31.388886404973373</v>
      </c>
      <c r="Y37" s="78">
        <v>29.732906509452132</v>
      </c>
      <c r="Z37" s="78">
        <v>28.203485040294918</v>
      </c>
      <c r="AA37" s="78">
        <v>26.783712948971246</v>
      </c>
      <c r="AB37" s="78">
        <v>25.461002615037369</v>
      </c>
      <c r="AC37" s="78">
        <v>24.222614600919069</v>
      </c>
      <c r="AD37" s="78">
        <v>23.057937048328245</v>
      </c>
      <c r="AE37" s="78">
        <v>21.957356969839207</v>
      </c>
      <c r="AF37" s="78">
        <v>20.912288731706621</v>
      </c>
      <c r="AG37" s="78">
        <v>19.91447113931703</v>
      </c>
      <c r="AH37" s="78">
        <v>18.956461251016936</v>
      </c>
      <c r="AI37" s="78">
        <v>18.031799027905908</v>
      </c>
      <c r="AJ37" s="78">
        <v>17.134226890255619</v>
      </c>
      <c r="AK37" s="78">
        <v>16.257753965686664</v>
      </c>
      <c r="AL37" s="78">
        <v>15.397480632715766</v>
      </c>
      <c r="AM37" s="78" t="s">
        <v>8</v>
      </c>
      <c r="AN37" s="78" t="s">
        <v>8</v>
      </c>
      <c r="AO37" s="78" t="s">
        <v>8</v>
      </c>
      <c r="AP37" s="78" t="s">
        <v>8</v>
      </c>
      <c r="AQ37" s="78" t="s">
        <v>8</v>
      </c>
      <c r="AR37" s="78" t="s">
        <v>8</v>
      </c>
      <c r="AS37" s="78" t="s">
        <v>8</v>
      </c>
      <c r="AT37" s="78" t="s">
        <v>8</v>
      </c>
      <c r="AU37" s="78" t="s">
        <v>8</v>
      </c>
      <c r="AV37" s="78" t="s">
        <v>8</v>
      </c>
      <c r="AW37" s="78" t="s">
        <v>8</v>
      </c>
      <c r="AX37" s="78" t="s">
        <v>8</v>
      </c>
      <c r="AY37" s="78" t="s">
        <v>8</v>
      </c>
      <c r="AZ37" s="78" t="s">
        <v>8</v>
      </c>
      <c r="BA37" s="78" t="s">
        <v>8</v>
      </c>
      <c r="BB37" s="78" t="s">
        <v>8</v>
      </c>
      <c r="BC37" s="78" t="s">
        <v>8</v>
      </c>
    </row>
    <row r="38" spans="1:55">
      <c r="A38" s="78">
        <v>1018.5348167227663</v>
      </c>
      <c r="B38" s="78">
        <v>502.56384731497485</v>
      </c>
      <c r="C38" s="78">
        <v>330.62923140538493</v>
      </c>
      <c r="D38" s="78">
        <v>244.71056683577478</v>
      </c>
      <c r="E38" s="78">
        <v>193.18998090002862</v>
      </c>
      <c r="F38" s="78">
        <v>158.87814555048516</v>
      </c>
      <c r="G38" s="78">
        <v>134.39512028158822</v>
      </c>
      <c r="H38" s="78">
        <v>116.05658084863281</v>
      </c>
      <c r="I38" s="78">
        <v>101.81529092127836</v>
      </c>
      <c r="J38" s="78">
        <v>90.440943592329035</v>
      </c>
      <c r="K38" s="78">
        <v>81.151510759936173</v>
      </c>
      <c r="L38" s="78">
        <v>73.426984759464318</v>
      </c>
      <c r="M38" s="78">
        <v>66.904456359057164</v>
      </c>
      <c r="N38" s="78">
        <v>61.327285639028936</v>
      </c>
      <c r="O38" s="78">
        <v>56.505457358746192</v>
      </c>
      <c r="P38" s="78">
        <v>52.296814599566439</v>
      </c>
      <c r="Q38" s="78">
        <v>48.592171525564382</v>
      </c>
      <c r="R38" s="78">
        <v>45.308080849367421</v>
      </c>
      <c r="S38" s="78">
        <v>42.375811516716816</v>
      </c>
      <c r="T38" s="78">
        <v>39.742908568859896</v>
      </c>
      <c r="U38" s="78">
        <v>37.365662803185927</v>
      </c>
      <c r="V38" s="78">
        <v>35.207835797748658</v>
      </c>
      <c r="W38" s="78">
        <v>33.238922759857189</v>
      </c>
      <c r="X38" s="78">
        <v>31.434424614390561</v>
      </c>
      <c r="Y38" s="78">
        <v>29.773632880529654</v>
      </c>
      <c r="Z38" s="78">
        <v>28.236968420223455</v>
      </c>
      <c r="AA38" s="78">
        <v>26.809772559292849</v>
      </c>
      <c r="AB38" s="78">
        <v>25.477480786175253</v>
      </c>
      <c r="AC38" s="78">
        <v>24.227991703058809</v>
      </c>
      <c r="AD38" s="78">
        <v>23.050416056117275</v>
      </c>
      <c r="AE38" s="78">
        <v>21.935086323763461</v>
      </c>
      <c r="AF38" s="78">
        <v>20.872780246002861</v>
      </c>
      <c r="AG38" s="78">
        <v>19.855217895605161</v>
      </c>
      <c r="AH38" s="78">
        <v>18.875222319961733</v>
      </c>
      <c r="AI38" s="78">
        <v>17.92588079939534</v>
      </c>
      <c r="AJ38" s="78">
        <v>17.000590917986571</v>
      </c>
      <c r="AK38" s="78">
        <v>16.093937474617316</v>
      </c>
      <c r="AL38" s="78" t="s">
        <v>8</v>
      </c>
      <c r="AM38" s="78" t="s">
        <v>8</v>
      </c>
      <c r="AN38" s="78" t="s">
        <v>8</v>
      </c>
      <c r="AO38" s="78" t="s">
        <v>8</v>
      </c>
      <c r="AP38" s="78" t="s">
        <v>8</v>
      </c>
      <c r="AQ38" s="78" t="s">
        <v>8</v>
      </c>
      <c r="AR38" s="78" t="s">
        <v>8</v>
      </c>
      <c r="AS38" s="78" t="s">
        <v>8</v>
      </c>
      <c r="AT38" s="78" t="s">
        <v>8</v>
      </c>
      <c r="AU38" s="78" t="s">
        <v>8</v>
      </c>
      <c r="AV38" s="78" t="s">
        <v>8</v>
      </c>
      <c r="AW38" s="78" t="s">
        <v>8</v>
      </c>
      <c r="AX38" s="78" t="s">
        <v>8</v>
      </c>
      <c r="AY38" s="78" t="s">
        <v>8</v>
      </c>
      <c r="AZ38" s="78" t="s">
        <v>8</v>
      </c>
      <c r="BA38" s="78" t="s">
        <v>8</v>
      </c>
      <c r="BB38" s="78" t="s">
        <v>8</v>
      </c>
      <c r="BC38" s="78" t="s">
        <v>8</v>
      </c>
    </row>
    <row r="39" spans="1:55">
      <c r="A39" s="78">
        <v>1018.605290644314</v>
      </c>
      <c r="B39" s="78">
        <v>502.61538468352273</v>
      </c>
      <c r="C39" s="78">
        <v>330.68449310524784</v>
      </c>
      <c r="D39" s="78">
        <v>244.75733931395928</v>
      </c>
      <c r="E39" s="78">
        <v>193.24395329809832</v>
      </c>
      <c r="F39" s="78">
        <v>158.93160613392303</v>
      </c>
      <c r="G39" s="78">
        <v>134.4502352002971</v>
      </c>
      <c r="H39" s="78">
        <v>116.11432738060817</v>
      </c>
      <c r="I39" s="78">
        <v>101.8741190720647</v>
      </c>
      <c r="J39" s="78">
        <v>90.500780703011642</v>
      </c>
      <c r="K39" s="78">
        <v>81.2138369308893</v>
      </c>
      <c r="L39" s="78">
        <v>73.489742714249118</v>
      </c>
      <c r="M39" s="78">
        <v>66.968896160653387</v>
      </c>
      <c r="N39" s="78">
        <v>61.392440439403217</v>
      </c>
      <c r="O39" s="78">
        <v>56.570957137404278</v>
      </c>
      <c r="P39" s="78">
        <v>52.361858269012515</v>
      </c>
      <c r="Q39" s="78">
        <v>48.657693770443359</v>
      </c>
      <c r="R39" s="78">
        <v>45.371827783776986</v>
      </c>
      <c r="S39" s="78">
        <v>42.438585755744903</v>
      </c>
      <c r="T39" s="78">
        <v>39.804089283378609</v>
      </c>
      <c r="U39" s="78">
        <v>37.424219853618901</v>
      </c>
      <c r="V39" s="78">
        <v>35.262266986267868</v>
      </c>
      <c r="W39" s="78">
        <v>33.288892508232102</v>
      </c>
      <c r="X39" s="78">
        <v>31.47951391249757</v>
      </c>
      <c r="Y39" s="78">
        <v>29.811292292646513</v>
      </c>
      <c r="Z39" s="78">
        <v>28.267046145686113</v>
      </c>
      <c r="AA39" s="78">
        <v>26.830018554242731</v>
      </c>
      <c r="AB39" s="78">
        <v>25.486328216954266</v>
      </c>
      <c r="AC39" s="78">
        <v>24.223573592433848</v>
      </c>
      <c r="AD39" s="78">
        <v>23.030813925020531</v>
      </c>
      <c r="AE39" s="78">
        <v>21.897706603667668</v>
      </c>
      <c r="AF39" s="78">
        <v>20.815002600184005</v>
      </c>
      <c r="AG39" s="78">
        <v>19.774698978785491</v>
      </c>
      <c r="AH39" s="78">
        <v>18.769134487995252</v>
      </c>
      <c r="AI39" s="78">
        <v>17.791013314097093</v>
      </c>
      <c r="AJ39" s="78">
        <v>16.834336873136632</v>
      </c>
      <c r="AK39" s="78" t="s">
        <v>8</v>
      </c>
      <c r="AL39" s="78" t="s">
        <v>8</v>
      </c>
      <c r="AM39" s="78" t="s">
        <v>8</v>
      </c>
      <c r="AN39" s="78" t="s">
        <v>8</v>
      </c>
      <c r="AO39" s="78" t="s">
        <v>8</v>
      </c>
      <c r="AP39" s="78" t="s">
        <v>8</v>
      </c>
      <c r="AQ39" s="78" t="s">
        <v>8</v>
      </c>
      <c r="AR39" s="78" t="s">
        <v>8</v>
      </c>
      <c r="AS39" s="78" t="s">
        <v>8</v>
      </c>
      <c r="AT39" s="78" t="s">
        <v>8</v>
      </c>
      <c r="AU39" s="78" t="s">
        <v>8</v>
      </c>
      <c r="AV39" s="78" t="s">
        <v>8</v>
      </c>
      <c r="AW39" s="78" t="s">
        <v>8</v>
      </c>
      <c r="AX39" s="78" t="s">
        <v>8</v>
      </c>
      <c r="AY39" s="78" t="s">
        <v>8</v>
      </c>
      <c r="AZ39" s="78" t="s">
        <v>8</v>
      </c>
      <c r="BA39" s="78" t="s">
        <v>8</v>
      </c>
      <c r="BB39" s="78" t="s">
        <v>8</v>
      </c>
      <c r="BC39" s="78" t="s">
        <v>8</v>
      </c>
    </row>
    <row r="40" spans="1:55">
      <c r="A40" s="78">
        <v>1018.6760506983685</v>
      </c>
      <c r="B40" s="78">
        <v>502.6836292082042</v>
      </c>
      <c r="C40" s="78">
        <v>330.73685404180344</v>
      </c>
      <c r="D40" s="78">
        <v>244.81804898518067</v>
      </c>
      <c r="E40" s="78">
        <v>193.30289397986195</v>
      </c>
      <c r="F40" s="78">
        <v>158.99186769538946</v>
      </c>
      <c r="G40" s="78">
        <v>134.51310547131968</v>
      </c>
      <c r="H40" s="78">
        <v>116.17804994556144</v>
      </c>
      <c r="I40" s="78">
        <v>101.93870206430392</v>
      </c>
      <c r="J40" s="78">
        <v>90.567963970463254</v>
      </c>
      <c r="K40" s="78">
        <v>81.281339394390358</v>
      </c>
      <c r="L40" s="78">
        <v>73.559004245815487</v>
      </c>
      <c r="M40" s="78">
        <v>67.038864670388818</v>
      </c>
      <c r="N40" s="78">
        <v>61.462757507128941</v>
      </c>
      <c r="O40" s="78">
        <v>56.640785635230607</v>
      </c>
      <c r="P40" s="78">
        <v>52.432241339374805</v>
      </c>
      <c r="Q40" s="78">
        <v>48.726223063608117</v>
      </c>
      <c r="R40" s="78">
        <v>45.439411653747499</v>
      </c>
      <c r="S40" s="78">
        <v>42.50458620496466</v>
      </c>
      <c r="T40" s="78">
        <v>39.867438706575591</v>
      </c>
      <c r="U40" s="78">
        <v>37.483342671647243</v>
      </c>
      <c r="V40" s="78">
        <v>35.316846584324296</v>
      </c>
      <c r="W40" s="78">
        <v>33.338525354625681</v>
      </c>
      <c r="X40" s="78">
        <v>31.521523515942597</v>
      </c>
      <c r="Y40" s="78">
        <v>29.845561167941014</v>
      </c>
      <c r="Z40" s="78">
        <v>28.291226662631267</v>
      </c>
      <c r="AA40" s="78">
        <v>26.842496099560879</v>
      </c>
      <c r="AB40" s="78">
        <v>25.485163474792586</v>
      </c>
      <c r="AC40" s="78">
        <v>24.206779701844109</v>
      </c>
      <c r="AD40" s="78">
        <v>22.995687858678721</v>
      </c>
      <c r="AE40" s="78">
        <v>21.841510164829312</v>
      </c>
      <c r="AF40" s="78">
        <v>20.735286733212938</v>
      </c>
      <c r="AG40" s="78">
        <v>19.66849660275544</v>
      </c>
      <c r="AH40" s="78">
        <v>18.63305404380397</v>
      </c>
      <c r="AI40" s="78">
        <v>17.622297524136485</v>
      </c>
      <c r="AJ40" s="78" t="s">
        <v>8</v>
      </c>
      <c r="AK40" s="78" t="s">
        <v>8</v>
      </c>
      <c r="AL40" s="78" t="s">
        <v>8</v>
      </c>
      <c r="AM40" s="78" t="s">
        <v>8</v>
      </c>
      <c r="AN40" s="78" t="s">
        <v>8</v>
      </c>
      <c r="AO40" s="78" t="s">
        <v>8</v>
      </c>
      <c r="AP40" s="78" t="s">
        <v>8</v>
      </c>
      <c r="AQ40" s="78" t="s">
        <v>8</v>
      </c>
      <c r="AR40" s="78" t="s">
        <v>8</v>
      </c>
      <c r="AS40" s="78" t="s">
        <v>8</v>
      </c>
      <c r="AT40" s="78" t="s">
        <v>8</v>
      </c>
      <c r="AU40" s="78" t="s">
        <v>8</v>
      </c>
      <c r="AV40" s="78" t="s">
        <v>8</v>
      </c>
      <c r="AW40" s="78" t="s">
        <v>8</v>
      </c>
      <c r="AX40" s="78" t="s">
        <v>8</v>
      </c>
      <c r="AY40" s="78" t="s">
        <v>8</v>
      </c>
      <c r="AZ40" s="78" t="s">
        <v>8</v>
      </c>
      <c r="BA40" s="78" t="s">
        <v>8</v>
      </c>
      <c r="BB40" s="78" t="s">
        <v>8</v>
      </c>
      <c r="BC40" s="78" t="s">
        <v>8</v>
      </c>
    </row>
    <row r="41" spans="1:55">
      <c r="A41" s="78">
        <v>1018.7812987418779</v>
      </c>
      <c r="B41" s="78">
        <v>502.7446931002674</v>
      </c>
      <c r="C41" s="78">
        <v>330.80731625977711</v>
      </c>
      <c r="D41" s="78">
        <v>244.88395628038373</v>
      </c>
      <c r="E41" s="78">
        <v>193.36931821063436</v>
      </c>
      <c r="F41" s="78">
        <v>159.06067735689933</v>
      </c>
      <c r="G41" s="78">
        <v>134.58233483708693</v>
      </c>
      <c r="H41" s="78">
        <v>116.24786665179293</v>
      </c>
      <c r="I41" s="78">
        <v>102.01119680394547</v>
      </c>
      <c r="J41" s="78">
        <v>90.640592763474416</v>
      </c>
      <c r="K41" s="78">
        <v>81.355783788991445</v>
      </c>
      <c r="L41" s="78">
        <v>73.634116299169719</v>
      </c>
      <c r="M41" s="78">
        <v>67.114306516721129</v>
      </c>
      <c r="N41" s="78">
        <v>61.537655639197254</v>
      </c>
      <c r="O41" s="78">
        <v>56.716311144202166</v>
      </c>
      <c r="P41" s="78">
        <v>52.50581317923357</v>
      </c>
      <c r="Q41" s="78">
        <v>48.79887289904206</v>
      </c>
      <c r="R41" s="78">
        <v>45.510484253001813</v>
      </c>
      <c r="S41" s="78">
        <v>42.57297465809944</v>
      </c>
      <c r="T41" s="78">
        <v>39.931488667304393</v>
      </c>
      <c r="U41" s="78">
        <v>37.542761665371998</v>
      </c>
      <c r="V41" s="78">
        <v>35.371250946679936</v>
      </c>
      <c r="W41" s="78">
        <v>33.385102154043352</v>
      </c>
      <c r="X41" s="78">
        <v>31.560196170501417</v>
      </c>
      <c r="Y41" s="78">
        <v>29.873879080071347</v>
      </c>
      <c r="Z41" s="78">
        <v>28.307527277532706</v>
      </c>
      <c r="AA41" s="78">
        <v>26.844765558522543</v>
      </c>
      <c r="AB41" s="78">
        <v>25.471345368249501</v>
      </c>
      <c r="AC41" s="78">
        <v>24.174057499235445</v>
      </c>
      <c r="AD41" s="78">
        <v>22.941201093328903</v>
      </c>
      <c r="AE41" s="78">
        <v>21.76270096087314</v>
      </c>
      <c r="AF41" s="78">
        <v>20.629043188162978</v>
      </c>
      <c r="AG41" s="78">
        <v>19.531237573197796</v>
      </c>
      <c r="AH41" s="78">
        <v>18.461865680010845</v>
      </c>
      <c r="AI41" s="78" t="s">
        <v>8</v>
      </c>
      <c r="AJ41" s="78" t="s">
        <v>8</v>
      </c>
      <c r="AK41" s="78" t="s">
        <v>8</v>
      </c>
      <c r="AL41" s="78" t="s">
        <v>8</v>
      </c>
      <c r="AM41" s="78" t="s">
        <v>8</v>
      </c>
      <c r="AN41" s="78" t="s">
        <v>8</v>
      </c>
      <c r="AO41" s="78" t="s">
        <v>8</v>
      </c>
      <c r="AP41" s="78" t="s">
        <v>8</v>
      </c>
      <c r="AQ41" s="78" t="s">
        <v>8</v>
      </c>
      <c r="AR41" s="78" t="s">
        <v>8</v>
      </c>
      <c r="AS41" s="78" t="s">
        <v>8</v>
      </c>
      <c r="AT41" s="78" t="s">
        <v>8</v>
      </c>
      <c r="AU41" s="78" t="s">
        <v>8</v>
      </c>
      <c r="AV41" s="78" t="s">
        <v>8</v>
      </c>
      <c r="AW41" s="78" t="s">
        <v>8</v>
      </c>
      <c r="AX41" s="78" t="s">
        <v>8</v>
      </c>
      <c r="AY41" s="78" t="s">
        <v>8</v>
      </c>
      <c r="AZ41" s="78" t="s">
        <v>8</v>
      </c>
      <c r="BA41" s="78" t="s">
        <v>8</v>
      </c>
      <c r="BB41" s="78" t="s">
        <v>8</v>
      </c>
      <c r="BC41" s="78" t="s">
        <v>8</v>
      </c>
    </row>
    <row r="42" spans="1:55">
      <c r="A42" s="78">
        <v>1018.8542465816726</v>
      </c>
      <c r="B42" s="78">
        <v>502.83042578250991</v>
      </c>
      <c r="C42" s="78">
        <v>330.88202931402287</v>
      </c>
      <c r="D42" s="78">
        <v>244.95762009068943</v>
      </c>
      <c r="E42" s="78">
        <v>193.44488758038713</v>
      </c>
      <c r="F42" s="78">
        <v>159.13596905888878</v>
      </c>
      <c r="G42" s="78">
        <v>134.65779886946603</v>
      </c>
      <c r="H42" s="78">
        <v>116.32606921010527</v>
      </c>
      <c r="I42" s="78">
        <v>102.08927056661375</v>
      </c>
      <c r="J42" s="78">
        <v>90.720527702980803</v>
      </c>
      <c r="K42" s="78">
        <v>81.436318902189996</v>
      </c>
      <c r="L42" s="78">
        <v>73.7149439084166</v>
      </c>
      <c r="M42" s="78">
        <v>67.194514931990142</v>
      </c>
      <c r="N42" s="78">
        <v>61.618566677094563</v>
      </c>
      <c r="O42" s="78">
        <v>56.795147850996671</v>
      </c>
      <c r="P42" s="78">
        <v>52.583751047318877</v>
      </c>
      <c r="Q42" s="78">
        <v>48.875238616106216</v>
      </c>
      <c r="R42" s="78">
        <v>45.58412888836164</v>
      </c>
      <c r="S42" s="78">
        <v>42.642158480413933</v>
      </c>
      <c r="T42" s="78">
        <v>39.995949119996808</v>
      </c>
      <c r="U42" s="78">
        <v>37.602139737839593</v>
      </c>
      <c r="V42" s="78">
        <v>35.422586373563881</v>
      </c>
      <c r="W42" s="78">
        <v>33.428366673186488</v>
      </c>
      <c r="X42" s="78">
        <v>31.592830081466307</v>
      </c>
      <c r="Y42" s="78">
        <v>29.894171740182639</v>
      </c>
      <c r="Z42" s="78">
        <v>28.313387894678851</v>
      </c>
      <c r="AA42" s="78">
        <v>26.834067009402343</v>
      </c>
      <c r="AB42" s="78">
        <v>25.441153323772618</v>
      </c>
      <c r="AC42" s="78">
        <v>24.12138461142635</v>
      </c>
      <c r="AD42" s="78">
        <v>22.863377570296986</v>
      </c>
      <c r="AE42" s="78">
        <v>21.656464557045027</v>
      </c>
      <c r="AF42" s="78">
        <v>20.490614032819426</v>
      </c>
      <c r="AG42" s="78">
        <v>19.357539009687923</v>
      </c>
      <c r="AH42" s="78" t="s">
        <v>8</v>
      </c>
      <c r="AI42" s="78" t="s">
        <v>8</v>
      </c>
      <c r="AJ42" s="78" t="s">
        <v>8</v>
      </c>
      <c r="AK42" s="78" t="s">
        <v>8</v>
      </c>
      <c r="AL42" s="78" t="s">
        <v>8</v>
      </c>
      <c r="AM42" s="78" t="s">
        <v>8</v>
      </c>
      <c r="AN42" s="78" t="s">
        <v>8</v>
      </c>
      <c r="AO42" s="78" t="s">
        <v>8</v>
      </c>
      <c r="AP42" s="78" t="s">
        <v>8</v>
      </c>
      <c r="AQ42" s="78" t="s">
        <v>8</v>
      </c>
      <c r="AR42" s="78" t="s">
        <v>8</v>
      </c>
      <c r="AS42" s="78" t="s">
        <v>8</v>
      </c>
      <c r="AT42" s="78" t="s">
        <v>8</v>
      </c>
      <c r="AU42" s="78" t="s">
        <v>8</v>
      </c>
      <c r="AV42" s="78" t="s">
        <v>8</v>
      </c>
      <c r="AW42" s="78" t="s">
        <v>8</v>
      </c>
      <c r="AX42" s="78" t="s">
        <v>8</v>
      </c>
      <c r="AY42" s="78" t="s">
        <v>8</v>
      </c>
      <c r="AZ42" s="78" t="s">
        <v>8</v>
      </c>
      <c r="BA42" s="78" t="s">
        <v>8</v>
      </c>
      <c r="BB42" s="78" t="s">
        <v>8</v>
      </c>
      <c r="BC42" s="78" t="s">
        <v>8</v>
      </c>
    </row>
    <row r="43" spans="1:55">
      <c r="A43" s="78">
        <v>1018.994411182562</v>
      </c>
      <c r="B43" s="78">
        <v>502.92281083857773</v>
      </c>
      <c r="C43" s="78">
        <v>330.96709215983049</v>
      </c>
      <c r="D43" s="78">
        <v>245.04254113348506</v>
      </c>
      <c r="E43" s="78">
        <v>193.52787074036129</v>
      </c>
      <c r="F43" s="78">
        <v>159.21821504771651</v>
      </c>
      <c r="G43" s="78">
        <v>134.74265271780089</v>
      </c>
      <c r="H43" s="78">
        <v>116.41031164646269</v>
      </c>
      <c r="I43" s="78">
        <v>102.17532960765674</v>
      </c>
      <c r="J43" s="78">
        <v>90.807027369769841</v>
      </c>
      <c r="K43" s="78">
        <v>81.523009212353173</v>
      </c>
      <c r="L43" s="78">
        <v>73.800882878058076</v>
      </c>
      <c r="M43" s="78">
        <v>67.281210576454953</v>
      </c>
      <c r="N43" s="78">
        <v>61.703022467588674</v>
      </c>
      <c r="O43" s="78">
        <v>56.87871206329875</v>
      </c>
      <c r="P43" s="78">
        <v>52.665733927081398</v>
      </c>
      <c r="Q43" s="78">
        <v>48.954448129539799</v>
      </c>
      <c r="R43" s="78">
        <v>45.658733967224741</v>
      </c>
      <c r="S43" s="78">
        <v>42.711934764579901</v>
      </c>
      <c r="T43" s="78">
        <v>40.060568932957885</v>
      </c>
      <c r="U43" s="78">
        <v>37.65848393762932</v>
      </c>
      <c r="V43" s="78">
        <v>35.470684393050021</v>
      </c>
      <c r="W43" s="78">
        <v>33.465543485012951</v>
      </c>
      <c r="X43" s="78">
        <v>31.617327507327069</v>
      </c>
      <c r="Y43" s="78">
        <v>29.903820021286521</v>
      </c>
      <c r="Z43" s="78">
        <v>28.305988518143096</v>
      </c>
      <c r="AA43" s="78">
        <v>26.806563678942513</v>
      </c>
      <c r="AB43" s="78">
        <v>25.390427325432825</v>
      </c>
      <c r="AC43" s="78">
        <v>24.044651464616805</v>
      </c>
      <c r="AD43" s="78">
        <v>22.757219273302447</v>
      </c>
      <c r="AE43" s="78">
        <v>21.516893168651212</v>
      </c>
      <c r="AF43" s="78">
        <v>20.314384014287434</v>
      </c>
      <c r="AG43" s="78" t="s">
        <v>8</v>
      </c>
      <c r="AH43" s="78" t="s">
        <v>8</v>
      </c>
      <c r="AI43" s="78" t="s">
        <v>8</v>
      </c>
      <c r="AJ43" s="78" t="s">
        <v>8</v>
      </c>
      <c r="AK43" s="78" t="s">
        <v>8</v>
      </c>
      <c r="AL43" s="78" t="s">
        <v>8</v>
      </c>
      <c r="AM43" s="78" t="s">
        <v>8</v>
      </c>
      <c r="AN43" s="78" t="s">
        <v>8</v>
      </c>
      <c r="AO43" s="78" t="s">
        <v>8</v>
      </c>
      <c r="AP43" s="78" t="s">
        <v>8</v>
      </c>
      <c r="AQ43" s="78" t="s">
        <v>8</v>
      </c>
      <c r="AR43" s="78" t="s">
        <v>8</v>
      </c>
      <c r="AS43" s="78" t="s">
        <v>8</v>
      </c>
      <c r="AT43" s="78" t="s">
        <v>8</v>
      </c>
      <c r="AU43" s="78" t="s">
        <v>8</v>
      </c>
      <c r="AV43" s="78" t="s">
        <v>8</v>
      </c>
      <c r="AW43" s="78" t="s">
        <v>8</v>
      </c>
      <c r="AX43" s="78" t="s">
        <v>8</v>
      </c>
      <c r="AY43" s="78" t="s">
        <v>8</v>
      </c>
      <c r="AZ43" s="78" t="s">
        <v>8</v>
      </c>
      <c r="BA43" s="78" t="s">
        <v>8</v>
      </c>
      <c r="BB43" s="78" t="s">
        <v>8</v>
      </c>
      <c r="BC43" s="78" t="s">
        <v>8</v>
      </c>
    </row>
    <row r="44" spans="1:55">
      <c r="A44" s="78">
        <v>1019.1139735097297</v>
      </c>
      <c r="B44" s="78">
        <v>503.02146161575047</v>
      </c>
      <c r="C44" s="78">
        <v>331.06245166206139</v>
      </c>
      <c r="D44" s="78">
        <v>245.133568298223</v>
      </c>
      <c r="E44" s="78">
        <v>193.61702732862372</v>
      </c>
      <c r="F44" s="78">
        <v>159.3099158580408</v>
      </c>
      <c r="G44" s="78">
        <v>134.83316743384611</v>
      </c>
      <c r="H44" s="78">
        <v>116.50263114808267</v>
      </c>
      <c r="I44" s="78">
        <v>102.26791765510416</v>
      </c>
      <c r="J44" s="78">
        <v>90.899702288120579</v>
      </c>
      <c r="K44" s="78">
        <v>81.614790956636242</v>
      </c>
      <c r="L44" s="78">
        <v>73.893497727684306</v>
      </c>
      <c r="M44" s="78">
        <v>67.371403028751615</v>
      </c>
      <c r="N44" s="78">
        <v>61.792342465213437</v>
      </c>
      <c r="O44" s="78">
        <v>56.966449659771797</v>
      </c>
      <c r="P44" s="78">
        <v>52.750648367119126</v>
      </c>
      <c r="Q44" s="78">
        <v>49.03460674590054</v>
      </c>
      <c r="R44" s="78">
        <v>45.733957879667834</v>
      </c>
      <c r="S44" s="78">
        <v>42.781933293427088</v>
      </c>
      <c r="T44" s="78">
        <v>40.122049026074819</v>
      </c>
      <c r="U44" s="78">
        <v>37.711542234535841</v>
      </c>
      <c r="V44" s="78">
        <v>35.512522363626275</v>
      </c>
      <c r="W44" s="78">
        <v>33.494355259418079</v>
      </c>
      <c r="X44" s="78">
        <v>31.630861458899194</v>
      </c>
      <c r="Y44" s="78">
        <v>29.899805056572067</v>
      </c>
      <c r="Z44" s="78">
        <v>28.281241437788523</v>
      </c>
      <c r="AA44" s="78">
        <v>26.757829301644037</v>
      </c>
      <c r="AB44" s="78">
        <v>25.314803443026229</v>
      </c>
      <c r="AC44" s="78">
        <v>23.938558504802831</v>
      </c>
      <c r="AD44" s="78">
        <v>22.61645123924049</v>
      </c>
      <c r="AE44" s="78">
        <v>21.338029424960364</v>
      </c>
      <c r="AF44" s="78" t="s">
        <v>8</v>
      </c>
      <c r="AG44" s="78" t="s">
        <v>8</v>
      </c>
      <c r="AH44" s="78" t="s">
        <v>8</v>
      </c>
      <c r="AI44" s="78" t="s">
        <v>8</v>
      </c>
      <c r="AJ44" s="78" t="s">
        <v>8</v>
      </c>
      <c r="AK44" s="78" t="s">
        <v>8</v>
      </c>
      <c r="AL44" s="78" t="s">
        <v>8</v>
      </c>
      <c r="AM44" s="78" t="s">
        <v>8</v>
      </c>
      <c r="AN44" s="78" t="s">
        <v>8</v>
      </c>
      <c r="AO44" s="78" t="s">
        <v>8</v>
      </c>
      <c r="AP44" s="78" t="s">
        <v>8</v>
      </c>
      <c r="AQ44" s="78" t="s">
        <v>8</v>
      </c>
      <c r="AR44" s="78" t="s">
        <v>8</v>
      </c>
      <c r="AS44" s="78" t="s">
        <v>8</v>
      </c>
      <c r="AT44" s="78" t="s">
        <v>8</v>
      </c>
      <c r="AU44" s="78" t="s">
        <v>8</v>
      </c>
      <c r="AV44" s="78" t="s">
        <v>8</v>
      </c>
      <c r="AW44" s="78" t="s">
        <v>8</v>
      </c>
      <c r="AX44" s="78" t="s">
        <v>8</v>
      </c>
      <c r="AY44" s="78" t="s">
        <v>8</v>
      </c>
      <c r="AZ44" s="78" t="s">
        <v>8</v>
      </c>
      <c r="BA44" s="78" t="s">
        <v>8</v>
      </c>
      <c r="BB44" s="78" t="s">
        <v>8</v>
      </c>
      <c r="BC44" s="78" t="s">
        <v>8</v>
      </c>
    </row>
    <row r="45" spans="1:55">
      <c r="A45" s="78">
        <v>1019.2571414650457</v>
      </c>
      <c r="B45" s="78">
        <v>503.13772121558151</v>
      </c>
      <c r="C45" s="78">
        <v>331.16614502401933</v>
      </c>
      <c r="D45" s="78">
        <v>245.23225121470048</v>
      </c>
      <c r="E45" s="78">
        <v>193.71750460270343</v>
      </c>
      <c r="F45" s="78">
        <v>159.40801743290015</v>
      </c>
      <c r="G45" s="78">
        <v>134.93281591704545</v>
      </c>
      <c r="H45" s="78">
        <v>116.6021581926416</v>
      </c>
      <c r="I45" s="78">
        <v>102.36728430950696</v>
      </c>
      <c r="J45" s="78">
        <v>90.997918204200815</v>
      </c>
      <c r="K45" s="78">
        <v>81.71386752137839</v>
      </c>
      <c r="L45" s="78">
        <v>73.989887414272502</v>
      </c>
      <c r="M45" s="78">
        <v>67.46690669180127</v>
      </c>
      <c r="N45" s="78">
        <v>61.886234206436946</v>
      </c>
      <c r="O45" s="78">
        <v>57.05744004164098</v>
      </c>
      <c r="P45" s="78">
        <v>52.836696351495547</v>
      </c>
      <c r="Q45" s="78">
        <v>49.115592032145706</v>
      </c>
      <c r="R45" s="78">
        <v>45.809636787191245</v>
      </c>
      <c r="S45" s="78">
        <v>42.84882408094299</v>
      </c>
      <c r="T45" s="78">
        <v>40.180328924714402</v>
      </c>
      <c r="U45" s="78">
        <v>37.758281733060478</v>
      </c>
      <c r="V45" s="78">
        <v>35.545869432363979</v>
      </c>
      <c r="W45" s="78">
        <v>33.511974589274999</v>
      </c>
      <c r="X45" s="78">
        <v>31.630409351897004</v>
      </c>
      <c r="Y45" s="78">
        <v>29.877967071489969</v>
      </c>
      <c r="Z45" s="78">
        <v>28.234621368456928</v>
      </c>
      <c r="AA45" s="78">
        <v>26.683404926344242</v>
      </c>
      <c r="AB45" s="78">
        <v>25.208828233505731</v>
      </c>
      <c r="AC45" s="78">
        <v>23.796598432370946</v>
      </c>
      <c r="AD45" s="78">
        <v>22.434904808329669</v>
      </c>
      <c r="AE45" s="78" t="s">
        <v>8</v>
      </c>
      <c r="AF45" s="78" t="s">
        <v>8</v>
      </c>
      <c r="AG45" s="78" t="s">
        <v>8</v>
      </c>
      <c r="AH45" s="78" t="s">
        <v>8</v>
      </c>
      <c r="AI45" s="78" t="s">
        <v>8</v>
      </c>
      <c r="AJ45" s="78" t="s">
        <v>8</v>
      </c>
      <c r="AK45" s="78" t="s">
        <v>8</v>
      </c>
      <c r="AL45" s="78" t="s">
        <v>8</v>
      </c>
      <c r="AM45" s="78" t="s">
        <v>8</v>
      </c>
      <c r="AN45" s="78" t="s">
        <v>8</v>
      </c>
      <c r="AO45" s="78" t="s">
        <v>8</v>
      </c>
      <c r="AP45" s="78" t="s">
        <v>8</v>
      </c>
      <c r="AQ45" s="78" t="s">
        <v>8</v>
      </c>
      <c r="AR45" s="78" t="s">
        <v>8</v>
      </c>
      <c r="AS45" s="78" t="s">
        <v>8</v>
      </c>
      <c r="AT45" s="78" t="s">
        <v>8</v>
      </c>
      <c r="AU45" s="78" t="s">
        <v>8</v>
      </c>
      <c r="AV45" s="78" t="s">
        <v>8</v>
      </c>
      <c r="AW45" s="78" t="s">
        <v>8</v>
      </c>
      <c r="AX45" s="78" t="s">
        <v>8</v>
      </c>
      <c r="AY45" s="78" t="s">
        <v>8</v>
      </c>
      <c r="AZ45" s="78" t="s">
        <v>8</v>
      </c>
      <c r="BA45" s="78" t="s">
        <v>8</v>
      </c>
      <c r="BB45" s="78" t="s">
        <v>8</v>
      </c>
      <c r="BC45" s="78" t="s">
        <v>8</v>
      </c>
    </row>
    <row r="46" spans="1:55">
      <c r="A46" s="78">
        <v>1019.4245570132707</v>
      </c>
      <c r="B46" s="78">
        <v>503.26091287498423</v>
      </c>
      <c r="C46" s="78">
        <v>331.27704677845605</v>
      </c>
      <c r="D46" s="78">
        <v>245.34328517767926</v>
      </c>
      <c r="E46" s="78">
        <v>193.82417445535339</v>
      </c>
      <c r="F46" s="78">
        <v>159.51576549499316</v>
      </c>
      <c r="G46" s="78">
        <v>135.03984890487135</v>
      </c>
      <c r="H46" s="78">
        <v>116.70866739978079</v>
      </c>
      <c r="I46" s="78">
        <v>102.47229235480938</v>
      </c>
      <c r="J46" s="78">
        <v>91.103798940880779</v>
      </c>
      <c r="K46" s="78">
        <v>81.816728990339655</v>
      </c>
      <c r="L46" s="78">
        <v>74.091838321059086</v>
      </c>
      <c r="M46" s="78">
        <v>67.567204820502724</v>
      </c>
      <c r="N46" s="78">
        <v>61.983537395736178</v>
      </c>
      <c r="O46" s="78">
        <v>57.149587832044304</v>
      </c>
      <c r="P46" s="78">
        <v>52.923640649243175</v>
      </c>
      <c r="Q46" s="78">
        <v>49.197146073508712</v>
      </c>
      <c r="R46" s="78">
        <v>45.882111254882233</v>
      </c>
      <c r="S46" s="78">
        <v>42.912491352712657</v>
      </c>
      <c r="T46" s="78">
        <v>40.23211892294632</v>
      </c>
      <c r="U46" s="78">
        <v>37.796297401092467</v>
      </c>
      <c r="V46" s="78">
        <v>35.567689236797889</v>
      </c>
      <c r="W46" s="78">
        <v>33.515181890974866</v>
      </c>
      <c r="X46" s="78">
        <v>31.611553410668776</v>
      </c>
      <c r="Y46" s="78">
        <v>29.833505551273863</v>
      </c>
      <c r="Z46" s="78">
        <v>28.161409635569633</v>
      </c>
      <c r="AA46" s="78">
        <v>26.57752378931006</v>
      </c>
      <c r="AB46" s="78">
        <v>25.065605011507039</v>
      </c>
      <c r="AC46" s="78">
        <v>23.612245008635735</v>
      </c>
      <c r="AD46" s="78" t="s">
        <v>8</v>
      </c>
      <c r="AE46" s="78" t="s">
        <v>8</v>
      </c>
      <c r="AF46" s="78" t="s">
        <v>8</v>
      </c>
      <c r="AG46" s="78" t="s">
        <v>8</v>
      </c>
      <c r="AH46" s="78" t="s">
        <v>8</v>
      </c>
      <c r="AI46" s="78" t="s">
        <v>8</v>
      </c>
      <c r="AJ46" s="78" t="s">
        <v>8</v>
      </c>
      <c r="AK46" s="78" t="s">
        <v>8</v>
      </c>
      <c r="AL46" s="78" t="s">
        <v>8</v>
      </c>
      <c r="AM46" s="78" t="s">
        <v>8</v>
      </c>
      <c r="AN46" s="78" t="s">
        <v>8</v>
      </c>
      <c r="AO46" s="78" t="s">
        <v>8</v>
      </c>
      <c r="AP46" s="78" t="s">
        <v>8</v>
      </c>
      <c r="AQ46" s="78" t="s">
        <v>8</v>
      </c>
      <c r="AR46" s="78" t="s">
        <v>8</v>
      </c>
      <c r="AS46" s="78" t="s">
        <v>8</v>
      </c>
      <c r="AT46" s="78" t="s">
        <v>8</v>
      </c>
      <c r="AU46" s="78" t="s">
        <v>8</v>
      </c>
      <c r="AV46" s="78" t="s">
        <v>8</v>
      </c>
      <c r="AW46" s="78" t="s">
        <v>8</v>
      </c>
      <c r="AX46" s="78" t="s">
        <v>8</v>
      </c>
      <c r="AY46" s="78" t="s">
        <v>8</v>
      </c>
      <c r="AZ46" s="78" t="s">
        <v>8</v>
      </c>
      <c r="BA46" s="78" t="s">
        <v>8</v>
      </c>
      <c r="BB46" s="78" t="s">
        <v>8</v>
      </c>
      <c r="BC46" s="78" t="s">
        <v>8</v>
      </c>
    </row>
    <row r="47" spans="1:55">
      <c r="A47" s="78">
        <v>1019.5939180097171</v>
      </c>
      <c r="B47" s="78">
        <v>503.39104015248239</v>
      </c>
      <c r="C47" s="78">
        <v>331.40245843741656</v>
      </c>
      <c r="D47" s="78">
        <v>245.46039243091167</v>
      </c>
      <c r="E47" s="78">
        <v>193.94136071993958</v>
      </c>
      <c r="F47" s="78">
        <v>159.6312243451051</v>
      </c>
      <c r="G47" s="78">
        <v>135.15419176357742</v>
      </c>
      <c r="H47" s="78">
        <v>116.82099163363299</v>
      </c>
      <c r="I47" s="78">
        <v>102.58545544984842</v>
      </c>
      <c r="J47" s="78">
        <v>91.21350230169314</v>
      </c>
      <c r="K47" s="78">
        <v>81.925470140121519</v>
      </c>
      <c r="L47" s="78">
        <v>74.198861029644107</v>
      </c>
      <c r="M47" s="78">
        <v>67.671111459245736</v>
      </c>
      <c r="N47" s="78">
        <v>62.082036651129968</v>
      </c>
      <c r="O47" s="78">
        <v>57.242722170274014</v>
      </c>
      <c r="P47" s="78">
        <v>53.011293115501395</v>
      </c>
      <c r="Q47" s="78">
        <v>49.275398215802653</v>
      </c>
      <c r="R47" s="78">
        <v>45.951348614581185</v>
      </c>
      <c r="S47" s="78">
        <v>42.969492740021217</v>
      </c>
      <c r="T47" s="78">
        <v>40.274944246506728</v>
      </c>
      <c r="U47" s="78">
        <v>37.822436597212864</v>
      </c>
      <c r="V47" s="78">
        <v>35.574652936880327</v>
      </c>
      <c r="W47" s="78">
        <v>33.499377921103758</v>
      </c>
      <c r="X47" s="78">
        <v>31.56928820977198</v>
      </c>
      <c r="Y47" s="78">
        <v>29.761510092041025</v>
      </c>
      <c r="Z47" s="78">
        <v>28.055586443644241</v>
      </c>
      <c r="AA47" s="78">
        <v>26.432950563243221</v>
      </c>
      <c r="AB47" s="78">
        <v>24.878301584895883</v>
      </c>
      <c r="AC47" s="78" t="s">
        <v>8</v>
      </c>
      <c r="AD47" s="78" t="s">
        <v>8</v>
      </c>
      <c r="AE47" s="78" t="s">
        <v>8</v>
      </c>
      <c r="AF47" s="78" t="s">
        <v>8</v>
      </c>
      <c r="AG47" s="78" t="s">
        <v>8</v>
      </c>
      <c r="AH47" s="78" t="s">
        <v>8</v>
      </c>
      <c r="AI47" s="78" t="s">
        <v>8</v>
      </c>
      <c r="AJ47" s="78" t="s">
        <v>8</v>
      </c>
      <c r="AK47" s="78" t="s">
        <v>8</v>
      </c>
      <c r="AL47" s="78" t="s">
        <v>8</v>
      </c>
      <c r="AM47" s="78" t="s">
        <v>8</v>
      </c>
      <c r="AN47" s="78" t="s">
        <v>8</v>
      </c>
      <c r="AO47" s="78" t="s">
        <v>8</v>
      </c>
      <c r="AP47" s="78" t="s">
        <v>8</v>
      </c>
      <c r="AQ47" s="78" t="s">
        <v>8</v>
      </c>
      <c r="AR47" s="78" t="s">
        <v>8</v>
      </c>
      <c r="AS47" s="78" t="s">
        <v>8</v>
      </c>
      <c r="AT47" s="78" t="s">
        <v>8</v>
      </c>
      <c r="AU47" s="78" t="s">
        <v>8</v>
      </c>
      <c r="AV47" s="78" t="s">
        <v>8</v>
      </c>
      <c r="AW47" s="78" t="s">
        <v>8</v>
      </c>
      <c r="AX47" s="78" t="s">
        <v>8</v>
      </c>
      <c r="AY47" s="78" t="s">
        <v>8</v>
      </c>
      <c r="AZ47" s="78" t="s">
        <v>8</v>
      </c>
      <c r="BA47" s="78" t="s">
        <v>8</v>
      </c>
      <c r="BB47" s="78" t="s">
        <v>8</v>
      </c>
      <c r="BC47" s="78" t="s">
        <v>8</v>
      </c>
    </row>
    <row r="48" spans="1:55">
      <c r="A48" s="78">
        <v>1019.7767384557634</v>
      </c>
      <c r="B48" s="78">
        <v>503.54224175866904</v>
      </c>
      <c r="C48" s="78">
        <v>331.53452573201542</v>
      </c>
      <c r="D48" s="78">
        <v>245.589803877783</v>
      </c>
      <c r="E48" s="78">
        <v>194.06698569894374</v>
      </c>
      <c r="F48" s="78">
        <v>159.75461334513906</v>
      </c>
      <c r="G48" s="78">
        <v>135.2747016962777</v>
      </c>
      <c r="H48" s="78">
        <v>116.94218109644295</v>
      </c>
      <c r="I48" s="78">
        <v>102.70255607068438</v>
      </c>
      <c r="J48" s="78">
        <v>91.329525151153589</v>
      </c>
      <c r="K48" s="78">
        <v>82.039655606946539</v>
      </c>
      <c r="L48" s="78">
        <v>74.309758176397196</v>
      </c>
      <c r="M48" s="78">
        <v>67.776288440717877</v>
      </c>
      <c r="N48" s="78">
        <v>62.181652645208644</v>
      </c>
      <c r="O48" s="78">
        <v>57.336747762341318</v>
      </c>
      <c r="P48" s="78">
        <v>53.095556520445427</v>
      </c>
      <c r="Q48" s="78">
        <v>49.350421094759653</v>
      </c>
      <c r="R48" s="78">
        <v>46.013747350057727</v>
      </c>
      <c r="S48" s="78">
        <v>43.017287596132064</v>
      </c>
      <c r="T48" s="78">
        <v>40.305534874225344</v>
      </c>
      <c r="U48" s="78">
        <v>37.833261976170206</v>
      </c>
      <c r="V48" s="78">
        <v>35.561974397807234</v>
      </c>
      <c r="W48" s="78">
        <v>33.459345736515438</v>
      </c>
      <c r="X48" s="78">
        <v>31.498507584765974</v>
      </c>
      <c r="Y48" s="78">
        <v>29.655699851152047</v>
      </c>
      <c r="Z48" s="78">
        <v>27.909563388091776</v>
      </c>
      <c r="AA48" s="78">
        <v>26.242537523163392</v>
      </c>
      <c r="AB48" s="78" t="s">
        <v>8</v>
      </c>
      <c r="AC48" s="78" t="s">
        <v>8</v>
      </c>
      <c r="AD48" s="78" t="s">
        <v>8</v>
      </c>
      <c r="AE48" s="78" t="s">
        <v>8</v>
      </c>
      <c r="AF48" s="78" t="s">
        <v>8</v>
      </c>
      <c r="AG48" s="78" t="s">
        <v>8</v>
      </c>
      <c r="AH48" s="78" t="s">
        <v>8</v>
      </c>
      <c r="AI48" s="78" t="s">
        <v>8</v>
      </c>
      <c r="AJ48" s="78" t="s">
        <v>8</v>
      </c>
      <c r="AK48" s="78" t="s">
        <v>8</v>
      </c>
      <c r="AL48" s="78" t="s">
        <v>8</v>
      </c>
      <c r="AM48" s="78" t="s">
        <v>8</v>
      </c>
      <c r="AN48" s="78" t="s">
        <v>8</v>
      </c>
      <c r="AO48" s="78" t="s">
        <v>8</v>
      </c>
      <c r="AP48" s="78" t="s">
        <v>8</v>
      </c>
      <c r="AQ48" s="78" t="s">
        <v>8</v>
      </c>
      <c r="AR48" s="78" t="s">
        <v>8</v>
      </c>
      <c r="AS48" s="78" t="s">
        <v>8</v>
      </c>
      <c r="AT48" s="78" t="s">
        <v>8</v>
      </c>
      <c r="AU48" s="78" t="s">
        <v>8</v>
      </c>
      <c r="AV48" s="78" t="s">
        <v>8</v>
      </c>
      <c r="AW48" s="78" t="s">
        <v>8</v>
      </c>
      <c r="AX48" s="78" t="s">
        <v>8</v>
      </c>
      <c r="AY48" s="78" t="s">
        <v>8</v>
      </c>
      <c r="AZ48" s="78" t="s">
        <v>8</v>
      </c>
      <c r="BA48" s="78" t="s">
        <v>8</v>
      </c>
      <c r="BB48" s="78" t="s">
        <v>8</v>
      </c>
      <c r="BC48" s="78" t="s">
        <v>8</v>
      </c>
    </row>
    <row r="49" spans="1:55">
      <c r="A49" s="78">
        <v>1019.9961040078249</v>
      </c>
      <c r="B49" s="78">
        <v>503.69860820559728</v>
      </c>
      <c r="C49" s="78">
        <v>331.6806618576839</v>
      </c>
      <c r="D49" s="78">
        <v>245.72792102430611</v>
      </c>
      <c r="E49" s="78">
        <v>194.20084502822843</v>
      </c>
      <c r="F49" s="78">
        <v>159.88422196485411</v>
      </c>
      <c r="G49" s="78">
        <v>135.40467220960923</v>
      </c>
      <c r="H49" s="78">
        <v>117.06718928214563</v>
      </c>
      <c r="I49" s="78">
        <v>102.82630388406245</v>
      </c>
      <c r="J49" s="78">
        <v>91.451261020679411</v>
      </c>
      <c r="K49" s="78">
        <v>82.157876588555467</v>
      </c>
      <c r="L49" s="78">
        <v>74.421879219831013</v>
      </c>
      <c r="M49" s="78">
        <v>67.882618008676531</v>
      </c>
      <c r="N49" s="78">
        <v>62.28226966628921</v>
      </c>
      <c r="O49" s="78">
        <v>57.427197023917863</v>
      </c>
      <c r="P49" s="78">
        <v>53.176523133317325</v>
      </c>
      <c r="Q49" s="78">
        <v>49.418345172272716</v>
      </c>
      <c r="R49" s="78">
        <v>46.066613408553756</v>
      </c>
      <c r="S49" s="78">
        <v>43.052402919835608</v>
      </c>
      <c r="T49" s="78">
        <v>40.320268094617909</v>
      </c>
      <c r="U49" s="78">
        <v>37.823722275816152</v>
      </c>
      <c r="V49" s="78">
        <v>35.524150573558018</v>
      </c>
      <c r="W49" s="78">
        <v>33.389716115042077</v>
      </c>
      <c r="X49" s="78">
        <v>31.392601731597281</v>
      </c>
      <c r="Y49" s="78">
        <v>29.508061742035952</v>
      </c>
      <c r="Z49" s="78">
        <v>27.715814220374327</v>
      </c>
      <c r="AA49" s="78" t="s">
        <v>8</v>
      </c>
      <c r="AB49" s="78" t="s">
        <v>8</v>
      </c>
      <c r="AC49" s="78" t="s">
        <v>8</v>
      </c>
      <c r="AD49" s="78" t="s">
        <v>8</v>
      </c>
      <c r="AE49" s="78" t="s">
        <v>8</v>
      </c>
      <c r="AF49" s="78" t="s">
        <v>8</v>
      </c>
      <c r="AG49" s="78" t="s">
        <v>8</v>
      </c>
      <c r="AH49" s="78" t="s">
        <v>8</v>
      </c>
      <c r="AI49" s="78" t="s">
        <v>8</v>
      </c>
      <c r="AJ49" s="78" t="s">
        <v>8</v>
      </c>
      <c r="AK49" s="78" t="s">
        <v>8</v>
      </c>
      <c r="AL49" s="78" t="s">
        <v>8</v>
      </c>
      <c r="AM49" s="78" t="s">
        <v>8</v>
      </c>
      <c r="AN49" s="78" t="s">
        <v>8</v>
      </c>
      <c r="AO49" s="78" t="s">
        <v>8</v>
      </c>
      <c r="AP49" s="78" t="s">
        <v>8</v>
      </c>
      <c r="AQ49" s="78" t="s">
        <v>8</v>
      </c>
      <c r="AR49" s="78" t="s">
        <v>8</v>
      </c>
      <c r="AS49" s="78" t="s">
        <v>8</v>
      </c>
      <c r="AT49" s="78" t="s">
        <v>8</v>
      </c>
      <c r="AU49" s="78" t="s">
        <v>8</v>
      </c>
      <c r="AV49" s="78" t="s">
        <v>8</v>
      </c>
      <c r="AW49" s="78" t="s">
        <v>8</v>
      </c>
      <c r="AX49" s="78" t="s">
        <v>8</v>
      </c>
      <c r="AY49" s="78" t="s">
        <v>8</v>
      </c>
      <c r="AZ49" s="78" t="s">
        <v>8</v>
      </c>
      <c r="BA49" s="78" t="s">
        <v>8</v>
      </c>
      <c r="BB49" s="78" t="s">
        <v>8</v>
      </c>
      <c r="BC49" s="78" t="s">
        <v>8</v>
      </c>
    </row>
    <row r="50" spans="1:55">
      <c r="A50" s="78">
        <v>1020.2076554625501</v>
      </c>
      <c r="B50" s="78">
        <v>503.87121186438935</v>
      </c>
      <c r="C50" s="78">
        <v>331.83517803639484</v>
      </c>
      <c r="D50" s="78">
        <v>245.87430141777588</v>
      </c>
      <c r="E50" s="78">
        <v>194.34071615087291</v>
      </c>
      <c r="F50" s="78">
        <v>160.02389114158768</v>
      </c>
      <c r="G50" s="78">
        <v>135.53814800310676</v>
      </c>
      <c r="H50" s="78">
        <v>117.19913541583986</v>
      </c>
      <c r="I50" s="78">
        <v>102.95599232171956</v>
      </c>
      <c r="J50" s="78">
        <v>91.577139487664923</v>
      </c>
      <c r="K50" s="78">
        <v>82.277192257175287</v>
      </c>
      <c r="L50" s="78">
        <v>74.535132921374682</v>
      </c>
      <c r="M50" s="78">
        <v>67.990022885238474</v>
      </c>
      <c r="N50" s="78">
        <v>62.379050055944106</v>
      </c>
      <c r="O50" s="78">
        <v>57.514235178115946</v>
      </c>
      <c r="P50" s="78">
        <v>53.25006635026746</v>
      </c>
      <c r="Q50" s="78">
        <v>49.476347203666549</v>
      </c>
      <c r="R50" s="78">
        <v>46.106287045493787</v>
      </c>
      <c r="S50" s="78">
        <v>43.071048315640141</v>
      </c>
      <c r="T50" s="78">
        <v>40.313836154394991</v>
      </c>
      <c r="U50" s="78">
        <v>37.788034781071879</v>
      </c>
      <c r="V50" s="78">
        <v>35.455558350759617</v>
      </c>
      <c r="W50" s="78">
        <v>33.283553893170598</v>
      </c>
      <c r="X50" s="78">
        <v>31.24312810538353</v>
      </c>
      <c r="Y50" s="78">
        <v>29.310692146121809</v>
      </c>
      <c r="Z50" s="78" t="s">
        <v>8</v>
      </c>
      <c r="AA50" s="78" t="s">
        <v>8</v>
      </c>
      <c r="AB50" s="78" t="s">
        <v>8</v>
      </c>
      <c r="AC50" s="78" t="s">
        <v>8</v>
      </c>
      <c r="AD50" s="78" t="s">
        <v>8</v>
      </c>
      <c r="AE50" s="78" t="s">
        <v>8</v>
      </c>
      <c r="AF50" s="78" t="s">
        <v>8</v>
      </c>
      <c r="AG50" s="78" t="s">
        <v>8</v>
      </c>
      <c r="AH50" s="78" t="s">
        <v>8</v>
      </c>
      <c r="AI50" s="78" t="s">
        <v>8</v>
      </c>
      <c r="AJ50" s="78" t="s">
        <v>8</v>
      </c>
      <c r="AK50" s="78" t="s">
        <v>8</v>
      </c>
      <c r="AL50" s="78" t="s">
        <v>8</v>
      </c>
      <c r="AM50" s="78" t="s">
        <v>8</v>
      </c>
      <c r="AN50" s="78" t="s">
        <v>8</v>
      </c>
      <c r="AO50" s="78" t="s">
        <v>8</v>
      </c>
      <c r="AP50" s="78" t="s">
        <v>8</v>
      </c>
      <c r="AQ50" s="78" t="s">
        <v>8</v>
      </c>
      <c r="AR50" s="78" t="s">
        <v>8</v>
      </c>
      <c r="AS50" s="78" t="s">
        <v>8</v>
      </c>
      <c r="AT50" s="78" t="s">
        <v>8</v>
      </c>
      <c r="AU50" s="78" t="s">
        <v>8</v>
      </c>
      <c r="AV50" s="78" t="s">
        <v>8</v>
      </c>
      <c r="AW50" s="78" t="s">
        <v>8</v>
      </c>
      <c r="AX50" s="78" t="s">
        <v>8</v>
      </c>
      <c r="AY50" s="78" t="s">
        <v>8</v>
      </c>
      <c r="AZ50" s="78" t="s">
        <v>8</v>
      </c>
      <c r="BA50" s="78" t="s">
        <v>8</v>
      </c>
      <c r="BB50" s="78" t="s">
        <v>8</v>
      </c>
      <c r="BC50" s="78" t="s">
        <v>8</v>
      </c>
    </row>
    <row r="51" spans="1:55">
      <c r="A51" s="78">
        <v>1020.4567484053382</v>
      </c>
      <c r="B51" s="78">
        <v>504.05512883595225</v>
      </c>
      <c r="C51" s="78">
        <v>331.9997642815307</v>
      </c>
      <c r="D51" s="78">
        <v>246.02741036557345</v>
      </c>
      <c r="E51" s="78">
        <v>194.49217717050729</v>
      </c>
      <c r="F51" s="78">
        <v>160.16711083038081</v>
      </c>
      <c r="G51" s="78">
        <v>135.67929333746929</v>
      </c>
      <c r="H51" s="78">
        <v>117.33757761468955</v>
      </c>
      <c r="I51" s="78">
        <v>103.09016734299118</v>
      </c>
      <c r="J51" s="78">
        <v>91.704130696070848</v>
      </c>
      <c r="K51" s="78">
        <v>82.397764786157907</v>
      </c>
      <c r="L51" s="78">
        <v>74.649676044394411</v>
      </c>
      <c r="M51" s="78">
        <v>68.093400737334719</v>
      </c>
      <c r="N51" s="78">
        <v>62.472388976993287</v>
      </c>
      <c r="O51" s="78">
        <v>57.593573167588801</v>
      </c>
      <c r="P51" s="78">
        <v>53.313335529898204</v>
      </c>
      <c r="Q51" s="78">
        <v>49.520665819678783</v>
      </c>
      <c r="R51" s="78">
        <v>46.128891014138922</v>
      </c>
      <c r="S51" s="78">
        <v>43.067724878509701</v>
      </c>
      <c r="T51" s="78">
        <v>40.280235337369199</v>
      </c>
      <c r="U51" s="78">
        <v>37.720380748556195</v>
      </c>
      <c r="V51" s="78">
        <v>35.348986099457562</v>
      </c>
      <c r="W51" s="78">
        <v>33.132023926017162</v>
      </c>
      <c r="X51" s="78">
        <v>31.041847035518927</v>
      </c>
      <c r="Y51" s="78" t="s">
        <v>8</v>
      </c>
      <c r="Z51" s="78" t="s">
        <v>8</v>
      </c>
      <c r="AA51" s="78" t="s">
        <v>8</v>
      </c>
      <c r="AB51" s="78" t="s">
        <v>8</v>
      </c>
      <c r="AC51" s="78" t="s">
        <v>8</v>
      </c>
      <c r="AD51" s="78" t="s">
        <v>8</v>
      </c>
      <c r="AE51" s="78" t="s">
        <v>8</v>
      </c>
      <c r="AF51" s="78" t="s">
        <v>8</v>
      </c>
      <c r="AG51" s="78" t="s">
        <v>8</v>
      </c>
      <c r="AH51" s="78" t="s">
        <v>8</v>
      </c>
      <c r="AI51" s="78" t="s">
        <v>8</v>
      </c>
      <c r="AJ51" s="78" t="s">
        <v>8</v>
      </c>
      <c r="AK51" s="78" t="s">
        <v>8</v>
      </c>
      <c r="AL51" s="78" t="s">
        <v>8</v>
      </c>
      <c r="AM51" s="78" t="s">
        <v>8</v>
      </c>
      <c r="AN51" s="78" t="s">
        <v>8</v>
      </c>
      <c r="AO51" s="78" t="s">
        <v>8</v>
      </c>
      <c r="AP51" s="78" t="s">
        <v>8</v>
      </c>
      <c r="AQ51" s="78" t="s">
        <v>8</v>
      </c>
      <c r="AR51" s="78" t="s">
        <v>8</v>
      </c>
      <c r="AS51" s="78" t="s">
        <v>8</v>
      </c>
      <c r="AT51" s="78" t="s">
        <v>8</v>
      </c>
      <c r="AU51" s="78" t="s">
        <v>8</v>
      </c>
      <c r="AV51" s="78" t="s">
        <v>8</v>
      </c>
      <c r="AW51" s="78" t="s">
        <v>8</v>
      </c>
      <c r="AX51" s="78" t="s">
        <v>8</v>
      </c>
      <c r="AY51" s="78" t="s">
        <v>8</v>
      </c>
      <c r="AZ51" s="78" t="s">
        <v>8</v>
      </c>
      <c r="BA51" s="78" t="s">
        <v>8</v>
      </c>
      <c r="BB51" s="78" t="s">
        <v>8</v>
      </c>
      <c r="BC51" s="78" t="s">
        <v>8</v>
      </c>
    </row>
    <row r="52" spans="1:55">
      <c r="A52" s="78">
        <v>1020.709945782005</v>
      </c>
      <c r="B52" s="78">
        <v>504.24806644768182</v>
      </c>
      <c r="C52" s="78">
        <v>332.16997291553349</v>
      </c>
      <c r="D52" s="78">
        <v>246.19304992680807</v>
      </c>
      <c r="E52" s="78">
        <v>194.64629335368394</v>
      </c>
      <c r="F52" s="78">
        <v>160.31830481738913</v>
      </c>
      <c r="G52" s="78">
        <v>135.82712800799871</v>
      </c>
      <c r="H52" s="78">
        <v>117.48051960144288</v>
      </c>
      <c r="I52" s="78">
        <v>103.22513640499038</v>
      </c>
      <c r="J52" s="78">
        <v>91.832248382745775</v>
      </c>
      <c r="K52" s="78">
        <v>82.519644731785633</v>
      </c>
      <c r="L52" s="78">
        <v>74.759767091043003</v>
      </c>
      <c r="M52" s="78">
        <v>68.193129649934434</v>
      </c>
      <c r="N52" s="78">
        <v>62.557561562672227</v>
      </c>
      <c r="O52" s="78">
        <v>57.662109520539587</v>
      </c>
      <c r="P52" s="78">
        <v>53.362258094449778</v>
      </c>
      <c r="Q52" s="78">
        <v>49.547150440581028</v>
      </c>
      <c r="R52" s="78">
        <v>46.128554363889634</v>
      </c>
      <c r="S52" s="78">
        <v>43.036039518842898</v>
      </c>
      <c r="T52" s="78">
        <v>40.213299795837735</v>
      </c>
      <c r="U52" s="78">
        <v>37.61312491630261</v>
      </c>
      <c r="V52" s="78">
        <v>35.195058458410656</v>
      </c>
      <c r="W52" s="78">
        <v>32.926419648471324</v>
      </c>
      <c r="X52" s="78" t="s">
        <v>8</v>
      </c>
      <c r="Y52" s="78" t="s">
        <v>8</v>
      </c>
      <c r="Z52" s="78" t="s">
        <v>8</v>
      </c>
      <c r="AA52" s="78" t="s">
        <v>8</v>
      </c>
      <c r="AB52" s="78" t="s">
        <v>8</v>
      </c>
      <c r="AC52" s="78" t="s">
        <v>8</v>
      </c>
      <c r="AD52" s="78" t="s">
        <v>8</v>
      </c>
      <c r="AE52" s="78" t="s">
        <v>8</v>
      </c>
      <c r="AF52" s="78" t="s">
        <v>8</v>
      </c>
      <c r="AG52" s="78" t="s">
        <v>8</v>
      </c>
      <c r="AH52" s="78" t="s">
        <v>8</v>
      </c>
      <c r="AI52" s="78" t="s">
        <v>8</v>
      </c>
      <c r="AJ52" s="78" t="s">
        <v>8</v>
      </c>
      <c r="AK52" s="78" t="s">
        <v>8</v>
      </c>
      <c r="AL52" s="78" t="s">
        <v>8</v>
      </c>
      <c r="AM52" s="78" t="s">
        <v>8</v>
      </c>
      <c r="AN52" s="78" t="s">
        <v>8</v>
      </c>
      <c r="AO52" s="78" t="s">
        <v>8</v>
      </c>
      <c r="AP52" s="78" t="s">
        <v>8</v>
      </c>
      <c r="AQ52" s="78" t="s">
        <v>8</v>
      </c>
      <c r="AR52" s="78" t="s">
        <v>8</v>
      </c>
      <c r="AS52" s="78" t="s">
        <v>8</v>
      </c>
      <c r="AT52" s="78" t="s">
        <v>8</v>
      </c>
      <c r="AU52" s="78" t="s">
        <v>8</v>
      </c>
      <c r="AV52" s="78" t="s">
        <v>8</v>
      </c>
      <c r="AW52" s="78" t="s">
        <v>8</v>
      </c>
      <c r="AX52" s="78" t="s">
        <v>8</v>
      </c>
      <c r="AY52" s="78" t="s">
        <v>8</v>
      </c>
      <c r="AZ52" s="78" t="s">
        <v>8</v>
      </c>
      <c r="BA52" s="78" t="s">
        <v>8</v>
      </c>
      <c r="BB52" s="78" t="s">
        <v>8</v>
      </c>
      <c r="BC52" s="78" t="s">
        <v>8</v>
      </c>
    </row>
    <row r="53" spans="1:55">
      <c r="A53" s="78">
        <v>1020.9800789935622</v>
      </c>
      <c r="B53" s="78">
        <v>504.44797432867318</v>
      </c>
      <c r="C53" s="78">
        <v>332.35613438074017</v>
      </c>
      <c r="D53" s="78">
        <v>246.36100583303482</v>
      </c>
      <c r="E53" s="78">
        <v>194.80952600543336</v>
      </c>
      <c r="F53" s="78">
        <v>160.47693972214014</v>
      </c>
      <c r="G53" s="78">
        <v>135.97984257851803</v>
      </c>
      <c r="H53" s="78">
        <v>117.62413860075013</v>
      </c>
      <c r="I53" s="78">
        <v>103.36130504411517</v>
      </c>
      <c r="J53" s="78">
        <v>91.961889011317368</v>
      </c>
      <c r="K53" s="78">
        <v>82.636732628752554</v>
      </c>
      <c r="L53" s="78">
        <v>74.866111887047438</v>
      </c>
      <c r="M53" s="78">
        <v>68.28428276525861</v>
      </c>
      <c r="N53" s="78">
        <v>62.631448311378776</v>
      </c>
      <c r="O53" s="78">
        <v>57.715659019154572</v>
      </c>
      <c r="P53" s="78">
        <v>53.392594251479075</v>
      </c>
      <c r="Q53" s="78">
        <v>49.549713728935707</v>
      </c>
      <c r="R53" s="78">
        <v>46.098635514857094</v>
      </c>
      <c r="S53" s="78">
        <v>42.969614704538145</v>
      </c>
      <c r="T53" s="78">
        <v>40.105089470939021</v>
      </c>
      <c r="U53" s="78">
        <v>37.456451471724904</v>
      </c>
      <c r="V53" s="78">
        <v>34.984704600311908</v>
      </c>
      <c r="W53" s="78" t="s">
        <v>8</v>
      </c>
      <c r="X53" s="78" t="s">
        <v>8</v>
      </c>
      <c r="Y53" s="78" t="s">
        <v>8</v>
      </c>
      <c r="Z53" s="78" t="s">
        <v>8</v>
      </c>
      <c r="AA53" s="78" t="s">
        <v>8</v>
      </c>
      <c r="AB53" s="78" t="s">
        <v>8</v>
      </c>
      <c r="AC53" s="78" t="s">
        <v>8</v>
      </c>
      <c r="AD53" s="78" t="s">
        <v>8</v>
      </c>
      <c r="AE53" s="78" t="s">
        <v>8</v>
      </c>
      <c r="AF53" s="78" t="s">
        <v>8</v>
      </c>
      <c r="AG53" s="78" t="s">
        <v>8</v>
      </c>
      <c r="AH53" s="78" t="s">
        <v>8</v>
      </c>
      <c r="AI53" s="78" t="s">
        <v>8</v>
      </c>
      <c r="AJ53" s="78" t="s">
        <v>8</v>
      </c>
      <c r="AK53" s="78" t="s">
        <v>8</v>
      </c>
      <c r="AL53" s="78" t="s">
        <v>8</v>
      </c>
      <c r="AM53" s="78" t="s">
        <v>8</v>
      </c>
      <c r="AN53" s="78" t="s">
        <v>8</v>
      </c>
      <c r="AO53" s="78" t="s">
        <v>8</v>
      </c>
      <c r="AP53" s="78" t="s">
        <v>8</v>
      </c>
      <c r="AQ53" s="78" t="s">
        <v>8</v>
      </c>
      <c r="AR53" s="78" t="s">
        <v>8</v>
      </c>
      <c r="AS53" s="78" t="s">
        <v>8</v>
      </c>
      <c r="AT53" s="78" t="s">
        <v>8</v>
      </c>
      <c r="AU53" s="78" t="s">
        <v>8</v>
      </c>
      <c r="AV53" s="78" t="s">
        <v>8</v>
      </c>
      <c r="AW53" s="78" t="s">
        <v>8</v>
      </c>
      <c r="AX53" s="78" t="s">
        <v>8</v>
      </c>
      <c r="AY53" s="78" t="s">
        <v>8</v>
      </c>
      <c r="AZ53" s="78" t="s">
        <v>8</v>
      </c>
      <c r="BA53" s="78" t="s">
        <v>8</v>
      </c>
      <c r="BB53" s="78" t="s">
        <v>8</v>
      </c>
      <c r="BC53" s="78" t="s">
        <v>8</v>
      </c>
    </row>
    <row r="54" spans="1:55">
      <c r="A54" s="78">
        <v>1021.2562621210843</v>
      </c>
      <c r="B54" s="78">
        <v>504.66920344210621</v>
      </c>
      <c r="C54" s="78">
        <v>332.54294572480575</v>
      </c>
      <c r="D54" s="78">
        <v>246.53920888522603</v>
      </c>
      <c r="E54" s="78">
        <v>194.98081089333306</v>
      </c>
      <c r="F54" s="78">
        <v>160.64062066800938</v>
      </c>
      <c r="G54" s="78">
        <v>136.13281704830385</v>
      </c>
      <c r="H54" s="78">
        <v>117.76884438948768</v>
      </c>
      <c r="I54" s="78">
        <v>103.4990948526233</v>
      </c>
      <c r="J54" s="78">
        <v>92.086189333368267</v>
      </c>
      <c r="K54" s="78">
        <v>82.749846597217939</v>
      </c>
      <c r="L54" s="78">
        <v>74.963308346170137</v>
      </c>
      <c r="M54" s="78">
        <v>68.363514683576767</v>
      </c>
      <c r="N54" s="78">
        <v>62.689554873846653</v>
      </c>
      <c r="O54" s="78">
        <v>57.749722325773092</v>
      </c>
      <c r="P54" s="78">
        <v>53.397872079570831</v>
      </c>
      <c r="Q54" s="78">
        <v>49.521310343162931</v>
      </c>
      <c r="R54" s="78">
        <v>46.032409227813055</v>
      </c>
      <c r="S54" s="78">
        <v>42.860072183830333</v>
      </c>
      <c r="T54" s="78">
        <v>39.945211748303002</v>
      </c>
      <c r="U54" s="78">
        <v>37.240808855286495</v>
      </c>
      <c r="V54" s="78" t="s">
        <v>8</v>
      </c>
      <c r="W54" s="78" t="s">
        <v>8</v>
      </c>
      <c r="X54" s="78" t="s">
        <v>8</v>
      </c>
      <c r="Y54" s="78" t="s">
        <v>8</v>
      </c>
      <c r="Z54" s="78" t="s">
        <v>8</v>
      </c>
      <c r="AA54" s="78" t="s">
        <v>8</v>
      </c>
      <c r="AB54" s="78" t="s">
        <v>8</v>
      </c>
      <c r="AC54" s="78" t="s">
        <v>8</v>
      </c>
      <c r="AD54" s="78" t="s">
        <v>8</v>
      </c>
      <c r="AE54" s="78" t="s">
        <v>8</v>
      </c>
      <c r="AF54" s="78" t="s">
        <v>8</v>
      </c>
      <c r="AG54" s="78" t="s">
        <v>8</v>
      </c>
      <c r="AH54" s="78" t="s">
        <v>8</v>
      </c>
      <c r="AI54" s="78" t="s">
        <v>8</v>
      </c>
      <c r="AJ54" s="78" t="s">
        <v>8</v>
      </c>
      <c r="AK54" s="78" t="s">
        <v>8</v>
      </c>
      <c r="AL54" s="78" t="s">
        <v>8</v>
      </c>
      <c r="AM54" s="78" t="s">
        <v>8</v>
      </c>
      <c r="AN54" s="78" t="s">
        <v>8</v>
      </c>
      <c r="AO54" s="78" t="s">
        <v>8</v>
      </c>
      <c r="AP54" s="78" t="s">
        <v>8</v>
      </c>
      <c r="AQ54" s="78" t="s">
        <v>8</v>
      </c>
      <c r="AR54" s="78" t="s">
        <v>8</v>
      </c>
      <c r="AS54" s="78" t="s">
        <v>8</v>
      </c>
      <c r="AT54" s="78" t="s">
        <v>8</v>
      </c>
      <c r="AU54" s="78" t="s">
        <v>8</v>
      </c>
      <c r="AV54" s="78" t="s">
        <v>8</v>
      </c>
      <c r="AW54" s="78" t="s">
        <v>8</v>
      </c>
      <c r="AX54" s="78" t="s">
        <v>8</v>
      </c>
      <c r="AY54" s="78" t="s">
        <v>8</v>
      </c>
      <c r="AZ54" s="78" t="s">
        <v>8</v>
      </c>
      <c r="BA54" s="78" t="s">
        <v>8</v>
      </c>
      <c r="BB54" s="78" t="s">
        <v>8</v>
      </c>
      <c r="BC54" s="78" t="s">
        <v>8</v>
      </c>
    </row>
    <row r="55" spans="1:55">
      <c r="A55" s="78">
        <v>1021.5731383479532</v>
      </c>
      <c r="B55" s="78">
        <v>504.88743483367404</v>
      </c>
      <c r="C55" s="78">
        <v>332.74205230602837</v>
      </c>
      <c r="D55" s="78">
        <v>246.72639577738403</v>
      </c>
      <c r="E55" s="78">
        <v>195.1573554002571</v>
      </c>
      <c r="F55" s="78">
        <v>160.80398651381569</v>
      </c>
      <c r="G55" s="78">
        <v>136.28673361506156</v>
      </c>
      <c r="H55" s="78">
        <v>117.91529752666004</v>
      </c>
      <c r="I55" s="78">
        <v>103.63087425427662</v>
      </c>
      <c r="J55" s="78">
        <v>92.206252042191551</v>
      </c>
      <c r="K55" s="78">
        <v>82.853147059638303</v>
      </c>
      <c r="L55" s="78">
        <v>75.047860369133176</v>
      </c>
      <c r="M55" s="78">
        <v>68.426074610739221</v>
      </c>
      <c r="N55" s="78">
        <v>62.727177508848612</v>
      </c>
      <c r="O55" s="78">
        <v>57.757476451982157</v>
      </c>
      <c r="P55" s="78">
        <v>53.370671566201359</v>
      </c>
      <c r="Q55" s="78">
        <v>49.45490246671087</v>
      </c>
      <c r="R55" s="78">
        <v>45.921083104558292</v>
      </c>
      <c r="S55" s="78">
        <v>42.696451260692619</v>
      </c>
      <c r="T55" s="78">
        <v>39.723655740333207</v>
      </c>
      <c r="U55" s="78" t="s">
        <v>8</v>
      </c>
      <c r="V55" s="78" t="s">
        <v>8</v>
      </c>
      <c r="W55" s="78" t="s">
        <v>8</v>
      </c>
      <c r="X55" s="78" t="s">
        <v>8</v>
      </c>
      <c r="Y55" s="78" t="s">
        <v>8</v>
      </c>
      <c r="Z55" s="78" t="s">
        <v>8</v>
      </c>
      <c r="AA55" s="78" t="s">
        <v>8</v>
      </c>
      <c r="AB55" s="78" t="s">
        <v>8</v>
      </c>
      <c r="AC55" s="78" t="s">
        <v>8</v>
      </c>
      <c r="AD55" s="78" t="s">
        <v>8</v>
      </c>
      <c r="AE55" s="78" t="s">
        <v>8</v>
      </c>
      <c r="AF55" s="78" t="s">
        <v>8</v>
      </c>
      <c r="AG55" s="78" t="s">
        <v>8</v>
      </c>
      <c r="AH55" s="78" t="s">
        <v>8</v>
      </c>
      <c r="AI55" s="78" t="s">
        <v>8</v>
      </c>
      <c r="AJ55" s="78" t="s">
        <v>8</v>
      </c>
      <c r="AK55" s="78" t="s">
        <v>8</v>
      </c>
      <c r="AL55" s="78" t="s">
        <v>8</v>
      </c>
      <c r="AM55" s="78" t="s">
        <v>8</v>
      </c>
      <c r="AN55" s="78" t="s">
        <v>8</v>
      </c>
      <c r="AO55" s="78" t="s">
        <v>8</v>
      </c>
      <c r="AP55" s="78" t="s">
        <v>8</v>
      </c>
      <c r="AQ55" s="78" t="s">
        <v>8</v>
      </c>
      <c r="AR55" s="78" t="s">
        <v>8</v>
      </c>
      <c r="AS55" s="78" t="s">
        <v>8</v>
      </c>
      <c r="AT55" s="78" t="s">
        <v>8</v>
      </c>
      <c r="AU55" s="78" t="s">
        <v>8</v>
      </c>
      <c r="AV55" s="78" t="s">
        <v>8</v>
      </c>
      <c r="AW55" s="78" t="s">
        <v>8</v>
      </c>
      <c r="AX55" s="78" t="s">
        <v>8</v>
      </c>
      <c r="AY55" s="78" t="s">
        <v>8</v>
      </c>
      <c r="AZ55" s="78" t="s">
        <v>8</v>
      </c>
      <c r="BA55" s="78" t="s">
        <v>8</v>
      </c>
      <c r="BB55" s="78" t="s">
        <v>8</v>
      </c>
      <c r="BC55" s="78" t="s">
        <v>8</v>
      </c>
    </row>
    <row r="56" spans="1:55">
      <c r="A56" s="78">
        <v>1021.8636762143012</v>
      </c>
      <c r="B56" s="78">
        <v>505.12017520255881</v>
      </c>
      <c r="C56" s="78">
        <v>332.95061347118343</v>
      </c>
      <c r="D56" s="78">
        <v>246.91848247298705</v>
      </c>
      <c r="E56" s="78">
        <v>195.33232987003501</v>
      </c>
      <c r="F56" s="78">
        <v>160.96781007781271</v>
      </c>
      <c r="G56" s="78">
        <v>136.44234655616145</v>
      </c>
      <c r="H56" s="78">
        <v>118.05473191964502</v>
      </c>
      <c r="I56" s="78">
        <v>103.7579696454977</v>
      </c>
      <c r="J56" s="78">
        <v>92.315604532156712</v>
      </c>
      <c r="K56" s="78">
        <v>82.942875355361238</v>
      </c>
      <c r="L56" s="78">
        <v>75.114646787837046</v>
      </c>
      <c r="M56" s="78">
        <v>68.466964514211654</v>
      </c>
      <c r="N56" s="78">
        <v>62.737042713601213</v>
      </c>
      <c r="O56" s="78">
        <v>57.731035996030577</v>
      </c>
      <c r="P56" s="78">
        <v>53.303570347764861</v>
      </c>
      <c r="Q56" s="78">
        <v>49.341208101981394</v>
      </c>
      <c r="R56" s="78">
        <v>45.753043348151635</v>
      </c>
      <c r="S56" s="78">
        <v>42.468218617490692</v>
      </c>
      <c r="T56" s="78" t="s">
        <v>8</v>
      </c>
      <c r="U56" s="78" t="s">
        <v>8</v>
      </c>
      <c r="V56" s="78" t="s">
        <v>8</v>
      </c>
      <c r="W56" s="78" t="s">
        <v>8</v>
      </c>
      <c r="X56" s="78" t="s">
        <v>8</v>
      </c>
      <c r="Y56" s="78" t="s">
        <v>8</v>
      </c>
      <c r="Z56" s="78" t="s">
        <v>8</v>
      </c>
      <c r="AA56" s="78" t="s">
        <v>8</v>
      </c>
      <c r="AB56" s="78" t="s">
        <v>8</v>
      </c>
      <c r="AC56" s="78" t="s">
        <v>8</v>
      </c>
      <c r="AD56" s="78" t="s">
        <v>8</v>
      </c>
      <c r="AE56" s="78" t="s">
        <v>8</v>
      </c>
      <c r="AF56" s="78" t="s">
        <v>8</v>
      </c>
      <c r="AG56" s="78" t="s">
        <v>8</v>
      </c>
      <c r="AH56" s="78" t="s">
        <v>8</v>
      </c>
      <c r="AI56" s="78" t="s">
        <v>8</v>
      </c>
      <c r="AJ56" s="78" t="s">
        <v>8</v>
      </c>
      <c r="AK56" s="78" t="s">
        <v>8</v>
      </c>
      <c r="AL56" s="78" t="s">
        <v>8</v>
      </c>
      <c r="AM56" s="78" t="s">
        <v>8</v>
      </c>
      <c r="AN56" s="78" t="s">
        <v>8</v>
      </c>
      <c r="AO56" s="78" t="s">
        <v>8</v>
      </c>
      <c r="AP56" s="78" t="s">
        <v>8</v>
      </c>
      <c r="AQ56" s="78" t="s">
        <v>8</v>
      </c>
      <c r="AR56" s="78" t="s">
        <v>8</v>
      </c>
      <c r="AS56" s="78" t="s">
        <v>8</v>
      </c>
      <c r="AT56" s="78" t="s">
        <v>8</v>
      </c>
      <c r="AU56" s="78" t="s">
        <v>8</v>
      </c>
      <c r="AV56" s="78" t="s">
        <v>8</v>
      </c>
      <c r="AW56" s="78" t="s">
        <v>8</v>
      </c>
      <c r="AX56" s="78" t="s">
        <v>8</v>
      </c>
      <c r="AY56" s="78" t="s">
        <v>8</v>
      </c>
      <c r="AZ56" s="78" t="s">
        <v>8</v>
      </c>
      <c r="BA56" s="78" t="s">
        <v>8</v>
      </c>
      <c r="BB56" s="78" t="s">
        <v>8</v>
      </c>
      <c r="BC56" s="78" t="s">
        <v>8</v>
      </c>
    </row>
    <row r="57" spans="1:55">
      <c r="A57" s="78">
        <v>1022.1979217868432</v>
      </c>
      <c r="B57" s="78">
        <v>505.36877600444973</v>
      </c>
      <c r="C57" s="78">
        <v>333.16594803102254</v>
      </c>
      <c r="D57" s="78">
        <v>247.10857861334034</v>
      </c>
      <c r="E57" s="78">
        <v>195.50811291989856</v>
      </c>
      <c r="F57" s="78">
        <v>161.13400906353863</v>
      </c>
      <c r="G57" s="78">
        <v>136.59020237265517</v>
      </c>
      <c r="H57" s="78">
        <v>118.18938385503309</v>
      </c>
      <c r="I57" s="78">
        <v>103.87363701705625</v>
      </c>
      <c r="J57" s="78">
        <v>92.410599484882908</v>
      </c>
      <c r="K57" s="78">
        <v>83.013835966266512</v>
      </c>
      <c r="L57" s="78">
        <v>75.158644108021605</v>
      </c>
      <c r="M57" s="78">
        <v>68.478672174642554</v>
      </c>
      <c r="N57" s="78">
        <v>62.710986486885403</v>
      </c>
      <c r="O57" s="78">
        <v>57.66277438420849</v>
      </c>
      <c r="P57" s="78">
        <v>53.186949002197267</v>
      </c>
      <c r="Q57" s="78">
        <v>49.168081512988451</v>
      </c>
      <c r="R57" s="78">
        <v>45.51736440667456</v>
      </c>
      <c r="S57" s="78" t="s">
        <v>8</v>
      </c>
      <c r="T57" s="78" t="s">
        <v>8</v>
      </c>
      <c r="U57" s="78" t="s">
        <v>8</v>
      </c>
      <c r="V57" s="78" t="s">
        <v>8</v>
      </c>
      <c r="W57" s="78" t="s">
        <v>8</v>
      </c>
      <c r="X57" s="78" t="s">
        <v>8</v>
      </c>
      <c r="Y57" s="78" t="s">
        <v>8</v>
      </c>
      <c r="Z57" s="78" t="s">
        <v>8</v>
      </c>
      <c r="AA57" s="78" t="s">
        <v>8</v>
      </c>
      <c r="AB57" s="78" t="s">
        <v>8</v>
      </c>
      <c r="AC57" s="78" t="s">
        <v>8</v>
      </c>
      <c r="AD57" s="78" t="s">
        <v>8</v>
      </c>
      <c r="AE57" s="78" t="s">
        <v>8</v>
      </c>
      <c r="AF57" s="78" t="s">
        <v>8</v>
      </c>
      <c r="AG57" s="78" t="s">
        <v>8</v>
      </c>
      <c r="AH57" s="78" t="s">
        <v>8</v>
      </c>
      <c r="AI57" s="78" t="s">
        <v>8</v>
      </c>
      <c r="AJ57" s="78" t="s">
        <v>8</v>
      </c>
      <c r="AK57" s="78" t="s">
        <v>8</v>
      </c>
      <c r="AL57" s="78" t="s">
        <v>8</v>
      </c>
      <c r="AM57" s="78" t="s">
        <v>8</v>
      </c>
      <c r="AN57" s="78" t="s">
        <v>8</v>
      </c>
      <c r="AO57" s="78" t="s">
        <v>8</v>
      </c>
      <c r="AP57" s="78" t="s">
        <v>8</v>
      </c>
      <c r="AQ57" s="78" t="s">
        <v>8</v>
      </c>
      <c r="AR57" s="78" t="s">
        <v>8</v>
      </c>
      <c r="AS57" s="78" t="s">
        <v>8</v>
      </c>
      <c r="AT57" s="78" t="s">
        <v>8</v>
      </c>
      <c r="AU57" s="78" t="s">
        <v>8</v>
      </c>
      <c r="AV57" s="78" t="s">
        <v>8</v>
      </c>
      <c r="AW57" s="78" t="s">
        <v>8</v>
      </c>
      <c r="AX57" s="78" t="s">
        <v>8</v>
      </c>
      <c r="AY57" s="78" t="s">
        <v>8</v>
      </c>
      <c r="AZ57" s="78" t="s">
        <v>8</v>
      </c>
      <c r="BA57" s="78" t="s">
        <v>8</v>
      </c>
      <c r="BB57" s="78" t="s">
        <v>8</v>
      </c>
      <c r="BC57" s="78" t="s">
        <v>8</v>
      </c>
    </row>
    <row r="58" spans="1:55">
      <c r="A58" s="78">
        <v>1022.5425839659318</v>
      </c>
      <c r="B58" s="78">
        <v>505.61988221739671</v>
      </c>
      <c r="C58" s="78">
        <v>333.37471104934144</v>
      </c>
      <c r="D58" s="78">
        <v>247.29782592130201</v>
      </c>
      <c r="E58" s="78">
        <v>195.6857759728104</v>
      </c>
      <c r="F58" s="78">
        <v>161.29041092873686</v>
      </c>
      <c r="G58" s="78">
        <v>136.73238026599611</v>
      </c>
      <c r="H58" s="78">
        <v>118.31111037135699</v>
      </c>
      <c r="I58" s="78">
        <v>103.97351684861908</v>
      </c>
      <c r="J58" s="78">
        <v>92.485248037365096</v>
      </c>
      <c r="K58" s="78">
        <v>83.060382483037685</v>
      </c>
      <c r="L58" s="78">
        <v>75.171552766470668</v>
      </c>
      <c r="M58" s="78">
        <v>68.452271107251974</v>
      </c>
      <c r="N58" s="78">
        <v>62.640762906080326</v>
      </c>
      <c r="O58" s="78">
        <v>57.542347948304283</v>
      </c>
      <c r="P58" s="78">
        <v>53.00775790024737</v>
      </c>
      <c r="Q58" s="78">
        <v>48.923887131813565</v>
      </c>
      <c r="R58" s="78" t="s">
        <v>8</v>
      </c>
      <c r="S58" s="78" t="s">
        <v>8</v>
      </c>
      <c r="T58" s="78" t="s">
        <v>8</v>
      </c>
      <c r="U58" s="78" t="s">
        <v>8</v>
      </c>
      <c r="V58" s="78" t="s">
        <v>8</v>
      </c>
      <c r="W58" s="78" t="s">
        <v>8</v>
      </c>
      <c r="X58" s="78" t="s">
        <v>8</v>
      </c>
      <c r="Y58" s="78" t="s">
        <v>8</v>
      </c>
      <c r="Z58" s="78" t="s">
        <v>8</v>
      </c>
      <c r="AA58" s="78" t="s">
        <v>8</v>
      </c>
      <c r="AB58" s="78" t="s">
        <v>8</v>
      </c>
      <c r="AC58" s="78" t="s">
        <v>8</v>
      </c>
      <c r="AD58" s="78" t="s">
        <v>8</v>
      </c>
      <c r="AE58" s="78" t="s">
        <v>8</v>
      </c>
      <c r="AF58" s="78" t="s">
        <v>8</v>
      </c>
      <c r="AG58" s="78" t="s">
        <v>8</v>
      </c>
      <c r="AH58" s="78" t="s">
        <v>8</v>
      </c>
      <c r="AI58" s="78" t="s">
        <v>8</v>
      </c>
      <c r="AJ58" s="78" t="s">
        <v>8</v>
      </c>
      <c r="AK58" s="78" t="s">
        <v>8</v>
      </c>
      <c r="AL58" s="78" t="s">
        <v>8</v>
      </c>
      <c r="AM58" s="78" t="s">
        <v>8</v>
      </c>
      <c r="AN58" s="78" t="s">
        <v>8</v>
      </c>
      <c r="AO58" s="78" t="s">
        <v>8</v>
      </c>
      <c r="AP58" s="78" t="s">
        <v>8</v>
      </c>
      <c r="AQ58" s="78" t="s">
        <v>8</v>
      </c>
      <c r="AR58" s="78" t="s">
        <v>8</v>
      </c>
      <c r="AS58" s="78" t="s">
        <v>8</v>
      </c>
      <c r="AT58" s="78" t="s">
        <v>8</v>
      </c>
      <c r="AU58" s="78" t="s">
        <v>8</v>
      </c>
      <c r="AV58" s="78" t="s">
        <v>8</v>
      </c>
      <c r="AW58" s="78" t="s">
        <v>8</v>
      </c>
      <c r="AX58" s="78" t="s">
        <v>8</v>
      </c>
      <c r="AY58" s="78" t="s">
        <v>8</v>
      </c>
      <c r="AZ58" s="78" t="s">
        <v>8</v>
      </c>
      <c r="BA58" s="78" t="s">
        <v>8</v>
      </c>
      <c r="BB58" s="78" t="s">
        <v>8</v>
      </c>
      <c r="BC58" s="78" t="s">
        <v>8</v>
      </c>
    </row>
    <row r="59" spans="1:55">
      <c r="A59" s="78">
        <v>1022.887775710986</v>
      </c>
      <c r="B59" s="78">
        <v>505.85970688615356</v>
      </c>
      <c r="C59" s="78">
        <v>333.58261140601843</v>
      </c>
      <c r="D59" s="78">
        <v>247.48994480114894</v>
      </c>
      <c r="E59" s="78">
        <v>195.85194752737354</v>
      </c>
      <c r="F59" s="78">
        <v>161.44084905941892</v>
      </c>
      <c r="G59" s="78">
        <v>136.86041496630091</v>
      </c>
      <c r="H59" s="78">
        <v>118.41585211049198</v>
      </c>
      <c r="I59" s="78">
        <v>104.05162626696182</v>
      </c>
      <c r="J59" s="78">
        <v>92.533979611622996</v>
      </c>
      <c r="K59" s="78">
        <v>83.073991723760884</v>
      </c>
      <c r="L59" s="78">
        <v>75.144176476786967</v>
      </c>
      <c r="M59" s="78">
        <v>68.379352812205596</v>
      </c>
      <c r="N59" s="78">
        <v>62.515697646626023</v>
      </c>
      <c r="O59" s="78">
        <v>57.356135234947388</v>
      </c>
      <c r="P59" s="78">
        <v>52.75398231264851</v>
      </c>
      <c r="Q59" s="78" t="s">
        <v>8</v>
      </c>
      <c r="R59" s="78" t="s">
        <v>8</v>
      </c>
      <c r="S59" s="78" t="s">
        <v>8</v>
      </c>
      <c r="T59" s="78" t="s">
        <v>8</v>
      </c>
      <c r="U59" s="78" t="s">
        <v>8</v>
      </c>
      <c r="V59" s="78" t="s">
        <v>8</v>
      </c>
      <c r="W59" s="78" t="s">
        <v>8</v>
      </c>
      <c r="X59" s="78" t="s">
        <v>8</v>
      </c>
      <c r="Y59" s="78" t="s">
        <v>8</v>
      </c>
      <c r="Z59" s="78" t="s">
        <v>8</v>
      </c>
      <c r="AA59" s="78" t="s">
        <v>8</v>
      </c>
      <c r="AB59" s="78" t="s">
        <v>8</v>
      </c>
      <c r="AC59" s="78" t="s">
        <v>8</v>
      </c>
      <c r="AD59" s="78" t="s">
        <v>8</v>
      </c>
      <c r="AE59" s="78" t="s">
        <v>8</v>
      </c>
      <c r="AF59" s="78" t="s">
        <v>8</v>
      </c>
      <c r="AG59" s="78" t="s">
        <v>8</v>
      </c>
      <c r="AH59" s="78" t="s">
        <v>8</v>
      </c>
      <c r="AI59" s="78" t="s">
        <v>8</v>
      </c>
      <c r="AJ59" s="78" t="s">
        <v>8</v>
      </c>
      <c r="AK59" s="78" t="s">
        <v>8</v>
      </c>
      <c r="AL59" s="78" t="s">
        <v>8</v>
      </c>
      <c r="AM59" s="78" t="s">
        <v>8</v>
      </c>
      <c r="AN59" s="78" t="s">
        <v>8</v>
      </c>
      <c r="AO59" s="78" t="s">
        <v>8</v>
      </c>
      <c r="AP59" s="78" t="s">
        <v>8</v>
      </c>
      <c r="AQ59" s="78" t="s">
        <v>8</v>
      </c>
      <c r="AR59" s="78" t="s">
        <v>8</v>
      </c>
      <c r="AS59" s="78" t="s">
        <v>8</v>
      </c>
      <c r="AT59" s="78" t="s">
        <v>8</v>
      </c>
      <c r="AU59" s="78" t="s">
        <v>8</v>
      </c>
      <c r="AV59" s="78" t="s">
        <v>8</v>
      </c>
      <c r="AW59" s="78" t="s">
        <v>8</v>
      </c>
      <c r="AX59" s="78" t="s">
        <v>8</v>
      </c>
      <c r="AY59" s="78" t="s">
        <v>8</v>
      </c>
      <c r="AZ59" s="78" t="s">
        <v>8</v>
      </c>
      <c r="BA59" s="78" t="s">
        <v>8</v>
      </c>
      <c r="BB59" s="78" t="s">
        <v>8</v>
      </c>
      <c r="BC59" s="78" t="s">
        <v>8</v>
      </c>
    </row>
    <row r="60" spans="1:55">
      <c r="A60" s="78">
        <v>1023.2103732895446</v>
      </c>
      <c r="B60" s="78">
        <v>506.10065944318103</v>
      </c>
      <c r="C60" s="78">
        <v>333.79593323539609</v>
      </c>
      <c r="D60" s="78">
        <v>247.66844652401755</v>
      </c>
      <c r="E60" s="78">
        <v>196.01211863106357</v>
      </c>
      <c r="F60" s="78">
        <v>161.57578410543792</v>
      </c>
      <c r="G60" s="78">
        <v>136.97016018604467</v>
      </c>
      <c r="H60" s="78">
        <v>118.49725597460642</v>
      </c>
      <c r="I60" s="78">
        <v>104.10218400132582</v>
      </c>
      <c r="J60" s="78">
        <v>92.547751721295697</v>
      </c>
      <c r="K60" s="78">
        <v>83.044941195693127</v>
      </c>
      <c r="L60" s="78">
        <v>75.067744459569283</v>
      </c>
      <c r="M60" s="78">
        <v>68.248715326013183</v>
      </c>
      <c r="N60" s="78">
        <v>62.321391667291294</v>
      </c>
      <c r="O60" s="78">
        <v>57.0915898749113</v>
      </c>
      <c r="P60" s="78" t="s">
        <v>8</v>
      </c>
      <c r="Q60" s="78" t="s">
        <v>8</v>
      </c>
      <c r="R60" s="78" t="s">
        <v>8</v>
      </c>
      <c r="S60" s="78" t="s">
        <v>8</v>
      </c>
      <c r="T60" s="78" t="s">
        <v>8</v>
      </c>
      <c r="U60" s="78" t="s">
        <v>8</v>
      </c>
      <c r="V60" s="78" t="s">
        <v>8</v>
      </c>
      <c r="W60" s="78" t="s">
        <v>8</v>
      </c>
      <c r="X60" s="78" t="s">
        <v>8</v>
      </c>
      <c r="Y60" s="78" t="s">
        <v>8</v>
      </c>
      <c r="Z60" s="78" t="s">
        <v>8</v>
      </c>
      <c r="AA60" s="78" t="s">
        <v>8</v>
      </c>
      <c r="AB60" s="78" t="s">
        <v>8</v>
      </c>
      <c r="AC60" s="78" t="s">
        <v>8</v>
      </c>
      <c r="AD60" s="78" t="s">
        <v>8</v>
      </c>
      <c r="AE60" s="78" t="s">
        <v>8</v>
      </c>
      <c r="AF60" s="78" t="s">
        <v>8</v>
      </c>
      <c r="AG60" s="78" t="s">
        <v>8</v>
      </c>
      <c r="AH60" s="78" t="s">
        <v>8</v>
      </c>
      <c r="AI60" s="78" t="s">
        <v>8</v>
      </c>
      <c r="AJ60" s="78" t="s">
        <v>8</v>
      </c>
      <c r="AK60" s="78" t="s">
        <v>8</v>
      </c>
      <c r="AL60" s="78" t="s">
        <v>8</v>
      </c>
      <c r="AM60" s="78" t="s">
        <v>8</v>
      </c>
      <c r="AN60" s="78" t="s">
        <v>8</v>
      </c>
      <c r="AO60" s="78" t="s">
        <v>8</v>
      </c>
      <c r="AP60" s="78" t="s">
        <v>8</v>
      </c>
      <c r="AQ60" s="78" t="s">
        <v>8</v>
      </c>
      <c r="AR60" s="78" t="s">
        <v>8</v>
      </c>
      <c r="AS60" s="78" t="s">
        <v>8</v>
      </c>
      <c r="AT60" s="78" t="s">
        <v>8</v>
      </c>
      <c r="AU60" s="78" t="s">
        <v>8</v>
      </c>
      <c r="AV60" s="78" t="s">
        <v>8</v>
      </c>
      <c r="AW60" s="78" t="s">
        <v>8</v>
      </c>
      <c r="AX60" s="78" t="s">
        <v>8</v>
      </c>
      <c r="AY60" s="78" t="s">
        <v>8</v>
      </c>
      <c r="AZ60" s="78" t="s">
        <v>8</v>
      </c>
      <c r="BA60" s="78" t="s">
        <v>8</v>
      </c>
      <c r="BB60" s="78" t="s">
        <v>8</v>
      </c>
      <c r="BC60" s="78" t="s">
        <v>8</v>
      </c>
    </row>
    <row r="61" spans="1:55">
      <c r="A61" s="78">
        <v>1023.5477322908899</v>
      </c>
      <c r="B61" s="78">
        <v>506.35336500691574</v>
      </c>
      <c r="C61" s="78">
        <v>333.99224874797119</v>
      </c>
      <c r="D61" s="78">
        <v>247.84114502548226</v>
      </c>
      <c r="E61" s="78">
        <v>196.15503729408621</v>
      </c>
      <c r="F61" s="78">
        <v>161.69085170725899</v>
      </c>
      <c r="G61" s="78">
        <v>137.05471256860912</v>
      </c>
      <c r="H61" s="78">
        <v>118.54923052834252</v>
      </c>
      <c r="I61" s="78">
        <v>104.11548125929343</v>
      </c>
      <c r="J61" s="78">
        <v>92.516195120468339</v>
      </c>
      <c r="K61" s="78">
        <v>82.964029516495089</v>
      </c>
      <c r="L61" s="78">
        <v>74.930444985293505</v>
      </c>
      <c r="M61" s="78">
        <v>68.045075830669191</v>
      </c>
      <c r="N61" s="78">
        <v>62.044715179360864</v>
      </c>
      <c r="O61" s="78" t="s">
        <v>8</v>
      </c>
      <c r="P61" s="78" t="s">
        <v>8</v>
      </c>
      <c r="Q61" s="78" t="s">
        <v>8</v>
      </c>
      <c r="R61" s="78" t="s">
        <v>8</v>
      </c>
      <c r="S61" s="78" t="s">
        <v>8</v>
      </c>
      <c r="T61" s="78" t="s">
        <v>8</v>
      </c>
      <c r="U61" s="78" t="s">
        <v>8</v>
      </c>
      <c r="V61" s="78" t="s">
        <v>8</v>
      </c>
      <c r="W61" s="78" t="s">
        <v>8</v>
      </c>
      <c r="X61" s="78" t="s">
        <v>8</v>
      </c>
      <c r="Y61" s="78" t="s">
        <v>8</v>
      </c>
      <c r="Z61" s="78" t="s">
        <v>8</v>
      </c>
      <c r="AA61" s="78" t="s">
        <v>8</v>
      </c>
      <c r="AB61" s="78" t="s">
        <v>8</v>
      </c>
      <c r="AC61" s="78" t="s">
        <v>8</v>
      </c>
      <c r="AD61" s="78" t="s">
        <v>8</v>
      </c>
      <c r="AE61" s="78" t="s">
        <v>8</v>
      </c>
      <c r="AF61" s="78" t="s">
        <v>8</v>
      </c>
      <c r="AG61" s="78" t="s">
        <v>8</v>
      </c>
      <c r="AH61" s="78" t="s">
        <v>8</v>
      </c>
      <c r="AI61" s="78" t="s">
        <v>8</v>
      </c>
      <c r="AJ61" s="78" t="s">
        <v>8</v>
      </c>
      <c r="AK61" s="78" t="s">
        <v>8</v>
      </c>
      <c r="AL61" s="78" t="s">
        <v>8</v>
      </c>
      <c r="AM61" s="78" t="s">
        <v>8</v>
      </c>
      <c r="AN61" s="78" t="s">
        <v>8</v>
      </c>
      <c r="AO61" s="78" t="s">
        <v>8</v>
      </c>
      <c r="AP61" s="78" t="s">
        <v>8</v>
      </c>
      <c r="AQ61" s="78" t="s">
        <v>8</v>
      </c>
      <c r="AR61" s="78" t="s">
        <v>8</v>
      </c>
      <c r="AS61" s="78" t="s">
        <v>8</v>
      </c>
      <c r="AT61" s="78" t="s">
        <v>8</v>
      </c>
      <c r="AU61" s="78" t="s">
        <v>8</v>
      </c>
      <c r="AV61" s="78" t="s">
        <v>8</v>
      </c>
      <c r="AW61" s="78" t="s">
        <v>8</v>
      </c>
      <c r="AX61" s="78" t="s">
        <v>8</v>
      </c>
      <c r="AY61" s="78" t="s">
        <v>8</v>
      </c>
      <c r="AZ61" s="78" t="s">
        <v>8</v>
      </c>
      <c r="BA61" s="78" t="s">
        <v>8</v>
      </c>
      <c r="BB61" s="78" t="s">
        <v>8</v>
      </c>
      <c r="BC61" s="78" t="s">
        <v>8</v>
      </c>
    </row>
    <row r="62" spans="1:55">
      <c r="A62" s="78">
        <v>1023.9023333834679</v>
      </c>
      <c r="B62" s="78">
        <v>506.57691534102355</v>
      </c>
      <c r="C62" s="78">
        <v>334.18106731834473</v>
      </c>
      <c r="D62" s="78">
        <v>247.99275479319672</v>
      </c>
      <c r="E62" s="78">
        <v>196.2751725469644</v>
      </c>
      <c r="F62" s="78">
        <v>161.77780803689291</v>
      </c>
      <c r="G62" s="78">
        <v>137.10714233613592</v>
      </c>
      <c r="H62" s="78">
        <v>118.56089666269236</v>
      </c>
      <c r="I62" s="78">
        <v>104.08009869528766</v>
      </c>
      <c r="J62" s="78">
        <v>92.429388113518016</v>
      </c>
      <c r="K62" s="78">
        <v>82.818559731645465</v>
      </c>
      <c r="L62" s="78">
        <v>74.715831062969102</v>
      </c>
      <c r="M62" s="78">
        <v>67.754528147435437</v>
      </c>
      <c r="N62" s="78" t="s">
        <v>8</v>
      </c>
      <c r="O62" s="78" t="s">
        <v>8</v>
      </c>
      <c r="P62" s="78" t="s">
        <v>8</v>
      </c>
      <c r="Q62" s="78" t="s">
        <v>8</v>
      </c>
      <c r="R62" s="78" t="s">
        <v>8</v>
      </c>
      <c r="S62" s="78" t="s">
        <v>8</v>
      </c>
      <c r="T62" s="78" t="s">
        <v>8</v>
      </c>
      <c r="U62" s="78" t="s">
        <v>8</v>
      </c>
      <c r="V62" s="78" t="s">
        <v>8</v>
      </c>
      <c r="W62" s="78" t="s">
        <v>8</v>
      </c>
      <c r="X62" s="78" t="s">
        <v>8</v>
      </c>
      <c r="Y62" s="78" t="s">
        <v>8</v>
      </c>
      <c r="Z62" s="78" t="s">
        <v>8</v>
      </c>
      <c r="AA62" s="78" t="s">
        <v>8</v>
      </c>
      <c r="AB62" s="78" t="s">
        <v>8</v>
      </c>
      <c r="AC62" s="78" t="s">
        <v>8</v>
      </c>
      <c r="AD62" s="78" t="s">
        <v>8</v>
      </c>
      <c r="AE62" s="78" t="s">
        <v>8</v>
      </c>
      <c r="AF62" s="78" t="s">
        <v>8</v>
      </c>
      <c r="AG62" s="78" t="s">
        <v>8</v>
      </c>
      <c r="AH62" s="78" t="s">
        <v>8</v>
      </c>
      <c r="AI62" s="78" t="s">
        <v>8</v>
      </c>
      <c r="AJ62" s="78" t="s">
        <v>8</v>
      </c>
      <c r="AK62" s="78" t="s">
        <v>8</v>
      </c>
      <c r="AL62" s="78" t="s">
        <v>8</v>
      </c>
      <c r="AM62" s="78" t="s">
        <v>8</v>
      </c>
      <c r="AN62" s="78" t="s">
        <v>8</v>
      </c>
      <c r="AO62" s="78" t="s">
        <v>8</v>
      </c>
      <c r="AP62" s="78" t="s">
        <v>8</v>
      </c>
      <c r="AQ62" s="78" t="s">
        <v>8</v>
      </c>
      <c r="AR62" s="78" t="s">
        <v>8</v>
      </c>
      <c r="AS62" s="78" t="s">
        <v>8</v>
      </c>
      <c r="AT62" s="78" t="s">
        <v>8</v>
      </c>
      <c r="AU62" s="78" t="s">
        <v>8</v>
      </c>
      <c r="AV62" s="78" t="s">
        <v>8</v>
      </c>
      <c r="AW62" s="78" t="s">
        <v>8</v>
      </c>
      <c r="AX62" s="78" t="s">
        <v>8</v>
      </c>
      <c r="AY62" s="78" t="s">
        <v>8</v>
      </c>
      <c r="AZ62" s="78" t="s">
        <v>8</v>
      </c>
      <c r="BA62" s="78" t="s">
        <v>8</v>
      </c>
      <c r="BB62" s="78" t="s">
        <v>8</v>
      </c>
      <c r="BC62" s="78" t="s">
        <v>8</v>
      </c>
    </row>
    <row r="63" spans="1:55">
      <c r="A63" s="78">
        <v>1024.1896763263512</v>
      </c>
      <c r="B63" s="78">
        <v>506.7925415214537</v>
      </c>
      <c r="C63" s="78">
        <v>334.34395887033543</v>
      </c>
      <c r="D63" s="78">
        <v>248.11841549499587</v>
      </c>
      <c r="E63" s="78">
        <v>196.3640609480201</v>
      </c>
      <c r="F63" s="78">
        <v>161.82984596898964</v>
      </c>
      <c r="G63" s="78">
        <v>137.11603141290368</v>
      </c>
      <c r="H63" s="78">
        <v>118.52031553953314</v>
      </c>
      <c r="I63" s="78">
        <v>103.9859050683671</v>
      </c>
      <c r="J63" s="78">
        <v>92.274148671630499</v>
      </c>
      <c r="K63" s="78">
        <v>82.591218302815776</v>
      </c>
      <c r="L63" s="78">
        <v>74.409553742219799</v>
      </c>
      <c r="M63" s="78" t="s">
        <v>8</v>
      </c>
      <c r="N63" s="78" t="s">
        <v>8</v>
      </c>
      <c r="O63" s="78" t="s">
        <v>8</v>
      </c>
      <c r="P63" s="78" t="s">
        <v>8</v>
      </c>
      <c r="Q63" s="78" t="s">
        <v>8</v>
      </c>
      <c r="R63" s="78" t="s">
        <v>8</v>
      </c>
      <c r="S63" s="78" t="s">
        <v>8</v>
      </c>
      <c r="T63" s="78" t="s">
        <v>8</v>
      </c>
      <c r="U63" s="78" t="s">
        <v>8</v>
      </c>
      <c r="V63" s="78" t="s">
        <v>8</v>
      </c>
      <c r="W63" s="78" t="s">
        <v>8</v>
      </c>
      <c r="X63" s="78" t="s">
        <v>8</v>
      </c>
      <c r="Y63" s="78" t="s">
        <v>8</v>
      </c>
      <c r="Z63" s="78" t="s">
        <v>8</v>
      </c>
      <c r="AA63" s="78" t="s">
        <v>8</v>
      </c>
      <c r="AB63" s="78" t="s">
        <v>8</v>
      </c>
      <c r="AC63" s="78" t="s">
        <v>8</v>
      </c>
      <c r="AD63" s="78" t="s">
        <v>8</v>
      </c>
      <c r="AE63" s="78" t="s">
        <v>8</v>
      </c>
      <c r="AF63" s="78" t="s">
        <v>8</v>
      </c>
      <c r="AG63" s="78" t="s">
        <v>8</v>
      </c>
      <c r="AH63" s="78" t="s">
        <v>8</v>
      </c>
      <c r="AI63" s="78" t="s">
        <v>8</v>
      </c>
      <c r="AJ63" s="78" t="s">
        <v>8</v>
      </c>
      <c r="AK63" s="78" t="s">
        <v>8</v>
      </c>
      <c r="AL63" s="78" t="s">
        <v>8</v>
      </c>
      <c r="AM63" s="78" t="s">
        <v>8</v>
      </c>
      <c r="AN63" s="78" t="s">
        <v>8</v>
      </c>
      <c r="AO63" s="78" t="s">
        <v>8</v>
      </c>
      <c r="AP63" s="78" t="s">
        <v>8</v>
      </c>
      <c r="AQ63" s="78" t="s">
        <v>8</v>
      </c>
      <c r="AR63" s="78" t="s">
        <v>8</v>
      </c>
      <c r="AS63" s="78" t="s">
        <v>8</v>
      </c>
      <c r="AT63" s="78" t="s">
        <v>8</v>
      </c>
      <c r="AU63" s="78" t="s">
        <v>8</v>
      </c>
      <c r="AV63" s="78" t="s">
        <v>8</v>
      </c>
      <c r="AW63" s="78" t="s">
        <v>8</v>
      </c>
      <c r="AX63" s="78" t="s">
        <v>8</v>
      </c>
      <c r="AY63" s="78" t="s">
        <v>8</v>
      </c>
      <c r="AZ63" s="78" t="s">
        <v>8</v>
      </c>
      <c r="BA63" s="78" t="s">
        <v>8</v>
      </c>
      <c r="BB63" s="78" t="s">
        <v>8</v>
      </c>
      <c r="BC63" s="78" t="s">
        <v>8</v>
      </c>
    </row>
    <row r="64" spans="1:55">
      <c r="A64" s="78">
        <v>1024.4967554495854</v>
      </c>
      <c r="B64" s="78">
        <v>506.97978315047823</v>
      </c>
      <c r="C64" s="78">
        <v>334.47949567373377</v>
      </c>
      <c r="D64" s="78">
        <v>248.21058827214532</v>
      </c>
      <c r="E64" s="78">
        <v>196.41590095694187</v>
      </c>
      <c r="F64" s="78">
        <v>161.8354211152492</v>
      </c>
      <c r="G64" s="78">
        <v>137.06924337527568</v>
      </c>
      <c r="H64" s="78">
        <v>118.41748505060787</v>
      </c>
      <c r="I64" s="78">
        <v>103.8194564947526</v>
      </c>
      <c r="J64" s="78">
        <v>92.032416106703479</v>
      </c>
      <c r="K64" s="78">
        <v>82.267405336298239</v>
      </c>
      <c r="L64" s="78" t="s">
        <v>8</v>
      </c>
      <c r="M64" s="78" t="s">
        <v>8</v>
      </c>
      <c r="N64" s="78" t="s">
        <v>8</v>
      </c>
      <c r="O64" s="78" t="s">
        <v>8</v>
      </c>
      <c r="P64" s="78" t="s">
        <v>8</v>
      </c>
      <c r="Q64" s="78" t="s">
        <v>8</v>
      </c>
      <c r="R64" s="78" t="s">
        <v>8</v>
      </c>
      <c r="S64" s="78" t="s">
        <v>8</v>
      </c>
      <c r="T64" s="78" t="s">
        <v>8</v>
      </c>
      <c r="U64" s="78" t="s">
        <v>8</v>
      </c>
      <c r="V64" s="78" t="s">
        <v>8</v>
      </c>
      <c r="W64" s="78" t="s">
        <v>8</v>
      </c>
      <c r="X64" s="78" t="s">
        <v>8</v>
      </c>
      <c r="Y64" s="78" t="s">
        <v>8</v>
      </c>
      <c r="Z64" s="78" t="s">
        <v>8</v>
      </c>
      <c r="AA64" s="78" t="s">
        <v>8</v>
      </c>
      <c r="AB64" s="78" t="s">
        <v>8</v>
      </c>
      <c r="AC64" s="78" t="s">
        <v>8</v>
      </c>
      <c r="AD64" s="78" t="s">
        <v>8</v>
      </c>
      <c r="AE64" s="78" t="s">
        <v>8</v>
      </c>
      <c r="AF64" s="78" t="s">
        <v>8</v>
      </c>
      <c r="AG64" s="78" t="s">
        <v>8</v>
      </c>
      <c r="AH64" s="78" t="s">
        <v>8</v>
      </c>
      <c r="AI64" s="78" t="s">
        <v>8</v>
      </c>
      <c r="AJ64" s="78" t="s">
        <v>8</v>
      </c>
      <c r="AK64" s="78" t="s">
        <v>8</v>
      </c>
      <c r="AL64" s="78" t="s">
        <v>8</v>
      </c>
      <c r="AM64" s="78" t="s">
        <v>8</v>
      </c>
      <c r="AN64" s="78" t="s">
        <v>8</v>
      </c>
      <c r="AO64" s="78" t="s">
        <v>8</v>
      </c>
      <c r="AP64" s="78" t="s">
        <v>8</v>
      </c>
      <c r="AQ64" s="78" t="s">
        <v>8</v>
      </c>
      <c r="AR64" s="78" t="s">
        <v>8</v>
      </c>
      <c r="AS64" s="78" t="s">
        <v>8</v>
      </c>
      <c r="AT64" s="78" t="s">
        <v>8</v>
      </c>
      <c r="AU64" s="78" t="s">
        <v>8</v>
      </c>
      <c r="AV64" s="78" t="s">
        <v>8</v>
      </c>
      <c r="AW64" s="78" t="s">
        <v>8</v>
      </c>
      <c r="AX64" s="78" t="s">
        <v>8</v>
      </c>
      <c r="AY64" s="78" t="s">
        <v>8</v>
      </c>
      <c r="AZ64" s="78" t="s">
        <v>8</v>
      </c>
      <c r="BA64" s="78" t="s">
        <v>8</v>
      </c>
      <c r="BB64" s="78" t="s">
        <v>8</v>
      </c>
      <c r="BC64" s="78" t="s">
        <v>8</v>
      </c>
    </row>
    <row r="65" spans="1:55">
      <c r="A65" s="78">
        <v>1024.7371220351965</v>
      </c>
      <c r="B65" s="78">
        <v>507.12867535569438</v>
      </c>
      <c r="C65" s="78">
        <v>334.57403182566213</v>
      </c>
      <c r="D65" s="78">
        <v>248.26044150834838</v>
      </c>
      <c r="E65" s="78">
        <v>196.41591056054585</v>
      </c>
      <c r="F65" s="78">
        <v>161.77994591084547</v>
      </c>
      <c r="G65" s="78">
        <v>136.95529174061443</v>
      </c>
      <c r="H65" s="78">
        <v>118.23732935595731</v>
      </c>
      <c r="I65" s="78">
        <v>103.56072280107637</v>
      </c>
      <c r="J65" s="78">
        <v>91.688423662195873</v>
      </c>
      <c r="K65" s="78" t="s">
        <v>8</v>
      </c>
      <c r="L65" s="78" t="s">
        <v>8</v>
      </c>
      <c r="M65" s="78" t="s">
        <v>8</v>
      </c>
      <c r="N65" s="78" t="s">
        <v>8</v>
      </c>
      <c r="O65" s="78" t="s">
        <v>8</v>
      </c>
      <c r="P65" s="78" t="s">
        <v>8</v>
      </c>
      <c r="Q65" s="78" t="s">
        <v>8</v>
      </c>
      <c r="R65" s="78" t="s">
        <v>8</v>
      </c>
      <c r="S65" s="78" t="s">
        <v>8</v>
      </c>
      <c r="T65" s="78" t="s">
        <v>8</v>
      </c>
      <c r="U65" s="78" t="s">
        <v>8</v>
      </c>
      <c r="V65" s="78" t="s">
        <v>8</v>
      </c>
      <c r="W65" s="78" t="s">
        <v>8</v>
      </c>
      <c r="X65" s="78" t="s">
        <v>8</v>
      </c>
      <c r="Y65" s="78" t="s">
        <v>8</v>
      </c>
      <c r="Z65" s="78" t="s">
        <v>8</v>
      </c>
      <c r="AA65" s="78" t="s">
        <v>8</v>
      </c>
      <c r="AB65" s="78" t="s">
        <v>8</v>
      </c>
      <c r="AC65" s="78" t="s">
        <v>8</v>
      </c>
      <c r="AD65" s="78" t="s">
        <v>8</v>
      </c>
      <c r="AE65" s="78" t="s">
        <v>8</v>
      </c>
      <c r="AF65" s="78" t="s">
        <v>8</v>
      </c>
      <c r="AG65" s="78" t="s">
        <v>8</v>
      </c>
      <c r="AH65" s="78" t="s">
        <v>8</v>
      </c>
      <c r="AI65" s="78" t="s">
        <v>8</v>
      </c>
      <c r="AJ65" s="78" t="s">
        <v>8</v>
      </c>
      <c r="AK65" s="78" t="s">
        <v>8</v>
      </c>
      <c r="AL65" s="78" t="s">
        <v>8</v>
      </c>
      <c r="AM65" s="78" t="s">
        <v>8</v>
      </c>
      <c r="AN65" s="78" t="s">
        <v>8</v>
      </c>
      <c r="AO65" s="78" t="s">
        <v>8</v>
      </c>
      <c r="AP65" s="78" t="s">
        <v>8</v>
      </c>
      <c r="AQ65" s="78" t="s">
        <v>8</v>
      </c>
      <c r="AR65" s="78" t="s">
        <v>8</v>
      </c>
      <c r="AS65" s="78" t="s">
        <v>8</v>
      </c>
      <c r="AT65" s="78" t="s">
        <v>8</v>
      </c>
      <c r="AU65" s="78" t="s">
        <v>8</v>
      </c>
      <c r="AV65" s="78" t="s">
        <v>8</v>
      </c>
      <c r="AW65" s="78" t="s">
        <v>8</v>
      </c>
      <c r="AX65" s="78" t="s">
        <v>8</v>
      </c>
      <c r="AY65" s="78" t="s">
        <v>8</v>
      </c>
      <c r="AZ65" s="78" t="s">
        <v>8</v>
      </c>
      <c r="BA65" s="78" t="s">
        <v>8</v>
      </c>
      <c r="BB65" s="78" t="s">
        <v>8</v>
      </c>
      <c r="BC65" s="78" t="s">
        <v>8</v>
      </c>
    </row>
    <row r="66" spans="1:55">
      <c r="A66" s="78">
        <v>1024.9356952335104</v>
      </c>
      <c r="B66" s="78">
        <v>507.23170880596626</v>
      </c>
      <c r="C66" s="78">
        <v>334.62302067593066</v>
      </c>
      <c r="D66" s="78">
        <v>248.25402939843261</v>
      </c>
      <c r="E66" s="78">
        <v>196.35002966149457</v>
      </c>
      <c r="F66" s="78">
        <v>161.65290750616481</v>
      </c>
      <c r="G66" s="78">
        <v>136.75930315550249</v>
      </c>
      <c r="H66" s="78">
        <v>117.95923101499733</v>
      </c>
      <c r="I66" s="78">
        <v>103.19409906814002</v>
      </c>
      <c r="J66" s="78" t="s">
        <v>8</v>
      </c>
      <c r="K66" s="78" t="s">
        <v>8</v>
      </c>
      <c r="L66" s="78" t="s">
        <v>8</v>
      </c>
      <c r="M66" s="78" t="s">
        <v>8</v>
      </c>
      <c r="N66" s="78" t="s">
        <v>8</v>
      </c>
      <c r="O66" s="78" t="s">
        <v>8</v>
      </c>
      <c r="P66" s="78" t="s">
        <v>8</v>
      </c>
      <c r="Q66" s="78" t="s">
        <v>8</v>
      </c>
      <c r="R66" s="78" t="s">
        <v>8</v>
      </c>
      <c r="S66" s="78" t="s">
        <v>8</v>
      </c>
      <c r="T66" s="78" t="s">
        <v>8</v>
      </c>
      <c r="U66" s="78" t="s">
        <v>8</v>
      </c>
      <c r="V66" s="78" t="s">
        <v>8</v>
      </c>
      <c r="W66" s="78" t="s">
        <v>8</v>
      </c>
      <c r="X66" s="78" t="s">
        <v>8</v>
      </c>
      <c r="Y66" s="78" t="s">
        <v>8</v>
      </c>
      <c r="Z66" s="78" t="s">
        <v>8</v>
      </c>
      <c r="AA66" s="78" t="s">
        <v>8</v>
      </c>
      <c r="AB66" s="78" t="s">
        <v>8</v>
      </c>
      <c r="AC66" s="78" t="s">
        <v>8</v>
      </c>
      <c r="AD66" s="78" t="s">
        <v>8</v>
      </c>
      <c r="AE66" s="78" t="s">
        <v>8</v>
      </c>
      <c r="AF66" s="78" t="s">
        <v>8</v>
      </c>
      <c r="AG66" s="78" t="s">
        <v>8</v>
      </c>
      <c r="AH66" s="78" t="s">
        <v>8</v>
      </c>
      <c r="AI66" s="78" t="s">
        <v>8</v>
      </c>
      <c r="AJ66" s="78" t="s">
        <v>8</v>
      </c>
      <c r="AK66" s="78" t="s">
        <v>8</v>
      </c>
      <c r="AL66" s="78" t="s">
        <v>8</v>
      </c>
      <c r="AM66" s="78" t="s">
        <v>8</v>
      </c>
      <c r="AN66" s="78" t="s">
        <v>8</v>
      </c>
      <c r="AO66" s="78" t="s">
        <v>8</v>
      </c>
      <c r="AP66" s="78" t="s">
        <v>8</v>
      </c>
      <c r="AQ66" s="78" t="s">
        <v>8</v>
      </c>
      <c r="AR66" s="78" t="s">
        <v>8</v>
      </c>
      <c r="AS66" s="78" t="s">
        <v>8</v>
      </c>
      <c r="AT66" s="78" t="s">
        <v>8</v>
      </c>
      <c r="AU66" s="78" t="s">
        <v>8</v>
      </c>
      <c r="AV66" s="78" t="s">
        <v>8</v>
      </c>
      <c r="AW66" s="78" t="s">
        <v>8</v>
      </c>
      <c r="AX66" s="78" t="s">
        <v>8</v>
      </c>
      <c r="AY66" s="78" t="s">
        <v>8</v>
      </c>
      <c r="AZ66" s="78" t="s">
        <v>8</v>
      </c>
      <c r="BA66" s="78" t="s">
        <v>8</v>
      </c>
      <c r="BB66" s="78" t="s">
        <v>8</v>
      </c>
      <c r="BC66" s="78" t="s">
        <v>8</v>
      </c>
    </row>
    <row r="67" spans="1:55">
      <c r="A67" s="78">
        <v>1025.0643083553114</v>
      </c>
      <c r="B67" s="78">
        <v>507.28023720929036</v>
      </c>
      <c r="C67" s="78">
        <v>334.60731078687087</v>
      </c>
      <c r="D67" s="78">
        <v>248.17412906996645</v>
      </c>
      <c r="E67" s="78">
        <v>196.20644980738675</v>
      </c>
      <c r="F67" s="78">
        <v>161.43775173816084</v>
      </c>
      <c r="G67" s="78">
        <v>136.45842015325519</v>
      </c>
      <c r="H67" s="78">
        <v>117.56663501452678</v>
      </c>
      <c r="I67" s="78" t="s">
        <v>8</v>
      </c>
      <c r="J67" s="78" t="s">
        <v>8</v>
      </c>
      <c r="K67" s="78" t="s">
        <v>8</v>
      </c>
      <c r="L67" s="78" t="s">
        <v>8</v>
      </c>
      <c r="M67" s="78" t="s">
        <v>8</v>
      </c>
      <c r="N67" s="78" t="s">
        <v>8</v>
      </c>
      <c r="O67" s="78" t="s">
        <v>8</v>
      </c>
      <c r="P67" s="78" t="s">
        <v>8</v>
      </c>
      <c r="Q67" s="78" t="s">
        <v>8</v>
      </c>
      <c r="R67" s="78" t="s">
        <v>8</v>
      </c>
      <c r="S67" s="78" t="s">
        <v>8</v>
      </c>
      <c r="T67" s="78" t="s">
        <v>8</v>
      </c>
      <c r="U67" s="78" t="s">
        <v>8</v>
      </c>
      <c r="V67" s="78" t="s">
        <v>8</v>
      </c>
      <c r="W67" s="78" t="s">
        <v>8</v>
      </c>
      <c r="X67" s="78" t="s">
        <v>8</v>
      </c>
      <c r="Y67" s="78" t="s">
        <v>8</v>
      </c>
      <c r="Z67" s="78" t="s">
        <v>8</v>
      </c>
      <c r="AA67" s="78" t="s">
        <v>8</v>
      </c>
      <c r="AB67" s="78" t="s">
        <v>8</v>
      </c>
      <c r="AC67" s="78" t="s">
        <v>8</v>
      </c>
      <c r="AD67" s="78" t="s">
        <v>8</v>
      </c>
      <c r="AE67" s="78" t="s">
        <v>8</v>
      </c>
      <c r="AF67" s="78" t="s">
        <v>8</v>
      </c>
      <c r="AG67" s="78" t="s">
        <v>8</v>
      </c>
      <c r="AH67" s="78" t="s">
        <v>8</v>
      </c>
      <c r="AI67" s="78" t="s">
        <v>8</v>
      </c>
      <c r="AJ67" s="78" t="s">
        <v>8</v>
      </c>
      <c r="AK67" s="78" t="s">
        <v>8</v>
      </c>
      <c r="AL67" s="78" t="s">
        <v>8</v>
      </c>
      <c r="AM67" s="78" t="s">
        <v>8</v>
      </c>
      <c r="AN67" s="78" t="s">
        <v>8</v>
      </c>
      <c r="AO67" s="78" t="s">
        <v>8</v>
      </c>
      <c r="AP67" s="78" t="s">
        <v>8</v>
      </c>
      <c r="AQ67" s="78" t="s">
        <v>8</v>
      </c>
      <c r="AR67" s="78" t="s">
        <v>8</v>
      </c>
      <c r="AS67" s="78" t="s">
        <v>8</v>
      </c>
      <c r="AT67" s="78" t="s">
        <v>8</v>
      </c>
      <c r="AU67" s="78" t="s">
        <v>8</v>
      </c>
      <c r="AV67" s="78" t="s">
        <v>8</v>
      </c>
      <c r="AW67" s="78" t="s">
        <v>8</v>
      </c>
      <c r="AX67" s="78" t="s">
        <v>8</v>
      </c>
      <c r="AY67" s="78" t="s">
        <v>8</v>
      </c>
      <c r="AZ67" s="78" t="s">
        <v>8</v>
      </c>
      <c r="BA67" s="78" t="s">
        <v>8</v>
      </c>
      <c r="BB67" s="78" t="s">
        <v>8</v>
      </c>
      <c r="BC67" s="78" t="s">
        <v>8</v>
      </c>
    </row>
    <row r="68" spans="1:55">
      <c r="A68" s="78">
        <v>1025.1206861080527</v>
      </c>
      <c r="B68" s="78">
        <v>507.25072864516483</v>
      </c>
      <c r="C68" s="78">
        <v>334.50792020252425</v>
      </c>
      <c r="D68" s="78">
        <v>248.00931072212239</v>
      </c>
      <c r="E68" s="78">
        <v>195.96788709843477</v>
      </c>
      <c r="F68" s="78">
        <v>161.10988627034737</v>
      </c>
      <c r="G68" s="78">
        <v>136.03591009899978</v>
      </c>
      <c r="H68" s="78" t="s">
        <v>8</v>
      </c>
      <c r="I68" s="78" t="s">
        <v>8</v>
      </c>
      <c r="J68" s="78" t="s">
        <v>8</v>
      </c>
      <c r="K68" s="78" t="s">
        <v>8</v>
      </c>
      <c r="L68" s="78" t="s">
        <v>8</v>
      </c>
      <c r="M68" s="78" t="s">
        <v>8</v>
      </c>
      <c r="N68" s="78" t="s">
        <v>8</v>
      </c>
      <c r="O68" s="78" t="s">
        <v>8</v>
      </c>
      <c r="P68" s="78" t="s">
        <v>8</v>
      </c>
      <c r="Q68" s="78" t="s">
        <v>8</v>
      </c>
      <c r="R68" s="78" t="s">
        <v>8</v>
      </c>
      <c r="S68" s="78" t="s">
        <v>8</v>
      </c>
      <c r="T68" s="78" t="s">
        <v>8</v>
      </c>
      <c r="U68" s="78" t="s">
        <v>8</v>
      </c>
      <c r="V68" s="78" t="s">
        <v>8</v>
      </c>
      <c r="W68" s="78" t="s">
        <v>8</v>
      </c>
      <c r="X68" s="78" t="s">
        <v>8</v>
      </c>
      <c r="Y68" s="78" t="s">
        <v>8</v>
      </c>
      <c r="Z68" s="78" t="s">
        <v>8</v>
      </c>
      <c r="AA68" s="78" t="s">
        <v>8</v>
      </c>
      <c r="AB68" s="78" t="s">
        <v>8</v>
      </c>
      <c r="AC68" s="78" t="s">
        <v>8</v>
      </c>
      <c r="AD68" s="78" t="s">
        <v>8</v>
      </c>
      <c r="AE68" s="78" t="s">
        <v>8</v>
      </c>
      <c r="AF68" s="78" t="s">
        <v>8</v>
      </c>
      <c r="AG68" s="78" t="s">
        <v>8</v>
      </c>
      <c r="AH68" s="78" t="s">
        <v>8</v>
      </c>
      <c r="AI68" s="78" t="s">
        <v>8</v>
      </c>
      <c r="AJ68" s="78" t="s">
        <v>8</v>
      </c>
      <c r="AK68" s="78" t="s">
        <v>8</v>
      </c>
      <c r="AL68" s="78" t="s">
        <v>8</v>
      </c>
      <c r="AM68" s="78" t="s">
        <v>8</v>
      </c>
      <c r="AN68" s="78" t="s">
        <v>8</v>
      </c>
      <c r="AO68" s="78" t="s">
        <v>8</v>
      </c>
      <c r="AP68" s="78" t="s">
        <v>8</v>
      </c>
      <c r="AQ68" s="78" t="s">
        <v>8</v>
      </c>
      <c r="AR68" s="78" t="s">
        <v>8</v>
      </c>
      <c r="AS68" s="78" t="s">
        <v>8</v>
      </c>
      <c r="AT68" s="78" t="s">
        <v>8</v>
      </c>
      <c r="AU68" s="78" t="s">
        <v>8</v>
      </c>
      <c r="AV68" s="78" t="s">
        <v>8</v>
      </c>
      <c r="AW68" s="78" t="s">
        <v>8</v>
      </c>
      <c r="AX68" s="78" t="s">
        <v>8</v>
      </c>
      <c r="AY68" s="78" t="s">
        <v>8</v>
      </c>
      <c r="AZ68" s="78" t="s">
        <v>8</v>
      </c>
      <c r="BA68" s="78" t="s">
        <v>8</v>
      </c>
      <c r="BB68" s="78" t="s">
        <v>8</v>
      </c>
      <c r="BC68" s="78" t="s">
        <v>8</v>
      </c>
    </row>
    <row r="69" spans="1:55">
      <c r="A69" s="78">
        <v>1025.0586724929897</v>
      </c>
      <c r="B69" s="78">
        <v>507.11895124056218</v>
      </c>
      <c r="C69" s="78">
        <v>334.31338823861068</v>
      </c>
      <c r="D69" s="78">
        <v>247.7407474711224</v>
      </c>
      <c r="E69" s="78">
        <v>195.6070640591914</v>
      </c>
      <c r="F69" s="78">
        <v>160.65224446252</v>
      </c>
      <c r="G69" s="78" t="s">
        <v>8</v>
      </c>
      <c r="H69" s="78" t="s">
        <v>8</v>
      </c>
      <c r="I69" s="78" t="s">
        <v>8</v>
      </c>
      <c r="J69" s="78" t="s">
        <v>8</v>
      </c>
      <c r="K69" s="78" t="s">
        <v>8</v>
      </c>
      <c r="L69" s="78" t="s">
        <v>8</v>
      </c>
      <c r="M69" s="78" t="s">
        <v>8</v>
      </c>
      <c r="N69" s="78" t="s">
        <v>8</v>
      </c>
      <c r="O69" s="78" t="s">
        <v>8</v>
      </c>
      <c r="P69" s="78" t="s">
        <v>8</v>
      </c>
      <c r="Q69" s="78" t="s">
        <v>8</v>
      </c>
      <c r="R69" s="78" t="s">
        <v>8</v>
      </c>
      <c r="S69" s="78" t="s">
        <v>8</v>
      </c>
      <c r="T69" s="78" t="s">
        <v>8</v>
      </c>
      <c r="U69" s="78" t="s">
        <v>8</v>
      </c>
      <c r="V69" s="78" t="s">
        <v>8</v>
      </c>
      <c r="W69" s="78" t="s">
        <v>8</v>
      </c>
      <c r="X69" s="78" t="s">
        <v>8</v>
      </c>
      <c r="Y69" s="78" t="s">
        <v>8</v>
      </c>
      <c r="Z69" s="78" t="s">
        <v>8</v>
      </c>
      <c r="AA69" s="78" t="s">
        <v>8</v>
      </c>
      <c r="AB69" s="78" t="s">
        <v>8</v>
      </c>
      <c r="AC69" s="78" t="s">
        <v>8</v>
      </c>
      <c r="AD69" s="78" t="s">
        <v>8</v>
      </c>
      <c r="AE69" s="78" t="s">
        <v>8</v>
      </c>
      <c r="AF69" s="78" t="s">
        <v>8</v>
      </c>
      <c r="AG69" s="78" t="s">
        <v>8</v>
      </c>
      <c r="AH69" s="78" t="s">
        <v>8</v>
      </c>
      <c r="AI69" s="78" t="s">
        <v>8</v>
      </c>
      <c r="AJ69" s="78" t="s">
        <v>8</v>
      </c>
      <c r="AK69" s="78" t="s">
        <v>8</v>
      </c>
      <c r="AL69" s="78" t="s">
        <v>8</v>
      </c>
      <c r="AM69" s="78" t="s">
        <v>8</v>
      </c>
      <c r="AN69" s="78" t="s">
        <v>8</v>
      </c>
      <c r="AO69" s="78" t="s">
        <v>8</v>
      </c>
      <c r="AP69" s="78" t="s">
        <v>8</v>
      </c>
      <c r="AQ69" s="78" t="s">
        <v>8</v>
      </c>
      <c r="AR69" s="78" t="s">
        <v>8</v>
      </c>
      <c r="AS69" s="78" t="s">
        <v>8</v>
      </c>
      <c r="AT69" s="78" t="s">
        <v>8</v>
      </c>
      <c r="AU69" s="78" t="s">
        <v>8</v>
      </c>
      <c r="AV69" s="78" t="s">
        <v>8</v>
      </c>
      <c r="AW69" s="78" t="s">
        <v>8</v>
      </c>
      <c r="AX69" s="78" t="s">
        <v>8</v>
      </c>
      <c r="AY69" s="78" t="s">
        <v>8</v>
      </c>
      <c r="AZ69" s="78" t="s">
        <v>8</v>
      </c>
      <c r="BA69" s="78" t="s">
        <v>8</v>
      </c>
      <c r="BB69" s="78" t="s">
        <v>8</v>
      </c>
      <c r="BC69" s="78" t="s">
        <v>8</v>
      </c>
    </row>
    <row r="70" spans="1:55">
      <c r="A70" s="78">
        <v>1024.8536434046632</v>
      </c>
      <c r="B70" s="78">
        <v>506.87840950059501</v>
      </c>
      <c r="C70" s="78">
        <v>334.0045550601431</v>
      </c>
      <c r="D70" s="78">
        <v>247.33856580702374</v>
      </c>
      <c r="E70" s="78">
        <v>195.10757566784483</v>
      </c>
      <c r="F70" s="78" t="s">
        <v>8</v>
      </c>
      <c r="G70" s="78" t="s">
        <v>8</v>
      </c>
      <c r="H70" s="78" t="s">
        <v>8</v>
      </c>
      <c r="I70" s="78" t="s">
        <v>8</v>
      </c>
      <c r="J70" s="78" t="s">
        <v>8</v>
      </c>
      <c r="K70" s="78" t="s">
        <v>8</v>
      </c>
      <c r="L70" s="78" t="s">
        <v>8</v>
      </c>
      <c r="M70" s="78" t="s">
        <v>8</v>
      </c>
      <c r="N70" s="78" t="s">
        <v>8</v>
      </c>
      <c r="O70" s="78" t="s">
        <v>8</v>
      </c>
      <c r="P70" s="78" t="s">
        <v>8</v>
      </c>
      <c r="Q70" s="78" t="s">
        <v>8</v>
      </c>
      <c r="R70" s="78" t="s">
        <v>8</v>
      </c>
      <c r="S70" s="78" t="s">
        <v>8</v>
      </c>
      <c r="T70" s="78" t="s">
        <v>8</v>
      </c>
      <c r="U70" s="78" t="s">
        <v>8</v>
      </c>
      <c r="V70" s="78" t="s">
        <v>8</v>
      </c>
      <c r="W70" s="78" t="s">
        <v>8</v>
      </c>
      <c r="X70" s="78" t="s">
        <v>8</v>
      </c>
      <c r="Y70" s="78" t="s">
        <v>8</v>
      </c>
      <c r="Z70" s="78" t="s">
        <v>8</v>
      </c>
      <c r="AA70" s="78" t="s">
        <v>8</v>
      </c>
      <c r="AB70" s="78" t="s">
        <v>8</v>
      </c>
      <c r="AC70" s="78" t="s">
        <v>8</v>
      </c>
      <c r="AD70" s="78" t="s">
        <v>8</v>
      </c>
      <c r="AE70" s="78" t="s">
        <v>8</v>
      </c>
      <c r="AF70" s="78" t="s">
        <v>8</v>
      </c>
      <c r="AG70" s="78" t="s">
        <v>8</v>
      </c>
      <c r="AH70" s="78" t="s">
        <v>8</v>
      </c>
      <c r="AI70" s="78" t="s">
        <v>8</v>
      </c>
      <c r="AJ70" s="78" t="s">
        <v>8</v>
      </c>
      <c r="AK70" s="78" t="s">
        <v>8</v>
      </c>
      <c r="AL70" s="78" t="s">
        <v>8</v>
      </c>
      <c r="AM70" s="78" t="s">
        <v>8</v>
      </c>
      <c r="AN70" s="78" t="s">
        <v>8</v>
      </c>
      <c r="AO70" s="78" t="s">
        <v>8</v>
      </c>
      <c r="AP70" s="78" t="s">
        <v>8</v>
      </c>
      <c r="AQ70" s="78" t="s">
        <v>8</v>
      </c>
      <c r="AR70" s="78" t="s">
        <v>8</v>
      </c>
      <c r="AS70" s="78" t="s">
        <v>8</v>
      </c>
      <c r="AT70" s="78" t="s">
        <v>8</v>
      </c>
      <c r="AU70" s="78" t="s">
        <v>8</v>
      </c>
      <c r="AV70" s="78" t="s">
        <v>8</v>
      </c>
      <c r="AW70" s="78" t="s">
        <v>8</v>
      </c>
      <c r="AX70" s="78" t="s">
        <v>8</v>
      </c>
      <c r="AY70" s="78" t="s">
        <v>8</v>
      </c>
      <c r="AZ70" s="78" t="s">
        <v>8</v>
      </c>
      <c r="BA70" s="78" t="s">
        <v>8</v>
      </c>
      <c r="BB70" s="78" t="s">
        <v>8</v>
      </c>
      <c r="BC70" s="78" t="s">
        <v>8</v>
      </c>
    </row>
    <row r="71" spans="1:55">
      <c r="A71" s="78">
        <v>1024.506214804989</v>
      </c>
      <c r="B71" s="78">
        <v>506.50513202817757</v>
      </c>
      <c r="C71" s="78">
        <v>333.54520141318346</v>
      </c>
      <c r="D71" s="78">
        <v>246.78637493934818</v>
      </c>
      <c r="E71" s="78" t="s">
        <v>8</v>
      </c>
      <c r="F71" s="78" t="s">
        <v>8</v>
      </c>
      <c r="G71" s="78" t="s">
        <v>8</v>
      </c>
      <c r="H71" s="78" t="s">
        <v>8</v>
      </c>
      <c r="I71" s="78" t="s">
        <v>8</v>
      </c>
      <c r="J71" s="78" t="s">
        <v>8</v>
      </c>
      <c r="K71" s="78" t="s">
        <v>8</v>
      </c>
      <c r="L71" s="78" t="s">
        <v>8</v>
      </c>
      <c r="M71" s="78" t="s">
        <v>8</v>
      </c>
      <c r="N71" s="78" t="s">
        <v>8</v>
      </c>
      <c r="O71" s="78" t="s">
        <v>8</v>
      </c>
      <c r="P71" s="78" t="s">
        <v>8</v>
      </c>
      <c r="Q71" s="78" t="s">
        <v>8</v>
      </c>
      <c r="R71" s="78" t="s">
        <v>8</v>
      </c>
      <c r="S71" s="78" t="s">
        <v>8</v>
      </c>
      <c r="T71" s="78" t="s">
        <v>8</v>
      </c>
      <c r="U71" s="78" t="s">
        <v>8</v>
      </c>
      <c r="V71" s="78" t="s">
        <v>8</v>
      </c>
      <c r="W71" s="78" t="s">
        <v>8</v>
      </c>
      <c r="X71" s="78" t="s">
        <v>8</v>
      </c>
      <c r="Y71" s="78" t="s">
        <v>8</v>
      </c>
      <c r="Z71" s="78" t="s">
        <v>8</v>
      </c>
      <c r="AA71" s="78" t="s">
        <v>8</v>
      </c>
      <c r="AB71" s="78" t="s">
        <v>8</v>
      </c>
      <c r="AC71" s="78" t="s">
        <v>8</v>
      </c>
      <c r="AD71" s="78" t="s">
        <v>8</v>
      </c>
      <c r="AE71" s="78" t="s">
        <v>8</v>
      </c>
      <c r="AF71" s="78" t="s">
        <v>8</v>
      </c>
      <c r="AG71" s="78" t="s">
        <v>8</v>
      </c>
      <c r="AH71" s="78" t="s">
        <v>8</v>
      </c>
      <c r="AI71" s="78" t="s">
        <v>8</v>
      </c>
      <c r="AJ71" s="78" t="s">
        <v>8</v>
      </c>
      <c r="AK71" s="78" t="s">
        <v>8</v>
      </c>
      <c r="AL71" s="78" t="s">
        <v>8</v>
      </c>
      <c r="AM71" s="78" t="s">
        <v>8</v>
      </c>
      <c r="AN71" s="78" t="s">
        <v>8</v>
      </c>
      <c r="AO71" s="78" t="s">
        <v>8</v>
      </c>
      <c r="AP71" s="78" t="s">
        <v>8</v>
      </c>
      <c r="AQ71" s="78" t="s">
        <v>8</v>
      </c>
      <c r="AR71" s="78" t="s">
        <v>8</v>
      </c>
      <c r="AS71" s="78" t="s">
        <v>8</v>
      </c>
      <c r="AT71" s="78" t="s">
        <v>8</v>
      </c>
      <c r="AU71" s="78" t="s">
        <v>8</v>
      </c>
      <c r="AV71" s="78" t="s">
        <v>8</v>
      </c>
      <c r="AW71" s="78" t="s">
        <v>8</v>
      </c>
      <c r="AX71" s="78" t="s">
        <v>8</v>
      </c>
      <c r="AY71" s="78" t="s">
        <v>8</v>
      </c>
      <c r="AZ71" s="78" t="s">
        <v>8</v>
      </c>
      <c r="BA71" s="78" t="s">
        <v>8</v>
      </c>
      <c r="BB71" s="78" t="s">
        <v>8</v>
      </c>
      <c r="BC71" s="78" t="s">
        <v>8</v>
      </c>
    </row>
    <row r="72" spans="1:55">
      <c r="A72" s="78">
        <v>1023.9684433775556</v>
      </c>
      <c r="B72" s="78">
        <v>505.94862022478213</v>
      </c>
      <c r="C72" s="78">
        <v>332.91904077150264</v>
      </c>
      <c r="D72" s="78" t="s">
        <v>8</v>
      </c>
      <c r="E72" s="78" t="s">
        <v>8</v>
      </c>
      <c r="F72" s="78" t="s">
        <v>8</v>
      </c>
      <c r="G72" s="78" t="s">
        <v>8</v>
      </c>
      <c r="H72" s="78" t="s">
        <v>8</v>
      </c>
      <c r="I72" s="78" t="s">
        <v>8</v>
      </c>
      <c r="J72" s="78" t="s">
        <v>8</v>
      </c>
      <c r="K72" s="78" t="s">
        <v>8</v>
      </c>
      <c r="L72" s="78" t="s">
        <v>8</v>
      </c>
      <c r="M72" s="78" t="s">
        <v>8</v>
      </c>
      <c r="N72" s="78" t="s">
        <v>8</v>
      </c>
      <c r="O72" s="78" t="s">
        <v>8</v>
      </c>
      <c r="P72" s="78" t="s">
        <v>8</v>
      </c>
      <c r="Q72" s="78" t="s">
        <v>8</v>
      </c>
      <c r="R72" s="78" t="s">
        <v>8</v>
      </c>
      <c r="S72" s="78" t="s">
        <v>8</v>
      </c>
      <c r="T72" s="78" t="s">
        <v>8</v>
      </c>
      <c r="U72" s="78" t="s">
        <v>8</v>
      </c>
      <c r="V72" s="78" t="s">
        <v>8</v>
      </c>
      <c r="W72" s="78" t="s">
        <v>8</v>
      </c>
      <c r="X72" s="78" t="s">
        <v>8</v>
      </c>
      <c r="Y72" s="78" t="s">
        <v>8</v>
      </c>
      <c r="Z72" s="78" t="s">
        <v>8</v>
      </c>
      <c r="AA72" s="78" t="s">
        <v>8</v>
      </c>
      <c r="AB72" s="78" t="s">
        <v>8</v>
      </c>
      <c r="AC72" s="78" t="s">
        <v>8</v>
      </c>
      <c r="AD72" s="78" t="s">
        <v>8</v>
      </c>
      <c r="AE72" s="78" t="s">
        <v>8</v>
      </c>
      <c r="AF72" s="78" t="s">
        <v>8</v>
      </c>
      <c r="AG72" s="78" t="s">
        <v>8</v>
      </c>
      <c r="AH72" s="78" t="s">
        <v>8</v>
      </c>
      <c r="AI72" s="78" t="s">
        <v>8</v>
      </c>
      <c r="AJ72" s="78" t="s">
        <v>8</v>
      </c>
      <c r="AK72" s="78" t="s">
        <v>8</v>
      </c>
      <c r="AL72" s="78" t="s">
        <v>8</v>
      </c>
      <c r="AM72" s="78" t="s">
        <v>8</v>
      </c>
      <c r="AN72" s="78" t="s">
        <v>8</v>
      </c>
      <c r="AO72" s="78" t="s">
        <v>8</v>
      </c>
      <c r="AP72" s="78" t="s">
        <v>8</v>
      </c>
      <c r="AQ72" s="78" t="s">
        <v>8</v>
      </c>
      <c r="AR72" s="78" t="s">
        <v>8</v>
      </c>
      <c r="AS72" s="78" t="s">
        <v>8</v>
      </c>
      <c r="AT72" s="78" t="s">
        <v>8</v>
      </c>
      <c r="AU72" s="78" t="s">
        <v>8</v>
      </c>
      <c r="AV72" s="78" t="s">
        <v>8</v>
      </c>
      <c r="AW72" s="78" t="s">
        <v>8</v>
      </c>
      <c r="AX72" s="78" t="s">
        <v>8</v>
      </c>
      <c r="AY72" s="78" t="s">
        <v>8</v>
      </c>
      <c r="AZ72" s="78" t="s">
        <v>8</v>
      </c>
      <c r="BA72" s="78" t="s">
        <v>8</v>
      </c>
      <c r="BB72" s="78" t="s">
        <v>8</v>
      </c>
      <c r="BC72" s="78" t="s">
        <v>8</v>
      </c>
    </row>
    <row r="73" spans="1:55">
      <c r="A73" s="78">
        <v>1023.1637730783378</v>
      </c>
      <c r="B73" s="78">
        <v>505.20068903516079</v>
      </c>
      <c r="C73" s="78" t="s">
        <v>8</v>
      </c>
      <c r="D73" s="78" t="s">
        <v>8</v>
      </c>
      <c r="E73" s="78" t="s">
        <v>8</v>
      </c>
      <c r="F73" s="78" t="s">
        <v>8</v>
      </c>
      <c r="G73" s="78" t="s">
        <v>8</v>
      </c>
      <c r="H73" s="78" t="s">
        <v>8</v>
      </c>
      <c r="I73" s="78" t="s">
        <v>8</v>
      </c>
      <c r="J73" s="78" t="s">
        <v>8</v>
      </c>
      <c r="K73" s="78" t="s">
        <v>8</v>
      </c>
      <c r="L73" s="78" t="s">
        <v>8</v>
      </c>
      <c r="M73" s="78" t="s">
        <v>8</v>
      </c>
      <c r="N73" s="78" t="s">
        <v>8</v>
      </c>
      <c r="O73" s="78" t="s">
        <v>8</v>
      </c>
      <c r="P73" s="78" t="s">
        <v>8</v>
      </c>
      <c r="Q73" s="78" t="s">
        <v>8</v>
      </c>
      <c r="R73" s="78" t="s">
        <v>8</v>
      </c>
      <c r="S73" s="78" t="s">
        <v>8</v>
      </c>
      <c r="T73" s="78" t="s">
        <v>8</v>
      </c>
      <c r="U73" s="78" t="s">
        <v>8</v>
      </c>
      <c r="V73" s="78" t="s">
        <v>8</v>
      </c>
      <c r="W73" s="78" t="s">
        <v>8</v>
      </c>
      <c r="X73" s="78" t="s">
        <v>8</v>
      </c>
      <c r="Y73" s="78" t="s">
        <v>8</v>
      </c>
      <c r="Z73" s="78" t="s">
        <v>8</v>
      </c>
      <c r="AA73" s="78" t="s">
        <v>8</v>
      </c>
      <c r="AB73" s="78" t="s">
        <v>8</v>
      </c>
      <c r="AC73" s="78" t="s">
        <v>8</v>
      </c>
      <c r="AD73" s="78" t="s">
        <v>8</v>
      </c>
      <c r="AE73" s="78" t="s">
        <v>8</v>
      </c>
      <c r="AF73" s="78" t="s">
        <v>8</v>
      </c>
      <c r="AG73" s="78" t="s">
        <v>8</v>
      </c>
      <c r="AH73" s="78" t="s">
        <v>8</v>
      </c>
      <c r="AI73" s="78" t="s">
        <v>8</v>
      </c>
      <c r="AJ73" s="78" t="s">
        <v>8</v>
      </c>
      <c r="AK73" s="78" t="s">
        <v>8</v>
      </c>
      <c r="AL73" s="78" t="s">
        <v>8</v>
      </c>
      <c r="AM73" s="78" t="s">
        <v>8</v>
      </c>
      <c r="AN73" s="78" t="s">
        <v>8</v>
      </c>
      <c r="AO73" s="78" t="s">
        <v>8</v>
      </c>
      <c r="AP73" s="78" t="s">
        <v>8</v>
      </c>
      <c r="AQ73" s="78" t="s">
        <v>8</v>
      </c>
      <c r="AR73" s="78" t="s">
        <v>8</v>
      </c>
      <c r="AS73" s="78" t="s">
        <v>8</v>
      </c>
      <c r="AT73" s="78" t="s">
        <v>8</v>
      </c>
      <c r="AU73" s="78" t="s">
        <v>8</v>
      </c>
      <c r="AV73" s="78" t="s">
        <v>8</v>
      </c>
      <c r="AW73" s="78" t="s">
        <v>8</v>
      </c>
      <c r="AX73" s="78" t="s">
        <v>8</v>
      </c>
      <c r="AY73" s="78" t="s">
        <v>8</v>
      </c>
      <c r="AZ73" s="78" t="s">
        <v>8</v>
      </c>
      <c r="BA73" s="78" t="s">
        <v>8</v>
      </c>
      <c r="BB73" s="78" t="s">
        <v>8</v>
      </c>
      <c r="BC73" s="78" t="s">
        <v>8</v>
      </c>
    </row>
    <row r="74" spans="1:55">
      <c r="A74" s="78">
        <v>1022.1183744268496</v>
      </c>
      <c r="B74" s="78" t="s">
        <v>8</v>
      </c>
      <c r="C74" s="78" t="s">
        <v>8</v>
      </c>
      <c r="D74" s="78" t="s">
        <v>8</v>
      </c>
      <c r="E74" s="78" t="s">
        <v>8</v>
      </c>
      <c r="F74" s="78" t="s">
        <v>8</v>
      </c>
      <c r="G74" s="78" t="s">
        <v>8</v>
      </c>
      <c r="H74" s="78" t="s">
        <v>8</v>
      </c>
      <c r="I74" s="78" t="s">
        <v>8</v>
      </c>
      <c r="J74" s="78" t="s">
        <v>8</v>
      </c>
      <c r="K74" s="78" t="s">
        <v>8</v>
      </c>
      <c r="L74" s="78" t="s">
        <v>8</v>
      </c>
      <c r="M74" s="78" t="s">
        <v>8</v>
      </c>
      <c r="N74" s="78" t="s">
        <v>8</v>
      </c>
      <c r="O74" s="78" t="s">
        <v>8</v>
      </c>
      <c r="P74" s="78" t="s">
        <v>8</v>
      </c>
      <c r="Q74" s="78" t="s">
        <v>8</v>
      </c>
      <c r="R74" s="78" t="s">
        <v>8</v>
      </c>
      <c r="S74" s="78" t="s">
        <v>8</v>
      </c>
      <c r="T74" s="78" t="s">
        <v>8</v>
      </c>
      <c r="U74" s="78" t="s">
        <v>8</v>
      </c>
      <c r="V74" s="78" t="s">
        <v>8</v>
      </c>
      <c r="W74" s="78" t="s">
        <v>8</v>
      </c>
      <c r="X74" s="78" t="s">
        <v>8</v>
      </c>
      <c r="Y74" s="78" t="s">
        <v>8</v>
      </c>
      <c r="Z74" s="78" t="s">
        <v>8</v>
      </c>
      <c r="AA74" s="78" t="s">
        <v>8</v>
      </c>
      <c r="AB74" s="78" t="s">
        <v>8</v>
      </c>
      <c r="AC74" s="78" t="s">
        <v>8</v>
      </c>
      <c r="AD74" s="78" t="s">
        <v>8</v>
      </c>
      <c r="AE74" s="78" t="s">
        <v>8</v>
      </c>
      <c r="AF74" s="78" t="s">
        <v>8</v>
      </c>
      <c r="AG74" s="78" t="s">
        <v>8</v>
      </c>
      <c r="AH74" s="78" t="s">
        <v>8</v>
      </c>
      <c r="AI74" s="78" t="s">
        <v>8</v>
      </c>
      <c r="AJ74" s="78" t="s">
        <v>8</v>
      </c>
      <c r="AK74" s="78" t="s">
        <v>8</v>
      </c>
      <c r="AL74" s="78" t="s">
        <v>8</v>
      </c>
      <c r="AM74" s="78" t="s">
        <v>8</v>
      </c>
      <c r="AN74" s="78" t="s">
        <v>8</v>
      </c>
      <c r="AO74" s="78" t="s">
        <v>8</v>
      </c>
      <c r="AP74" s="78" t="s">
        <v>8</v>
      </c>
      <c r="AQ74" s="78" t="s">
        <v>8</v>
      </c>
      <c r="AR74" s="78" t="s">
        <v>8</v>
      </c>
      <c r="AS74" s="78" t="s">
        <v>8</v>
      </c>
      <c r="AT74" s="78" t="s">
        <v>8</v>
      </c>
      <c r="AU74" s="78" t="s">
        <v>8</v>
      </c>
      <c r="AV74" s="78" t="s">
        <v>8</v>
      </c>
      <c r="AW74" s="78" t="s">
        <v>8</v>
      </c>
      <c r="AX74" s="78" t="s">
        <v>8</v>
      </c>
      <c r="AY74" s="78" t="s">
        <v>8</v>
      </c>
      <c r="AZ74" s="78" t="s">
        <v>8</v>
      </c>
      <c r="BA74" s="78" t="s">
        <v>8</v>
      </c>
      <c r="BB74" s="78" t="s">
        <v>8</v>
      </c>
      <c r="BC74" s="78" t="s">
        <v>8</v>
      </c>
    </row>
  </sheetData>
  <sheetProtection selectLockedCells="1" selectUnlockedCells="1"/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 enableFormatConditionsCalculation="0">
    <tabColor indexed="10"/>
  </sheetPr>
  <dimension ref="A4:BE74"/>
  <sheetViews>
    <sheetView topLeftCell="I16" workbookViewId="0">
      <selection activeCell="S41" sqref="S41"/>
    </sheetView>
  </sheetViews>
  <sheetFormatPr baseColWidth="10" defaultRowHeight="12.75"/>
  <cols>
    <col min="1" max="16384" width="11.42578125" style="75"/>
  </cols>
  <sheetData>
    <row r="4" spans="23:33">
      <c r="W4" s="75">
        <f>2000000/V33</f>
        <v>55412.900900348242</v>
      </c>
    </row>
    <row r="5" spans="23:33">
      <c r="AG5" s="75">
        <f>(2000*1000)/24.09</f>
        <v>83022.000830220015</v>
      </c>
    </row>
    <row r="17" spans="1:57">
      <c r="A17" s="75">
        <v>1</v>
      </c>
      <c r="B17" s="75">
        <v>2</v>
      </c>
      <c r="C17" s="75">
        <v>3</v>
      </c>
      <c r="D17" s="75">
        <v>4</v>
      </c>
      <c r="E17" s="75">
        <v>5</v>
      </c>
      <c r="F17" s="75">
        <v>6</v>
      </c>
      <c r="G17" s="75">
        <v>7</v>
      </c>
      <c r="H17" s="75">
        <v>8</v>
      </c>
      <c r="I17" s="75">
        <v>9</v>
      </c>
      <c r="J17" s="75">
        <v>10</v>
      </c>
      <c r="K17" s="75">
        <v>11</v>
      </c>
      <c r="L17" s="75">
        <v>12</v>
      </c>
      <c r="M17" s="75">
        <v>13</v>
      </c>
      <c r="N17" s="75">
        <v>14</v>
      </c>
      <c r="O17" s="75">
        <v>15</v>
      </c>
      <c r="P17" s="75">
        <v>16</v>
      </c>
      <c r="Q17" s="75">
        <v>17</v>
      </c>
      <c r="R17" s="75">
        <v>18</v>
      </c>
      <c r="S17" s="75">
        <v>19</v>
      </c>
      <c r="T17" s="75">
        <v>20</v>
      </c>
      <c r="U17" s="75">
        <v>21</v>
      </c>
      <c r="V17" s="75">
        <v>22</v>
      </c>
      <c r="W17" s="75">
        <v>23</v>
      </c>
      <c r="X17" s="75">
        <v>24</v>
      </c>
      <c r="Y17" s="75">
        <v>25</v>
      </c>
      <c r="Z17" s="75">
        <v>26</v>
      </c>
      <c r="AA17" s="75">
        <v>27</v>
      </c>
      <c r="AB17" s="75">
        <v>28</v>
      </c>
      <c r="AC17" s="75">
        <v>29</v>
      </c>
      <c r="AD17" s="75">
        <v>30</v>
      </c>
      <c r="AE17" s="75">
        <v>31</v>
      </c>
      <c r="AF17" s="75">
        <v>32</v>
      </c>
      <c r="AG17" s="75">
        <v>33</v>
      </c>
      <c r="AH17" s="75">
        <v>34</v>
      </c>
      <c r="AI17" s="75">
        <v>35</v>
      </c>
      <c r="AJ17" s="75">
        <v>36</v>
      </c>
      <c r="AK17" s="75">
        <v>37</v>
      </c>
      <c r="AL17" s="75">
        <v>38</v>
      </c>
      <c r="AM17" s="75">
        <v>39</v>
      </c>
      <c r="AN17" s="75">
        <v>40</v>
      </c>
      <c r="AO17" s="75">
        <v>41</v>
      </c>
      <c r="AP17" s="75">
        <v>42</v>
      </c>
      <c r="AQ17" s="75">
        <v>43</v>
      </c>
      <c r="AR17" s="75">
        <v>44</v>
      </c>
      <c r="AS17" s="75">
        <v>45</v>
      </c>
      <c r="AT17" s="75">
        <v>46</v>
      </c>
      <c r="AU17" s="75">
        <v>47</v>
      </c>
      <c r="AV17" s="75">
        <v>48</v>
      </c>
      <c r="AW17" s="75">
        <v>49</v>
      </c>
      <c r="AX17" s="75">
        <v>50</v>
      </c>
      <c r="AY17" s="75">
        <v>51</v>
      </c>
      <c r="AZ17" s="75">
        <v>52</v>
      </c>
      <c r="BA17" s="75">
        <v>53</v>
      </c>
      <c r="BB17" s="75">
        <v>54</v>
      </c>
      <c r="BC17" s="75">
        <v>55</v>
      </c>
      <c r="BD17" s="75">
        <v>56</v>
      </c>
      <c r="BE17" s="75">
        <v>57</v>
      </c>
    </row>
    <row r="18" spans="1:57">
      <c r="A18" s="76">
        <v>1018.5342134958057</v>
      </c>
      <c r="B18" s="76">
        <v>502.59315854008213</v>
      </c>
      <c r="C18" s="76">
        <v>330.67214365817301</v>
      </c>
      <c r="D18" s="76">
        <v>244.75838828624848</v>
      </c>
      <c r="E18" s="76">
        <v>193.24147015403764</v>
      </c>
      <c r="F18" s="76">
        <v>158.92217841638853</v>
      </c>
      <c r="G18" s="76">
        <v>134.42590912778294</v>
      </c>
      <c r="H18" s="76">
        <v>116.07126116311747</v>
      </c>
      <c r="I18" s="76">
        <v>101.81004399866282</v>
      </c>
      <c r="J18" s="76">
        <v>90.414494255851025</v>
      </c>
      <c r="K18" s="76">
        <v>81.102186525627374</v>
      </c>
      <c r="L18" s="76">
        <v>73.353636547214776</v>
      </c>
      <c r="M18" s="76">
        <v>66.807154750049619</v>
      </c>
      <c r="N18" s="76">
        <v>61.206892944053898</v>
      </c>
      <c r="O18" s="76">
        <v>56.363772972153527</v>
      </c>
      <c r="P18" s="76">
        <v>52.136358891487241</v>
      </c>
      <c r="Q18" s="76">
        <v>48.417496313297278</v>
      </c>
      <c r="R18" s="76">
        <v>45.122341407200928</v>
      </c>
      <c r="S18" s="76">
        <v>42.184294401427792</v>
      </c>
      <c r="T18" s="76">
        <v>39.551329383248529</v>
      </c>
      <c r="U18" s="76">
        <v>37.179576879489005</v>
      </c>
      <c r="V18" s="76">
        <v>35.034987959859293</v>
      </c>
      <c r="W18" s="76">
        <v>33.087875272460096</v>
      </c>
      <c r="X18" s="76">
        <v>31.315340048557719</v>
      </c>
      <c r="Y18" s="76">
        <v>29.695325165873879</v>
      </c>
      <c r="Z18" s="76">
        <v>28.212850881929032</v>
      </c>
      <c r="AA18" s="76">
        <v>26.852263080864617</v>
      </c>
      <c r="AB18" s="76">
        <v>25.60161012355173</v>
      </c>
      <c r="AC18" s="76">
        <v>24.450800087799355</v>
      </c>
      <c r="AD18" s="76">
        <v>23.390341954534051</v>
      </c>
      <c r="AE18" s="76">
        <v>22.412448684442939</v>
      </c>
      <c r="AF18" s="76">
        <v>21.511177762420395</v>
      </c>
      <c r="AG18" s="76">
        <v>20.680244796663107</v>
      </c>
      <c r="AH18" s="76">
        <v>19.915415121634123</v>
      </c>
      <c r="AI18" s="76">
        <v>19.212179172895688</v>
      </c>
      <c r="AJ18" s="76">
        <v>18.567454839943903</v>
      </c>
      <c r="AK18" s="76">
        <v>17.978430565343899</v>
      </c>
      <c r="AL18" s="76">
        <v>17.443468902338047</v>
      </c>
      <c r="AM18" s="76">
        <v>16.960473303197716</v>
      </c>
      <c r="AN18" s="76">
        <v>16.529491390192728</v>
      </c>
      <c r="AO18" s="76">
        <v>16.150586345553535</v>
      </c>
      <c r="AP18" s="76">
        <v>15.824745934804909</v>
      </c>
      <c r="AQ18" s="76">
        <v>15.553273047137003</v>
      </c>
      <c r="AR18" s="76">
        <v>15.339706109327025</v>
      </c>
      <c r="AS18" s="76">
        <v>15.189546047243432</v>
      </c>
      <c r="AT18" s="76">
        <v>15.108730091341526</v>
      </c>
      <c r="AU18" s="76">
        <v>15.10795171215884</v>
      </c>
      <c r="AV18" s="76">
        <v>15.20065361753878</v>
      </c>
      <c r="AW18" s="76">
        <v>15.407400629566562</v>
      </c>
      <c r="AX18" s="76">
        <v>15.757230009349119</v>
      </c>
      <c r="AY18" s="76">
        <v>16.295153399922881</v>
      </c>
      <c r="AZ18" s="76">
        <v>17.091074957882284</v>
      </c>
      <c r="BA18" s="76">
        <v>18.259683166376366</v>
      </c>
      <c r="BB18" s="76">
        <v>20.005454198106886</v>
      </c>
      <c r="BC18" s="76">
        <v>22.727111716147036</v>
      </c>
      <c r="BD18" s="76">
        <v>27.309655111275031</v>
      </c>
      <c r="BE18" s="75">
        <v>36.237000000000002</v>
      </c>
    </row>
    <row r="19" spans="1:57">
      <c r="A19" s="76">
        <v>1018.6153285085506</v>
      </c>
      <c r="B19" s="76">
        <v>502.63729064738641</v>
      </c>
      <c r="C19" s="76">
        <v>330.7078617129398</v>
      </c>
      <c r="D19" s="76">
        <v>244.78255512560162</v>
      </c>
      <c r="E19" s="76">
        <v>193.25806487678372</v>
      </c>
      <c r="F19" s="76">
        <v>158.92908162072663</v>
      </c>
      <c r="G19" s="76">
        <v>134.42869238588997</v>
      </c>
      <c r="H19" s="76">
        <v>116.07002575193144</v>
      </c>
      <c r="I19" s="76">
        <v>101.80611893545917</v>
      </c>
      <c r="J19" s="76">
        <v>90.407559875060727</v>
      </c>
      <c r="K19" s="76">
        <v>81.094317418928426</v>
      </c>
      <c r="L19" s="76">
        <v>73.34415913538642</v>
      </c>
      <c r="M19" s="76">
        <v>66.798240259724594</v>
      </c>
      <c r="N19" s="76">
        <v>61.198666483018215</v>
      </c>
      <c r="O19" s="76">
        <v>56.35673475717757</v>
      </c>
      <c r="P19" s="76">
        <v>52.131965655409367</v>
      </c>
      <c r="Q19" s="76">
        <v>48.415350578031742</v>
      </c>
      <c r="R19" s="76">
        <v>45.122497214183049</v>
      </c>
      <c r="S19" s="76">
        <v>42.188121841009497</v>
      </c>
      <c r="T19" s="76">
        <v>39.558135295127698</v>
      </c>
      <c r="U19" s="76">
        <v>37.190697818854183</v>
      </c>
      <c r="V19" s="76">
        <v>35.049944228046073</v>
      </c>
      <c r="W19" s="76">
        <v>33.108157571118284</v>
      </c>
      <c r="X19" s="76">
        <v>31.33929993712318</v>
      </c>
      <c r="Y19" s="76">
        <v>29.725346971396512</v>
      </c>
      <c r="Z19" s="76">
        <v>28.248021053597128</v>
      </c>
      <c r="AA19" s="76">
        <v>26.893282581655956</v>
      </c>
      <c r="AB19" s="76">
        <v>25.649310455001171</v>
      </c>
      <c r="AC19" s="76">
        <v>24.505142480336577</v>
      </c>
      <c r="AD19" s="76">
        <v>23.451772153953407</v>
      </c>
      <c r="AE19" s="76">
        <v>22.482251386950139</v>
      </c>
      <c r="AF19" s="76">
        <v>21.589395597258719</v>
      </c>
      <c r="AG19" s="76">
        <v>20.768243876593864</v>
      </c>
      <c r="AH19" s="76">
        <v>20.013630392359119</v>
      </c>
      <c r="AI19" s="76">
        <v>19.32191915380448</v>
      </c>
      <c r="AJ19" s="76">
        <v>18.689806307242648</v>
      </c>
      <c r="AK19" s="76">
        <v>18.115245216752896</v>
      </c>
      <c r="AL19" s="76">
        <v>17.595731600693462</v>
      </c>
      <c r="AM19" s="76">
        <v>17.130992785381221</v>
      </c>
      <c r="AN19" s="76">
        <v>16.720775313019534</v>
      </c>
      <c r="AO19" s="76">
        <v>16.365764478667881</v>
      </c>
      <c r="AP19" s="76">
        <v>16.066956412381259</v>
      </c>
      <c r="AQ19" s="76">
        <v>15.827599608918542</v>
      </c>
      <c r="AR19" s="76">
        <v>15.652879462845753</v>
      </c>
      <c r="AS19" s="76">
        <v>15.548326061317777</v>
      </c>
      <c r="AT19" s="76">
        <v>15.524172830010688</v>
      </c>
      <c r="AU19" s="76">
        <v>15.593200538078207</v>
      </c>
      <c r="AV19" s="76">
        <v>15.775035425546937</v>
      </c>
      <c r="AW19" s="76">
        <v>16.097263045251584</v>
      </c>
      <c r="AX19" s="76">
        <v>16.602500210716961</v>
      </c>
      <c r="AY19" s="76">
        <v>17.35641648258931</v>
      </c>
      <c r="AZ19" s="76">
        <v>18.46567396531146</v>
      </c>
      <c r="BA19" s="76">
        <v>20.118003405344943</v>
      </c>
      <c r="BB19" s="76">
        <v>22.672600305247716</v>
      </c>
      <c r="BC19" s="76">
        <v>26.904020040878276</v>
      </c>
      <c r="BD19" s="76">
        <v>34.887503597766582</v>
      </c>
    </row>
    <row r="20" spans="1:57">
      <c r="A20" s="76">
        <v>1018.6626259980076</v>
      </c>
      <c r="B20" s="76">
        <v>502.67307989922097</v>
      </c>
      <c r="C20" s="76">
        <v>330.72903940892172</v>
      </c>
      <c r="D20" s="76">
        <v>244.79576278824038</v>
      </c>
      <c r="E20" s="76">
        <v>193.2608903695785</v>
      </c>
      <c r="F20" s="76">
        <v>158.92830552984032</v>
      </c>
      <c r="G20" s="76">
        <v>134.4242193420867</v>
      </c>
      <c r="H20" s="76">
        <v>116.06323597875047</v>
      </c>
      <c r="I20" s="76">
        <v>101.7965413819374</v>
      </c>
      <c r="J20" s="76">
        <v>90.397398826464894</v>
      </c>
      <c r="K20" s="76">
        <v>81.08274906474729</v>
      </c>
      <c r="L20" s="76">
        <v>73.333487598118992</v>
      </c>
      <c r="M20" s="76">
        <v>66.788517099211361</v>
      </c>
      <c r="N20" s="76">
        <v>61.190384766229869</v>
      </c>
      <c r="O20" s="76">
        <v>56.351390924289952</v>
      </c>
      <c r="P20" s="76">
        <v>52.129085614730371</v>
      </c>
      <c r="Q20" s="76">
        <v>48.414940108048356</v>
      </c>
      <c r="R20" s="76">
        <v>45.125983024106588</v>
      </c>
      <c r="S20" s="76">
        <v>42.194727442460447</v>
      </c>
      <c r="T20" s="76">
        <v>39.569243747081636</v>
      </c>
      <c r="U20" s="76">
        <v>37.205781110731714</v>
      </c>
      <c r="V20" s="76">
        <v>35.070530835915697</v>
      </c>
      <c r="W20" s="76">
        <v>33.132494692446905</v>
      </c>
      <c r="X20" s="76">
        <v>31.369866096162038</v>
      </c>
      <c r="Y20" s="76">
        <v>29.761157382492634</v>
      </c>
      <c r="Z20" s="76">
        <v>28.289786258330334</v>
      </c>
      <c r="AA20" s="76">
        <v>26.941841621657485</v>
      </c>
      <c r="AB20" s="76">
        <v>25.704599215370784</v>
      </c>
      <c r="AC20" s="76">
        <v>24.56759978803494</v>
      </c>
      <c r="AD20" s="76">
        <v>23.522701893488595</v>
      </c>
      <c r="AE20" s="76">
        <v>22.561663895191813</v>
      </c>
      <c r="AF20" s="76">
        <v>21.678672586914288</v>
      </c>
      <c r="AG20" s="76">
        <v>20.867799329897725</v>
      </c>
      <c r="AH20" s="76">
        <v>20.124766532446362</v>
      </c>
      <c r="AI20" s="76">
        <v>19.445704107535292</v>
      </c>
      <c r="AJ20" s="76">
        <v>18.828095616337663</v>
      </c>
      <c r="AK20" s="76">
        <v>18.268975302680918</v>
      </c>
      <c r="AL20" s="76">
        <v>17.767707705226886</v>
      </c>
      <c r="AM20" s="76">
        <v>17.323685611961011</v>
      </c>
      <c r="AN20" s="76">
        <v>16.937260568149028</v>
      </c>
      <c r="AO20" s="76">
        <v>16.609095386665334</v>
      </c>
      <c r="AP20" s="76">
        <v>16.342128625415768</v>
      </c>
      <c r="AQ20" s="76">
        <v>16.141215572935948</v>
      </c>
      <c r="AR20" s="76">
        <v>16.011468513338837</v>
      </c>
      <c r="AS20" s="76">
        <v>15.96266091981666</v>
      </c>
      <c r="AT20" s="76">
        <v>16.006921937766204</v>
      </c>
      <c r="AU20" s="76">
        <v>16.162971244489114</v>
      </c>
      <c r="AV20" s="76">
        <v>16.457011725677777</v>
      </c>
      <c r="AW20" s="76">
        <v>16.929410572607146</v>
      </c>
      <c r="AX20" s="76">
        <v>17.641910834073869</v>
      </c>
      <c r="AY20" s="76">
        <v>18.693842879288511</v>
      </c>
      <c r="AZ20" s="76">
        <v>20.257919045249814</v>
      </c>
      <c r="BA20" s="76">
        <v>22.658733450485947</v>
      </c>
      <c r="BB20" s="76">
        <v>26.577562669403793</v>
      </c>
      <c r="BC20" s="76">
        <v>33.764426585469444</v>
      </c>
      <c r="BD20" s="76" t="s">
        <v>8</v>
      </c>
    </row>
    <row r="21" spans="1:57">
      <c r="A21" s="76">
        <v>1018.7101541860826</v>
      </c>
      <c r="B21" s="76">
        <v>502.69261018676247</v>
      </c>
      <c r="C21" s="76">
        <v>330.73928243856085</v>
      </c>
      <c r="D21" s="76">
        <v>244.79437876212114</v>
      </c>
      <c r="E21" s="76">
        <v>193.25662945307633</v>
      </c>
      <c r="F21" s="76">
        <v>158.92072214064868</v>
      </c>
      <c r="G21" s="76">
        <v>134.41474218762326</v>
      </c>
      <c r="H21" s="76">
        <v>116.05119015646805</v>
      </c>
      <c r="I21" s="76">
        <v>101.7842918162375</v>
      </c>
      <c r="J21" s="76">
        <v>90.383934778756071</v>
      </c>
      <c r="K21" s="76">
        <v>81.070534559694195</v>
      </c>
      <c r="L21" s="76">
        <v>73.322484443247518</v>
      </c>
      <c r="M21" s="76">
        <v>66.77921005010576</v>
      </c>
      <c r="N21" s="76">
        <v>61.184315482811243</v>
      </c>
      <c r="O21" s="76">
        <v>56.347997319800449</v>
      </c>
      <c r="P21" s="76">
        <v>52.128319841318543</v>
      </c>
      <c r="Q21" s="76">
        <v>48.418293899321114</v>
      </c>
      <c r="R21" s="76">
        <v>45.132587320894487</v>
      </c>
      <c r="S21" s="76">
        <v>42.206018247746158</v>
      </c>
      <c r="T21" s="76">
        <v>39.584640391255789</v>
      </c>
      <c r="U21" s="76">
        <v>37.22685438626587</v>
      </c>
      <c r="V21" s="76">
        <v>35.095414283326612</v>
      </c>
      <c r="W21" s="76">
        <v>33.163770841845619</v>
      </c>
      <c r="X21" s="76">
        <v>31.406473018289763</v>
      </c>
      <c r="Y21" s="76">
        <v>29.803816809491249</v>
      </c>
      <c r="Z21" s="76">
        <v>28.339345926795261</v>
      </c>
      <c r="AA21" s="76">
        <v>26.998210562743303</v>
      </c>
      <c r="AB21" s="76">
        <v>25.768209366477233</v>
      </c>
      <c r="AC21" s="76">
        <v>24.639776086881561</v>
      </c>
      <c r="AD21" s="76">
        <v>23.603420423917779</v>
      </c>
      <c r="AE21" s="76">
        <v>22.6523235044275</v>
      </c>
      <c r="AF21" s="76">
        <v>21.779665276615429</v>
      </c>
      <c r="AG21" s="76">
        <v>20.980421081371293</v>
      </c>
      <c r="AH21" s="76">
        <v>20.250066197645804</v>
      </c>
      <c r="AI21" s="76">
        <v>19.585542059002574</v>
      </c>
      <c r="AJ21" s="76">
        <v>18.983357795681268</v>
      </c>
      <c r="AK21" s="76">
        <v>18.44246464527804</v>
      </c>
      <c r="AL21" s="76">
        <v>17.961857673261495</v>
      </c>
      <c r="AM21" s="76">
        <v>17.541517520109696</v>
      </c>
      <c r="AN21" s="76">
        <v>17.181742002199744</v>
      </c>
      <c r="AO21" s="76">
        <v>16.885135231037182</v>
      </c>
      <c r="AP21" s="76">
        <v>16.656203593897207</v>
      </c>
      <c r="AQ21" s="76">
        <v>16.499626641467394</v>
      </c>
      <c r="AR21" s="76">
        <v>16.424713505657394</v>
      </c>
      <c r="AS21" s="76">
        <v>16.442946514219905</v>
      </c>
      <c r="AT21" s="76">
        <v>16.572163264055945</v>
      </c>
      <c r="AU21" s="76">
        <v>16.83724127040642</v>
      </c>
      <c r="AV21" s="76">
        <v>17.276422296991512</v>
      </c>
      <c r="AW21" s="76">
        <v>17.947788583419896</v>
      </c>
      <c r="AX21" s="76">
        <v>18.943936451462868</v>
      </c>
      <c r="AY21" s="76">
        <v>20.42402918262157</v>
      </c>
      <c r="AZ21" s="76">
        <v>22.682162573179767</v>
      </c>
      <c r="BA21" s="76">
        <v>26.320116302593881</v>
      </c>
      <c r="BB21" s="76">
        <v>32.825284096801781</v>
      </c>
      <c r="BC21" s="76" t="s">
        <v>8</v>
      </c>
      <c r="BD21" s="76" t="s">
        <v>8</v>
      </c>
    </row>
    <row r="22" spans="1:57">
      <c r="A22" s="76">
        <v>1018.7249243310658</v>
      </c>
      <c r="B22" s="76">
        <v>502.69840025218917</v>
      </c>
      <c r="C22" s="76">
        <v>330.73218037545251</v>
      </c>
      <c r="D22" s="76">
        <v>244.78605428193887</v>
      </c>
      <c r="E22" s="76">
        <v>193.24566810468934</v>
      </c>
      <c r="F22" s="76">
        <v>158.90848439271502</v>
      </c>
      <c r="G22" s="76">
        <v>134.40022000855643</v>
      </c>
      <c r="H22" s="76">
        <v>116.0369291748289</v>
      </c>
      <c r="I22" s="76">
        <v>101.76902861360432</v>
      </c>
      <c r="J22" s="76">
        <v>90.370320948666304</v>
      </c>
      <c r="K22" s="76">
        <v>81.058414600742566</v>
      </c>
      <c r="L22" s="76">
        <v>73.312329567113977</v>
      </c>
      <c r="M22" s="76">
        <v>66.772611275228869</v>
      </c>
      <c r="N22" s="76">
        <v>61.180606768539143</v>
      </c>
      <c r="O22" s="76">
        <v>56.347069601820643</v>
      </c>
      <c r="P22" s="76">
        <v>52.131739212749274</v>
      </c>
      <c r="Q22" s="76">
        <v>48.425087121883443</v>
      </c>
      <c r="R22" s="76">
        <v>45.144250561976136</v>
      </c>
      <c r="S22" s="76">
        <v>42.221912799537954</v>
      </c>
      <c r="T22" s="76">
        <v>39.606384416157262</v>
      </c>
      <c r="U22" s="76">
        <v>37.252456989792016</v>
      </c>
      <c r="V22" s="76">
        <v>35.127573199940272</v>
      </c>
      <c r="W22" s="76">
        <v>33.201340269631629</v>
      </c>
      <c r="X22" s="76">
        <v>31.450187776835406</v>
      </c>
      <c r="Y22" s="76">
        <v>29.854534729220067</v>
      </c>
      <c r="Z22" s="76">
        <v>28.396947648940891</v>
      </c>
      <c r="AA22" s="76">
        <v>27.063121363087117</v>
      </c>
      <c r="AB22" s="76">
        <v>25.841777538249737</v>
      </c>
      <c r="AC22" s="76">
        <v>24.721941580312738</v>
      </c>
      <c r="AD22" s="76">
        <v>23.695601258995978</v>
      </c>
      <c r="AE22" s="76">
        <v>22.754888994086048</v>
      </c>
      <c r="AF22" s="76">
        <v>21.893905688897458</v>
      </c>
      <c r="AG22" s="76">
        <v>21.107365880714603</v>
      </c>
      <c r="AH22" s="76">
        <v>20.391582337074226</v>
      </c>
      <c r="AI22" s="76">
        <v>19.742463566614624</v>
      </c>
      <c r="AJ22" s="76">
        <v>19.158487518170517</v>
      </c>
      <c r="AK22" s="76">
        <v>18.638199604946944</v>
      </c>
      <c r="AL22" s="76">
        <v>18.181165763482316</v>
      </c>
      <c r="AM22" s="76">
        <v>17.787281507347366</v>
      </c>
      <c r="AN22" s="76">
        <v>17.45878732507272</v>
      </c>
      <c r="AO22" s="76">
        <v>17.199817875293675</v>
      </c>
      <c r="AP22" s="76">
        <v>17.014601284241753</v>
      </c>
      <c r="AQ22" s="76">
        <v>16.911974588168931</v>
      </c>
      <c r="AR22" s="76">
        <v>16.902774424908209</v>
      </c>
      <c r="AS22" s="76">
        <v>17.003976359881339</v>
      </c>
      <c r="AT22" s="76">
        <v>17.239183185227308</v>
      </c>
      <c r="AU22" s="76">
        <v>17.644623383181294</v>
      </c>
      <c r="AV22" s="76">
        <v>18.274958319434141</v>
      </c>
      <c r="AW22" s="76">
        <v>19.216584979446477</v>
      </c>
      <c r="AX22" s="76">
        <v>20.616410104308454</v>
      </c>
      <c r="AY22" s="76">
        <v>22.741548543442786</v>
      </c>
      <c r="AZ22" s="76">
        <v>26.125644452320813</v>
      </c>
      <c r="BA22" s="76">
        <v>32.041860596981692</v>
      </c>
      <c r="BB22" s="76" t="s">
        <v>8</v>
      </c>
      <c r="BC22" s="76" t="s">
        <v>8</v>
      </c>
      <c r="BD22" s="76" t="s">
        <v>8</v>
      </c>
    </row>
    <row r="23" spans="1:57">
      <c r="A23" s="76">
        <v>1018.7285953135845</v>
      </c>
      <c r="B23" s="76">
        <v>502.68456663410097</v>
      </c>
      <c r="C23" s="76">
        <v>330.72010024605169</v>
      </c>
      <c r="D23" s="76">
        <v>244.77210258661182</v>
      </c>
      <c r="E23" s="76">
        <v>193.23109769650935</v>
      </c>
      <c r="F23" s="76">
        <v>158.89183994725499</v>
      </c>
      <c r="G23" s="76">
        <v>134.38431499939421</v>
      </c>
      <c r="H23" s="76">
        <v>116.02018441894141</v>
      </c>
      <c r="I23" s="76">
        <v>101.75434266092523</v>
      </c>
      <c r="J23" s="76">
        <v>90.357396359700516</v>
      </c>
      <c r="K23" s="76">
        <v>81.047711562618332</v>
      </c>
      <c r="L23" s="76">
        <v>73.305500039215886</v>
      </c>
      <c r="M23" s="76">
        <v>66.768869854161935</v>
      </c>
      <c r="N23" s="76">
        <v>61.179777667878476</v>
      </c>
      <c r="O23" s="76">
        <v>56.350807475624585</v>
      </c>
      <c r="P23" s="76">
        <v>52.138954759162907</v>
      </c>
      <c r="Q23" s="76">
        <v>48.437346928221316</v>
      </c>
      <c r="R23" s="76">
        <v>45.160852769838932</v>
      </c>
      <c r="S23" s="76">
        <v>42.244529752469184</v>
      </c>
      <c r="T23" s="76">
        <v>39.63288904366388</v>
      </c>
      <c r="U23" s="76">
        <v>37.285675695919984</v>
      </c>
      <c r="V23" s="76">
        <v>35.16626895960384</v>
      </c>
      <c r="W23" s="76">
        <v>33.2462634333436</v>
      </c>
      <c r="X23" s="76">
        <v>31.502207977705922</v>
      </c>
      <c r="Y23" s="76">
        <v>29.91350253274323</v>
      </c>
      <c r="Z23" s="76">
        <v>28.463281898175985</v>
      </c>
      <c r="AA23" s="76">
        <v>27.138196128462077</v>
      </c>
      <c r="AB23" s="76">
        <v>25.925494315805089</v>
      </c>
      <c r="AC23" s="76">
        <v>24.815739497057905</v>
      </c>
      <c r="AD23" s="76">
        <v>23.799825748581291</v>
      </c>
      <c r="AE23" s="76">
        <v>22.870824661253387</v>
      </c>
      <c r="AF23" s="76">
        <v>22.022561831292336</v>
      </c>
      <c r="AG23" s="76">
        <v>21.250617146924505</v>
      </c>
      <c r="AH23" s="76">
        <v>20.550208307378131</v>
      </c>
      <c r="AI23" s="76">
        <v>19.919268211472652</v>
      </c>
      <c r="AJ23" s="76">
        <v>19.355830804282309</v>
      </c>
      <c r="AK23" s="76">
        <v>18.858995200414192</v>
      </c>
      <c r="AL23" s="76">
        <v>18.428210209387039</v>
      </c>
      <c r="AM23" s="76">
        <v>18.065317447804574</v>
      </c>
      <c r="AN23" s="76">
        <v>17.774051552958564</v>
      </c>
      <c r="AO23" s="76">
        <v>17.558165289626132</v>
      </c>
      <c r="AP23" s="76">
        <v>17.426010719620891</v>
      </c>
      <c r="AQ23" s="76">
        <v>17.387774106287448</v>
      </c>
      <c r="AR23" s="76">
        <v>17.459581751177836</v>
      </c>
      <c r="AS23" s="76">
        <v>17.663801876611476</v>
      </c>
      <c r="AT23" s="76">
        <v>18.034744218178556</v>
      </c>
      <c r="AU23" s="76">
        <v>18.623855486998675</v>
      </c>
      <c r="AV23" s="76">
        <v>19.511794496834682</v>
      </c>
      <c r="AW23" s="76">
        <v>20.834318100329675</v>
      </c>
      <c r="AX23" s="76">
        <v>22.834519827517262</v>
      </c>
      <c r="AY23" s="76">
        <v>25.987179396145603</v>
      </c>
      <c r="AZ23" s="76">
        <v>31.388658503280542</v>
      </c>
      <c r="BA23" s="76" t="s">
        <v>8</v>
      </c>
      <c r="BB23" s="76" t="s">
        <v>8</v>
      </c>
      <c r="BC23" s="76" t="s">
        <v>8</v>
      </c>
      <c r="BD23" s="76" t="s">
        <v>8</v>
      </c>
    </row>
    <row r="24" spans="1:57">
      <c r="A24" s="76">
        <v>1018.6986058676766</v>
      </c>
      <c r="B24" s="76">
        <v>502.66792974883259</v>
      </c>
      <c r="C24" s="76">
        <v>330.70300897071195</v>
      </c>
      <c r="D24" s="76">
        <v>244.7553219893822</v>
      </c>
      <c r="E24" s="76">
        <v>193.21243738563476</v>
      </c>
      <c r="F24" s="76">
        <v>158.87449090070044</v>
      </c>
      <c r="G24" s="76">
        <v>134.36626372594463</v>
      </c>
      <c r="H24" s="76">
        <v>116.00465041644905</v>
      </c>
      <c r="I24" s="76">
        <v>101.74084224435326</v>
      </c>
      <c r="J24" s="76">
        <v>90.346376769338647</v>
      </c>
      <c r="K24" s="76">
        <v>81.04089668106316</v>
      </c>
      <c r="L24" s="76">
        <v>73.301962557397289</v>
      </c>
      <c r="M24" s="76">
        <v>66.768358921961195</v>
      </c>
      <c r="N24" s="76">
        <v>61.184052880202501</v>
      </c>
      <c r="O24" s="76">
        <v>56.358648016005667</v>
      </c>
      <c r="P24" s="76">
        <v>52.152009326238101</v>
      </c>
      <c r="Q24" s="76">
        <v>48.454843859249493</v>
      </c>
      <c r="R24" s="76">
        <v>45.184526143938946</v>
      </c>
      <c r="S24" s="76">
        <v>42.2721023424631</v>
      </c>
      <c r="T24" s="76">
        <v>39.667331324692775</v>
      </c>
      <c r="U24" s="76">
        <v>37.325650752924034</v>
      </c>
      <c r="V24" s="76">
        <v>35.212545377579609</v>
      </c>
      <c r="W24" s="76">
        <v>33.299724509737331</v>
      </c>
      <c r="X24" s="76">
        <v>31.562672281134073</v>
      </c>
      <c r="Y24" s="76">
        <v>29.981382761028403</v>
      </c>
      <c r="Z24" s="76">
        <v>28.539980656318772</v>
      </c>
      <c r="AA24" s="76">
        <v>27.223573972949911</v>
      </c>
      <c r="AB24" s="76">
        <v>26.02101377062343</v>
      </c>
      <c r="AC24" s="76">
        <v>24.921720995605526</v>
      </c>
      <c r="AD24" s="76">
        <v>23.917548512317435</v>
      </c>
      <c r="AE24" s="76">
        <v>23.00127726535754</v>
      </c>
      <c r="AF24" s="76">
        <v>22.167628209429882</v>
      </c>
      <c r="AG24" s="76">
        <v>21.411020095978976</v>
      </c>
      <c r="AH24" s="76">
        <v>20.728754756159617</v>
      </c>
      <c r="AI24" s="76">
        <v>20.11828102409487</v>
      </c>
      <c r="AJ24" s="76">
        <v>19.578169285976404</v>
      </c>
      <c r="AK24" s="76">
        <v>19.107369045644415</v>
      </c>
      <c r="AL24" s="76">
        <v>18.707281001801878</v>
      </c>
      <c r="AM24" s="76">
        <v>18.381205632751339</v>
      </c>
      <c r="AN24" s="76">
        <v>18.132391073664493</v>
      </c>
      <c r="AO24" s="76">
        <v>17.968686798808168</v>
      </c>
      <c r="AP24" s="76">
        <v>17.899619104100069</v>
      </c>
      <c r="AQ24" s="76">
        <v>17.940472288996368</v>
      </c>
      <c r="AR24" s="76">
        <v>18.112412760051718</v>
      </c>
      <c r="AS24" s="76">
        <v>18.447914040388397</v>
      </c>
      <c r="AT24" s="76">
        <v>18.995391213082023</v>
      </c>
      <c r="AU24" s="76">
        <v>19.830174071781844</v>
      </c>
      <c r="AV24" s="76">
        <v>21.077840988273469</v>
      </c>
      <c r="AW24" s="76">
        <v>22.960010400644933</v>
      </c>
      <c r="AX24" s="76">
        <v>25.900321874474404</v>
      </c>
      <c r="AY24" s="76">
        <v>30.847935835770489</v>
      </c>
      <c r="AZ24" s="76" t="s">
        <v>8</v>
      </c>
      <c r="BA24" s="76" t="s">
        <v>8</v>
      </c>
      <c r="BB24" s="76" t="s">
        <v>8</v>
      </c>
      <c r="BC24" s="76" t="s">
        <v>8</v>
      </c>
      <c r="BD24" s="76" t="s">
        <v>8</v>
      </c>
    </row>
    <row r="25" spans="1:57">
      <c r="A25" s="76">
        <v>1018.6798206102175</v>
      </c>
      <c r="B25" s="76">
        <v>502.6484390516236</v>
      </c>
      <c r="C25" s="76">
        <v>330.6846249304121</v>
      </c>
      <c r="D25" s="76">
        <v>244.73495852186522</v>
      </c>
      <c r="E25" s="76">
        <v>193.19400575786102</v>
      </c>
      <c r="F25" s="76">
        <v>158.85539517118787</v>
      </c>
      <c r="G25" s="76">
        <v>134.3501821434935</v>
      </c>
      <c r="H25" s="76">
        <v>115.99085765993918</v>
      </c>
      <c r="I25" s="76">
        <v>101.72977750245703</v>
      </c>
      <c r="J25" s="76">
        <v>90.33985453776026</v>
      </c>
      <c r="K25" s="76">
        <v>81.037821011092106</v>
      </c>
      <c r="L25" s="76">
        <v>73.301999691516059</v>
      </c>
      <c r="M25" s="76">
        <v>66.773395751294046</v>
      </c>
      <c r="N25" s="76">
        <v>61.192719118187831</v>
      </c>
      <c r="O25" s="76">
        <v>56.372689638056585</v>
      </c>
      <c r="P25" s="76">
        <v>52.170577426782792</v>
      </c>
      <c r="Q25" s="76">
        <v>48.47974358269429</v>
      </c>
      <c r="R25" s="76">
        <v>45.213313977572689</v>
      </c>
      <c r="S25" s="76">
        <v>42.307911045474604</v>
      </c>
      <c r="T25" s="76">
        <v>39.708714081799364</v>
      </c>
      <c r="U25" s="76">
        <v>37.373397553775007</v>
      </c>
      <c r="V25" s="76">
        <v>35.267555243598608</v>
      </c>
      <c r="W25" s="76">
        <v>33.361781731920928</v>
      </c>
      <c r="X25" s="76">
        <v>31.632183611683885</v>
      </c>
      <c r="Y25" s="76">
        <v>30.059782222202323</v>
      </c>
      <c r="Z25" s="76">
        <v>28.627084823987651</v>
      </c>
      <c r="AA25" s="76">
        <v>27.32087100452145</v>
      </c>
      <c r="AB25" s="76">
        <v>26.128797492427676</v>
      </c>
      <c r="AC25" s="76">
        <v>25.041265101864333</v>
      </c>
      <c r="AD25" s="76">
        <v>24.049819716051061</v>
      </c>
      <c r="AE25" s="76">
        <v>23.148169911809823</v>
      </c>
      <c r="AF25" s="76">
        <v>22.329805014911294</v>
      </c>
      <c r="AG25" s="76">
        <v>21.591292050162121</v>
      </c>
      <c r="AH25" s="76">
        <v>20.929406471390575</v>
      </c>
      <c r="AI25" s="76">
        <v>20.342115932416849</v>
      </c>
      <c r="AJ25" s="76">
        <v>19.827807911640292</v>
      </c>
      <c r="AK25" s="76">
        <v>19.387391674435225</v>
      </c>
      <c r="AL25" s="76">
        <v>19.023692025647414</v>
      </c>
      <c r="AM25" s="76">
        <v>18.739416436724216</v>
      </c>
      <c r="AN25" s="76">
        <v>18.541887962975917</v>
      </c>
      <c r="AO25" s="76">
        <v>18.439956822816512</v>
      </c>
      <c r="AP25" s="76">
        <v>18.448065148434264</v>
      </c>
      <c r="AQ25" s="76">
        <v>18.586200536949327</v>
      </c>
      <c r="AR25" s="76">
        <v>18.885067743812691</v>
      </c>
      <c r="AS25" s="76">
        <v>19.390206150673958</v>
      </c>
      <c r="AT25" s="76">
        <v>20.171969594558576</v>
      </c>
      <c r="AU25" s="76">
        <v>21.346594398890247</v>
      </c>
      <c r="AV25" s="76">
        <v>23.116387309194341</v>
      </c>
      <c r="AW25" s="76">
        <v>25.860244807498688</v>
      </c>
      <c r="AX25" s="76">
        <v>30.403573467365828</v>
      </c>
      <c r="AY25" s="76" t="s">
        <v>8</v>
      </c>
      <c r="AZ25" s="76" t="s">
        <v>8</v>
      </c>
      <c r="BA25" s="76" t="s">
        <v>8</v>
      </c>
      <c r="BB25" s="76" t="s">
        <v>8</v>
      </c>
      <c r="BC25" s="76" t="s">
        <v>8</v>
      </c>
      <c r="BD25" s="76" t="s">
        <v>8</v>
      </c>
    </row>
    <row r="26" spans="1:57">
      <c r="A26" s="76">
        <v>1018.6497390112118</v>
      </c>
      <c r="B26" s="76">
        <v>502.62609250014236</v>
      </c>
      <c r="C26" s="76">
        <v>330.66117198903021</v>
      </c>
      <c r="D26" s="76">
        <v>244.71485711318758</v>
      </c>
      <c r="E26" s="76">
        <v>193.17345990504629</v>
      </c>
      <c r="F26" s="76">
        <v>158.83862551064738</v>
      </c>
      <c r="G26" s="76">
        <v>134.33605637545415</v>
      </c>
      <c r="H26" s="76">
        <v>115.97977403423711</v>
      </c>
      <c r="I26" s="76">
        <v>101.72364195044942</v>
      </c>
      <c r="J26" s="76">
        <v>90.337350941156103</v>
      </c>
      <c r="K26" s="76">
        <v>81.038513609985756</v>
      </c>
      <c r="L26" s="76">
        <v>73.307924935257404</v>
      </c>
      <c r="M26" s="76">
        <v>66.783006638052427</v>
      </c>
      <c r="N26" s="76">
        <v>61.207874441986625</v>
      </c>
      <c r="O26" s="76">
        <v>56.392451663857813</v>
      </c>
      <c r="P26" s="76">
        <v>52.196831716846056</v>
      </c>
      <c r="Q26" s="76">
        <v>48.509859858720958</v>
      </c>
      <c r="R26" s="76">
        <v>45.25060781434648</v>
      </c>
      <c r="S26" s="76">
        <v>42.350813235598295</v>
      </c>
      <c r="T26" s="76">
        <v>39.758039217458006</v>
      </c>
      <c r="U26" s="76">
        <v>37.430062402203369</v>
      </c>
      <c r="V26" s="76">
        <v>35.331307026369167</v>
      </c>
      <c r="W26" s="76">
        <v>33.433021436418827</v>
      </c>
      <c r="X26" s="76">
        <v>31.712379992949963</v>
      </c>
      <c r="Y26" s="76">
        <v>30.148704637862814</v>
      </c>
      <c r="Z26" s="76">
        <v>28.726249875064003</v>
      </c>
      <c r="AA26" s="76">
        <v>27.430544539905931</v>
      </c>
      <c r="AB26" s="76">
        <v>26.250248060000541</v>
      </c>
      <c r="AC26" s="76">
        <v>25.175436998329456</v>
      </c>
      <c r="AD26" s="76">
        <v>24.198619808545651</v>
      </c>
      <c r="AE26" s="76">
        <v>23.312198254425088</v>
      </c>
      <c r="AF26" s="76">
        <v>22.511879136969728</v>
      </c>
      <c r="AG26" s="76">
        <v>21.793658603216279</v>
      </c>
      <c r="AH26" s="76">
        <v>21.154813243699675</v>
      </c>
      <c r="AI26" s="76">
        <v>20.593094042954363</v>
      </c>
      <c r="AJ26" s="76">
        <v>20.108858858177282</v>
      </c>
      <c r="AK26" s="76">
        <v>19.704407516779945</v>
      </c>
      <c r="AL26" s="76">
        <v>19.381864080279879</v>
      </c>
      <c r="AM26" s="76">
        <v>19.147995968456197</v>
      </c>
      <c r="AN26" s="76">
        <v>19.010956322008028</v>
      </c>
      <c r="AO26" s="76">
        <v>18.984340471665238</v>
      </c>
      <c r="AP26" s="76">
        <v>19.086975286303769</v>
      </c>
      <c r="AQ26" s="76">
        <v>19.347857334879954</v>
      </c>
      <c r="AR26" s="76">
        <v>19.809793397245357</v>
      </c>
      <c r="AS26" s="76">
        <v>20.538484793859226</v>
      </c>
      <c r="AT26" s="76">
        <v>21.641582171766448</v>
      </c>
      <c r="AU26" s="76">
        <v>23.303994489379679</v>
      </c>
      <c r="AV26" s="76">
        <v>25.865355390857761</v>
      </c>
      <c r="AW26" s="76">
        <v>30.046462864393948</v>
      </c>
      <c r="AX26" s="76" t="s">
        <v>8</v>
      </c>
      <c r="AY26" s="76" t="s">
        <v>8</v>
      </c>
      <c r="AZ26" s="76" t="s">
        <v>8</v>
      </c>
      <c r="BA26" s="76" t="s">
        <v>8</v>
      </c>
      <c r="BB26" s="76" t="s">
        <v>8</v>
      </c>
      <c r="BC26" s="76" t="s">
        <v>8</v>
      </c>
      <c r="BD26" s="76" t="s">
        <v>8</v>
      </c>
    </row>
    <row r="27" spans="1:57">
      <c r="A27" s="76">
        <v>1018.6195905315063</v>
      </c>
      <c r="B27" s="76">
        <v>502.59803168704252</v>
      </c>
      <c r="C27" s="76">
        <v>330.6392697047807</v>
      </c>
      <c r="D27" s="76">
        <v>244.69277488750564</v>
      </c>
      <c r="E27" s="76">
        <v>193.15619251840985</v>
      </c>
      <c r="F27" s="76">
        <v>158.82439226953781</v>
      </c>
      <c r="G27" s="76">
        <v>134.32519678212807</v>
      </c>
      <c r="H27" s="76">
        <v>115.97430534719859</v>
      </c>
      <c r="I27" s="76">
        <v>101.72196941764415</v>
      </c>
      <c r="J27" s="76">
        <v>90.338922640407205</v>
      </c>
      <c r="K27" s="76">
        <v>81.045552145877707</v>
      </c>
      <c r="L27" s="76">
        <v>73.318676713007434</v>
      </c>
      <c r="M27" s="76">
        <v>66.799466718045267</v>
      </c>
      <c r="N27" s="76">
        <v>61.229004585358297</v>
      </c>
      <c r="O27" s="76">
        <v>56.420231250332378</v>
      </c>
      <c r="P27" s="76">
        <v>52.228420682218172</v>
      </c>
      <c r="Q27" s="76">
        <v>48.548782338157395</v>
      </c>
      <c r="R27" s="76">
        <v>45.295158273286226</v>
      </c>
      <c r="S27" s="76">
        <v>42.401835349051026</v>
      </c>
      <c r="T27" s="76">
        <v>39.816470319619604</v>
      </c>
      <c r="U27" s="76">
        <v>37.495609769653214</v>
      </c>
      <c r="V27" s="76">
        <v>35.404366347597069</v>
      </c>
      <c r="W27" s="76">
        <v>33.515100086848044</v>
      </c>
      <c r="X27" s="76">
        <v>31.803196464548829</v>
      </c>
      <c r="Y27" s="76">
        <v>30.249807080674579</v>
      </c>
      <c r="Z27" s="76">
        <v>28.837874474737806</v>
      </c>
      <c r="AA27" s="76">
        <v>27.553954892636554</v>
      </c>
      <c r="AB27" s="76">
        <v>26.38636510504136</v>
      </c>
      <c r="AC27" s="76">
        <v>25.326182033645765</v>
      </c>
      <c r="AD27" s="76">
        <v>24.3645268341498</v>
      </c>
      <c r="AE27" s="76">
        <v>23.49609338645714</v>
      </c>
      <c r="AF27" s="76">
        <v>22.71597051608618</v>
      </c>
      <c r="AG27" s="76">
        <v>22.020637534079075</v>
      </c>
      <c r="AH27" s="76">
        <v>21.407119828217397</v>
      </c>
      <c r="AI27" s="76">
        <v>20.875151993939618</v>
      </c>
      <c r="AJ27" s="76">
        <v>20.426449669061927</v>
      </c>
      <c r="AK27" s="76">
        <v>20.062502133876333</v>
      </c>
      <c r="AL27" s="76">
        <v>19.78948470329949</v>
      </c>
      <c r="AM27" s="76">
        <v>19.614825598969439</v>
      </c>
      <c r="AN27" s="76">
        <v>19.551261994486556</v>
      </c>
      <c r="AO27" s="76">
        <v>19.616470438960988</v>
      </c>
      <c r="AP27" s="76">
        <v>19.837789331845102</v>
      </c>
      <c r="AQ27" s="76">
        <v>20.255418012916479</v>
      </c>
      <c r="AR27" s="76">
        <v>20.930692152801711</v>
      </c>
      <c r="AS27" s="76">
        <v>21.963345066597338</v>
      </c>
      <c r="AT27" s="76">
        <v>23.522553816266186</v>
      </c>
      <c r="AU27" s="76">
        <v>25.913337149677318</v>
      </c>
      <c r="AV27" s="76">
        <v>29.767466621972428</v>
      </c>
      <c r="AW27" s="76" t="s">
        <v>8</v>
      </c>
      <c r="AX27" s="76" t="s">
        <v>8</v>
      </c>
      <c r="AY27" s="76" t="s">
        <v>8</v>
      </c>
      <c r="AZ27" s="76" t="s">
        <v>8</v>
      </c>
      <c r="BA27" s="76" t="s">
        <v>8</v>
      </c>
      <c r="BB27" s="76" t="s">
        <v>8</v>
      </c>
      <c r="BC27" s="76" t="s">
        <v>8</v>
      </c>
      <c r="BD27" s="76" t="s">
        <v>8</v>
      </c>
    </row>
    <row r="28" spans="1:57">
      <c r="A28" s="76">
        <v>1018.5780586144841</v>
      </c>
      <c r="B28" s="76">
        <v>502.57317371102914</v>
      </c>
      <c r="C28" s="76">
        <v>330.61499014161319</v>
      </c>
      <c r="D28" s="76">
        <v>244.67503228640751</v>
      </c>
      <c r="E28" s="76">
        <v>193.14198226495395</v>
      </c>
      <c r="F28" s="76">
        <v>158.81394187320799</v>
      </c>
      <c r="G28" s="76">
        <v>134.32065079680589</v>
      </c>
      <c r="H28" s="76">
        <v>115.97369950773428</v>
      </c>
      <c r="I28" s="76">
        <v>101.72461662218194</v>
      </c>
      <c r="J28" s="76">
        <v>90.347280321302662</v>
      </c>
      <c r="K28" s="76">
        <v>81.057620078775571</v>
      </c>
      <c r="L28" s="76">
        <v>73.336615996152133</v>
      </c>
      <c r="M28" s="76">
        <v>66.822123361113455</v>
      </c>
      <c r="N28" s="76">
        <v>61.258467933368408</v>
      </c>
      <c r="O28" s="76">
        <v>56.453423265419431</v>
      </c>
      <c r="P28" s="76">
        <v>52.269104991154457</v>
      </c>
      <c r="Q28" s="76">
        <v>48.595100216786534</v>
      </c>
      <c r="R28" s="76">
        <v>45.347987731909221</v>
      </c>
      <c r="S28" s="76">
        <v>42.462137487945078</v>
      </c>
      <c r="T28" s="76">
        <v>39.883909083379955</v>
      </c>
      <c r="U28" s="76">
        <v>37.570576091945284</v>
      </c>
      <c r="V28" s="76">
        <v>35.488410664875552</v>
      </c>
      <c r="W28" s="76">
        <v>33.607885900000227</v>
      </c>
      <c r="X28" s="76">
        <v>31.906307046764116</v>
      </c>
      <c r="Y28" s="76">
        <v>30.36344713851539</v>
      </c>
      <c r="Z28" s="76">
        <v>28.963302982197931</v>
      </c>
      <c r="AA28" s="76">
        <v>27.692068537754999</v>
      </c>
      <c r="AB28" s="76">
        <v>26.539101927340692</v>
      </c>
      <c r="AC28" s="76">
        <v>25.494006449520235</v>
      </c>
      <c r="AD28" s="76">
        <v>24.550276080659582</v>
      </c>
      <c r="AE28" s="76">
        <v>23.701936808783053</v>
      </c>
      <c r="AF28" s="76">
        <v>22.94454239155661</v>
      </c>
      <c r="AG28" s="76">
        <v>22.274285641691645</v>
      </c>
      <c r="AH28" s="76">
        <v>21.69019169776281</v>
      </c>
      <c r="AI28" s="76">
        <v>21.193321024857994</v>
      </c>
      <c r="AJ28" s="76">
        <v>20.784466710968516</v>
      </c>
      <c r="AK28" s="76">
        <v>20.469167329601589</v>
      </c>
      <c r="AL28" s="76">
        <v>20.254090984077802</v>
      </c>
      <c r="AM28" s="76">
        <v>20.151098621682287</v>
      </c>
      <c r="AN28" s="76">
        <v>20.176719849855658</v>
      </c>
      <c r="AO28" s="76">
        <v>20.3566760583067</v>
      </c>
      <c r="AP28" s="76">
        <v>20.728669982710578</v>
      </c>
      <c r="AQ28" s="76">
        <v>21.349929638914865</v>
      </c>
      <c r="AR28" s="76">
        <v>22.312869483356192</v>
      </c>
      <c r="AS28" s="76">
        <v>23.772402777149416</v>
      </c>
      <c r="AT28" s="76">
        <v>26.002923018843386</v>
      </c>
      <c r="AU28" s="76">
        <v>29.560024903504999</v>
      </c>
      <c r="AV28" s="76" t="s">
        <v>8</v>
      </c>
      <c r="AW28" s="76" t="s">
        <v>8</v>
      </c>
      <c r="AX28" s="76" t="s">
        <v>8</v>
      </c>
      <c r="AY28" s="76" t="s">
        <v>8</v>
      </c>
      <c r="AZ28" s="76" t="s">
        <v>8</v>
      </c>
      <c r="BA28" s="76" t="s">
        <v>8</v>
      </c>
      <c r="BB28" s="76" t="s">
        <v>8</v>
      </c>
      <c r="BC28" s="76" t="s">
        <v>8</v>
      </c>
      <c r="BD28" s="76" t="s">
        <v>8</v>
      </c>
    </row>
    <row r="29" spans="1:57">
      <c r="A29" s="76">
        <v>1018.5484408144956</v>
      </c>
      <c r="B29" s="76">
        <v>502.54559090490767</v>
      </c>
      <c r="C29" s="76">
        <v>330.59705498756114</v>
      </c>
      <c r="D29" s="76">
        <v>244.66116326909349</v>
      </c>
      <c r="E29" s="76">
        <v>193.13226760367354</v>
      </c>
      <c r="F29" s="76">
        <v>158.81070399776854</v>
      </c>
      <c r="G29" s="76">
        <v>134.32143300730317</v>
      </c>
      <c r="H29" s="76">
        <v>115.97766873552442</v>
      </c>
      <c r="I29" s="76">
        <v>101.73454086063441</v>
      </c>
      <c r="J29" s="76">
        <v>90.360862977111225</v>
      </c>
      <c r="K29" s="76">
        <v>81.077230564614453</v>
      </c>
      <c r="L29" s="76">
        <v>73.360966667649862</v>
      </c>
      <c r="M29" s="76">
        <v>66.85343495234126</v>
      </c>
      <c r="N29" s="76">
        <v>61.293390626460102</v>
      </c>
      <c r="O29" s="76">
        <v>56.495998667338959</v>
      </c>
      <c r="P29" s="76">
        <v>52.317301130897114</v>
      </c>
      <c r="Q29" s="76">
        <v>48.649836083014954</v>
      </c>
      <c r="R29" s="76">
        <v>45.410252105916797</v>
      </c>
      <c r="S29" s="76">
        <v>42.531547111880272</v>
      </c>
      <c r="T29" s="76">
        <v>39.96085084665544</v>
      </c>
      <c r="U29" s="76">
        <v>37.656648574075959</v>
      </c>
      <c r="V29" s="76">
        <v>35.583217582204938</v>
      </c>
      <c r="W29" s="76">
        <v>33.7130496140121</v>
      </c>
      <c r="X29" s="76">
        <v>32.021998585571616</v>
      </c>
      <c r="Y29" s="76">
        <v>30.490921040659874</v>
      </c>
      <c r="Z29" s="76">
        <v>29.10343046079457</v>
      </c>
      <c r="AA29" s="76">
        <v>27.846806676123091</v>
      </c>
      <c r="AB29" s="76">
        <v>26.708841302695109</v>
      </c>
      <c r="AC29" s="76">
        <v>25.681597819273982</v>
      </c>
      <c r="AD29" s="76">
        <v>24.757849166502087</v>
      </c>
      <c r="AE29" s="76">
        <v>23.932067623940604</v>
      </c>
      <c r="AF29" s="76">
        <v>23.199484185441545</v>
      </c>
      <c r="AG29" s="76">
        <v>22.558310510723068</v>
      </c>
      <c r="AH29" s="76">
        <v>22.008866299895711</v>
      </c>
      <c r="AI29" s="76">
        <v>21.551174632689236</v>
      </c>
      <c r="AJ29" s="76">
        <v>21.190082527277372</v>
      </c>
      <c r="AK29" s="76">
        <v>20.931453600391084</v>
      </c>
      <c r="AL29" s="76">
        <v>20.786246070580496</v>
      </c>
      <c r="AM29" s="76">
        <v>20.76983723186575</v>
      </c>
      <c r="AN29" s="76">
        <v>20.906361906475553</v>
      </c>
      <c r="AO29" s="76">
        <v>21.231120742427208</v>
      </c>
      <c r="AP29" s="76">
        <v>21.79746151982205</v>
      </c>
      <c r="AQ29" s="76">
        <v>22.69100921752009</v>
      </c>
      <c r="AR29" s="76">
        <v>24.05369753627895</v>
      </c>
      <c r="AS29" s="76">
        <v>26.132707965845686</v>
      </c>
      <c r="AT29" s="76">
        <v>29.418067045625769</v>
      </c>
      <c r="AU29" s="76" t="s">
        <v>8</v>
      </c>
      <c r="AV29" s="76" t="s">
        <v>8</v>
      </c>
      <c r="AW29" s="76" t="s">
        <v>8</v>
      </c>
      <c r="AX29" s="76" t="s">
        <v>8</v>
      </c>
      <c r="AY29" s="76" t="s">
        <v>8</v>
      </c>
      <c r="AZ29" s="76" t="s">
        <v>8</v>
      </c>
      <c r="BA29" s="76" t="s">
        <v>8</v>
      </c>
      <c r="BB29" s="76" t="s">
        <v>8</v>
      </c>
      <c r="BC29" s="76" t="s">
        <v>8</v>
      </c>
      <c r="BD29" s="76" t="s">
        <v>8</v>
      </c>
    </row>
    <row r="30" spans="1:57">
      <c r="A30" s="76">
        <v>1018.5074214396948</v>
      </c>
      <c r="B30" s="76">
        <v>502.52648031314351</v>
      </c>
      <c r="C30" s="76">
        <v>330.58323907977706</v>
      </c>
      <c r="D30" s="76">
        <v>244.65216989458344</v>
      </c>
      <c r="E30" s="76">
        <v>193.13054750864549</v>
      </c>
      <c r="F30" s="76">
        <v>158.81305246941449</v>
      </c>
      <c r="G30" s="76">
        <v>134.32684245383717</v>
      </c>
      <c r="H30" s="76">
        <v>115.98931621585272</v>
      </c>
      <c r="I30" s="76">
        <v>101.74975547053987</v>
      </c>
      <c r="J30" s="76">
        <v>90.382274638576476</v>
      </c>
      <c r="K30" s="76">
        <v>81.10339035485606</v>
      </c>
      <c r="L30" s="76">
        <v>73.394251341683784</v>
      </c>
      <c r="M30" s="76">
        <v>66.890178752654862</v>
      </c>
      <c r="N30" s="76">
        <v>61.337959592984724</v>
      </c>
      <c r="O30" s="76">
        <v>56.546161867150886</v>
      </c>
      <c r="P30" s="76">
        <v>52.374025911037435</v>
      </c>
      <c r="Q30" s="76">
        <v>48.714142982094934</v>
      </c>
      <c r="R30" s="76">
        <v>45.48170569596477</v>
      </c>
      <c r="S30" s="76">
        <v>42.610530850384215</v>
      </c>
      <c r="T30" s="76">
        <v>40.049017186417657</v>
      </c>
      <c r="U30" s="76">
        <v>37.753535861509384</v>
      </c>
      <c r="V30" s="76">
        <v>35.690491851639841</v>
      </c>
      <c r="W30" s="76">
        <v>33.830845825936876</v>
      </c>
      <c r="X30" s="76">
        <v>32.151567264629243</v>
      </c>
      <c r="Y30" s="76">
        <v>30.633106861230754</v>
      </c>
      <c r="Z30" s="76">
        <v>29.26021253016556</v>
      </c>
      <c r="AA30" s="76">
        <v>28.018497483154327</v>
      </c>
      <c r="AB30" s="76">
        <v>26.898308421359282</v>
      </c>
      <c r="AC30" s="76">
        <v>25.890931187266403</v>
      </c>
      <c r="AD30" s="76">
        <v>24.989566090004104</v>
      </c>
      <c r="AE30" s="76">
        <v>24.188325517565236</v>
      </c>
      <c r="AF30" s="76">
        <v>23.484481870457188</v>
      </c>
      <c r="AG30" s="76">
        <v>22.87751097970175</v>
      </c>
      <c r="AH30" s="76">
        <v>22.366577546990413</v>
      </c>
      <c r="AI30" s="76">
        <v>21.955770722577132</v>
      </c>
      <c r="AJ30" s="76">
        <v>21.650095423373767</v>
      </c>
      <c r="AK30" s="76">
        <v>21.45957235779591</v>
      </c>
      <c r="AL30" s="76">
        <v>21.398413475793948</v>
      </c>
      <c r="AM30" s="76">
        <v>21.489189344702826</v>
      </c>
      <c r="AN30" s="76">
        <v>21.76488172382378</v>
      </c>
      <c r="AO30" s="76">
        <v>22.275164630442184</v>
      </c>
      <c r="AP30" s="76">
        <v>23.099353946506572</v>
      </c>
      <c r="AQ30" s="76">
        <v>24.367552051249266</v>
      </c>
      <c r="AR30" s="76">
        <v>26.302704572390731</v>
      </c>
      <c r="AS30" s="76">
        <v>29.338185670581264</v>
      </c>
      <c r="AT30" s="76" t="s">
        <v>8</v>
      </c>
      <c r="AU30" s="76" t="s">
        <v>8</v>
      </c>
      <c r="AV30" s="76" t="s">
        <v>8</v>
      </c>
      <c r="AW30" s="76" t="s">
        <v>8</v>
      </c>
      <c r="AX30" s="76" t="s">
        <v>8</v>
      </c>
      <c r="AY30" s="76" t="s">
        <v>8</v>
      </c>
      <c r="AZ30" s="76" t="s">
        <v>8</v>
      </c>
      <c r="BA30" s="76" t="s">
        <v>8</v>
      </c>
      <c r="BB30" s="76" t="s">
        <v>8</v>
      </c>
      <c r="BC30" s="76" t="s">
        <v>8</v>
      </c>
      <c r="BD30" s="76" t="s">
        <v>8</v>
      </c>
    </row>
    <row r="31" spans="1:57">
      <c r="A31" s="76">
        <v>1018.4890159494627</v>
      </c>
      <c r="B31" s="76">
        <v>502.51346199737065</v>
      </c>
      <c r="C31" s="76">
        <v>330.57558417058158</v>
      </c>
      <c r="D31" s="76">
        <v>244.65268281328431</v>
      </c>
      <c r="E31" s="76">
        <v>193.13494674210537</v>
      </c>
      <c r="F31" s="76">
        <v>158.8202029372641</v>
      </c>
      <c r="G31" s="76">
        <v>134.34051842785095</v>
      </c>
      <c r="H31" s="76">
        <v>116.00637681685124</v>
      </c>
      <c r="I31" s="76">
        <v>101.77317594022871</v>
      </c>
      <c r="J31" s="76">
        <v>90.410413733035512</v>
      </c>
      <c r="K31" s="76">
        <v>81.138817363385769</v>
      </c>
      <c r="L31" s="76">
        <v>73.432931392818006</v>
      </c>
      <c r="M31" s="76">
        <v>66.936863197437006</v>
      </c>
      <c r="N31" s="76">
        <v>61.390187872230761</v>
      </c>
      <c r="O31" s="76">
        <v>56.604959935006647</v>
      </c>
      <c r="P31" s="76">
        <v>52.440451642386904</v>
      </c>
      <c r="Q31" s="76">
        <v>48.787703333639875</v>
      </c>
      <c r="R31" s="76">
        <v>45.562781802490484</v>
      </c>
      <c r="S31" s="76">
        <v>42.700835887292762</v>
      </c>
      <c r="T31" s="76">
        <v>40.148017679322251</v>
      </c>
      <c r="U31" s="76">
        <v>37.862946750751377</v>
      </c>
      <c r="V31" s="76">
        <v>35.810409137405038</v>
      </c>
      <c r="W31" s="76">
        <v>33.962516265047391</v>
      </c>
      <c r="X31" s="76">
        <v>32.295807461791064</v>
      </c>
      <c r="Y31" s="76">
        <v>30.791920866561689</v>
      </c>
      <c r="Z31" s="76">
        <v>29.433829439072273</v>
      </c>
      <c r="AA31" s="76">
        <v>28.20980469195624</v>
      </c>
      <c r="AB31" s="76">
        <v>27.109355043115265</v>
      </c>
      <c r="AC31" s="76">
        <v>26.124174263722171</v>
      </c>
      <c r="AD31" s="76">
        <v>25.247064459099139</v>
      </c>
      <c r="AE31" s="76">
        <v>24.474205458264112</v>
      </c>
      <c r="AF31" s="76">
        <v>23.804103941001571</v>
      </c>
      <c r="AG31" s="76">
        <v>23.234959444985005</v>
      </c>
      <c r="AH31" s="76">
        <v>22.77002212148215</v>
      </c>
      <c r="AI31" s="76">
        <v>22.413371097036325</v>
      </c>
      <c r="AJ31" s="76">
        <v>22.174043518084883</v>
      </c>
      <c r="AK31" s="76">
        <v>22.065062137913664</v>
      </c>
      <c r="AL31" s="76">
        <v>22.107443695613451</v>
      </c>
      <c r="AM31" s="76">
        <v>22.331918200916171</v>
      </c>
      <c r="AN31" s="76">
        <v>22.784665255974815</v>
      </c>
      <c r="AO31" s="76">
        <v>23.539115326810681</v>
      </c>
      <c r="AP31" s="76">
        <v>24.714546158466643</v>
      </c>
      <c r="AQ31" s="76">
        <v>26.512229098637825</v>
      </c>
      <c r="AR31" s="76">
        <v>29.316327354899432</v>
      </c>
      <c r="AS31" s="76" t="s">
        <v>8</v>
      </c>
      <c r="AT31" s="76" t="s">
        <v>8</v>
      </c>
      <c r="AU31" s="76" t="s">
        <v>8</v>
      </c>
      <c r="AV31" s="76" t="s">
        <v>8</v>
      </c>
      <c r="AW31" s="76" t="s">
        <v>8</v>
      </c>
      <c r="AX31" s="76" t="s">
        <v>8</v>
      </c>
      <c r="AY31" s="76" t="s">
        <v>8</v>
      </c>
      <c r="AZ31" s="76" t="s">
        <v>8</v>
      </c>
      <c r="BA31" s="76" t="s">
        <v>8</v>
      </c>
      <c r="BB31" s="76" t="s">
        <v>8</v>
      </c>
      <c r="BC31" s="76" t="s">
        <v>8</v>
      </c>
      <c r="BD31" s="76" t="s">
        <v>8</v>
      </c>
    </row>
    <row r="32" spans="1:57">
      <c r="A32" s="76">
        <v>1018.4713215808297</v>
      </c>
      <c r="B32" s="76">
        <v>502.50588166028973</v>
      </c>
      <c r="C32" s="76">
        <v>330.57834296862433</v>
      </c>
      <c r="D32" s="76">
        <v>244.65910080937721</v>
      </c>
      <c r="E32" s="76">
        <v>193.14372757250271</v>
      </c>
      <c r="F32" s="76">
        <v>158.83594749498982</v>
      </c>
      <c r="G32" s="76">
        <v>134.35942064383639</v>
      </c>
      <c r="H32" s="76">
        <v>116.03185633956492</v>
      </c>
      <c r="I32" s="76">
        <v>101.80333864669929</v>
      </c>
      <c r="J32" s="76">
        <v>90.448059984775071</v>
      </c>
      <c r="K32" s="76">
        <v>81.179467166103763</v>
      </c>
      <c r="L32" s="76">
        <v>73.481795244189399</v>
      </c>
      <c r="M32" s="76">
        <v>66.991208530337303</v>
      </c>
      <c r="N32" s="76">
        <v>61.451109815086944</v>
      </c>
      <c r="O32" s="76">
        <v>56.673558725652384</v>
      </c>
      <c r="P32" s="76">
        <v>52.516168812472216</v>
      </c>
      <c r="Q32" s="76">
        <v>48.870918228853135</v>
      </c>
      <c r="R32" s="76">
        <v>45.655275807144172</v>
      </c>
      <c r="S32" s="76">
        <v>42.801995805466611</v>
      </c>
      <c r="T32" s="76">
        <v>40.259613310544452</v>
      </c>
      <c r="U32" s="76">
        <v>37.985031823017898</v>
      </c>
      <c r="V32" s="76">
        <v>35.944227137815417</v>
      </c>
      <c r="W32" s="76">
        <v>34.108854383314402</v>
      </c>
      <c r="X32" s="76">
        <v>32.456698539535552</v>
      </c>
      <c r="Y32" s="76">
        <v>30.967505347852907</v>
      </c>
      <c r="Z32" s="76">
        <v>29.627018843059506</v>
      </c>
      <c r="AA32" s="76">
        <v>28.422607282554498</v>
      </c>
      <c r="AB32" s="76">
        <v>27.344167273589036</v>
      </c>
      <c r="AC32" s="76">
        <v>26.382955076590605</v>
      </c>
      <c r="AD32" s="76">
        <v>25.533870476912302</v>
      </c>
      <c r="AE32" s="76">
        <v>24.794298685315447</v>
      </c>
      <c r="AF32" s="76">
        <v>24.161345289390134</v>
      </c>
      <c r="AG32" s="76">
        <v>23.637323219166092</v>
      </c>
      <c r="AH32" s="76">
        <v>23.225304555819196</v>
      </c>
      <c r="AI32" s="76">
        <v>22.933285461747897</v>
      </c>
      <c r="AJ32" s="76">
        <v>22.773065961379746</v>
      </c>
      <c r="AK32" s="76">
        <v>22.764110524870034</v>
      </c>
      <c r="AL32" s="76">
        <v>22.93495430678934</v>
      </c>
      <c r="AM32" s="76">
        <v>23.328445493148635</v>
      </c>
      <c r="AN32" s="76">
        <v>24.012517207347596</v>
      </c>
      <c r="AO32" s="76">
        <v>25.096533346421303</v>
      </c>
      <c r="AP32" s="76">
        <v>26.762354529742222</v>
      </c>
      <c r="AQ32" s="76">
        <v>29.351288835503262</v>
      </c>
      <c r="AR32" s="76" t="s">
        <v>8</v>
      </c>
      <c r="AS32" s="76" t="s">
        <v>8</v>
      </c>
      <c r="AT32" s="76" t="s">
        <v>8</v>
      </c>
      <c r="AU32" s="76" t="s">
        <v>8</v>
      </c>
      <c r="AV32" s="76" t="s">
        <v>8</v>
      </c>
      <c r="AW32" s="76" t="s">
        <v>8</v>
      </c>
      <c r="AX32" s="76" t="s">
        <v>8</v>
      </c>
      <c r="AY32" s="76" t="s">
        <v>8</v>
      </c>
      <c r="AZ32" s="76" t="s">
        <v>8</v>
      </c>
      <c r="BA32" s="76" t="s">
        <v>8</v>
      </c>
      <c r="BB32" s="76" t="s">
        <v>8</v>
      </c>
      <c r="BC32" s="76" t="s">
        <v>8</v>
      </c>
      <c r="BD32" s="76" t="s">
        <v>8</v>
      </c>
    </row>
    <row r="33" spans="1:56">
      <c r="A33" s="76">
        <v>1018.4642908625319</v>
      </c>
      <c r="B33" s="76">
        <v>502.51286214110723</v>
      </c>
      <c r="C33" s="76">
        <v>330.58763090336328</v>
      </c>
      <c r="D33" s="76">
        <v>244.66985929428205</v>
      </c>
      <c r="E33" s="76">
        <v>193.16196858874795</v>
      </c>
      <c r="F33" s="76">
        <v>158.8569377284667</v>
      </c>
      <c r="G33" s="76">
        <v>134.38721663172748</v>
      </c>
      <c r="H33" s="76">
        <v>116.0642418460212</v>
      </c>
      <c r="I33" s="76">
        <v>101.84341156433588</v>
      </c>
      <c r="J33" s="76">
        <v>90.490802463570674</v>
      </c>
      <c r="K33" s="76">
        <v>81.230652492354011</v>
      </c>
      <c r="L33" s="76">
        <v>73.538367912566628</v>
      </c>
      <c r="M33" s="76">
        <v>67.054349527503291</v>
      </c>
      <c r="N33" s="76">
        <v>61.521970005192273</v>
      </c>
      <c r="O33" s="76">
        <v>56.751506202988516</v>
      </c>
      <c r="P33" s="76">
        <v>52.601583031224024</v>
      </c>
      <c r="Q33" s="76">
        <v>48.96565848541421</v>
      </c>
      <c r="R33" s="76">
        <v>45.758640382865053</v>
      </c>
      <c r="S33" s="76">
        <v>42.915816698204964</v>
      </c>
      <c r="T33" s="76">
        <v>40.383898297665986</v>
      </c>
      <c r="U33" s="76">
        <v>38.121021764026999</v>
      </c>
      <c r="V33" s="76">
        <v>36.092678194139282</v>
      </c>
      <c r="W33" s="76">
        <v>34.271832346031069</v>
      </c>
      <c r="X33" s="76">
        <v>32.634248903352052</v>
      </c>
      <c r="Y33" s="76">
        <v>31.162568122767706</v>
      </c>
      <c r="Z33" s="76">
        <v>29.841560728583126</v>
      </c>
      <c r="AA33" s="76">
        <v>28.658962899411847</v>
      </c>
      <c r="AB33" s="76">
        <v>27.604193086166578</v>
      </c>
      <c r="AC33" s="76">
        <v>26.670639826279551</v>
      </c>
      <c r="AD33" s="76">
        <v>25.854380013825565</v>
      </c>
      <c r="AE33" s="76">
        <v>25.151268498833101</v>
      </c>
      <c r="AF33" s="76">
        <v>24.562560764058162</v>
      </c>
      <c r="AG33" s="76">
        <v>24.090222175630405</v>
      </c>
      <c r="AH33" s="76">
        <v>23.741135217817906</v>
      </c>
      <c r="AI33" s="76">
        <v>23.525830130013816</v>
      </c>
      <c r="AJ33" s="76">
        <v>23.462207555819965</v>
      </c>
      <c r="AK33" s="76">
        <v>23.576649338218729</v>
      </c>
      <c r="AL33" s="76">
        <v>23.908812364688416</v>
      </c>
      <c r="AM33" s="76">
        <v>24.521476371098316</v>
      </c>
      <c r="AN33" s="76">
        <v>25.514897257226291</v>
      </c>
      <c r="AO33" s="76">
        <v>27.05349497288384</v>
      </c>
      <c r="AP33" s="76">
        <v>29.441101146666082</v>
      </c>
      <c r="AQ33" s="76" t="s">
        <v>8</v>
      </c>
      <c r="AR33" s="76" t="s">
        <v>8</v>
      </c>
      <c r="AS33" s="76" t="s">
        <v>8</v>
      </c>
      <c r="AT33" s="76" t="s">
        <v>8</v>
      </c>
      <c r="AU33" s="76" t="s">
        <v>8</v>
      </c>
      <c r="AV33" s="76" t="s">
        <v>8</v>
      </c>
      <c r="AW33" s="76" t="s">
        <v>8</v>
      </c>
      <c r="AX33" s="76" t="s">
        <v>8</v>
      </c>
      <c r="AY33" s="76" t="s">
        <v>8</v>
      </c>
      <c r="AZ33" s="76" t="s">
        <v>8</v>
      </c>
      <c r="BA33" s="76" t="s">
        <v>8</v>
      </c>
      <c r="BB33" s="76" t="s">
        <v>8</v>
      </c>
      <c r="BC33" s="76" t="s">
        <v>8</v>
      </c>
      <c r="BD33" s="76" t="s">
        <v>8</v>
      </c>
    </row>
    <row r="34" spans="1:56">
      <c r="A34" s="76">
        <v>1018.4808616284715</v>
      </c>
      <c r="B34" s="76">
        <v>502.52582730448523</v>
      </c>
      <c r="C34" s="76">
        <v>330.60035891414725</v>
      </c>
      <c r="D34" s="76">
        <v>244.69093569505205</v>
      </c>
      <c r="E34" s="76">
        <v>193.18516136530928</v>
      </c>
      <c r="F34" s="76">
        <v>158.88723901615623</v>
      </c>
      <c r="G34" s="76">
        <v>134.42196145669084</v>
      </c>
      <c r="H34" s="76">
        <v>116.10691284528095</v>
      </c>
      <c r="I34" s="76">
        <v>101.88832028075831</v>
      </c>
      <c r="J34" s="76">
        <v>90.544422638358498</v>
      </c>
      <c r="K34" s="76">
        <v>81.289535415192702</v>
      </c>
      <c r="L34" s="76">
        <v>73.603800841069116</v>
      </c>
      <c r="M34" s="76">
        <v>67.127543050913417</v>
      </c>
      <c r="N34" s="76">
        <v>61.602207984181199</v>
      </c>
      <c r="O34" s="76">
        <v>56.839170063758353</v>
      </c>
      <c r="P34" s="76">
        <v>52.698621190456869</v>
      </c>
      <c r="Q34" s="76">
        <v>49.071269870779176</v>
      </c>
      <c r="R34" s="76">
        <v>45.874727676351604</v>
      </c>
      <c r="S34" s="76">
        <v>43.042337286482379</v>
      </c>
      <c r="T34" s="76">
        <v>40.522091149230604</v>
      </c>
      <c r="U34" s="76">
        <v>38.271610228170672</v>
      </c>
      <c r="V34" s="76">
        <v>36.257765888479362</v>
      </c>
      <c r="W34" s="76">
        <v>34.451362837011665</v>
      </c>
      <c r="X34" s="76">
        <v>32.831195912814934</v>
      </c>
      <c r="Y34" s="76">
        <v>31.378856292112367</v>
      </c>
      <c r="Z34" s="76">
        <v>30.079461849598236</v>
      </c>
      <c r="AA34" s="76">
        <v>28.920228569463351</v>
      </c>
      <c r="AB34" s="76">
        <v>27.89274671263459</v>
      </c>
      <c r="AC34" s="76">
        <v>26.991554394939904</v>
      </c>
      <c r="AD34" s="76">
        <v>26.211063999851561</v>
      </c>
      <c r="AE34" s="76">
        <v>25.551326207096082</v>
      </c>
      <c r="AF34" s="76">
        <v>25.013077710009746</v>
      </c>
      <c r="AG34" s="76">
        <v>24.601996620310803</v>
      </c>
      <c r="AH34" s="76">
        <v>24.327281038447484</v>
      </c>
      <c r="AI34" s="76">
        <v>24.205242386467582</v>
      </c>
      <c r="AJ34" s="76">
        <v>24.260135961468709</v>
      </c>
      <c r="AK34" s="76">
        <v>24.528547284244397</v>
      </c>
      <c r="AL34" s="76">
        <v>25.068409702850698</v>
      </c>
      <c r="AM34" s="76">
        <v>25.971590611441052</v>
      </c>
      <c r="AN34" s="76">
        <v>27.386800079248541</v>
      </c>
      <c r="AO34" s="76">
        <v>29.584990600418681</v>
      </c>
      <c r="AP34" s="76" t="s">
        <v>8</v>
      </c>
      <c r="AQ34" s="76" t="s">
        <v>8</v>
      </c>
      <c r="AR34" s="76" t="s">
        <v>8</v>
      </c>
      <c r="AS34" s="76" t="s">
        <v>8</v>
      </c>
      <c r="AT34" s="76" t="s">
        <v>8</v>
      </c>
      <c r="AU34" s="76" t="s">
        <v>8</v>
      </c>
      <c r="AV34" s="76" t="s">
        <v>8</v>
      </c>
      <c r="AW34" s="76" t="s">
        <v>8</v>
      </c>
      <c r="AX34" s="76" t="s">
        <v>8</v>
      </c>
      <c r="AY34" s="76" t="s">
        <v>8</v>
      </c>
      <c r="AZ34" s="76" t="s">
        <v>8</v>
      </c>
      <c r="BA34" s="76" t="s">
        <v>8</v>
      </c>
      <c r="BB34" s="76" t="s">
        <v>8</v>
      </c>
      <c r="BC34" s="76" t="s">
        <v>8</v>
      </c>
      <c r="BD34" s="76" t="s">
        <v>8</v>
      </c>
    </row>
    <row r="35" spans="1:56">
      <c r="A35" s="76">
        <v>1018.497595095631</v>
      </c>
      <c r="B35" s="76">
        <v>502.53984152317145</v>
      </c>
      <c r="C35" s="76">
        <v>330.62477611044898</v>
      </c>
      <c r="D35" s="76">
        <v>244.71644774400966</v>
      </c>
      <c r="E35" s="76">
        <v>193.21823496171635</v>
      </c>
      <c r="F35" s="76">
        <v>158.92452950753304</v>
      </c>
      <c r="G35" s="76">
        <v>134.4674674927509</v>
      </c>
      <c r="H35" s="76">
        <v>116.15408570662763</v>
      </c>
      <c r="I35" s="76">
        <v>101.94452901508738</v>
      </c>
      <c r="J35" s="76">
        <v>90.605729210211408</v>
      </c>
      <c r="K35" s="76">
        <v>81.357361625479669</v>
      </c>
      <c r="L35" s="76">
        <v>73.679428887402125</v>
      </c>
      <c r="M35" s="76">
        <v>67.210159264114509</v>
      </c>
      <c r="N35" s="76">
        <v>61.692198609402226</v>
      </c>
      <c r="O35" s="76">
        <v>56.938586556745676</v>
      </c>
      <c r="P35" s="76">
        <v>52.806550297943112</v>
      </c>
      <c r="Q35" s="76">
        <v>49.189695390784792</v>
      </c>
      <c r="R35" s="76">
        <v>46.003551605136273</v>
      </c>
      <c r="S35" s="76">
        <v>43.182797907460674</v>
      </c>
      <c r="T35" s="76">
        <v>40.674877301391092</v>
      </c>
      <c r="U35" s="76">
        <v>38.438869345242736</v>
      </c>
      <c r="V35" s="76">
        <v>36.43933203294327</v>
      </c>
      <c r="W35" s="76">
        <v>34.650249887011043</v>
      </c>
      <c r="X35" s="76">
        <v>33.049286400981934</v>
      </c>
      <c r="Y35" s="76">
        <v>31.618358657094877</v>
      </c>
      <c r="Z35" s="76">
        <v>30.342020825153405</v>
      </c>
      <c r="AA35" s="76">
        <v>29.20970585636481</v>
      </c>
      <c r="AB35" s="76">
        <v>28.214126953896471</v>
      </c>
      <c r="AC35" s="76">
        <v>27.348018213586798</v>
      </c>
      <c r="AD35" s="76">
        <v>26.610044269717164</v>
      </c>
      <c r="AE35" s="76">
        <v>25.999563770946029</v>
      </c>
      <c r="AF35" s="76">
        <v>25.520938063640788</v>
      </c>
      <c r="AG35" s="76">
        <v>25.181952884276861</v>
      </c>
      <c r="AH35" s="76">
        <v>24.997289764547805</v>
      </c>
      <c r="AI35" s="76">
        <v>24.989089248080152</v>
      </c>
      <c r="AJ35" s="76">
        <v>25.190966880928077</v>
      </c>
      <c r="AK35" s="76">
        <v>25.656284957850939</v>
      </c>
      <c r="AL35" s="76">
        <v>26.469169782756492</v>
      </c>
      <c r="AM35" s="76">
        <v>27.76415488590283</v>
      </c>
      <c r="AN35" s="76">
        <v>29.783278449439457</v>
      </c>
      <c r="AO35" s="76" t="s">
        <v>8</v>
      </c>
      <c r="AP35" s="76" t="s">
        <v>8</v>
      </c>
      <c r="AQ35" s="76" t="s">
        <v>8</v>
      </c>
      <c r="AR35" s="76" t="s">
        <v>8</v>
      </c>
      <c r="AS35" s="76" t="s">
        <v>8</v>
      </c>
      <c r="AT35" s="76" t="s">
        <v>8</v>
      </c>
      <c r="AU35" s="76" t="s">
        <v>8</v>
      </c>
      <c r="AV35" s="76" t="s">
        <v>8</v>
      </c>
      <c r="AW35" s="76" t="s">
        <v>8</v>
      </c>
      <c r="AX35" s="76" t="s">
        <v>8</v>
      </c>
      <c r="AY35" s="76" t="s">
        <v>8</v>
      </c>
      <c r="AZ35" s="76" t="s">
        <v>8</v>
      </c>
      <c r="BA35" s="76" t="s">
        <v>8</v>
      </c>
      <c r="BB35" s="76" t="s">
        <v>8</v>
      </c>
      <c r="BC35" s="76" t="s">
        <v>8</v>
      </c>
      <c r="BD35" s="76" t="s">
        <v>8</v>
      </c>
    </row>
    <row r="36" spans="1:56">
      <c r="A36" s="76">
        <v>1018.5160057555496</v>
      </c>
      <c r="B36" s="76">
        <v>502.57116754178696</v>
      </c>
      <c r="C36" s="76">
        <v>330.65392361911086</v>
      </c>
      <c r="D36" s="76">
        <v>244.75340797913549</v>
      </c>
      <c r="E36" s="76">
        <v>193.25878227345316</v>
      </c>
      <c r="F36" s="76">
        <v>158.97350927343084</v>
      </c>
      <c r="G36" s="76">
        <v>134.5172433840803</v>
      </c>
      <c r="H36" s="76">
        <v>116.2132415777323</v>
      </c>
      <c r="I36" s="76">
        <v>102.00851886175261</v>
      </c>
      <c r="J36" s="76">
        <v>90.676160971384547</v>
      </c>
      <c r="K36" s="76">
        <v>81.435612067812002</v>
      </c>
      <c r="L36" s="76">
        <v>73.764574866218339</v>
      </c>
      <c r="M36" s="76">
        <v>67.302599373501778</v>
      </c>
      <c r="N36" s="76">
        <v>61.794107012802336</v>
      </c>
      <c r="O36" s="76">
        <v>57.048923866511231</v>
      </c>
      <c r="P36" s="76">
        <v>52.927395282679292</v>
      </c>
      <c r="Q36" s="76">
        <v>49.320889487418953</v>
      </c>
      <c r="R36" s="76">
        <v>46.146334414048205</v>
      </c>
      <c r="S36" s="76">
        <v>43.337822089081357</v>
      </c>
      <c r="T36" s="76">
        <v>40.844341115446923</v>
      </c>
      <c r="U36" s="76">
        <v>38.622488496631227</v>
      </c>
      <c r="V36" s="76">
        <v>36.640167643624714</v>
      </c>
      <c r="W36" s="76">
        <v>34.870141751442276</v>
      </c>
      <c r="X36" s="76">
        <v>33.290378223277806</v>
      </c>
      <c r="Y36" s="76">
        <v>31.88218502595954</v>
      </c>
      <c r="Z36" s="76">
        <v>30.632384450537661</v>
      </c>
      <c r="AA36" s="76">
        <v>29.53150624857069</v>
      </c>
      <c r="AB36" s="76">
        <v>28.570313518165818</v>
      </c>
      <c r="AC36" s="76">
        <v>27.745859836605451</v>
      </c>
      <c r="AD36" s="76">
        <v>27.055941064985898</v>
      </c>
      <c r="AE36" s="76">
        <v>26.503461072766928</v>
      </c>
      <c r="AF36" s="76">
        <v>26.094689331261186</v>
      </c>
      <c r="AG36" s="76">
        <v>25.842615977585414</v>
      </c>
      <c r="AH36" s="76">
        <v>25.767257816830618</v>
      </c>
      <c r="AI36" s="76">
        <v>25.899336713589626</v>
      </c>
      <c r="AJ36" s="76">
        <v>26.287879755883452</v>
      </c>
      <c r="AK36" s="76">
        <v>27.009839136038533</v>
      </c>
      <c r="AL36" s="76">
        <v>28.186906492670172</v>
      </c>
      <c r="AM36" s="76">
        <v>30.035587049058041</v>
      </c>
      <c r="AN36" s="76" t="s">
        <v>8</v>
      </c>
      <c r="AO36" s="76" t="s">
        <v>8</v>
      </c>
      <c r="AP36" s="76" t="s">
        <v>8</v>
      </c>
      <c r="AQ36" s="76" t="s">
        <v>8</v>
      </c>
      <c r="AR36" s="76" t="s">
        <v>8</v>
      </c>
      <c r="AS36" s="76" t="s">
        <v>8</v>
      </c>
      <c r="AT36" s="76" t="s">
        <v>8</v>
      </c>
      <c r="AU36" s="76" t="s">
        <v>8</v>
      </c>
      <c r="AV36" s="76" t="s">
        <v>8</v>
      </c>
      <c r="AW36" s="76" t="s">
        <v>8</v>
      </c>
      <c r="AX36" s="76" t="s">
        <v>8</v>
      </c>
      <c r="AY36" s="76" t="s">
        <v>8</v>
      </c>
      <c r="AZ36" s="76" t="s">
        <v>8</v>
      </c>
      <c r="BA36" s="76" t="s">
        <v>8</v>
      </c>
      <c r="BB36" s="76" t="s">
        <v>8</v>
      </c>
      <c r="BC36" s="76" t="s">
        <v>8</v>
      </c>
      <c r="BD36" s="76" t="s">
        <v>8</v>
      </c>
    </row>
    <row r="37" spans="1:56">
      <c r="A37" s="76">
        <v>1018.5683091080997</v>
      </c>
      <c r="B37" s="76">
        <v>502.60634626523768</v>
      </c>
      <c r="C37" s="76">
        <v>330.69647615375357</v>
      </c>
      <c r="D37" s="76">
        <v>244.79808233416674</v>
      </c>
      <c r="E37" s="76">
        <v>193.31198507401777</v>
      </c>
      <c r="F37" s="76">
        <v>159.02618311065078</v>
      </c>
      <c r="G37" s="76">
        <v>134.57969432114092</v>
      </c>
      <c r="H37" s="76">
        <v>116.28013797023866</v>
      </c>
      <c r="I37" s="76">
        <v>102.08172917797648</v>
      </c>
      <c r="J37" s="76">
        <v>90.757185917334027</v>
      </c>
      <c r="K37" s="76">
        <v>81.52340215299435</v>
      </c>
      <c r="L37" s="76">
        <v>73.859550229496662</v>
      </c>
      <c r="M37" s="76">
        <v>67.407080653583947</v>
      </c>
      <c r="N37" s="76">
        <v>61.906910615974198</v>
      </c>
      <c r="O37" s="76">
        <v>57.172239905630498</v>
      </c>
      <c r="P37" s="76">
        <v>53.060997864535693</v>
      </c>
      <c r="Q37" s="76">
        <v>49.466021562483242</v>
      </c>
      <c r="R37" s="76">
        <v>46.303610226171926</v>
      </c>
      <c r="S37" s="76">
        <v>43.509498651688332</v>
      </c>
      <c r="T37" s="76">
        <v>41.030005289264935</v>
      </c>
      <c r="U37" s="76">
        <v>38.825256658143843</v>
      </c>
      <c r="V37" s="76">
        <v>36.861835917456787</v>
      </c>
      <c r="W37" s="76">
        <v>35.112787343712398</v>
      </c>
      <c r="X37" s="76">
        <v>33.555421699985679</v>
      </c>
      <c r="Y37" s="76">
        <v>32.173372952603792</v>
      </c>
      <c r="Z37" s="76">
        <v>30.954534455112057</v>
      </c>
      <c r="AA37" s="76">
        <v>29.887332279570902</v>
      </c>
      <c r="AB37" s="76">
        <v>28.966927986644123</v>
      </c>
      <c r="AC37" s="76">
        <v>28.189325241544502</v>
      </c>
      <c r="AD37" s="76">
        <v>27.555794380586612</v>
      </c>
      <c r="AE37" s="76">
        <v>27.070955678086005</v>
      </c>
      <c r="AF37" s="76">
        <v>26.746021545422558</v>
      </c>
      <c r="AG37" s="76">
        <v>26.59885250480599</v>
      </c>
      <c r="AH37" s="76">
        <v>26.657326599599386</v>
      </c>
      <c r="AI37" s="76">
        <v>26.966333245535491</v>
      </c>
      <c r="AJ37" s="76">
        <v>27.596144327817406</v>
      </c>
      <c r="AK37" s="76">
        <v>28.656771474294583</v>
      </c>
      <c r="AL37" s="76">
        <v>30.342080237887071</v>
      </c>
      <c r="AM37" s="76" t="s">
        <v>8</v>
      </c>
      <c r="AN37" s="76" t="s">
        <v>8</v>
      </c>
      <c r="AO37" s="76" t="s">
        <v>8</v>
      </c>
      <c r="AP37" s="76" t="s">
        <v>8</v>
      </c>
      <c r="AQ37" s="76" t="s">
        <v>8</v>
      </c>
      <c r="AR37" s="76" t="s">
        <v>8</v>
      </c>
      <c r="AS37" s="76" t="s">
        <v>8</v>
      </c>
      <c r="AT37" s="76" t="s">
        <v>8</v>
      </c>
      <c r="AU37" s="76" t="s">
        <v>8</v>
      </c>
      <c r="AV37" s="76" t="s">
        <v>8</v>
      </c>
      <c r="AW37" s="76" t="s">
        <v>8</v>
      </c>
      <c r="AX37" s="76" t="s">
        <v>8</v>
      </c>
      <c r="AY37" s="76" t="s">
        <v>8</v>
      </c>
      <c r="AZ37" s="76" t="s">
        <v>8</v>
      </c>
      <c r="BA37" s="76" t="s">
        <v>8</v>
      </c>
      <c r="BB37" s="76" t="s">
        <v>8</v>
      </c>
      <c r="BC37" s="76" t="s">
        <v>8</v>
      </c>
      <c r="BD37" s="76" t="s">
        <v>8</v>
      </c>
    </row>
    <row r="38" spans="1:56">
      <c r="A38" s="76">
        <v>1018.6110634713783</v>
      </c>
      <c r="B38" s="76">
        <v>502.65667217129663</v>
      </c>
      <c r="C38" s="76">
        <v>330.74600295072844</v>
      </c>
      <c r="D38" s="76">
        <v>244.85624525657974</v>
      </c>
      <c r="E38" s="76">
        <v>193.36765621252843</v>
      </c>
      <c r="F38" s="76">
        <v>159.09221078370174</v>
      </c>
      <c r="G38" s="76">
        <v>134.64965095058537</v>
      </c>
      <c r="H38" s="76">
        <v>116.35625225195415</v>
      </c>
      <c r="I38" s="76">
        <v>102.16565690820977</v>
      </c>
      <c r="J38" s="76">
        <v>90.847722558600978</v>
      </c>
      <c r="K38" s="76">
        <v>81.620998420125261</v>
      </c>
      <c r="L38" s="76">
        <v>73.966700984013414</v>
      </c>
      <c r="M38" s="76">
        <v>67.522433516095646</v>
      </c>
      <c r="N38" s="76">
        <v>62.032786331281727</v>
      </c>
      <c r="O38" s="76">
        <v>57.308336265234821</v>
      </c>
      <c r="P38" s="76">
        <v>53.208563440719658</v>
      </c>
      <c r="Q38" s="76">
        <v>49.625629648252946</v>
      </c>
      <c r="R38" s="76">
        <v>46.477586253059414</v>
      </c>
      <c r="S38" s="76">
        <v>43.697288929610849</v>
      </c>
      <c r="T38" s="76">
        <v>41.234791608617385</v>
      </c>
      <c r="U38" s="76">
        <v>39.048791415774623</v>
      </c>
      <c r="V38" s="76">
        <v>37.106129124732441</v>
      </c>
      <c r="W38" s="76">
        <v>35.379142765758999</v>
      </c>
      <c r="X38" s="76">
        <v>33.847534963863232</v>
      </c>
      <c r="Y38" s="76">
        <v>32.495985827498231</v>
      </c>
      <c r="Z38" s="76">
        <v>31.31012348212915</v>
      </c>
      <c r="AA38" s="76">
        <v>30.28286512928733</v>
      </c>
      <c r="AB38" s="76">
        <v>29.408136900610103</v>
      </c>
      <c r="AC38" s="76">
        <v>28.685356414528574</v>
      </c>
      <c r="AD38" s="76">
        <v>28.117327682585426</v>
      </c>
      <c r="AE38" s="76">
        <v>27.713371750615934</v>
      </c>
      <c r="AF38" s="76">
        <v>27.48913694147312</v>
      </c>
      <c r="AG38" s="76">
        <v>27.469684559988941</v>
      </c>
      <c r="AH38" s="76">
        <v>27.695934955276961</v>
      </c>
      <c r="AI38" s="76">
        <v>28.231920837055846</v>
      </c>
      <c r="AJ38" s="76">
        <v>29.177009381375623</v>
      </c>
      <c r="AK38" s="76">
        <v>30.704955968513172</v>
      </c>
      <c r="AL38" s="76" t="s">
        <v>8</v>
      </c>
      <c r="AM38" s="76" t="s">
        <v>8</v>
      </c>
      <c r="AN38" s="76" t="s">
        <v>8</v>
      </c>
      <c r="AO38" s="76" t="s">
        <v>8</v>
      </c>
      <c r="AP38" s="76" t="s">
        <v>8</v>
      </c>
      <c r="AQ38" s="76" t="s">
        <v>8</v>
      </c>
      <c r="AR38" s="76" t="s">
        <v>8</v>
      </c>
      <c r="AS38" s="76" t="s">
        <v>8</v>
      </c>
      <c r="AT38" s="76" t="s">
        <v>8</v>
      </c>
      <c r="AU38" s="76" t="s">
        <v>8</v>
      </c>
      <c r="AV38" s="76" t="s">
        <v>8</v>
      </c>
      <c r="AW38" s="76" t="s">
        <v>8</v>
      </c>
      <c r="AX38" s="76" t="s">
        <v>8</v>
      </c>
      <c r="AY38" s="76" t="s">
        <v>8</v>
      </c>
      <c r="AZ38" s="76" t="s">
        <v>8</v>
      </c>
      <c r="BA38" s="76" t="s">
        <v>8</v>
      </c>
      <c r="BB38" s="76" t="s">
        <v>8</v>
      </c>
      <c r="BC38" s="76" t="s">
        <v>8</v>
      </c>
      <c r="BD38" s="76" t="s">
        <v>8</v>
      </c>
    </row>
    <row r="39" spans="1:56">
      <c r="A39" s="76">
        <v>1018.6888216242638</v>
      </c>
      <c r="B39" s="76">
        <v>502.71608860451175</v>
      </c>
      <c r="C39" s="76">
        <v>330.81218234404491</v>
      </c>
      <c r="D39" s="76">
        <v>244.91598015920945</v>
      </c>
      <c r="E39" s="76">
        <v>193.43830081724363</v>
      </c>
      <c r="F39" s="76">
        <v>159.1658547244439</v>
      </c>
      <c r="G39" s="76">
        <v>134.7291263482804</v>
      </c>
      <c r="H39" s="76">
        <v>116.44345604994896</v>
      </c>
      <c r="I39" s="76">
        <v>102.25921427096809</v>
      </c>
      <c r="J39" s="76">
        <v>90.948143958120937</v>
      </c>
      <c r="K39" s="76">
        <v>81.730999202686249</v>
      </c>
      <c r="L39" s="76">
        <v>74.084734994459879</v>
      </c>
      <c r="M39" s="76">
        <v>67.650981107873051</v>
      </c>
      <c r="N39" s="76">
        <v>62.171460820852445</v>
      </c>
      <c r="O39" s="76">
        <v>57.458396756085783</v>
      </c>
      <c r="P39" s="76">
        <v>53.370540538444246</v>
      </c>
      <c r="Q39" s="76">
        <v>49.801929304924251</v>
      </c>
      <c r="R39" s="76">
        <v>46.66750051304944</v>
      </c>
      <c r="S39" s="76">
        <v>43.904076552798088</v>
      </c>
      <c r="T39" s="76">
        <v>41.460160257427667</v>
      </c>
      <c r="U39" s="76">
        <v>39.294681714530938</v>
      </c>
      <c r="V39" s="76">
        <v>37.373722999954026</v>
      </c>
      <c r="W39" s="76">
        <v>35.672088384095524</v>
      </c>
      <c r="X39" s="76">
        <v>34.170501748897131</v>
      </c>
      <c r="Y39" s="76">
        <v>32.851206438442638</v>
      </c>
      <c r="Z39" s="76">
        <v>31.704428456937389</v>
      </c>
      <c r="AA39" s="76">
        <v>30.721657285621134</v>
      </c>
      <c r="AB39" s="76">
        <v>29.900181263137505</v>
      </c>
      <c r="AC39" s="76">
        <v>29.240775013676146</v>
      </c>
      <c r="AD39" s="76">
        <v>28.750716388796196</v>
      </c>
      <c r="AE39" s="76">
        <v>28.44335137398506</v>
      </c>
      <c r="AF39" s="76">
        <v>28.340916882194779</v>
      </c>
      <c r="AG39" s="76">
        <v>28.480489175662033</v>
      </c>
      <c r="AH39" s="76">
        <v>28.920231192081491</v>
      </c>
      <c r="AI39" s="76">
        <v>29.749752088854351</v>
      </c>
      <c r="AJ39" s="76">
        <v>31.12484820298139</v>
      </c>
      <c r="AK39" s="76" t="s">
        <v>8</v>
      </c>
      <c r="AL39" s="76" t="s">
        <v>8</v>
      </c>
      <c r="AM39" s="76" t="s">
        <v>8</v>
      </c>
      <c r="AN39" s="76" t="s">
        <v>8</v>
      </c>
      <c r="AO39" s="76" t="s">
        <v>8</v>
      </c>
      <c r="AP39" s="76" t="s">
        <v>8</v>
      </c>
      <c r="AQ39" s="76" t="s">
        <v>8</v>
      </c>
      <c r="AR39" s="76" t="s">
        <v>8</v>
      </c>
      <c r="AS39" s="76" t="s">
        <v>8</v>
      </c>
      <c r="AT39" s="76" t="s">
        <v>8</v>
      </c>
      <c r="AU39" s="76" t="s">
        <v>8</v>
      </c>
      <c r="AV39" s="76" t="s">
        <v>8</v>
      </c>
      <c r="AW39" s="76" t="s">
        <v>8</v>
      </c>
      <c r="AX39" s="76" t="s">
        <v>8</v>
      </c>
      <c r="AY39" s="76" t="s">
        <v>8</v>
      </c>
      <c r="AZ39" s="76" t="s">
        <v>8</v>
      </c>
      <c r="BA39" s="76" t="s">
        <v>8</v>
      </c>
      <c r="BB39" s="76" t="s">
        <v>8</v>
      </c>
      <c r="BC39" s="76" t="s">
        <v>8</v>
      </c>
      <c r="BD39" s="76" t="s">
        <v>8</v>
      </c>
    </row>
    <row r="40" spans="1:56">
      <c r="A40" s="76">
        <v>1018.767270785522</v>
      </c>
      <c r="B40" s="76">
        <v>502.7944245706376</v>
      </c>
      <c r="C40" s="76">
        <v>330.87628968267182</v>
      </c>
      <c r="D40" s="76">
        <v>244.99203717973003</v>
      </c>
      <c r="E40" s="76">
        <v>193.515967104813</v>
      </c>
      <c r="F40" s="76">
        <v>159.24892401696349</v>
      </c>
      <c r="G40" s="76">
        <v>134.81982320003954</v>
      </c>
      <c r="H40" s="76">
        <v>116.5401870830738</v>
      </c>
      <c r="I40" s="76">
        <v>102.36257642829982</v>
      </c>
      <c r="J40" s="76">
        <v>91.061124267404466</v>
      </c>
      <c r="K40" s="76">
        <v>81.851817424297693</v>
      </c>
      <c r="L40" s="76">
        <v>74.2160636133992</v>
      </c>
      <c r="M40" s="76">
        <v>67.792335226291485</v>
      </c>
      <c r="N40" s="76">
        <v>62.324114150994269</v>
      </c>
      <c r="O40" s="76">
        <v>57.6228339652694</v>
      </c>
      <c r="P40" s="76">
        <v>53.549262056883251</v>
      </c>
      <c r="Q40" s="76">
        <v>49.994056517121294</v>
      </c>
      <c r="R40" s="76">
        <v>46.87638330375038</v>
      </c>
      <c r="S40" s="76">
        <v>44.131377493457272</v>
      </c>
      <c r="T40" s="76">
        <v>41.707749367690312</v>
      </c>
      <c r="U40" s="76">
        <v>39.563615111864756</v>
      </c>
      <c r="V40" s="76">
        <v>37.667607707882354</v>
      </c>
      <c r="W40" s="76">
        <v>35.995528343075136</v>
      </c>
      <c r="X40" s="76">
        <v>34.525481918892645</v>
      </c>
      <c r="Y40" s="76">
        <v>33.244433063392705</v>
      </c>
      <c r="Z40" s="76">
        <v>32.140980950120287</v>
      </c>
      <c r="AA40" s="76">
        <v>31.209936274136382</v>
      </c>
      <c r="AB40" s="76">
        <v>30.449775345967009</v>
      </c>
      <c r="AC40" s="76">
        <v>29.865537252839424</v>
      </c>
      <c r="AD40" s="76">
        <v>29.468139620958652</v>
      </c>
      <c r="AE40" s="76">
        <v>29.276955440636641</v>
      </c>
      <c r="AF40" s="76">
        <v>29.325307802574127</v>
      </c>
      <c r="AG40" s="76">
        <v>29.665808798845738</v>
      </c>
      <c r="AH40" s="76">
        <v>30.379092409750793</v>
      </c>
      <c r="AI40" s="76">
        <v>31.604878958728591</v>
      </c>
      <c r="AJ40" s="76" t="s">
        <v>8</v>
      </c>
      <c r="AK40" s="76" t="s">
        <v>8</v>
      </c>
      <c r="AL40" s="76" t="s">
        <v>8</v>
      </c>
      <c r="AM40" s="76" t="s">
        <v>8</v>
      </c>
      <c r="AN40" s="76" t="s">
        <v>8</v>
      </c>
      <c r="AO40" s="76" t="s">
        <v>8</v>
      </c>
      <c r="AP40" s="76" t="s">
        <v>8</v>
      </c>
      <c r="AQ40" s="76" t="s">
        <v>8</v>
      </c>
      <c r="AR40" s="76" t="s">
        <v>8</v>
      </c>
      <c r="AS40" s="76" t="s">
        <v>8</v>
      </c>
      <c r="AT40" s="76" t="s">
        <v>8</v>
      </c>
      <c r="AU40" s="76" t="s">
        <v>8</v>
      </c>
      <c r="AV40" s="76" t="s">
        <v>8</v>
      </c>
      <c r="AW40" s="76" t="s">
        <v>8</v>
      </c>
      <c r="AX40" s="76" t="s">
        <v>8</v>
      </c>
      <c r="AY40" s="76" t="s">
        <v>8</v>
      </c>
      <c r="AZ40" s="76" t="s">
        <v>8</v>
      </c>
      <c r="BA40" s="76" t="s">
        <v>8</v>
      </c>
      <c r="BB40" s="76" t="s">
        <v>8</v>
      </c>
      <c r="BC40" s="76" t="s">
        <v>8</v>
      </c>
      <c r="BD40" s="76" t="s">
        <v>8</v>
      </c>
    </row>
    <row r="41" spans="1:56">
      <c r="A41" s="76">
        <v>1018.8828310590778</v>
      </c>
      <c r="B41" s="76">
        <v>502.86615385574328</v>
      </c>
      <c r="C41" s="76">
        <v>330.96079250224642</v>
      </c>
      <c r="D41" s="76">
        <v>245.07515707645487</v>
      </c>
      <c r="E41" s="76">
        <v>193.60356065154966</v>
      </c>
      <c r="F41" s="76">
        <v>159.34382638976993</v>
      </c>
      <c r="G41" s="76">
        <v>134.92022072568261</v>
      </c>
      <c r="H41" s="76">
        <v>116.64684660618362</v>
      </c>
      <c r="I41" s="76">
        <v>102.47885103130689</v>
      </c>
      <c r="J41" s="76">
        <v>91.184959638896871</v>
      </c>
      <c r="K41" s="76">
        <v>81.986130983534906</v>
      </c>
      <c r="L41" s="76">
        <v>74.360260908645799</v>
      </c>
      <c r="M41" s="76">
        <v>67.947714403546598</v>
      </c>
      <c r="N41" s="76">
        <v>62.491113117907787</v>
      </c>
      <c r="O41" s="76">
        <v>57.804066613992724</v>
      </c>
      <c r="P41" s="76">
        <v>53.743660591465009</v>
      </c>
      <c r="Q41" s="76">
        <v>50.205079509828487</v>
      </c>
      <c r="R41" s="76">
        <v>47.105647719463185</v>
      </c>
      <c r="S41" s="76">
        <v>44.380680783535475</v>
      </c>
      <c r="T41" s="76">
        <v>41.978016265669915</v>
      </c>
      <c r="U41" s="76">
        <v>39.858417293773499</v>
      </c>
      <c r="V41" s="76">
        <v>37.99148923863833</v>
      </c>
      <c r="W41" s="76">
        <v>36.350219085582637</v>
      </c>
      <c r="X41" s="76">
        <v>34.917574303994023</v>
      </c>
      <c r="Y41" s="76">
        <v>33.678684341257821</v>
      </c>
      <c r="Z41" s="76">
        <v>32.625438602895628</v>
      </c>
      <c r="AA41" s="76">
        <v>31.753672113669548</v>
      </c>
      <c r="AB41" s="76">
        <v>31.06593096749668</v>
      </c>
      <c r="AC41" s="76">
        <v>30.570529516881241</v>
      </c>
      <c r="AD41" s="76">
        <v>30.283893122922848</v>
      </c>
      <c r="AE41" s="76">
        <v>30.235635650709217</v>
      </c>
      <c r="AF41" s="76">
        <v>30.473072266657599</v>
      </c>
      <c r="AG41" s="76">
        <v>31.068525869514286</v>
      </c>
      <c r="AH41" s="76">
        <v>32.147248876751576</v>
      </c>
      <c r="AI41" s="76" t="s">
        <v>8</v>
      </c>
      <c r="AJ41" s="76" t="s">
        <v>8</v>
      </c>
      <c r="AK41" s="76" t="s">
        <v>8</v>
      </c>
      <c r="AL41" s="76" t="s">
        <v>8</v>
      </c>
      <c r="AM41" s="76" t="s">
        <v>8</v>
      </c>
      <c r="AN41" s="76" t="s">
        <v>8</v>
      </c>
      <c r="AO41" s="76" t="s">
        <v>8</v>
      </c>
      <c r="AP41" s="76" t="s">
        <v>8</v>
      </c>
      <c r="AQ41" s="76" t="s">
        <v>8</v>
      </c>
      <c r="AR41" s="76" t="s">
        <v>8</v>
      </c>
      <c r="AS41" s="76" t="s">
        <v>8</v>
      </c>
      <c r="AT41" s="76" t="s">
        <v>8</v>
      </c>
      <c r="AU41" s="76" t="s">
        <v>8</v>
      </c>
      <c r="AV41" s="76" t="s">
        <v>8</v>
      </c>
      <c r="AW41" s="76" t="s">
        <v>8</v>
      </c>
      <c r="AX41" s="76" t="s">
        <v>8</v>
      </c>
      <c r="AY41" s="76" t="s">
        <v>8</v>
      </c>
      <c r="AZ41" s="76" t="s">
        <v>8</v>
      </c>
      <c r="BA41" s="76" t="s">
        <v>8</v>
      </c>
      <c r="BB41" s="76" t="s">
        <v>8</v>
      </c>
      <c r="BC41" s="76" t="s">
        <v>8</v>
      </c>
      <c r="BD41" s="76" t="s">
        <v>8</v>
      </c>
    </row>
    <row r="42" spans="1:56">
      <c r="A42" s="76">
        <v>1018.9663335157901</v>
      </c>
      <c r="B42" s="76">
        <v>502.96493152901843</v>
      </c>
      <c r="C42" s="76">
        <v>331.05129594555848</v>
      </c>
      <c r="D42" s="76">
        <v>245.16837348918048</v>
      </c>
      <c r="E42" s="76">
        <v>193.70347918868978</v>
      </c>
      <c r="F42" s="76">
        <v>159.44841294380839</v>
      </c>
      <c r="G42" s="76">
        <v>135.03054539390811</v>
      </c>
      <c r="H42" s="76">
        <v>116.76675972587647</v>
      </c>
      <c r="I42" s="76">
        <v>102.6059638315551</v>
      </c>
      <c r="J42" s="76">
        <v>91.322503652012742</v>
      </c>
      <c r="K42" s="76">
        <v>82.133385062770429</v>
      </c>
      <c r="L42" s="76">
        <v>74.518559410258575</v>
      </c>
      <c r="M42" s="76">
        <v>68.117447100319239</v>
      </c>
      <c r="N42" s="76">
        <v>62.675030626758193</v>
      </c>
      <c r="O42" s="76">
        <v>58.000889556373679</v>
      </c>
      <c r="P42" s="76">
        <v>53.956978057440509</v>
      </c>
      <c r="Q42" s="76">
        <v>50.436462937060334</v>
      </c>
      <c r="R42" s="76">
        <v>47.356820781350201</v>
      </c>
      <c r="S42" s="76">
        <v>44.652431819710287</v>
      </c>
      <c r="T42" s="76">
        <v>42.273890201399077</v>
      </c>
      <c r="U42" s="76">
        <v>40.182906949908634</v>
      </c>
      <c r="V42" s="76">
        <v>38.346063501573745</v>
      </c>
      <c r="W42" s="76">
        <v>36.741371597386703</v>
      </c>
      <c r="X42" s="76">
        <v>35.349745084726024</v>
      </c>
      <c r="Y42" s="76">
        <v>34.159584443728434</v>
      </c>
      <c r="Z42" s="76">
        <v>33.163646071513746</v>
      </c>
      <c r="AA42" s="76">
        <v>32.361656390266191</v>
      </c>
      <c r="AB42" s="76">
        <v>31.759094071696666</v>
      </c>
      <c r="AC42" s="76">
        <v>31.369305234674751</v>
      </c>
      <c r="AD42" s="76">
        <v>31.218193544693261</v>
      </c>
      <c r="AE42" s="76">
        <v>31.347976765645068</v>
      </c>
      <c r="AF42" s="76">
        <v>31.823238846069081</v>
      </c>
      <c r="AG42" s="76">
        <v>32.756165151614539</v>
      </c>
      <c r="AH42" s="76" t="s">
        <v>8</v>
      </c>
      <c r="AI42" s="76" t="s">
        <v>8</v>
      </c>
      <c r="AJ42" s="76" t="s">
        <v>8</v>
      </c>
      <c r="AK42" s="76" t="s">
        <v>8</v>
      </c>
      <c r="AL42" s="76" t="s">
        <v>8</v>
      </c>
      <c r="AM42" s="76" t="s">
        <v>8</v>
      </c>
      <c r="AN42" s="76" t="s">
        <v>8</v>
      </c>
      <c r="AO42" s="76" t="s">
        <v>8</v>
      </c>
      <c r="AP42" s="76" t="s">
        <v>8</v>
      </c>
      <c r="AQ42" s="76" t="s">
        <v>8</v>
      </c>
      <c r="AR42" s="76" t="s">
        <v>8</v>
      </c>
      <c r="AS42" s="76" t="s">
        <v>8</v>
      </c>
      <c r="AT42" s="76" t="s">
        <v>8</v>
      </c>
      <c r="AU42" s="76" t="s">
        <v>8</v>
      </c>
      <c r="AV42" s="76" t="s">
        <v>8</v>
      </c>
      <c r="AW42" s="76" t="s">
        <v>8</v>
      </c>
      <c r="AX42" s="76" t="s">
        <v>8</v>
      </c>
      <c r="AY42" s="76" t="s">
        <v>8</v>
      </c>
      <c r="AZ42" s="76" t="s">
        <v>8</v>
      </c>
      <c r="BA42" s="76" t="s">
        <v>8</v>
      </c>
      <c r="BB42" s="76" t="s">
        <v>8</v>
      </c>
      <c r="BC42" s="76" t="s">
        <v>8</v>
      </c>
      <c r="BD42" s="76" t="s">
        <v>8</v>
      </c>
    </row>
    <row r="43" spans="1:56">
      <c r="A43" s="76">
        <v>1019.1200003214707</v>
      </c>
      <c r="B43" s="76">
        <v>503.07192281156779</v>
      </c>
      <c r="C43" s="76">
        <v>331.15429645814652</v>
      </c>
      <c r="D43" s="76">
        <v>245.27581275941742</v>
      </c>
      <c r="E43" s="76">
        <v>193.81374035126427</v>
      </c>
      <c r="F43" s="76">
        <v>159.56336137035257</v>
      </c>
      <c r="G43" s="76">
        <v>135.15484359776281</v>
      </c>
      <c r="H43" s="76">
        <v>116.89765611290376</v>
      </c>
      <c r="I43" s="76">
        <v>102.74713662298831</v>
      </c>
      <c r="J43" s="76">
        <v>91.473102353664657</v>
      </c>
      <c r="K43" s="76">
        <v>82.29480938838509</v>
      </c>
      <c r="L43" s="76">
        <v>74.691157927017471</v>
      </c>
      <c r="M43" s="76">
        <v>68.304141511877646</v>
      </c>
      <c r="N43" s="76">
        <v>62.874305304219682</v>
      </c>
      <c r="O43" s="76">
        <v>58.216492315313168</v>
      </c>
      <c r="P43" s="76">
        <v>54.190434771029516</v>
      </c>
      <c r="Q43" s="76">
        <v>50.689420920150255</v>
      </c>
      <c r="R43" s="76">
        <v>47.629924072462458</v>
      </c>
      <c r="S43" s="76">
        <v>44.949205593983308</v>
      </c>
      <c r="T43" s="76">
        <v>42.598781559507316</v>
      </c>
      <c r="U43" s="76">
        <v>40.537111165974629</v>
      </c>
      <c r="V43" s="76">
        <v>38.735985003887151</v>
      </c>
      <c r="W43" s="76">
        <v>37.171128774578669</v>
      </c>
      <c r="X43" s="76">
        <v>35.826718287150641</v>
      </c>
      <c r="Y43" s="76">
        <v>34.691866208645045</v>
      </c>
      <c r="Z43" s="76">
        <v>33.763053469533929</v>
      </c>
      <c r="AA43" s="76">
        <v>33.042610391291149</v>
      </c>
      <c r="AB43" s="76">
        <v>32.540603154290487</v>
      </c>
      <c r="AC43" s="76">
        <v>32.279157115158014</v>
      </c>
      <c r="AD43" s="76">
        <v>32.295511857063651</v>
      </c>
      <c r="AE43" s="76">
        <v>32.646961079612979</v>
      </c>
      <c r="AF43" s="76">
        <v>33.433779082243163</v>
      </c>
      <c r="AG43" s="76" t="s">
        <v>8</v>
      </c>
      <c r="AH43" s="76" t="s">
        <v>8</v>
      </c>
      <c r="AI43" s="76" t="s">
        <v>8</v>
      </c>
      <c r="AJ43" s="76" t="s">
        <v>8</v>
      </c>
      <c r="AK43" s="76" t="s">
        <v>8</v>
      </c>
      <c r="AL43" s="76" t="s">
        <v>8</v>
      </c>
      <c r="AM43" s="76" t="s">
        <v>8</v>
      </c>
      <c r="AN43" s="76" t="s">
        <v>8</v>
      </c>
      <c r="AO43" s="76" t="s">
        <v>8</v>
      </c>
      <c r="AP43" s="76" t="s">
        <v>8</v>
      </c>
      <c r="AQ43" s="76" t="s">
        <v>8</v>
      </c>
      <c r="AR43" s="76" t="s">
        <v>8</v>
      </c>
      <c r="AS43" s="76" t="s">
        <v>8</v>
      </c>
      <c r="AT43" s="76" t="s">
        <v>8</v>
      </c>
      <c r="AU43" s="76" t="s">
        <v>8</v>
      </c>
      <c r="AV43" s="76" t="s">
        <v>8</v>
      </c>
      <c r="AW43" s="76" t="s">
        <v>8</v>
      </c>
      <c r="AX43" s="76" t="s">
        <v>8</v>
      </c>
      <c r="AY43" s="76" t="s">
        <v>8</v>
      </c>
      <c r="AZ43" s="76" t="s">
        <v>8</v>
      </c>
      <c r="BA43" s="76" t="s">
        <v>8</v>
      </c>
      <c r="BB43" s="76" t="s">
        <v>8</v>
      </c>
      <c r="BC43" s="76" t="s">
        <v>8</v>
      </c>
      <c r="BD43" s="76" t="s">
        <v>8</v>
      </c>
    </row>
    <row r="44" spans="1:56">
      <c r="A44" s="76">
        <v>1019.2545988838837</v>
      </c>
      <c r="B44" s="76">
        <v>503.18737948479185</v>
      </c>
      <c r="C44" s="76">
        <v>331.27057666706742</v>
      </c>
      <c r="D44" s="76">
        <v>245.39222675718355</v>
      </c>
      <c r="E44" s="76">
        <v>193.93352316197118</v>
      </c>
      <c r="F44" s="76">
        <v>159.69230535672099</v>
      </c>
      <c r="G44" s="76">
        <v>135.28968017781347</v>
      </c>
      <c r="H44" s="76">
        <v>117.04264290738999</v>
      </c>
      <c r="I44" s="76">
        <v>102.90125050050169</v>
      </c>
      <c r="J44" s="76">
        <v>91.637824124915767</v>
      </c>
      <c r="K44" s="76">
        <v>82.470440376558187</v>
      </c>
      <c r="L44" s="76">
        <v>74.880824754782807</v>
      </c>
      <c r="M44" s="76">
        <v>68.506055025536654</v>
      </c>
      <c r="N44" s="76">
        <v>63.092403829083587</v>
      </c>
      <c r="O44" s="76">
        <v>58.452254675431746</v>
      </c>
      <c r="P44" s="76">
        <v>54.445429413515271</v>
      </c>
      <c r="Q44" s="76">
        <v>50.964140529836506</v>
      </c>
      <c r="R44" s="76">
        <v>47.927886246352074</v>
      </c>
      <c r="S44" s="76">
        <v>45.27482359192576</v>
      </c>
      <c r="T44" s="76">
        <v>42.952969554273125</v>
      </c>
      <c r="U44" s="76">
        <v>40.926204593646091</v>
      </c>
      <c r="V44" s="76">
        <v>39.163787006187192</v>
      </c>
      <c r="W44" s="76">
        <v>37.644709761817715</v>
      </c>
      <c r="X44" s="76">
        <v>36.353712176560329</v>
      </c>
      <c r="Y44" s="76">
        <v>35.283481536623476</v>
      </c>
      <c r="Z44" s="76">
        <v>34.432794378890385</v>
      </c>
      <c r="AA44" s="76">
        <v>33.808164615285939</v>
      </c>
      <c r="AB44" s="76">
        <v>33.427813148745244</v>
      </c>
      <c r="AC44" s="76">
        <v>33.324065422137835</v>
      </c>
      <c r="AD44" s="76">
        <v>33.547301286085073</v>
      </c>
      <c r="AE44" s="76">
        <v>34.186902100074249</v>
      </c>
      <c r="AF44" s="76" t="s">
        <v>8</v>
      </c>
      <c r="AG44" s="76" t="s">
        <v>8</v>
      </c>
      <c r="AH44" s="76" t="s">
        <v>8</v>
      </c>
      <c r="AI44" s="76" t="s">
        <v>8</v>
      </c>
      <c r="AJ44" s="76" t="s">
        <v>8</v>
      </c>
      <c r="AK44" s="76" t="s">
        <v>8</v>
      </c>
      <c r="AL44" s="76" t="s">
        <v>8</v>
      </c>
      <c r="AM44" s="76" t="s">
        <v>8</v>
      </c>
      <c r="AN44" s="76" t="s">
        <v>8</v>
      </c>
      <c r="AO44" s="76" t="s">
        <v>8</v>
      </c>
      <c r="AP44" s="76" t="s">
        <v>8</v>
      </c>
      <c r="AQ44" s="76" t="s">
        <v>8</v>
      </c>
      <c r="AR44" s="76" t="s">
        <v>8</v>
      </c>
      <c r="AS44" s="76" t="s">
        <v>8</v>
      </c>
      <c r="AT44" s="76" t="s">
        <v>8</v>
      </c>
      <c r="AU44" s="76" t="s">
        <v>8</v>
      </c>
      <c r="AV44" s="76" t="s">
        <v>8</v>
      </c>
      <c r="AW44" s="76" t="s">
        <v>8</v>
      </c>
      <c r="AX44" s="76" t="s">
        <v>8</v>
      </c>
      <c r="AY44" s="76" t="s">
        <v>8</v>
      </c>
      <c r="AZ44" s="76" t="s">
        <v>8</v>
      </c>
      <c r="BA44" s="76" t="s">
        <v>8</v>
      </c>
      <c r="BB44" s="76" t="s">
        <v>8</v>
      </c>
      <c r="BC44" s="76" t="s">
        <v>8</v>
      </c>
      <c r="BD44" s="76" t="s">
        <v>8</v>
      </c>
    </row>
    <row r="45" spans="1:56">
      <c r="A45" s="76">
        <v>1019.4154226340737</v>
      </c>
      <c r="B45" s="76">
        <v>503.32344176554557</v>
      </c>
      <c r="C45" s="76">
        <v>331.39786753763792</v>
      </c>
      <c r="D45" s="76">
        <v>245.51942866520508</v>
      </c>
      <c r="E45" s="76">
        <v>194.06895195633248</v>
      </c>
      <c r="F45" s="76">
        <v>159.83226288057986</v>
      </c>
      <c r="G45" s="76">
        <v>135.43938730577486</v>
      </c>
      <c r="H45" s="76">
        <v>117.20093535018739</v>
      </c>
      <c r="I45" s="76">
        <v>103.06977098785975</v>
      </c>
      <c r="J45" s="76">
        <v>91.816855165242956</v>
      </c>
      <c r="K45" s="76">
        <v>82.663380576609839</v>
      </c>
      <c r="L45" s="76">
        <v>75.085578549257036</v>
      </c>
      <c r="M45" s="76">
        <v>68.72680112426815</v>
      </c>
      <c r="N45" s="76">
        <v>63.330577389954321</v>
      </c>
      <c r="O45" s="76">
        <v>58.709344821786082</v>
      </c>
      <c r="P45" s="76">
        <v>54.721769531182851</v>
      </c>
      <c r="Q45" s="76">
        <v>51.263253689654647</v>
      </c>
      <c r="R45" s="76">
        <v>48.254162068601715</v>
      </c>
      <c r="S45" s="76">
        <v>45.628880471479626</v>
      </c>
      <c r="T45" s="76">
        <v>43.341089163177209</v>
      </c>
      <c r="U45" s="76">
        <v>41.351870844684427</v>
      </c>
      <c r="V45" s="76">
        <v>39.633769026602259</v>
      </c>
      <c r="W45" s="76">
        <v>38.166193112184082</v>
      </c>
      <c r="X45" s="76">
        <v>36.93731883844881</v>
      </c>
      <c r="Y45" s="76">
        <v>35.941832610867401</v>
      </c>
      <c r="Z45" s="76">
        <v>35.182318880297771</v>
      </c>
      <c r="AA45" s="76">
        <v>34.672877270988906</v>
      </c>
      <c r="AB45" s="76">
        <v>34.440891535889335</v>
      </c>
      <c r="AC45" s="76">
        <v>34.530087288033776</v>
      </c>
      <c r="AD45" s="76">
        <v>35.019773255513023</v>
      </c>
      <c r="AE45" s="76" t="s">
        <v>8</v>
      </c>
      <c r="AF45" s="76" t="s">
        <v>8</v>
      </c>
      <c r="AG45" s="76" t="s">
        <v>8</v>
      </c>
      <c r="AH45" s="76" t="s">
        <v>8</v>
      </c>
      <c r="AI45" s="76" t="s">
        <v>8</v>
      </c>
      <c r="AJ45" s="76" t="s">
        <v>8</v>
      </c>
      <c r="AK45" s="76" t="s">
        <v>8</v>
      </c>
      <c r="AL45" s="76" t="s">
        <v>8</v>
      </c>
      <c r="AM45" s="76" t="s">
        <v>8</v>
      </c>
      <c r="AN45" s="76" t="s">
        <v>8</v>
      </c>
      <c r="AO45" s="76" t="s">
        <v>8</v>
      </c>
      <c r="AP45" s="76" t="s">
        <v>8</v>
      </c>
      <c r="AQ45" s="76" t="s">
        <v>8</v>
      </c>
      <c r="AR45" s="76" t="s">
        <v>8</v>
      </c>
      <c r="AS45" s="76" t="s">
        <v>8</v>
      </c>
      <c r="AT45" s="76" t="s">
        <v>8</v>
      </c>
      <c r="AU45" s="76" t="s">
        <v>8</v>
      </c>
      <c r="AV45" s="76" t="s">
        <v>8</v>
      </c>
      <c r="AW45" s="76" t="s">
        <v>8</v>
      </c>
      <c r="AX45" s="76" t="s">
        <v>8</v>
      </c>
      <c r="AY45" s="76" t="s">
        <v>8</v>
      </c>
      <c r="AZ45" s="76" t="s">
        <v>8</v>
      </c>
      <c r="BA45" s="76" t="s">
        <v>8</v>
      </c>
      <c r="BB45" s="76" t="s">
        <v>8</v>
      </c>
      <c r="BC45" s="76" t="s">
        <v>8</v>
      </c>
      <c r="BD45" s="76" t="s">
        <v>8</v>
      </c>
    </row>
    <row r="46" spans="1:56">
      <c r="A46" s="76">
        <v>1019.6039948919771</v>
      </c>
      <c r="B46" s="76">
        <v>503.46905425907573</v>
      </c>
      <c r="C46" s="76">
        <v>331.53541181240814</v>
      </c>
      <c r="D46" s="76">
        <v>245.66322455387495</v>
      </c>
      <c r="E46" s="76">
        <v>194.21504090392745</v>
      </c>
      <c r="F46" s="76">
        <v>159.98745254289372</v>
      </c>
      <c r="G46" s="76">
        <v>135.60238986730027</v>
      </c>
      <c r="H46" s="76">
        <v>117.37365551768093</v>
      </c>
      <c r="I46" s="76">
        <v>103.25249899004783</v>
      </c>
      <c r="J46" s="76">
        <v>92.013341345099178</v>
      </c>
      <c r="K46" s="76">
        <v>82.871172689478342</v>
      </c>
      <c r="L46" s="76">
        <v>75.309155400134529</v>
      </c>
      <c r="M46" s="76">
        <v>68.967554829948725</v>
      </c>
      <c r="N46" s="76">
        <v>63.589915345397621</v>
      </c>
      <c r="O46" s="76">
        <v>58.987431086211743</v>
      </c>
      <c r="P46" s="76">
        <v>55.022148945748995</v>
      </c>
      <c r="Q46" s="76">
        <v>51.590305491222217</v>
      </c>
      <c r="R46" s="76">
        <v>48.608193589416416</v>
      </c>
      <c r="S46" s="76">
        <v>46.016140296632045</v>
      </c>
      <c r="T46" s="76">
        <v>43.764740925181414</v>
      </c>
      <c r="U46" s="76">
        <v>41.81839676105227</v>
      </c>
      <c r="V46" s="76">
        <v>40.149923150277822</v>
      </c>
      <c r="W46" s="76">
        <v>38.742041422164235</v>
      </c>
      <c r="X46" s="76">
        <v>37.584643094192955</v>
      </c>
      <c r="Y46" s="76">
        <v>36.675876942254384</v>
      </c>
      <c r="Z46" s="76">
        <v>36.025401079622434</v>
      </c>
      <c r="AA46" s="76">
        <v>35.655537337439306</v>
      </c>
      <c r="AB46" s="76">
        <v>35.60351419591364</v>
      </c>
      <c r="AC46" s="76">
        <v>35.939234098352898</v>
      </c>
      <c r="AD46" s="76" t="s">
        <v>8</v>
      </c>
      <c r="AE46" s="76" t="s">
        <v>8</v>
      </c>
      <c r="AF46" s="76" t="s">
        <v>8</v>
      </c>
      <c r="AG46" s="76" t="s">
        <v>8</v>
      </c>
      <c r="AH46" s="76" t="s">
        <v>8</v>
      </c>
      <c r="AI46" s="76" t="s">
        <v>8</v>
      </c>
      <c r="AJ46" s="76" t="s">
        <v>8</v>
      </c>
      <c r="AK46" s="76" t="s">
        <v>8</v>
      </c>
      <c r="AL46" s="76" t="s">
        <v>8</v>
      </c>
      <c r="AM46" s="76" t="s">
        <v>8</v>
      </c>
      <c r="AN46" s="76" t="s">
        <v>8</v>
      </c>
      <c r="AO46" s="76" t="s">
        <v>8</v>
      </c>
      <c r="AP46" s="76" t="s">
        <v>8</v>
      </c>
      <c r="AQ46" s="76" t="s">
        <v>8</v>
      </c>
      <c r="AR46" s="76" t="s">
        <v>8</v>
      </c>
      <c r="AS46" s="76" t="s">
        <v>8</v>
      </c>
      <c r="AT46" s="76" t="s">
        <v>8</v>
      </c>
      <c r="AU46" s="76" t="s">
        <v>8</v>
      </c>
      <c r="AV46" s="76" t="s">
        <v>8</v>
      </c>
      <c r="AW46" s="76" t="s">
        <v>8</v>
      </c>
      <c r="AX46" s="76" t="s">
        <v>8</v>
      </c>
      <c r="AY46" s="76" t="s">
        <v>8</v>
      </c>
      <c r="AZ46" s="76" t="s">
        <v>8</v>
      </c>
      <c r="BA46" s="76" t="s">
        <v>8</v>
      </c>
      <c r="BB46" s="76" t="s">
        <v>8</v>
      </c>
      <c r="BC46" s="76" t="s">
        <v>8</v>
      </c>
      <c r="BD46" s="76" t="s">
        <v>8</v>
      </c>
    </row>
    <row r="47" spans="1:56">
      <c r="A47" s="76">
        <v>1019.797475575932</v>
      </c>
      <c r="B47" s="76">
        <v>503.6247469454209</v>
      </c>
      <c r="C47" s="76">
        <v>331.6917496777798</v>
      </c>
      <c r="D47" s="76">
        <v>245.81747873329303</v>
      </c>
      <c r="E47" s="76">
        <v>194.37713207847725</v>
      </c>
      <c r="F47" s="76">
        <v>160.15611310148819</v>
      </c>
      <c r="G47" s="76">
        <v>135.78000219876515</v>
      </c>
      <c r="H47" s="76">
        <v>117.56058724246681</v>
      </c>
      <c r="I47" s="76">
        <v>103.45297860084302</v>
      </c>
      <c r="J47" s="76">
        <v>92.224501725438955</v>
      </c>
      <c r="K47" s="76">
        <v>83.097878102907998</v>
      </c>
      <c r="L47" s="76">
        <v>75.552758921343155</v>
      </c>
      <c r="M47" s="76">
        <v>69.229381714698505</v>
      </c>
      <c r="N47" s="76">
        <v>63.869950231809412</v>
      </c>
      <c r="O47" s="76">
        <v>59.289262194131922</v>
      </c>
      <c r="P47" s="76">
        <v>55.350161875095573</v>
      </c>
      <c r="Q47" s="76">
        <v>51.944478745914587</v>
      </c>
      <c r="R47" s="76">
        <v>48.994767197683203</v>
      </c>
      <c r="S47" s="76">
        <v>46.437955782421234</v>
      </c>
      <c r="T47" s="76">
        <v>44.228008996668521</v>
      </c>
      <c r="U47" s="76">
        <v>42.329456828240083</v>
      </c>
      <c r="V47" s="76">
        <v>40.718315683920494</v>
      </c>
      <c r="W47" s="76">
        <v>39.378750773550038</v>
      </c>
      <c r="X47" s="76">
        <v>38.303798510771259</v>
      </c>
      <c r="Y47" s="76">
        <v>37.498222337233237</v>
      </c>
      <c r="Z47" s="76">
        <v>36.979048746056129</v>
      </c>
      <c r="AA47" s="76">
        <v>36.777051729090104</v>
      </c>
      <c r="AB47" s="76">
        <v>36.953240809738006</v>
      </c>
      <c r="AC47" s="76" t="s">
        <v>8</v>
      </c>
      <c r="AD47" s="76" t="s">
        <v>8</v>
      </c>
      <c r="AE47" s="76" t="s">
        <v>8</v>
      </c>
      <c r="AF47" s="76" t="s">
        <v>8</v>
      </c>
      <c r="AG47" s="76" t="s">
        <v>8</v>
      </c>
      <c r="AH47" s="76" t="s">
        <v>8</v>
      </c>
      <c r="AI47" s="76" t="s">
        <v>8</v>
      </c>
      <c r="AJ47" s="76" t="s">
        <v>8</v>
      </c>
      <c r="AK47" s="76" t="s">
        <v>8</v>
      </c>
      <c r="AL47" s="76" t="s">
        <v>8</v>
      </c>
      <c r="AM47" s="76" t="s">
        <v>8</v>
      </c>
      <c r="AN47" s="76" t="s">
        <v>8</v>
      </c>
      <c r="AO47" s="76" t="s">
        <v>8</v>
      </c>
      <c r="AP47" s="76" t="s">
        <v>8</v>
      </c>
      <c r="AQ47" s="76" t="s">
        <v>8</v>
      </c>
      <c r="AR47" s="76" t="s">
        <v>8</v>
      </c>
      <c r="AS47" s="76" t="s">
        <v>8</v>
      </c>
      <c r="AT47" s="76" t="s">
        <v>8</v>
      </c>
      <c r="AU47" s="76" t="s">
        <v>8</v>
      </c>
      <c r="AV47" s="76" t="s">
        <v>8</v>
      </c>
      <c r="AW47" s="76" t="s">
        <v>8</v>
      </c>
      <c r="AX47" s="76" t="s">
        <v>8</v>
      </c>
      <c r="AY47" s="76" t="s">
        <v>8</v>
      </c>
      <c r="AZ47" s="76" t="s">
        <v>8</v>
      </c>
      <c r="BA47" s="76" t="s">
        <v>8</v>
      </c>
      <c r="BB47" s="76" t="s">
        <v>8</v>
      </c>
      <c r="BC47" s="76" t="s">
        <v>8</v>
      </c>
      <c r="BD47" s="76" t="s">
        <v>8</v>
      </c>
    </row>
    <row r="48" spans="1:56">
      <c r="A48" s="76">
        <v>1020.0083027922349</v>
      </c>
      <c r="B48" s="76">
        <v>503.80603378066814</v>
      </c>
      <c r="C48" s="76">
        <v>331.85906632436757</v>
      </c>
      <c r="D48" s="76">
        <v>245.9894137480978</v>
      </c>
      <c r="E48" s="76">
        <v>194.55323078709117</v>
      </c>
      <c r="F48" s="76">
        <v>160.33981283520276</v>
      </c>
      <c r="G48" s="76">
        <v>135.97195087622623</v>
      </c>
      <c r="H48" s="76">
        <v>117.76571944572601</v>
      </c>
      <c r="I48" s="76">
        <v>103.6679559433925</v>
      </c>
      <c r="J48" s="76">
        <v>92.454704831455999</v>
      </c>
      <c r="K48" s="76">
        <v>83.344633460925053</v>
      </c>
      <c r="L48" s="76">
        <v>75.817314006129948</v>
      </c>
      <c r="M48" s="76">
        <v>69.511532575528364</v>
      </c>
      <c r="N48" s="76">
        <v>64.173357151509677</v>
      </c>
      <c r="O48" s="76">
        <v>59.618337574701989</v>
      </c>
      <c r="P48" s="76">
        <v>55.704533130175491</v>
      </c>
      <c r="Q48" s="76">
        <v>52.330404780128539</v>
      </c>
      <c r="R48" s="76">
        <v>49.414762041428055</v>
      </c>
      <c r="S48" s="76">
        <v>46.897971958228375</v>
      </c>
      <c r="T48" s="76">
        <v>44.733983951813599</v>
      </c>
      <c r="U48" s="76">
        <v>42.890430611924998</v>
      </c>
      <c r="V48" s="76">
        <v>41.344508330269463</v>
      </c>
      <c r="W48" s="76">
        <v>40.083233694921624</v>
      </c>
      <c r="X48" s="76">
        <v>39.105845206407579</v>
      </c>
      <c r="Y48" s="76">
        <v>38.423694127050894</v>
      </c>
      <c r="Z48" s="76">
        <v>38.061003223061519</v>
      </c>
      <c r="AA48" s="76">
        <v>38.070233603663084</v>
      </c>
      <c r="AB48" s="76" t="s">
        <v>8</v>
      </c>
      <c r="AC48" s="76" t="s">
        <v>8</v>
      </c>
      <c r="AD48" s="76" t="s">
        <v>8</v>
      </c>
      <c r="AE48" s="76" t="s">
        <v>8</v>
      </c>
      <c r="AF48" s="76" t="s">
        <v>8</v>
      </c>
      <c r="AG48" s="76" t="s">
        <v>8</v>
      </c>
      <c r="AH48" s="76" t="s">
        <v>8</v>
      </c>
      <c r="AI48" s="76" t="s">
        <v>8</v>
      </c>
      <c r="AJ48" s="76" t="s">
        <v>8</v>
      </c>
      <c r="AK48" s="76" t="s">
        <v>8</v>
      </c>
      <c r="AL48" s="76" t="s">
        <v>8</v>
      </c>
      <c r="AM48" s="76" t="s">
        <v>8</v>
      </c>
      <c r="AN48" s="76" t="s">
        <v>8</v>
      </c>
      <c r="AO48" s="76" t="s">
        <v>8</v>
      </c>
      <c r="AP48" s="76" t="s">
        <v>8</v>
      </c>
      <c r="AQ48" s="76" t="s">
        <v>8</v>
      </c>
      <c r="AR48" s="76" t="s">
        <v>8</v>
      </c>
      <c r="AS48" s="76" t="s">
        <v>8</v>
      </c>
      <c r="AT48" s="76" t="s">
        <v>8</v>
      </c>
      <c r="AU48" s="76" t="s">
        <v>8</v>
      </c>
      <c r="AV48" s="76" t="s">
        <v>8</v>
      </c>
      <c r="AW48" s="76" t="s">
        <v>8</v>
      </c>
      <c r="AX48" s="76" t="s">
        <v>8</v>
      </c>
      <c r="AY48" s="76" t="s">
        <v>8</v>
      </c>
      <c r="AZ48" s="76" t="s">
        <v>8</v>
      </c>
      <c r="BA48" s="76" t="s">
        <v>8</v>
      </c>
      <c r="BB48" s="76" t="s">
        <v>8</v>
      </c>
      <c r="BC48" s="76" t="s">
        <v>8</v>
      </c>
      <c r="BD48" s="76" t="s">
        <v>8</v>
      </c>
    </row>
    <row r="49" spans="1:56">
      <c r="A49" s="76">
        <v>1020.2612682941499</v>
      </c>
      <c r="B49" s="76">
        <v>503.99691390949818</v>
      </c>
      <c r="C49" s="76">
        <v>332.0458341140702</v>
      </c>
      <c r="D49" s="76">
        <v>246.17550067107146</v>
      </c>
      <c r="E49" s="76">
        <v>194.74455467132773</v>
      </c>
      <c r="F49" s="76">
        <v>160.53773839384121</v>
      </c>
      <c r="G49" s="76">
        <v>136.18249528962392</v>
      </c>
      <c r="H49" s="76">
        <v>117.98500073407929</v>
      </c>
      <c r="I49" s="76">
        <v>103.9020593461656</v>
      </c>
      <c r="J49" s="76">
        <v>92.704945617001243</v>
      </c>
      <c r="K49" s="76">
        <v>83.612186652093655</v>
      </c>
      <c r="L49" s="76">
        <v>76.101775946833172</v>
      </c>
      <c r="M49" s="76">
        <v>69.816672164974605</v>
      </c>
      <c r="N49" s="76">
        <v>64.503638400814083</v>
      </c>
      <c r="O49" s="76">
        <v>59.97300953193448</v>
      </c>
      <c r="P49" s="76">
        <v>56.089906652539511</v>
      </c>
      <c r="Q49" s="76">
        <v>52.748659645969646</v>
      </c>
      <c r="R49" s="76">
        <v>49.871607774641227</v>
      </c>
      <c r="S49" s="76">
        <v>47.398957624547222</v>
      </c>
      <c r="T49" s="76">
        <v>45.28767575618371</v>
      </c>
      <c r="U49" s="76">
        <v>43.50631757297878</v>
      </c>
      <c r="V49" s="76">
        <v>42.034660375862693</v>
      </c>
      <c r="W49" s="76">
        <v>40.865554758751912</v>
      </c>
      <c r="X49" s="76">
        <v>40.00411330145905</v>
      </c>
      <c r="Y49" s="76">
        <v>39.46774976377128</v>
      </c>
      <c r="Z49" s="76">
        <v>39.300548929425638</v>
      </c>
      <c r="AA49" s="76" t="s">
        <v>8</v>
      </c>
      <c r="AB49" s="76" t="s">
        <v>8</v>
      </c>
      <c r="AC49" s="76" t="s">
        <v>8</v>
      </c>
      <c r="AD49" s="76" t="s">
        <v>8</v>
      </c>
      <c r="AE49" s="76" t="s">
        <v>8</v>
      </c>
      <c r="AF49" s="76" t="s">
        <v>8</v>
      </c>
      <c r="AG49" s="76" t="s">
        <v>8</v>
      </c>
      <c r="AH49" s="76" t="s">
        <v>8</v>
      </c>
      <c r="AI49" s="76" t="s">
        <v>8</v>
      </c>
      <c r="AJ49" s="76" t="s">
        <v>8</v>
      </c>
      <c r="AK49" s="76" t="s">
        <v>8</v>
      </c>
      <c r="AL49" s="76" t="s">
        <v>8</v>
      </c>
      <c r="AM49" s="76" t="s">
        <v>8</v>
      </c>
      <c r="AN49" s="76" t="s">
        <v>8</v>
      </c>
      <c r="AO49" s="76" t="s">
        <v>8</v>
      </c>
      <c r="AP49" s="76" t="s">
        <v>8</v>
      </c>
      <c r="AQ49" s="76" t="s">
        <v>8</v>
      </c>
      <c r="AR49" s="76" t="s">
        <v>8</v>
      </c>
      <c r="AS49" s="76" t="s">
        <v>8</v>
      </c>
      <c r="AT49" s="76" t="s">
        <v>8</v>
      </c>
      <c r="AU49" s="76" t="s">
        <v>8</v>
      </c>
      <c r="AV49" s="76" t="s">
        <v>8</v>
      </c>
      <c r="AW49" s="76" t="s">
        <v>8</v>
      </c>
      <c r="AX49" s="76" t="s">
        <v>8</v>
      </c>
      <c r="AY49" s="76" t="s">
        <v>8</v>
      </c>
      <c r="AZ49" s="76" t="s">
        <v>8</v>
      </c>
      <c r="BA49" s="76" t="s">
        <v>8</v>
      </c>
      <c r="BB49" s="76" t="s">
        <v>8</v>
      </c>
      <c r="BC49" s="76" t="s">
        <v>8</v>
      </c>
      <c r="BD49" s="76" t="s">
        <v>8</v>
      </c>
    </row>
    <row r="50" spans="1:56">
      <c r="A50" s="76">
        <v>1020.5117601343527</v>
      </c>
      <c r="B50" s="76">
        <v>504.20980815803563</v>
      </c>
      <c r="C50" s="76">
        <v>332.24652217823893</v>
      </c>
      <c r="D50" s="76">
        <v>246.37692289738135</v>
      </c>
      <c r="E50" s="76">
        <v>194.94990598945674</v>
      </c>
      <c r="F50" s="76">
        <v>160.75482216045117</v>
      </c>
      <c r="G50" s="76">
        <v>136.40680684696977</v>
      </c>
      <c r="H50" s="76">
        <v>118.22362277634012</v>
      </c>
      <c r="I50" s="76">
        <v>104.15632065688241</v>
      </c>
      <c r="J50" s="76">
        <v>92.975959653159563</v>
      </c>
      <c r="K50" s="76">
        <v>83.89933969265094</v>
      </c>
      <c r="L50" s="76">
        <v>76.408995683207806</v>
      </c>
      <c r="M50" s="76">
        <v>70.148506976730417</v>
      </c>
      <c r="N50" s="76">
        <v>64.858927074134783</v>
      </c>
      <c r="O50" s="76">
        <v>60.358157324555755</v>
      </c>
      <c r="P50" s="76">
        <v>56.506752647808639</v>
      </c>
      <c r="Q50" s="76">
        <v>53.202690276415936</v>
      </c>
      <c r="R50" s="76">
        <v>50.368001123703898</v>
      </c>
      <c r="S50" s="76">
        <v>47.945837804760629</v>
      </c>
      <c r="T50" s="76">
        <v>45.893838586988728</v>
      </c>
      <c r="U50" s="76">
        <v>44.182892674189745</v>
      </c>
      <c r="V50" s="76">
        <v>42.798287878801105</v>
      </c>
      <c r="W50" s="76">
        <v>41.738098430746341</v>
      </c>
      <c r="X50" s="76">
        <v>41.012478112149303</v>
      </c>
      <c r="Y50" s="76">
        <v>40.657124013243951</v>
      </c>
      <c r="Z50" s="76" t="s">
        <v>8</v>
      </c>
      <c r="AA50" s="76" t="s">
        <v>8</v>
      </c>
      <c r="AB50" s="76" t="s">
        <v>8</v>
      </c>
      <c r="AC50" s="76" t="s">
        <v>8</v>
      </c>
      <c r="AD50" s="76" t="s">
        <v>8</v>
      </c>
      <c r="AE50" s="76" t="s">
        <v>8</v>
      </c>
      <c r="AF50" s="76" t="s">
        <v>8</v>
      </c>
      <c r="AG50" s="76" t="s">
        <v>8</v>
      </c>
      <c r="AH50" s="76" t="s">
        <v>8</v>
      </c>
      <c r="AI50" s="76" t="s">
        <v>8</v>
      </c>
      <c r="AJ50" s="76" t="s">
        <v>8</v>
      </c>
      <c r="AK50" s="76" t="s">
        <v>8</v>
      </c>
      <c r="AL50" s="76" t="s">
        <v>8</v>
      </c>
      <c r="AM50" s="76" t="s">
        <v>8</v>
      </c>
      <c r="AN50" s="76" t="s">
        <v>8</v>
      </c>
      <c r="AO50" s="76" t="s">
        <v>8</v>
      </c>
      <c r="AP50" s="76" t="s">
        <v>8</v>
      </c>
      <c r="AQ50" s="76" t="s">
        <v>8</v>
      </c>
      <c r="AR50" s="76" t="s">
        <v>8</v>
      </c>
      <c r="AS50" s="76" t="s">
        <v>8</v>
      </c>
      <c r="AT50" s="76" t="s">
        <v>8</v>
      </c>
      <c r="AU50" s="76" t="s">
        <v>8</v>
      </c>
      <c r="AV50" s="76" t="s">
        <v>8</v>
      </c>
      <c r="AW50" s="76" t="s">
        <v>8</v>
      </c>
      <c r="AX50" s="76" t="s">
        <v>8</v>
      </c>
      <c r="AY50" s="76" t="s">
        <v>8</v>
      </c>
      <c r="AZ50" s="76" t="s">
        <v>8</v>
      </c>
      <c r="BA50" s="76" t="s">
        <v>8</v>
      </c>
      <c r="BB50" s="76" t="s">
        <v>8</v>
      </c>
      <c r="BC50" s="76" t="s">
        <v>8</v>
      </c>
      <c r="BD50" s="76" t="s">
        <v>8</v>
      </c>
    </row>
    <row r="51" spans="1:56">
      <c r="A51" s="76">
        <v>1020.807089825635</v>
      </c>
      <c r="B51" s="76">
        <v>504.43979724832644</v>
      </c>
      <c r="C51" s="76">
        <v>332.46446191144503</v>
      </c>
      <c r="D51" s="76">
        <v>246.59303312286326</v>
      </c>
      <c r="E51" s="76">
        <v>195.1757948530659</v>
      </c>
      <c r="F51" s="76">
        <v>160.98550755122596</v>
      </c>
      <c r="G51" s="76">
        <v>136.65095427202482</v>
      </c>
      <c r="H51" s="76">
        <v>118.48266730461363</v>
      </c>
      <c r="I51" s="76">
        <v>104.43136394408326</v>
      </c>
      <c r="J51" s="76">
        <v>93.266186630779373</v>
      </c>
      <c r="K51" s="76">
        <v>84.208916051808814</v>
      </c>
      <c r="L51" s="76">
        <v>76.742601702985027</v>
      </c>
      <c r="M51" s="76">
        <v>70.504533500831357</v>
      </c>
      <c r="N51" s="76">
        <v>65.243926122767391</v>
      </c>
      <c r="O51" s="76">
        <v>60.773616102499282</v>
      </c>
      <c r="P51" s="76">
        <v>56.9579526626666</v>
      </c>
      <c r="Q51" s="76">
        <v>53.694450198611761</v>
      </c>
      <c r="R51" s="76">
        <v>50.908027076902314</v>
      </c>
      <c r="S51" s="76">
        <v>48.54225741502097</v>
      </c>
      <c r="T51" s="76">
        <v>46.556884493980682</v>
      </c>
      <c r="U51" s="76">
        <v>44.928022033759412</v>
      </c>
      <c r="V51" s="76">
        <v>43.645580480068972</v>
      </c>
      <c r="W51" s="76">
        <v>42.711742674314216</v>
      </c>
      <c r="X51" s="76">
        <v>42.153571180994163</v>
      </c>
      <c r="Y51" s="76" t="s">
        <v>8</v>
      </c>
      <c r="Z51" s="76" t="s">
        <v>8</v>
      </c>
      <c r="AA51" s="76" t="s">
        <v>8</v>
      </c>
      <c r="AB51" s="76" t="s">
        <v>8</v>
      </c>
      <c r="AC51" s="76" t="s">
        <v>8</v>
      </c>
      <c r="AD51" s="76" t="s">
        <v>8</v>
      </c>
      <c r="AE51" s="76" t="s">
        <v>8</v>
      </c>
      <c r="AF51" s="76" t="s">
        <v>8</v>
      </c>
      <c r="AG51" s="76" t="s">
        <v>8</v>
      </c>
      <c r="AH51" s="76" t="s">
        <v>8</v>
      </c>
      <c r="AI51" s="76" t="s">
        <v>8</v>
      </c>
      <c r="AJ51" s="76" t="s">
        <v>8</v>
      </c>
      <c r="AK51" s="76" t="s">
        <v>8</v>
      </c>
      <c r="AL51" s="76" t="s">
        <v>8</v>
      </c>
      <c r="AM51" s="76" t="s">
        <v>8</v>
      </c>
      <c r="AN51" s="76" t="s">
        <v>8</v>
      </c>
      <c r="AO51" s="76" t="s">
        <v>8</v>
      </c>
      <c r="AP51" s="76" t="s">
        <v>8</v>
      </c>
      <c r="AQ51" s="76" t="s">
        <v>8</v>
      </c>
      <c r="AR51" s="76" t="s">
        <v>8</v>
      </c>
      <c r="AS51" s="76" t="s">
        <v>8</v>
      </c>
      <c r="AT51" s="76" t="s">
        <v>8</v>
      </c>
      <c r="AU51" s="76" t="s">
        <v>8</v>
      </c>
      <c r="AV51" s="76" t="s">
        <v>8</v>
      </c>
      <c r="AW51" s="76" t="s">
        <v>8</v>
      </c>
      <c r="AX51" s="76" t="s">
        <v>8</v>
      </c>
      <c r="AY51" s="76" t="s">
        <v>8</v>
      </c>
      <c r="AZ51" s="76" t="s">
        <v>8</v>
      </c>
      <c r="BA51" s="76" t="s">
        <v>8</v>
      </c>
      <c r="BB51" s="76" t="s">
        <v>8</v>
      </c>
      <c r="BC51" s="76" t="s">
        <v>8</v>
      </c>
      <c r="BD51" s="76" t="s">
        <v>8</v>
      </c>
    </row>
    <row r="52" spans="1:56">
      <c r="A52" s="76">
        <v>1021.1137754804543</v>
      </c>
      <c r="B52" s="76">
        <v>504.68673009146039</v>
      </c>
      <c r="C52" s="76">
        <v>332.69632223548865</v>
      </c>
      <c r="D52" s="76">
        <v>246.83079740716184</v>
      </c>
      <c r="E52" s="76">
        <v>195.41448398860413</v>
      </c>
      <c r="F52" s="76">
        <v>161.23640733833778</v>
      </c>
      <c r="G52" s="76">
        <v>136.91574053517664</v>
      </c>
      <c r="H52" s="76">
        <v>118.76249945190771</v>
      </c>
      <c r="I52" s="76">
        <v>104.72523877406013</v>
      </c>
      <c r="J52" s="76">
        <v>93.578614853674239</v>
      </c>
      <c r="K52" s="76">
        <v>84.544769887414716</v>
      </c>
      <c r="L52" s="76">
        <v>77.099775759776691</v>
      </c>
      <c r="M52" s="76">
        <v>70.889794056827469</v>
      </c>
      <c r="N52" s="76">
        <v>65.658396597895631</v>
      </c>
      <c r="O52" s="76">
        <v>61.222398442456566</v>
      </c>
      <c r="P52" s="76">
        <v>57.445523811078175</v>
      </c>
      <c r="Q52" s="76">
        <v>54.228131198602476</v>
      </c>
      <c r="R52" s="76">
        <v>51.495311102541656</v>
      </c>
      <c r="S52" s="76">
        <v>49.192534272285329</v>
      </c>
      <c r="T52" s="76">
        <v>47.284522846330134</v>
      </c>
      <c r="U52" s="76">
        <v>45.751461702257643</v>
      </c>
      <c r="V52" s="76">
        <v>44.586522867185018</v>
      </c>
      <c r="W52" s="76">
        <v>43.807619033052454</v>
      </c>
      <c r="X52" s="76" t="s">
        <v>8</v>
      </c>
      <c r="Y52" s="76" t="s">
        <v>8</v>
      </c>
      <c r="Z52" s="76" t="s">
        <v>8</v>
      </c>
      <c r="AA52" s="76" t="s">
        <v>8</v>
      </c>
      <c r="AB52" s="76" t="s">
        <v>8</v>
      </c>
      <c r="AC52" s="76" t="s">
        <v>8</v>
      </c>
      <c r="AD52" s="76" t="s">
        <v>8</v>
      </c>
      <c r="AE52" s="76" t="s">
        <v>8</v>
      </c>
      <c r="AF52" s="76" t="s">
        <v>8</v>
      </c>
      <c r="AG52" s="76" t="s">
        <v>8</v>
      </c>
      <c r="AH52" s="76" t="s">
        <v>8</v>
      </c>
      <c r="AI52" s="76" t="s">
        <v>8</v>
      </c>
      <c r="AJ52" s="76" t="s">
        <v>8</v>
      </c>
      <c r="AK52" s="76" t="s">
        <v>8</v>
      </c>
      <c r="AL52" s="76" t="s">
        <v>8</v>
      </c>
      <c r="AM52" s="76" t="s">
        <v>8</v>
      </c>
      <c r="AN52" s="76" t="s">
        <v>8</v>
      </c>
      <c r="AO52" s="76" t="s">
        <v>8</v>
      </c>
      <c r="AP52" s="76" t="s">
        <v>8</v>
      </c>
      <c r="AQ52" s="76" t="s">
        <v>8</v>
      </c>
      <c r="AR52" s="76" t="s">
        <v>8</v>
      </c>
      <c r="AS52" s="76" t="s">
        <v>8</v>
      </c>
      <c r="AT52" s="76" t="s">
        <v>8</v>
      </c>
      <c r="AU52" s="76" t="s">
        <v>8</v>
      </c>
      <c r="AV52" s="76" t="s">
        <v>8</v>
      </c>
      <c r="AW52" s="76" t="s">
        <v>8</v>
      </c>
      <c r="AX52" s="76" t="s">
        <v>8</v>
      </c>
      <c r="AY52" s="76" t="s">
        <v>8</v>
      </c>
      <c r="AZ52" s="76" t="s">
        <v>8</v>
      </c>
      <c r="BA52" s="76" t="s">
        <v>8</v>
      </c>
      <c r="BB52" s="76" t="s">
        <v>8</v>
      </c>
      <c r="BC52" s="76" t="s">
        <v>8</v>
      </c>
      <c r="BD52" s="76" t="s">
        <v>8</v>
      </c>
    </row>
    <row r="53" spans="1:56">
      <c r="A53" s="76">
        <v>1021.4478234624212</v>
      </c>
      <c r="B53" s="76">
        <v>504.94963400934154</v>
      </c>
      <c r="C53" s="76">
        <v>332.95352542399212</v>
      </c>
      <c r="D53" s="76">
        <v>247.08111004510874</v>
      </c>
      <c r="E53" s="76">
        <v>195.67455990324328</v>
      </c>
      <c r="F53" s="76">
        <v>161.50863947901726</v>
      </c>
      <c r="G53" s="76">
        <v>137.20158247533479</v>
      </c>
      <c r="H53" s="76">
        <v>119.06085341323424</v>
      </c>
      <c r="I53" s="76">
        <v>105.04115047829058</v>
      </c>
      <c r="J53" s="76">
        <v>93.917248005702419</v>
      </c>
      <c r="K53" s="76">
        <v>84.903470976919763</v>
      </c>
      <c r="L53" s="76">
        <v>77.485618373376923</v>
      </c>
      <c r="M53" s="76">
        <v>71.303524112524286</v>
      </c>
      <c r="N53" s="76">
        <v>66.104966197587245</v>
      </c>
      <c r="O53" s="76">
        <v>61.705959012426383</v>
      </c>
      <c r="P53" s="76">
        <v>57.97304162153975</v>
      </c>
      <c r="Q53" s="76">
        <v>54.806490688272653</v>
      </c>
      <c r="R53" s="76">
        <v>52.133101643963428</v>
      </c>
      <c r="S53" s="76">
        <v>49.9031142021785</v>
      </c>
      <c r="T53" s="76">
        <v>48.08480911953265</v>
      </c>
      <c r="U53" s="76">
        <v>46.660853716652397</v>
      </c>
      <c r="V53" s="76">
        <v>45.63913818807589</v>
      </c>
      <c r="W53" s="76" t="s">
        <v>8</v>
      </c>
      <c r="X53" s="76" t="s">
        <v>8</v>
      </c>
      <c r="Y53" s="76" t="s">
        <v>8</v>
      </c>
      <c r="Z53" s="76" t="s">
        <v>8</v>
      </c>
      <c r="AA53" s="76" t="s">
        <v>8</v>
      </c>
      <c r="AB53" s="76" t="s">
        <v>8</v>
      </c>
      <c r="AC53" s="76" t="s">
        <v>8</v>
      </c>
      <c r="AD53" s="76" t="s">
        <v>8</v>
      </c>
      <c r="AE53" s="76" t="s">
        <v>8</v>
      </c>
      <c r="AF53" s="76" t="s">
        <v>8</v>
      </c>
      <c r="AG53" s="76" t="s">
        <v>8</v>
      </c>
      <c r="AH53" s="76" t="s">
        <v>8</v>
      </c>
      <c r="AI53" s="76" t="s">
        <v>8</v>
      </c>
      <c r="AJ53" s="76" t="s">
        <v>8</v>
      </c>
      <c r="AK53" s="76" t="s">
        <v>8</v>
      </c>
      <c r="AL53" s="76" t="s">
        <v>8</v>
      </c>
      <c r="AM53" s="76" t="s">
        <v>8</v>
      </c>
      <c r="AN53" s="76" t="s">
        <v>8</v>
      </c>
      <c r="AO53" s="76" t="s">
        <v>8</v>
      </c>
      <c r="AP53" s="76" t="s">
        <v>8</v>
      </c>
      <c r="AQ53" s="76" t="s">
        <v>8</v>
      </c>
      <c r="AR53" s="76" t="s">
        <v>8</v>
      </c>
      <c r="AS53" s="76" t="s">
        <v>8</v>
      </c>
      <c r="AT53" s="76" t="s">
        <v>8</v>
      </c>
      <c r="AU53" s="76" t="s">
        <v>8</v>
      </c>
      <c r="AV53" s="76" t="s">
        <v>8</v>
      </c>
      <c r="AW53" s="76" t="s">
        <v>8</v>
      </c>
      <c r="AX53" s="76" t="s">
        <v>8</v>
      </c>
      <c r="AY53" s="76" t="s">
        <v>8</v>
      </c>
      <c r="AZ53" s="76" t="s">
        <v>8</v>
      </c>
      <c r="BA53" s="76" t="s">
        <v>8</v>
      </c>
      <c r="BB53" s="76" t="s">
        <v>8</v>
      </c>
      <c r="BC53" s="76" t="s">
        <v>8</v>
      </c>
      <c r="BD53" s="76" t="s">
        <v>8</v>
      </c>
    </row>
    <row r="54" spans="1:56">
      <c r="A54" s="76">
        <v>1021.7993269088155</v>
      </c>
      <c r="B54" s="76">
        <v>505.24406116029809</v>
      </c>
      <c r="C54" s="76">
        <v>333.22200394547514</v>
      </c>
      <c r="D54" s="76">
        <v>247.35421742513026</v>
      </c>
      <c r="E54" s="76">
        <v>195.95672137460207</v>
      </c>
      <c r="F54" s="76">
        <v>161.80216613960238</v>
      </c>
      <c r="G54" s="76">
        <v>137.50550780270737</v>
      </c>
      <c r="H54" s="76">
        <v>119.38107029717754</v>
      </c>
      <c r="I54" s="76">
        <v>105.38326225584414</v>
      </c>
      <c r="J54" s="76">
        <v>94.27798947726761</v>
      </c>
      <c r="K54" s="76">
        <v>85.290349575411227</v>
      </c>
      <c r="L54" s="76">
        <v>77.898986099977591</v>
      </c>
      <c r="M54" s="76">
        <v>71.748221473395077</v>
      </c>
      <c r="N54" s="76">
        <v>66.584838614614199</v>
      </c>
      <c r="O54" s="76">
        <v>62.227652981379407</v>
      </c>
      <c r="P54" s="76">
        <v>58.542859839731115</v>
      </c>
      <c r="Q54" s="76">
        <v>55.432265583394546</v>
      </c>
      <c r="R54" s="76">
        <v>52.827260798826018</v>
      </c>
      <c r="S54" s="76">
        <v>50.681165933827351</v>
      </c>
      <c r="T54" s="76">
        <v>48.964024738911036</v>
      </c>
      <c r="U54" s="76">
        <v>47.672365858048138</v>
      </c>
      <c r="V54" s="76" t="s">
        <v>8</v>
      </c>
      <c r="W54" s="76" t="s">
        <v>8</v>
      </c>
      <c r="X54" s="76" t="s">
        <v>8</v>
      </c>
      <c r="Y54" s="76" t="s">
        <v>8</v>
      </c>
      <c r="Z54" s="76" t="s">
        <v>8</v>
      </c>
      <c r="AA54" s="76" t="s">
        <v>8</v>
      </c>
      <c r="AB54" s="76" t="s">
        <v>8</v>
      </c>
      <c r="AC54" s="76" t="s">
        <v>8</v>
      </c>
      <c r="AD54" s="76" t="s">
        <v>8</v>
      </c>
      <c r="AE54" s="76" t="s">
        <v>8</v>
      </c>
      <c r="AF54" s="76" t="s">
        <v>8</v>
      </c>
      <c r="AG54" s="76" t="s">
        <v>8</v>
      </c>
      <c r="AH54" s="76" t="s">
        <v>8</v>
      </c>
      <c r="AI54" s="76" t="s">
        <v>8</v>
      </c>
      <c r="AJ54" s="76" t="s">
        <v>8</v>
      </c>
      <c r="AK54" s="76" t="s">
        <v>8</v>
      </c>
      <c r="AL54" s="76" t="s">
        <v>8</v>
      </c>
      <c r="AM54" s="76" t="s">
        <v>8</v>
      </c>
      <c r="AN54" s="76" t="s">
        <v>8</v>
      </c>
      <c r="AO54" s="76" t="s">
        <v>8</v>
      </c>
      <c r="AP54" s="76" t="s">
        <v>8</v>
      </c>
      <c r="AQ54" s="76" t="s">
        <v>8</v>
      </c>
      <c r="AR54" s="76" t="s">
        <v>8</v>
      </c>
      <c r="AS54" s="76" t="s">
        <v>8</v>
      </c>
      <c r="AT54" s="76" t="s">
        <v>8</v>
      </c>
      <c r="AU54" s="76" t="s">
        <v>8</v>
      </c>
      <c r="AV54" s="76" t="s">
        <v>8</v>
      </c>
      <c r="AW54" s="76" t="s">
        <v>8</v>
      </c>
      <c r="AX54" s="76" t="s">
        <v>8</v>
      </c>
      <c r="AY54" s="76" t="s">
        <v>8</v>
      </c>
      <c r="AZ54" s="76" t="s">
        <v>8</v>
      </c>
      <c r="BA54" s="76" t="s">
        <v>8</v>
      </c>
      <c r="BB54" s="76" t="s">
        <v>8</v>
      </c>
      <c r="BC54" s="76" t="s">
        <v>8</v>
      </c>
      <c r="BD54" s="76" t="s">
        <v>8</v>
      </c>
    </row>
    <row r="55" spans="1:56">
      <c r="A55" s="76">
        <v>1022.2047468501776</v>
      </c>
      <c r="B55" s="76">
        <v>505.54716062613846</v>
      </c>
      <c r="C55" s="76">
        <v>333.51594587150794</v>
      </c>
      <c r="D55" s="76">
        <v>247.65066472467086</v>
      </c>
      <c r="E55" s="76">
        <v>196.26057845125476</v>
      </c>
      <c r="F55" s="76">
        <v>162.11324474397384</v>
      </c>
      <c r="G55" s="76">
        <v>137.83113801598583</v>
      </c>
      <c r="H55" s="76">
        <v>119.72754711446426</v>
      </c>
      <c r="I55" s="76">
        <v>105.74664164949843</v>
      </c>
      <c r="J55" s="76">
        <v>94.666396209751596</v>
      </c>
      <c r="K55" s="76">
        <v>85.703724543897891</v>
      </c>
      <c r="L55" s="76">
        <v>78.342109068634997</v>
      </c>
      <c r="M55" s="76">
        <v>72.224654633240107</v>
      </c>
      <c r="N55" s="76">
        <v>67.100947067772509</v>
      </c>
      <c r="O55" s="76">
        <v>62.789181991352706</v>
      </c>
      <c r="P55" s="76">
        <v>59.156923923419235</v>
      </c>
      <c r="Q55" s="76">
        <v>56.110435387266762</v>
      </c>
      <c r="R55" s="76">
        <v>53.583737332878854</v>
      </c>
      <c r="S55" s="76">
        <v>51.53124190859171</v>
      </c>
      <c r="T55" s="76">
        <v>49.936136973823615</v>
      </c>
      <c r="U55" s="76" t="s">
        <v>8</v>
      </c>
      <c r="V55" s="76" t="s">
        <v>8</v>
      </c>
      <c r="W55" s="76" t="s">
        <v>8</v>
      </c>
      <c r="X55" s="76" t="s">
        <v>8</v>
      </c>
      <c r="Y55" s="76" t="s">
        <v>8</v>
      </c>
      <c r="Z55" s="76" t="s">
        <v>8</v>
      </c>
      <c r="AA55" s="76" t="s">
        <v>8</v>
      </c>
      <c r="AB55" s="76" t="s">
        <v>8</v>
      </c>
      <c r="AC55" s="76" t="s">
        <v>8</v>
      </c>
      <c r="AD55" s="76" t="s">
        <v>8</v>
      </c>
      <c r="AE55" s="76" t="s">
        <v>8</v>
      </c>
      <c r="AF55" s="76" t="s">
        <v>8</v>
      </c>
      <c r="AG55" s="76" t="s">
        <v>8</v>
      </c>
      <c r="AH55" s="76" t="s">
        <v>8</v>
      </c>
      <c r="AI55" s="76" t="s">
        <v>8</v>
      </c>
      <c r="AJ55" s="76" t="s">
        <v>8</v>
      </c>
      <c r="AK55" s="76" t="s">
        <v>8</v>
      </c>
      <c r="AL55" s="76" t="s">
        <v>8</v>
      </c>
      <c r="AM55" s="76" t="s">
        <v>8</v>
      </c>
      <c r="AN55" s="76" t="s">
        <v>8</v>
      </c>
      <c r="AO55" s="76" t="s">
        <v>8</v>
      </c>
      <c r="AP55" s="76" t="s">
        <v>8</v>
      </c>
      <c r="AQ55" s="76" t="s">
        <v>8</v>
      </c>
      <c r="AR55" s="76" t="s">
        <v>8</v>
      </c>
      <c r="AS55" s="76" t="s">
        <v>8</v>
      </c>
      <c r="AT55" s="76" t="s">
        <v>8</v>
      </c>
      <c r="AU55" s="76" t="s">
        <v>8</v>
      </c>
      <c r="AV55" s="76" t="s">
        <v>8</v>
      </c>
      <c r="AW55" s="76" t="s">
        <v>8</v>
      </c>
      <c r="AX55" s="76" t="s">
        <v>8</v>
      </c>
      <c r="AY55" s="76" t="s">
        <v>8</v>
      </c>
      <c r="AZ55" s="76" t="s">
        <v>8</v>
      </c>
      <c r="BA55" s="76" t="s">
        <v>8</v>
      </c>
      <c r="BB55" s="76" t="s">
        <v>8</v>
      </c>
      <c r="BC55" s="76" t="s">
        <v>8</v>
      </c>
      <c r="BD55" s="76" t="s">
        <v>8</v>
      </c>
    </row>
    <row r="56" spans="1:56">
      <c r="A56" s="76">
        <v>1022.5994620287921</v>
      </c>
      <c r="B56" s="76">
        <v>505.87973780542097</v>
      </c>
      <c r="C56" s="76">
        <v>333.83471348462456</v>
      </c>
      <c r="D56" s="76">
        <v>247.96918588397318</v>
      </c>
      <c r="E56" s="76">
        <v>196.58125097846613</v>
      </c>
      <c r="F56" s="76">
        <v>162.44599850589654</v>
      </c>
      <c r="G56" s="76">
        <v>138.18338783778123</v>
      </c>
      <c r="H56" s="76">
        <v>120.0945962137915</v>
      </c>
      <c r="I56" s="76">
        <v>106.13750333856395</v>
      </c>
      <c r="J56" s="76">
        <v>95.080582894007421</v>
      </c>
      <c r="K56" s="76">
        <v>86.146027628894771</v>
      </c>
      <c r="L56" s="76">
        <v>78.815840285814673</v>
      </c>
      <c r="M56" s="76">
        <v>72.735948517916455</v>
      </c>
      <c r="N56" s="76">
        <v>67.655022987487484</v>
      </c>
      <c r="O56" s="76">
        <v>63.39248421242641</v>
      </c>
      <c r="P56" s="76">
        <v>59.820251860123633</v>
      </c>
      <c r="Q56" s="76">
        <v>56.8467939951624</v>
      </c>
      <c r="R56" s="76">
        <v>54.406596116537315</v>
      </c>
      <c r="S56" s="76">
        <v>52.466635231594005</v>
      </c>
      <c r="T56" s="76" t="s">
        <v>8</v>
      </c>
      <c r="U56" s="76" t="s">
        <v>8</v>
      </c>
      <c r="V56" s="76" t="s">
        <v>8</v>
      </c>
      <c r="W56" s="76" t="s">
        <v>8</v>
      </c>
      <c r="X56" s="76" t="s">
        <v>8</v>
      </c>
      <c r="Y56" s="76" t="s">
        <v>8</v>
      </c>
      <c r="Z56" s="76" t="s">
        <v>8</v>
      </c>
      <c r="AA56" s="76" t="s">
        <v>8</v>
      </c>
      <c r="AB56" s="76" t="s">
        <v>8</v>
      </c>
      <c r="AC56" s="76" t="s">
        <v>8</v>
      </c>
      <c r="AD56" s="76" t="s">
        <v>8</v>
      </c>
      <c r="AE56" s="76" t="s">
        <v>8</v>
      </c>
      <c r="AF56" s="76" t="s">
        <v>8</v>
      </c>
      <c r="AG56" s="76" t="s">
        <v>8</v>
      </c>
      <c r="AH56" s="76" t="s">
        <v>8</v>
      </c>
      <c r="AI56" s="76" t="s">
        <v>8</v>
      </c>
      <c r="AJ56" s="76" t="s">
        <v>8</v>
      </c>
      <c r="AK56" s="76" t="s">
        <v>8</v>
      </c>
      <c r="AL56" s="76" t="s">
        <v>8</v>
      </c>
      <c r="AM56" s="76" t="s">
        <v>8</v>
      </c>
      <c r="AN56" s="76" t="s">
        <v>8</v>
      </c>
      <c r="AO56" s="76" t="s">
        <v>8</v>
      </c>
      <c r="AP56" s="76" t="s">
        <v>8</v>
      </c>
      <c r="AQ56" s="76" t="s">
        <v>8</v>
      </c>
      <c r="AR56" s="76" t="s">
        <v>8</v>
      </c>
      <c r="AS56" s="76" t="s">
        <v>8</v>
      </c>
      <c r="AT56" s="76" t="s">
        <v>8</v>
      </c>
      <c r="AU56" s="76" t="s">
        <v>8</v>
      </c>
      <c r="AV56" s="76" t="s">
        <v>8</v>
      </c>
      <c r="AW56" s="76" t="s">
        <v>8</v>
      </c>
      <c r="AX56" s="76" t="s">
        <v>8</v>
      </c>
      <c r="AY56" s="76" t="s">
        <v>8</v>
      </c>
      <c r="AZ56" s="76" t="s">
        <v>8</v>
      </c>
      <c r="BA56" s="76" t="s">
        <v>8</v>
      </c>
      <c r="BB56" s="76" t="s">
        <v>8</v>
      </c>
      <c r="BC56" s="76" t="s">
        <v>8</v>
      </c>
      <c r="BD56" s="76" t="s">
        <v>8</v>
      </c>
    </row>
    <row r="57" spans="1:56">
      <c r="A57" s="76">
        <v>1023.0575901778343</v>
      </c>
      <c r="B57" s="76">
        <v>506.2450265123901</v>
      </c>
      <c r="C57" s="76">
        <v>334.1781577443806</v>
      </c>
      <c r="D57" s="76">
        <v>248.30438657684357</v>
      </c>
      <c r="E57" s="76">
        <v>196.92408784831511</v>
      </c>
      <c r="F57" s="76">
        <v>162.80608346052676</v>
      </c>
      <c r="G57" s="76">
        <v>138.55533342371808</v>
      </c>
      <c r="H57" s="76">
        <v>120.48879038277583</v>
      </c>
      <c r="I57" s="76">
        <v>106.55304618650075</v>
      </c>
      <c r="J57" s="76">
        <v>95.522396195550627</v>
      </c>
      <c r="K57" s="76">
        <v>86.617221128940059</v>
      </c>
      <c r="L57" s="76">
        <v>79.32237781370209</v>
      </c>
      <c r="M57" s="76">
        <v>73.282548347489794</v>
      </c>
      <c r="N57" s="76">
        <v>68.247493675511961</v>
      </c>
      <c r="O57" s="76">
        <v>64.040921285837499</v>
      </c>
      <c r="P57" s="76">
        <v>60.536543010268716</v>
      </c>
      <c r="Q57" s="76">
        <v>57.642689466247127</v>
      </c>
      <c r="R57" s="76">
        <v>55.305948946453739</v>
      </c>
      <c r="S57" s="76" t="s">
        <v>8</v>
      </c>
      <c r="T57" s="76" t="s">
        <v>8</v>
      </c>
      <c r="U57" s="76" t="s">
        <v>8</v>
      </c>
      <c r="V57" s="76" t="s">
        <v>8</v>
      </c>
      <c r="W57" s="76" t="s">
        <v>8</v>
      </c>
      <c r="X57" s="76" t="s">
        <v>8</v>
      </c>
      <c r="Y57" s="76" t="s">
        <v>8</v>
      </c>
      <c r="Z57" s="76" t="s">
        <v>8</v>
      </c>
      <c r="AA57" s="76" t="s">
        <v>8</v>
      </c>
      <c r="AB57" s="76" t="s">
        <v>8</v>
      </c>
      <c r="AC57" s="76" t="s">
        <v>8</v>
      </c>
      <c r="AD57" s="76" t="s">
        <v>8</v>
      </c>
      <c r="AE57" s="76" t="s">
        <v>8</v>
      </c>
      <c r="AF57" s="76" t="s">
        <v>8</v>
      </c>
      <c r="AG57" s="76" t="s">
        <v>8</v>
      </c>
      <c r="AH57" s="76" t="s">
        <v>8</v>
      </c>
      <c r="AI57" s="76" t="s">
        <v>8</v>
      </c>
      <c r="AJ57" s="76" t="s">
        <v>8</v>
      </c>
      <c r="AK57" s="76" t="s">
        <v>8</v>
      </c>
      <c r="AL57" s="76" t="s">
        <v>8</v>
      </c>
      <c r="AM57" s="76" t="s">
        <v>8</v>
      </c>
      <c r="AN57" s="76" t="s">
        <v>8</v>
      </c>
      <c r="AO57" s="76" t="s">
        <v>8</v>
      </c>
      <c r="AP57" s="76" t="s">
        <v>8</v>
      </c>
      <c r="AQ57" s="76" t="s">
        <v>8</v>
      </c>
      <c r="AR57" s="76" t="s">
        <v>8</v>
      </c>
      <c r="AS57" s="76" t="s">
        <v>8</v>
      </c>
      <c r="AT57" s="76" t="s">
        <v>8</v>
      </c>
      <c r="AU57" s="76" t="s">
        <v>8</v>
      </c>
      <c r="AV57" s="76" t="s">
        <v>8</v>
      </c>
      <c r="AW57" s="76" t="s">
        <v>8</v>
      </c>
      <c r="AX57" s="76" t="s">
        <v>8</v>
      </c>
      <c r="AY57" s="76" t="s">
        <v>8</v>
      </c>
      <c r="AZ57" s="76" t="s">
        <v>8</v>
      </c>
      <c r="BA57" s="76" t="s">
        <v>8</v>
      </c>
      <c r="BB57" s="76" t="s">
        <v>8</v>
      </c>
      <c r="BC57" s="76" t="s">
        <v>8</v>
      </c>
      <c r="BD57" s="76" t="s">
        <v>8</v>
      </c>
    </row>
    <row r="58" spans="1:56">
      <c r="A58" s="76">
        <v>1023.5486373139975</v>
      </c>
      <c r="B58" s="76">
        <v>506.63317164699725</v>
      </c>
      <c r="C58" s="76">
        <v>334.53508784080253</v>
      </c>
      <c r="D58" s="76">
        <v>248.66120626637979</v>
      </c>
      <c r="E58" s="76">
        <v>197.29472708524486</v>
      </c>
      <c r="F58" s="76">
        <v>163.18459492520546</v>
      </c>
      <c r="G58" s="76">
        <v>138.9542319204256</v>
      </c>
      <c r="H58" s="76">
        <v>120.90677140124956</v>
      </c>
      <c r="I58" s="76">
        <v>106.9953217315057</v>
      </c>
      <c r="J58" s="76">
        <v>95.991935332759653</v>
      </c>
      <c r="K58" s="76">
        <v>87.119894745746919</v>
      </c>
      <c r="L58" s="76">
        <v>79.862437115729094</v>
      </c>
      <c r="M58" s="76">
        <v>73.865214717463431</v>
      </c>
      <c r="N58" s="76">
        <v>68.882248031683787</v>
      </c>
      <c r="O58" s="76">
        <v>64.738635158440701</v>
      </c>
      <c r="P58" s="76">
        <v>61.307374022620927</v>
      </c>
      <c r="Q58" s="76">
        <v>58.508562774346984</v>
      </c>
      <c r="R58" s="76" t="s">
        <v>8</v>
      </c>
      <c r="S58" s="76" t="s">
        <v>8</v>
      </c>
      <c r="T58" s="76" t="s">
        <v>8</v>
      </c>
      <c r="U58" s="76" t="s">
        <v>8</v>
      </c>
      <c r="V58" s="76" t="s">
        <v>8</v>
      </c>
      <c r="W58" s="76" t="s">
        <v>8</v>
      </c>
      <c r="X58" s="76" t="s">
        <v>8</v>
      </c>
      <c r="Y58" s="76" t="s">
        <v>8</v>
      </c>
      <c r="Z58" s="76" t="s">
        <v>8</v>
      </c>
      <c r="AA58" s="76" t="s">
        <v>8</v>
      </c>
      <c r="AB58" s="76" t="s">
        <v>8</v>
      </c>
      <c r="AC58" s="76" t="s">
        <v>8</v>
      </c>
      <c r="AD58" s="76" t="s">
        <v>8</v>
      </c>
      <c r="AE58" s="76" t="s">
        <v>8</v>
      </c>
      <c r="AF58" s="76" t="s">
        <v>8</v>
      </c>
      <c r="AG58" s="76" t="s">
        <v>8</v>
      </c>
      <c r="AH58" s="76" t="s">
        <v>8</v>
      </c>
      <c r="AI58" s="76" t="s">
        <v>8</v>
      </c>
      <c r="AJ58" s="76" t="s">
        <v>8</v>
      </c>
      <c r="AK58" s="76" t="s">
        <v>8</v>
      </c>
      <c r="AL58" s="76" t="s">
        <v>8</v>
      </c>
      <c r="AM58" s="76" t="s">
        <v>8</v>
      </c>
      <c r="AN58" s="76" t="s">
        <v>8</v>
      </c>
      <c r="AO58" s="76" t="s">
        <v>8</v>
      </c>
      <c r="AP58" s="76" t="s">
        <v>8</v>
      </c>
      <c r="AQ58" s="76" t="s">
        <v>8</v>
      </c>
      <c r="AR58" s="76" t="s">
        <v>8</v>
      </c>
      <c r="AS58" s="76" t="s">
        <v>8</v>
      </c>
      <c r="AT58" s="76" t="s">
        <v>8</v>
      </c>
      <c r="AU58" s="76" t="s">
        <v>8</v>
      </c>
      <c r="AV58" s="76" t="s">
        <v>8</v>
      </c>
      <c r="AW58" s="76" t="s">
        <v>8</v>
      </c>
      <c r="AX58" s="76" t="s">
        <v>8</v>
      </c>
      <c r="AY58" s="76" t="s">
        <v>8</v>
      </c>
      <c r="AZ58" s="76" t="s">
        <v>8</v>
      </c>
      <c r="BA58" s="76" t="s">
        <v>8</v>
      </c>
      <c r="BB58" s="76" t="s">
        <v>8</v>
      </c>
      <c r="BC58" s="76" t="s">
        <v>8</v>
      </c>
      <c r="BD58" s="76" t="s">
        <v>8</v>
      </c>
    </row>
    <row r="59" spans="1:56">
      <c r="A59" s="76">
        <v>1024.0676839042856</v>
      </c>
      <c r="B59" s="76">
        <v>507.03263433506152</v>
      </c>
      <c r="C59" s="76">
        <v>334.91527420867322</v>
      </c>
      <c r="D59" s="76">
        <v>249.04807400085028</v>
      </c>
      <c r="E59" s="76">
        <v>197.68298104147036</v>
      </c>
      <c r="F59" s="76">
        <v>163.5905206248095</v>
      </c>
      <c r="G59" s="76">
        <v>139.37628638225024</v>
      </c>
      <c r="H59" s="76">
        <v>121.35077472084626</v>
      </c>
      <c r="I59" s="76">
        <v>107.46422845037146</v>
      </c>
      <c r="J59" s="76">
        <v>96.491646351755861</v>
      </c>
      <c r="K59" s="76">
        <v>87.654242380467778</v>
      </c>
      <c r="L59" s="76">
        <v>80.436110933317366</v>
      </c>
      <c r="M59" s="76">
        <v>74.487174732916245</v>
      </c>
      <c r="N59" s="76">
        <v>69.562441653457356</v>
      </c>
      <c r="O59" s="76">
        <v>65.485729932312509</v>
      </c>
      <c r="P59" s="76">
        <v>62.14158991509052</v>
      </c>
      <c r="Q59" s="76" t="s">
        <v>8</v>
      </c>
      <c r="R59" s="76" t="s">
        <v>8</v>
      </c>
      <c r="S59" s="76" t="s">
        <v>8</v>
      </c>
      <c r="T59" s="76" t="s">
        <v>8</v>
      </c>
      <c r="U59" s="76" t="s">
        <v>8</v>
      </c>
      <c r="V59" s="76" t="s">
        <v>8</v>
      </c>
      <c r="W59" s="76" t="s">
        <v>8</v>
      </c>
      <c r="X59" s="76" t="s">
        <v>8</v>
      </c>
      <c r="Y59" s="76" t="s">
        <v>8</v>
      </c>
      <c r="Z59" s="76" t="s">
        <v>8</v>
      </c>
      <c r="AA59" s="76" t="s">
        <v>8</v>
      </c>
      <c r="AB59" s="76" t="s">
        <v>8</v>
      </c>
      <c r="AC59" s="76" t="s">
        <v>8</v>
      </c>
      <c r="AD59" s="76" t="s">
        <v>8</v>
      </c>
      <c r="AE59" s="76" t="s">
        <v>8</v>
      </c>
      <c r="AF59" s="76" t="s">
        <v>8</v>
      </c>
      <c r="AG59" s="76" t="s">
        <v>8</v>
      </c>
      <c r="AH59" s="76" t="s">
        <v>8</v>
      </c>
      <c r="AI59" s="76" t="s">
        <v>8</v>
      </c>
      <c r="AJ59" s="76" t="s">
        <v>8</v>
      </c>
      <c r="AK59" s="76" t="s">
        <v>8</v>
      </c>
      <c r="AL59" s="76" t="s">
        <v>8</v>
      </c>
      <c r="AM59" s="76" t="s">
        <v>8</v>
      </c>
      <c r="AN59" s="76" t="s">
        <v>8</v>
      </c>
      <c r="AO59" s="76" t="s">
        <v>8</v>
      </c>
      <c r="AP59" s="76" t="s">
        <v>8</v>
      </c>
      <c r="AQ59" s="76" t="s">
        <v>8</v>
      </c>
      <c r="AR59" s="76" t="s">
        <v>8</v>
      </c>
      <c r="AS59" s="76" t="s">
        <v>8</v>
      </c>
      <c r="AT59" s="76" t="s">
        <v>8</v>
      </c>
      <c r="AU59" s="76" t="s">
        <v>8</v>
      </c>
      <c r="AV59" s="76" t="s">
        <v>8</v>
      </c>
      <c r="AW59" s="76" t="s">
        <v>8</v>
      </c>
      <c r="AX59" s="76" t="s">
        <v>8</v>
      </c>
      <c r="AY59" s="76" t="s">
        <v>8</v>
      </c>
      <c r="AZ59" s="76" t="s">
        <v>8</v>
      </c>
      <c r="BA59" s="76" t="s">
        <v>8</v>
      </c>
      <c r="BB59" s="76" t="s">
        <v>8</v>
      </c>
      <c r="BC59" s="76" t="s">
        <v>8</v>
      </c>
      <c r="BD59" s="76" t="s">
        <v>8</v>
      </c>
    </row>
    <row r="60" spans="1:56">
      <c r="A60" s="76">
        <v>1024.5940983750843</v>
      </c>
      <c r="B60" s="76">
        <v>507.4606190025973</v>
      </c>
      <c r="C60" s="76">
        <v>335.33015235817879</v>
      </c>
      <c r="D60" s="76">
        <v>249.45177210101355</v>
      </c>
      <c r="E60" s="76">
        <v>198.09970158874984</v>
      </c>
      <c r="F60" s="76">
        <v>164.01908769269556</v>
      </c>
      <c r="G60" s="76">
        <v>139.82377217317628</v>
      </c>
      <c r="H60" s="76">
        <v>121.82036875698891</v>
      </c>
      <c r="I60" s="76">
        <v>107.96206249708861</v>
      </c>
      <c r="J60" s="76">
        <v>97.021209301486891</v>
      </c>
      <c r="K60" s="76">
        <v>88.219764694664107</v>
      </c>
      <c r="L60" s="76">
        <v>81.046141200507293</v>
      </c>
      <c r="M60" s="76">
        <v>75.150829300331125</v>
      </c>
      <c r="N60" s="76">
        <v>70.286987890748776</v>
      </c>
      <c r="O60" s="76">
        <v>66.289893156458191</v>
      </c>
      <c r="P60" s="76" t="s">
        <v>8</v>
      </c>
      <c r="Q60" s="76" t="s">
        <v>8</v>
      </c>
      <c r="R60" s="76" t="s">
        <v>8</v>
      </c>
      <c r="S60" s="76" t="s">
        <v>8</v>
      </c>
      <c r="T60" s="76" t="s">
        <v>8</v>
      </c>
      <c r="U60" s="76" t="s">
        <v>8</v>
      </c>
      <c r="V60" s="76" t="s">
        <v>8</v>
      </c>
      <c r="W60" s="76" t="s">
        <v>8</v>
      </c>
      <c r="X60" s="76" t="s">
        <v>8</v>
      </c>
      <c r="Y60" s="76" t="s">
        <v>8</v>
      </c>
      <c r="Z60" s="76" t="s">
        <v>8</v>
      </c>
      <c r="AA60" s="76" t="s">
        <v>8</v>
      </c>
      <c r="AB60" s="76" t="s">
        <v>8</v>
      </c>
      <c r="AC60" s="76" t="s">
        <v>8</v>
      </c>
      <c r="AD60" s="76" t="s">
        <v>8</v>
      </c>
      <c r="AE60" s="76" t="s">
        <v>8</v>
      </c>
      <c r="AF60" s="76" t="s">
        <v>8</v>
      </c>
      <c r="AG60" s="76" t="s">
        <v>8</v>
      </c>
      <c r="AH60" s="76" t="s">
        <v>8</v>
      </c>
      <c r="AI60" s="76" t="s">
        <v>8</v>
      </c>
      <c r="AJ60" s="76" t="s">
        <v>8</v>
      </c>
      <c r="AK60" s="76" t="s">
        <v>8</v>
      </c>
      <c r="AL60" s="76" t="s">
        <v>8</v>
      </c>
      <c r="AM60" s="76" t="s">
        <v>8</v>
      </c>
      <c r="AN60" s="76" t="s">
        <v>8</v>
      </c>
      <c r="AO60" s="76" t="s">
        <v>8</v>
      </c>
      <c r="AP60" s="76" t="s">
        <v>8</v>
      </c>
      <c r="AQ60" s="76" t="s">
        <v>8</v>
      </c>
      <c r="AR60" s="76" t="s">
        <v>8</v>
      </c>
      <c r="AS60" s="76" t="s">
        <v>8</v>
      </c>
      <c r="AT60" s="76" t="s">
        <v>8</v>
      </c>
      <c r="AU60" s="76" t="s">
        <v>8</v>
      </c>
      <c r="AV60" s="76" t="s">
        <v>8</v>
      </c>
      <c r="AW60" s="76" t="s">
        <v>8</v>
      </c>
      <c r="AX60" s="76" t="s">
        <v>8</v>
      </c>
      <c r="AY60" s="76" t="s">
        <v>8</v>
      </c>
      <c r="AZ60" s="76" t="s">
        <v>8</v>
      </c>
      <c r="BA60" s="76" t="s">
        <v>8</v>
      </c>
      <c r="BB60" s="76" t="s">
        <v>8</v>
      </c>
      <c r="BC60" s="76" t="s">
        <v>8</v>
      </c>
      <c r="BD60" s="76" t="s">
        <v>8</v>
      </c>
    </row>
    <row r="61" spans="1:56">
      <c r="A61" s="76">
        <v>1025.172505732495</v>
      </c>
      <c r="B61" s="76">
        <v>507.93364239551539</v>
      </c>
      <c r="C61" s="76">
        <v>335.76051231200177</v>
      </c>
      <c r="D61" s="76">
        <v>249.88559410088843</v>
      </c>
      <c r="E61" s="76">
        <v>198.53833177688205</v>
      </c>
      <c r="F61" s="76">
        <v>164.47230544144932</v>
      </c>
      <c r="G61" s="76">
        <v>140.2955265348873</v>
      </c>
      <c r="H61" s="76">
        <v>122.31737123966174</v>
      </c>
      <c r="I61" s="76">
        <v>108.4875837629355</v>
      </c>
      <c r="J61" s="76">
        <v>97.579121704156307</v>
      </c>
      <c r="K61" s="76">
        <v>88.818336944415364</v>
      </c>
      <c r="L61" s="76">
        <v>81.693751309238465</v>
      </c>
      <c r="M61" s="76">
        <v>75.853415984382053</v>
      </c>
      <c r="N61" s="76">
        <v>71.061976067932889</v>
      </c>
      <c r="O61" s="76" t="s">
        <v>8</v>
      </c>
      <c r="P61" s="76" t="s">
        <v>8</v>
      </c>
      <c r="Q61" s="76" t="s">
        <v>8</v>
      </c>
      <c r="R61" s="76" t="s">
        <v>8</v>
      </c>
      <c r="S61" s="76" t="s">
        <v>8</v>
      </c>
      <c r="T61" s="76" t="s">
        <v>8</v>
      </c>
      <c r="U61" s="76" t="s">
        <v>8</v>
      </c>
      <c r="V61" s="76" t="s">
        <v>8</v>
      </c>
      <c r="W61" s="76" t="s">
        <v>8</v>
      </c>
      <c r="X61" s="76" t="s">
        <v>8</v>
      </c>
      <c r="Y61" s="76" t="s">
        <v>8</v>
      </c>
      <c r="Z61" s="76" t="s">
        <v>8</v>
      </c>
      <c r="AA61" s="76" t="s">
        <v>8</v>
      </c>
      <c r="AB61" s="76" t="s">
        <v>8</v>
      </c>
      <c r="AC61" s="76" t="s">
        <v>8</v>
      </c>
      <c r="AD61" s="76" t="s">
        <v>8</v>
      </c>
      <c r="AE61" s="76" t="s">
        <v>8</v>
      </c>
      <c r="AF61" s="76" t="s">
        <v>8</v>
      </c>
      <c r="AG61" s="76" t="s">
        <v>8</v>
      </c>
      <c r="AH61" s="76" t="s">
        <v>8</v>
      </c>
      <c r="AI61" s="76" t="s">
        <v>8</v>
      </c>
      <c r="AJ61" s="76" t="s">
        <v>8</v>
      </c>
      <c r="AK61" s="76" t="s">
        <v>8</v>
      </c>
      <c r="AL61" s="76" t="s">
        <v>8</v>
      </c>
      <c r="AM61" s="76" t="s">
        <v>8</v>
      </c>
      <c r="AN61" s="76" t="s">
        <v>8</v>
      </c>
      <c r="AO61" s="76" t="s">
        <v>8</v>
      </c>
      <c r="AP61" s="76" t="s">
        <v>8</v>
      </c>
      <c r="AQ61" s="76" t="s">
        <v>8</v>
      </c>
      <c r="AR61" s="76" t="s">
        <v>8</v>
      </c>
      <c r="AS61" s="76" t="s">
        <v>8</v>
      </c>
      <c r="AT61" s="76" t="s">
        <v>8</v>
      </c>
      <c r="AU61" s="76" t="s">
        <v>8</v>
      </c>
      <c r="AV61" s="76" t="s">
        <v>8</v>
      </c>
      <c r="AW61" s="76" t="s">
        <v>8</v>
      </c>
      <c r="AX61" s="76" t="s">
        <v>8</v>
      </c>
      <c r="AY61" s="76" t="s">
        <v>8</v>
      </c>
      <c r="AZ61" s="76" t="s">
        <v>8</v>
      </c>
      <c r="BA61" s="76" t="s">
        <v>8</v>
      </c>
      <c r="BB61" s="76" t="s">
        <v>8</v>
      </c>
      <c r="BC61" s="76" t="s">
        <v>8</v>
      </c>
      <c r="BD61" s="76" t="s">
        <v>8</v>
      </c>
    </row>
    <row r="62" spans="1:56">
      <c r="A62" s="76">
        <v>1025.8137168850649</v>
      </c>
      <c r="B62" s="76">
        <v>508.41453801031133</v>
      </c>
      <c r="C62" s="76">
        <v>336.22234226925423</v>
      </c>
      <c r="D62" s="76">
        <v>250.33969689740755</v>
      </c>
      <c r="E62" s="76">
        <v>199.00057183902274</v>
      </c>
      <c r="F62" s="76">
        <v>164.94842208092294</v>
      </c>
      <c r="G62" s="76">
        <v>140.79339144157305</v>
      </c>
      <c r="H62" s="76">
        <v>122.84022905662783</v>
      </c>
      <c r="I62" s="76">
        <v>109.03909266938132</v>
      </c>
      <c r="J62" s="76">
        <v>98.167443674943272</v>
      </c>
      <c r="K62" s="76">
        <v>89.451222898312537</v>
      </c>
      <c r="L62" s="76">
        <v>82.375888045038778</v>
      </c>
      <c r="M62" s="76">
        <v>76.601145581614716</v>
      </c>
      <c r="N62" s="76" t="s">
        <v>8</v>
      </c>
      <c r="O62" s="76" t="s">
        <v>8</v>
      </c>
      <c r="P62" s="76" t="s">
        <v>8</v>
      </c>
      <c r="Q62" s="76" t="s">
        <v>8</v>
      </c>
      <c r="R62" s="76" t="s">
        <v>8</v>
      </c>
      <c r="S62" s="76" t="s">
        <v>8</v>
      </c>
      <c r="T62" s="76" t="s">
        <v>8</v>
      </c>
      <c r="U62" s="76" t="s">
        <v>8</v>
      </c>
      <c r="V62" s="76" t="s">
        <v>8</v>
      </c>
      <c r="W62" s="76" t="s">
        <v>8</v>
      </c>
      <c r="X62" s="76" t="s">
        <v>8</v>
      </c>
      <c r="Y62" s="76" t="s">
        <v>8</v>
      </c>
      <c r="Z62" s="76" t="s">
        <v>8</v>
      </c>
      <c r="AA62" s="76" t="s">
        <v>8</v>
      </c>
      <c r="AB62" s="76" t="s">
        <v>8</v>
      </c>
      <c r="AC62" s="76" t="s">
        <v>8</v>
      </c>
      <c r="AD62" s="76" t="s">
        <v>8</v>
      </c>
      <c r="AE62" s="76" t="s">
        <v>8</v>
      </c>
      <c r="AF62" s="76" t="s">
        <v>8</v>
      </c>
      <c r="AG62" s="76" t="s">
        <v>8</v>
      </c>
      <c r="AH62" s="76" t="s">
        <v>8</v>
      </c>
      <c r="AI62" s="76" t="s">
        <v>8</v>
      </c>
      <c r="AJ62" s="76" t="s">
        <v>8</v>
      </c>
      <c r="AK62" s="76" t="s">
        <v>8</v>
      </c>
      <c r="AL62" s="76" t="s">
        <v>8</v>
      </c>
      <c r="AM62" s="76" t="s">
        <v>8</v>
      </c>
      <c r="AN62" s="76" t="s">
        <v>8</v>
      </c>
      <c r="AO62" s="76" t="s">
        <v>8</v>
      </c>
      <c r="AP62" s="76" t="s">
        <v>8</v>
      </c>
      <c r="AQ62" s="76" t="s">
        <v>8</v>
      </c>
      <c r="AR62" s="76" t="s">
        <v>8</v>
      </c>
      <c r="AS62" s="76" t="s">
        <v>8</v>
      </c>
      <c r="AT62" s="76" t="s">
        <v>8</v>
      </c>
      <c r="AU62" s="76" t="s">
        <v>8</v>
      </c>
      <c r="AV62" s="76" t="s">
        <v>8</v>
      </c>
      <c r="AW62" s="76" t="s">
        <v>8</v>
      </c>
      <c r="AX62" s="76" t="s">
        <v>8</v>
      </c>
      <c r="AY62" s="76" t="s">
        <v>8</v>
      </c>
      <c r="AZ62" s="76" t="s">
        <v>8</v>
      </c>
      <c r="BA62" s="76" t="s">
        <v>8</v>
      </c>
      <c r="BB62" s="76" t="s">
        <v>8</v>
      </c>
      <c r="BC62" s="76" t="s">
        <v>8</v>
      </c>
      <c r="BD62" s="76" t="s">
        <v>8</v>
      </c>
    </row>
    <row r="63" spans="1:56">
      <c r="A63" s="76">
        <v>1026.4376262790813</v>
      </c>
      <c r="B63" s="76">
        <v>508.93252972159718</v>
      </c>
      <c r="C63" s="76">
        <v>336.70340182397302</v>
      </c>
      <c r="D63" s="76">
        <v>250.81726216012268</v>
      </c>
      <c r="E63" s="76">
        <v>199.48502255853009</v>
      </c>
      <c r="F63" s="76">
        <v>165.45007257216241</v>
      </c>
      <c r="G63" s="76">
        <v>141.31588479092881</v>
      </c>
      <c r="H63" s="76">
        <v>123.38728154612771</v>
      </c>
      <c r="I63" s="76">
        <v>109.61902422100488</v>
      </c>
      <c r="J63" s="76">
        <v>98.78752669328513</v>
      </c>
      <c r="K63" s="76">
        <v>90.114976272013095</v>
      </c>
      <c r="L63" s="76">
        <v>83.098812934682186</v>
      </c>
      <c r="M63" s="76" t="s">
        <v>8</v>
      </c>
      <c r="N63" s="76" t="s">
        <v>8</v>
      </c>
      <c r="O63" s="76" t="s">
        <v>8</v>
      </c>
      <c r="P63" s="76" t="s">
        <v>8</v>
      </c>
      <c r="Q63" s="76" t="s">
        <v>8</v>
      </c>
      <c r="R63" s="76" t="s">
        <v>8</v>
      </c>
      <c r="S63" s="76" t="s">
        <v>8</v>
      </c>
      <c r="T63" s="76" t="s">
        <v>8</v>
      </c>
      <c r="U63" s="76" t="s">
        <v>8</v>
      </c>
      <c r="V63" s="76" t="s">
        <v>8</v>
      </c>
      <c r="W63" s="76" t="s">
        <v>8</v>
      </c>
      <c r="X63" s="76" t="s">
        <v>8</v>
      </c>
      <c r="Y63" s="76" t="s">
        <v>8</v>
      </c>
      <c r="Z63" s="76" t="s">
        <v>8</v>
      </c>
      <c r="AA63" s="76" t="s">
        <v>8</v>
      </c>
      <c r="AB63" s="76" t="s">
        <v>8</v>
      </c>
      <c r="AC63" s="76" t="s">
        <v>8</v>
      </c>
      <c r="AD63" s="76" t="s">
        <v>8</v>
      </c>
      <c r="AE63" s="76" t="s">
        <v>8</v>
      </c>
      <c r="AF63" s="76" t="s">
        <v>8</v>
      </c>
      <c r="AG63" s="76" t="s">
        <v>8</v>
      </c>
      <c r="AH63" s="76" t="s">
        <v>8</v>
      </c>
      <c r="AI63" s="76" t="s">
        <v>8</v>
      </c>
      <c r="AJ63" s="76" t="s">
        <v>8</v>
      </c>
      <c r="AK63" s="76" t="s">
        <v>8</v>
      </c>
      <c r="AL63" s="76" t="s">
        <v>8</v>
      </c>
      <c r="AM63" s="76" t="s">
        <v>8</v>
      </c>
      <c r="AN63" s="76" t="s">
        <v>8</v>
      </c>
      <c r="AO63" s="76" t="s">
        <v>8</v>
      </c>
      <c r="AP63" s="76" t="s">
        <v>8</v>
      </c>
      <c r="AQ63" s="76" t="s">
        <v>8</v>
      </c>
      <c r="AR63" s="76" t="s">
        <v>8</v>
      </c>
      <c r="AS63" s="76" t="s">
        <v>8</v>
      </c>
      <c r="AT63" s="76" t="s">
        <v>8</v>
      </c>
      <c r="AU63" s="76" t="s">
        <v>8</v>
      </c>
      <c r="AV63" s="76" t="s">
        <v>8</v>
      </c>
      <c r="AW63" s="76" t="s">
        <v>8</v>
      </c>
      <c r="AX63" s="76" t="s">
        <v>8</v>
      </c>
      <c r="AY63" s="76" t="s">
        <v>8</v>
      </c>
      <c r="AZ63" s="76" t="s">
        <v>8</v>
      </c>
      <c r="BA63" s="76" t="s">
        <v>8</v>
      </c>
      <c r="BB63" s="76" t="s">
        <v>8</v>
      </c>
      <c r="BC63" s="76" t="s">
        <v>8</v>
      </c>
      <c r="BD63" s="76" t="s">
        <v>8</v>
      </c>
    </row>
    <row r="64" spans="1:56">
      <c r="A64" s="76">
        <v>1027.1424555226679</v>
      </c>
      <c r="B64" s="76">
        <v>509.47315765559608</v>
      </c>
      <c r="C64" s="76">
        <v>337.21001227554899</v>
      </c>
      <c r="D64" s="76">
        <v>251.31698453985163</v>
      </c>
      <c r="E64" s="76">
        <v>199.99451590522102</v>
      </c>
      <c r="F64" s="76">
        <v>165.97461496946636</v>
      </c>
      <c r="G64" s="76">
        <v>141.85989524409212</v>
      </c>
      <c r="H64" s="76">
        <v>123.95970677165384</v>
      </c>
      <c r="I64" s="76">
        <v>110.22687549528469</v>
      </c>
      <c r="J64" s="76">
        <v>99.433238443884477</v>
      </c>
      <c r="K64" s="76">
        <v>90.813455007744281</v>
      </c>
      <c r="L64" s="76" t="s">
        <v>8</v>
      </c>
      <c r="M64" s="76" t="s">
        <v>8</v>
      </c>
      <c r="N64" s="76" t="s">
        <v>8</v>
      </c>
      <c r="O64" s="76" t="s">
        <v>8</v>
      </c>
      <c r="P64" s="76" t="s">
        <v>8</v>
      </c>
      <c r="Q64" s="76" t="s">
        <v>8</v>
      </c>
      <c r="R64" s="76" t="s">
        <v>8</v>
      </c>
      <c r="S64" s="76" t="s">
        <v>8</v>
      </c>
      <c r="T64" s="76" t="s">
        <v>8</v>
      </c>
      <c r="U64" s="76" t="s">
        <v>8</v>
      </c>
      <c r="V64" s="76" t="s">
        <v>8</v>
      </c>
      <c r="W64" s="76" t="s">
        <v>8</v>
      </c>
      <c r="X64" s="76" t="s">
        <v>8</v>
      </c>
      <c r="Y64" s="76" t="s">
        <v>8</v>
      </c>
      <c r="Z64" s="76" t="s">
        <v>8</v>
      </c>
      <c r="AA64" s="76" t="s">
        <v>8</v>
      </c>
      <c r="AB64" s="76" t="s">
        <v>8</v>
      </c>
      <c r="AC64" s="76" t="s">
        <v>8</v>
      </c>
      <c r="AD64" s="76" t="s">
        <v>8</v>
      </c>
      <c r="AE64" s="76" t="s">
        <v>8</v>
      </c>
      <c r="AF64" s="76" t="s">
        <v>8</v>
      </c>
      <c r="AG64" s="76" t="s">
        <v>8</v>
      </c>
      <c r="AH64" s="76" t="s">
        <v>8</v>
      </c>
      <c r="AI64" s="76" t="s">
        <v>8</v>
      </c>
      <c r="AJ64" s="76" t="s">
        <v>8</v>
      </c>
      <c r="AK64" s="76" t="s">
        <v>8</v>
      </c>
      <c r="AL64" s="76" t="s">
        <v>8</v>
      </c>
      <c r="AM64" s="76" t="s">
        <v>8</v>
      </c>
      <c r="AN64" s="76" t="s">
        <v>8</v>
      </c>
      <c r="AO64" s="76" t="s">
        <v>8</v>
      </c>
      <c r="AP64" s="76" t="s">
        <v>8</v>
      </c>
      <c r="AQ64" s="76" t="s">
        <v>8</v>
      </c>
      <c r="AR64" s="76" t="s">
        <v>8</v>
      </c>
      <c r="AS64" s="76" t="s">
        <v>8</v>
      </c>
      <c r="AT64" s="76" t="s">
        <v>8</v>
      </c>
      <c r="AU64" s="76" t="s">
        <v>8</v>
      </c>
      <c r="AV64" s="76" t="s">
        <v>8</v>
      </c>
      <c r="AW64" s="76" t="s">
        <v>8</v>
      </c>
      <c r="AX64" s="76" t="s">
        <v>8</v>
      </c>
      <c r="AY64" s="76" t="s">
        <v>8</v>
      </c>
      <c r="AZ64" s="76" t="s">
        <v>8</v>
      </c>
      <c r="BA64" s="76" t="s">
        <v>8</v>
      </c>
      <c r="BB64" s="76" t="s">
        <v>8</v>
      </c>
      <c r="BC64" s="76" t="s">
        <v>8</v>
      </c>
      <c r="BD64" s="76" t="s">
        <v>8</v>
      </c>
    </row>
    <row r="65" spans="1:56">
      <c r="A65" s="76">
        <v>1027.8504828690186</v>
      </c>
      <c r="B65" s="76">
        <v>510.03699925029576</v>
      </c>
      <c r="C65" s="76">
        <v>337.73669631311014</v>
      </c>
      <c r="D65" s="76">
        <v>251.84087287440744</v>
      </c>
      <c r="E65" s="76">
        <v>200.5252952904691</v>
      </c>
      <c r="F65" s="76">
        <v>166.51860506138442</v>
      </c>
      <c r="G65" s="76">
        <v>142.42741069603673</v>
      </c>
      <c r="H65" s="76">
        <v>124.55780591126715</v>
      </c>
      <c r="I65" s="76">
        <v>110.85702194500787</v>
      </c>
      <c r="J65" s="76">
        <v>100.11007158419976</v>
      </c>
      <c r="K65" s="76" t="s">
        <v>8</v>
      </c>
      <c r="L65" s="76" t="s">
        <v>8</v>
      </c>
      <c r="M65" s="76" t="s">
        <v>8</v>
      </c>
      <c r="N65" s="76" t="s">
        <v>8</v>
      </c>
      <c r="O65" s="76" t="s">
        <v>8</v>
      </c>
      <c r="P65" s="76" t="s">
        <v>8</v>
      </c>
      <c r="Q65" s="76" t="s">
        <v>8</v>
      </c>
      <c r="R65" s="76" t="s">
        <v>8</v>
      </c>
      <c r="S65" s="76" t="s">
        <v>8</v>
      </c>
      <c r="T65" s="76" t="s">
        <v>8</v>
      </c>
      <c r="U65" s="76" t="s">
        <v>8</v>
      </c>
      <c r="V65" s="76" t="s">
        <v>8</v>
      </c>
      <c r="W65" s="76" t="s">
        <v>8</v>
      </c>
      <c r="X65" s="76" t="s">
        <v>8</v>
      </c>
      <c r="Y65" s="76" t="s">
        <v>8</v>
      </c>
      <c r="Z65" s="76" t="s">
        <v>8</v>
      </c>
      <c r="AA65" s="76" t="s">
        <v>8</v>
      </c>
      <c r="AB65" s="76" t="s">
        <v>8</v>
      </c>
      <c r="AC65" s="76" t="s">
        <v>8</v>
      </c>
      <c r="AD65" s="76" t="s">
        <v>8</v>
      </c>
      <c r="AE65" s="76" t="s">
        <v>8</v>
      </c>
      <c r="AF65" s="76" t="s">
        <v>8</v>
      </c>
      <c r="AG65" s="76" t="s">
        <v>8</v>
      </c>
      <c r="AH65" s="76" t="s">
        <v>8</v>
      </c>
      <c r="AI65" s="76" t="s">
        <v>8</v>
      </c>
      <c r="AJ65" s="76" t="s">
        <v>8</v>
      </c>
      <c r="AK65" s="76" t="s">
        <v>8</v>
      </c>
      <c r="AL65" s="76" t="s">
        <v>8</v>
      </c>
      <c r="AM65" s="76" t="s">
        <v>8</v>
      </c>
      <c r="AN65" s="76" t="s">
        <v>8</v>
      </c>
      <c r="AO65" s="76" t="s">
        <v>8</v>
      </c>
      <c r="AP65" s="76" t="s">
        <v>8</v>
      </c>
      <c r="AQ65" s="76" t="s">
        <v>8</v>
      </c>
      <c r="AR65" s="76" t="s">
        <v>8</v>
      </c>
      <c r="AS65" s="76" t="s">
        <v>8</v>
      </c>
      <c r="AT65" s="76" t="s">
        <v>8</v>
      </c>
      <c r="AU65" s="76" t="s">
        <v>8</v>
      </c>
      <c r="AV65" s="76" t="s">
        <v>8</v>
      </c>
      <c r="AW65" s="76" t="s">
        <v>8</v>
      </c>
      <c r="AX65" s="76" t="s">
        <v>8</v>
      </c>
      <c r="AY65" s="76" t="s">
        <v>8</v>
      </c>
      <c r="AZ65" s="76" t="s">
        <v>8</v>
      </c>
      <c r="BA65" s="76" t="s">
        <v>8</v>
      </c>
      <c r="BB65" s="76" t="s">
        <v>8</v>
      </c>
      <c r="BC65" s="76" t="s">
        <v>8</v>
      </c>
      <c r="BD65" s="76" t="s">
        <v>8</v>
      </c>
    </row>
    <row r="66" spans="1:56">
      <c r="A66" s="76">
        <v>1028.600757336194</v>
      </c>
      <c r="B66" s="76">
        <v>510.62443715606798</v>
      </c>
      <c r="C66" s="76">
        <v>338.28957271238352</v>
      </c>
      <c r="D66" s="76">
        <v>252.3853367832296</v>
      </c>
      <c r="E66" s="76">
        <v>201.07344957310511</v>
      </c>
      <c r="F66" s="76">
        <v>167.08392367141175</v>
      </c>
      <c r="G66" s="76">
        <v>143.01767185845378</v>
      </c>
      <c r="H66" s="76">
        <v>125.17373687938144</v>
      </c>
      <c r="I66" s="76">
        <v>111.51343732194739</v>
      </c>
      <c r="J66" s="76" t="s">
        <v>8</v>
      </c>
      <c r="K66" s="76" t="s">
        <v>8</v>
      </c>
      <c r="L66" s="76" t="s">
        <v>8</v>
      </c>
      <c r="M66" s="76" t="s">
        <v>8</v>
      </c>
      <c r="N66" s="76" t="s">
        <v>8</v>
      </c>
      <c r="O66" s="76" t="s">
        <v>8</v>
      </c>
      <c r="P66" s="76" t="s">
        <v>8</v>
      </c>
      <c r="Q66" s="76" t="s">
        <v>8</v>
      </c>
      <c r="R66" s="76" t="s">
        <v>8</v>
      </c>
      <c r="S66" s="76" t="s">
        <v>8</v>
      </c>
      <c r="T66" s="76" t="s">
        <v>8</v>
      </c>
      <c r="U66" s="76" t="s">
        <v>8</v>
      </c>
      <c r="V66" s="76" t="s">
        <v>8</v>
      </c>
      <c r="W66" s="76" t="s">
        <v>8</v>
      </c>
      <c r="X66" s="76" t="s">
        <v>8</v>
      </c>
      <c r="Y66" s="76" t="s">
        <v>8</v>
      </c>
      <c r="Z66" s="76" t="s">
        <v>8</v>
      </c>
      <c r="AA66" s="76" t="s">
        <v>8</v>
      </c>
      <c r="AB66" s="76" t="s">
        <v>8</v>
      </c>
      <c r="AC66" s="76" t="s">
        <v>8</v>
      </c>
      <c r="AD66" s="76" t="s">
        <v>8</v>
      </c>
      <c r="AE66" s="76" t="s">
        <v>8</v>
      </c>
      <c r="AF66" s="76" t="s">
        <v>8</v>
      </c>
      <c r="AG66" s="76" t="s">
        <v>8</v>
      </c>
      <c r="AH66" s="76" t="s">
        <v>8</v>
      </c>
      <c r="AI66" s="76" t="s">
        <v>8</v>
      </c>
      <c r="AJ66" s="76" t="s">
        <v>8</v>
      </c>
      <c r="AK66" s="76" t="s">
        <v>8</v>
      </c>
      <c r="AL66" s="76" t="s">
        <v>8</v>
      </c>
      <c r="AM66" s="76" t="s">
        <v>8</v>
      </c>
      <c r="AN66" s="76" t="s">
        <v>8</v>
      </c>
      <c r="AO66" s="76" t="s">
        <v>8</v>
      </c>
      <c r="AP66" s="76" t="s">
        <v>8</v>
      </c>
      <c r="AQ66" s="76" t="s">
        <v>8</v>
      </c>
      <c r="AR66" s="76" t="s">
        <v>8</v>
      </c>
      <c r="AS66" s="76" t="s">
        <v>8</v>
      </c>
      <c r="AT66" s="76" t="s">
        <v>8</v>
      </c>
      <c r="AU66" s="76" t="s">
        <v>8</v>
      </c>
      <c r="AV66" s="76" t="s">
        <v>8</v>
      </c>
      <c r="AW66" s="76" t="s">
        <v>8</v>
      </c>
      <c r="AX66" s="76" t="s">
        <v>8</v>
      </c>
      <c r="AY66" s="76" t="s">
        <v>8</v>
      </c>
      <c r="AZ66" s="76" t="s">
        <v>8</v>
      </c>
      <c r="BA66" s="76" t="s">
        <v>8</v>
      </c>
      <c r="BB66" s="76" t="s">
        <v>8</v>
      </c>
      <c r="BC66" s="76" t="s">
        <v>8</v>
      </c>
      <c r="BD66" s="76" t="s">
        <v>8</v>
      </c>
    </row>
    <row r="67" spans="1:56">
      <c r="A67" s="76">
        <v>1029.3749644599968</v>
      </c>
      <c r="B67" s="76">
        <v>511.23993511091447</v>
      </c>
      <c r="C67" s="76">
        <v>338.86137571755654</v>
      </c>
      <c r="D67" s="76">
        <v>252.94448874553393</v>
      </c>
      <c r="E67" s="76">
        <v>201.64084834294033</v>
      </c>
      <c r="F67" s="76">
        <v>167.66941230897604</v>
      </c>
      <c r="G67" s="76">
        <v>143.6216818405008</v>
      </c>
      <c r="H67" s="76">
        <v>125.8119108290043</v>
      </c>
      <c r="I67" s="76" t="s">
        <v>8</v>
      </c>
      <c r="J67" s="76" t="s">
        <v>8</v>
      </c>
      <c r="K67" s="76" t="s">
        <v>8</v>
      </c>
      <c r="L67" s="76" t="s">
        <v>8</v>
      </c>
      <c r="M67" s="76" t="s">
        <v>8</v>
      </c>
      <c r="N67" s="76" t="s">
        <v>8</v>
      </c>
      <c r="O67" s="76" t="s">
        <v>8</v>
      </c>
      <c r="P67" s="76" t="s">
        <v>8</v>
      </c>
      <c r="Q67" s="76" t="s">
        <v>8</v>
      </c>
      <c r="R67" s="76" t="s">
        <v>8</v>
      </c>
      <c r="S67" s="76" t="s">
        <v>8</v>
      </c>
      <c r="T67" s="76" t="s">
        <v>8</v>
      </c>
      <c r="U67" s="76" t="s">
        <v>8</v>
      </c>
      <c r="V67" s="76" t="s">
        <v>8</v>
      </c>
      <c r="W67" s="76" t="s">
        <v>8</v>
      </c>
      <c r="X67" s="76" t="s">
        <v>8</v>
      </c>
      <c r="Y67" s="76" t="s">
        <v>8</v>
      </c>
      <c r="Z67" s="76" t="s">
        <v>8</v>
      </c>
      <c r="AA67" s="76" t="s">
        <v>8</v>
      </c>
      <c r="AB67" s="76" t="s">
        <v>8</v>
      </c>
      <c r="AC67" s="76" t="s">
        <v>8</v>
      </c>
      <c r="AD67" s="76" t="s">
        <v>8</v>
      </c>
      <c r="AE67" s="76" t="s">
        <v>8</v>
      </c>
      <c r="AF67" s="76" t="s">
        <v>8</v>
      </c>
      <c r="AG67" s="76" t="s">
        <v>8</v>
      </c>
      <c r="AH67" s="76" t="s">
        <v>8</v>
      </c>
      <c r="AI67" s="76" t="s">
        <v>8</v>
      </c>
      <c r="AJ67" s="76" t="s">
        <v>8</v>
      </c>
      <c r="AK67" s="76" t="s">
        <v>8</v>
      </c>
      <c r="AL67" s="76" t="s">
        <v>8</v>
      </c>
      <c r="AM67" s="76" t="s">
        <v>8</v>
      </c>
      <c r="AN67" s="76" t="s">
        <v>8</v>
      </c>
      <c r="AO67" s="76" t="s">
        <v>8</v>
      </c>
      <c r="AP67" s="76" t="s">
        <v>8</v>
      </c>
      <c r="AQ67" s="76" t="s">
        <v>8</v>
      </c>
      <c r="AR67" s="76" t="s">
        <v>8</v>
      </c>
      <c r="AS67" s="76" t="s">
        <v>8</v>
      </c>
      <c r="AT67" s="76" t="s">
        <v>8</v>
      </c>
      <c r="AU67" s="76" t="s">
        <v>8</v>
      </c>
      <c r="AV67" s="76" t="s">
        <v>8</v>
      </c>
      <c r="AW67" s="76" t="s">
        <v>8</v>
      </c>
      <c r="AX67" s="76" t="s">
        <v>8</v>
      </c>
      <c r="AY67" s="76" t="s">
        <v>8</v>
      </c>
      <c r="AZ67" s="76" t="s">
        <v>8</v>
      </c>
      <c r="BA67" s="76" t="s">
        <v>8</v>
      </c>
      <c r="BB67" s="76" t="s">
        <v>8</v>
      </c>
      <c r="BC67" s="76" t="s">
        <v>8</v>
      </c>
      <c r="BD67" s="76" t="s">
        <v>8</v>
      </c>
    </row>
    <row r="68" spans="1:56">
      <c r="A68" s="76">
        <v>1030.1904949897671</v>
      </c>
      <c r="B68" s="76">
        <v>511.87348588666435</v>
      </c>
      <c r="C68" s="76">
        <v>339.44501558096135</v>
      </c>
      <c r="D68" s="76">
        <v>253.52108461159844</v>
      </c>
      <c r="E68" s="76">
        <v>202.22593134271244</v>
      </c>
      <c r="F68" s="76">
        <v>168.26424077776841</v>
      </c>
      <c r="G68" s="76">
        <v>144.2438497291557</v>
      </c>
      <c r="H68" s="76" t="s">
        <v>8</v>
      </c>
      <c r="I68" s="76" t="s">
        <v>8</v>
      </c>
      <c r="J68" s="76" t="s">
        <v>8</v>
      </c>
      <c r="K68" s="76" t="s">
        <v>8</v>
      </c>
      <c r="L68" s="76" t="s">
        <v>8</v>
      </c>
      <c r="M68" s="76" t="s">
        <v>8</v>
      </c>
      <c r="N68" s="76" t="s">
        <v>8</v>
      </c>
      <c r="O68" s="76" t="s">
        <v>8</v>
      </c>
      <c r="P68" s="76" t="s">
        <v>8</v>
      </c>
      <c r="Q68" s="76" t="s">
        <v>8</v>
      </c>
      <c r="R68" s="76" t="s">
        <v>8</v>
      </c>
      <c r="S68" s="76" t="s">
        <v>8</v>
      </c>
      <c r="T68" s="76" t="s">
        <v>8</v>
      </c>
      <c r="U68" s="76" t="s">
        <v>8</v>
      </c>
      <c r="V68" s="76" t="s">
        <v>8</v>
      </c>
      <c r="W68" s="76" t="s">
        <v>8</v>
      </c>
      <c r="X68" s="76" t="s">
        <v>8</v>
      </c>
      <c r="Y68" s="76" t="s">
        <v>8</v>
      </c>
      <c r="Z68" s="76" t="s">
        <v>8</v>
      </c>
      <c r="AA68" s="76" t="s">
        <v>8</v>
      </c>
      <c r="AB68" s="76" t="s">
        <v>8</v>
      </c>
      <c r="AC68" s="76" t="s">
        <v>8</v>
      </c>
      <c r="AD68" s="76" t="s">
        <v>8</v>
      </c>
      <c r="AE68" s="76" t="s">
        <v>8</v>
      </c>
      <c r="AF68" s="76" t="s">
        <v>8</v>
      </c>
      <c r="AG68" s="76" t="s">
        <v>8</v>
      </c>
      <c r="AH68" s="76" t="s">
        <v>8</v>
      </c>
      <c r="AI68" s="76" t="s">
        <v>8</v>
      </c>
      <c r="AJ68" s="76" t="s">
        <v>8</v>
      </c>
      <c r="AK68" s="76" t="s">
        <v>8</v>
      </c>
      <c r="AL68" s="76" t="s">
        <v>8</v>
      </c>
      <c r="AM68" s="76" t="s">
        <v>8</v>
      </c>
      <c r="AN68" s="76" t="s">
        <v>8</v>
      </c>
      <c r="AO68" s="76" t="s">
        <v>8</v>
      </c>
      <c r="AP68" s="76" t="s">
        <v>8</v>
      </c>
      <c r="AQ68" s="76" t="s">
        <v>8</v>
      </c>
      <c r="AR68" s="76" t="s">
        <v>8</v>
      </c>
      <c r="AS68" s="76" t="s">
        <v>8</v>
      </c>
      <c r="AT68" s="76" t="s">
        <v>8</v>
      </c>
      <c r="AU68" s="76" t="s">
        <v>8</v>
      </c>
      <c r="AV68" s="76" t="s">
        <v>8</v>
      </c>
      <c r="AW68" s="76" t="s">
        <v>8</v>
      </c>
      <c r="AX68" s="76" t="s">
        <v>8</v>
      </c>
      <c r="AY68" s="76" t="s">
        <v>8</v>
      </c>
      <c r="AZ68" s="76" t="s">
        <v>8</v>
      </c>
      <c r="BA68" s="76" t="s">
        <v>8</v>
      </c>
      <c r="BB68" s="76" t="s">
        <v>8</v>
      </c>
      <c r="BC68" s="76" t="s">
        <v>8</v>
      </c>
      <c r="BD68" s="76" t="s">
        <v>8</v>
      </c>
    </row>
    <row r="69" spans="1:56">
      <c r="A69" s="76">
        <v>1031.0184173076589</v>
      </c>
      <c r="B69" s="76">
        <v>512.5140925863144</v>
      </c>
      <c r="C69" s="76">
        <v>340.04466633235762</v>
      </c>
      <c r="D69" s="76">
        <v>254.11326519303256</v>
      </c>
      <c r="E69" s="76">
        <v>202.81590542428327</v>
      </c>
      <c r="F69" s="76">
        <v>168.87373310864913</v>
      </c>
      <c r="G69" s="76" t="s">
        <v>8</v>
      </c>
      <c r="H69" s="76" t="s">
        <v>8</v>
      </c>
      <c r="I69" s="76" t="s">
        <v>8</v>
      </c>
      <c r="J69" s="76" t="s">
        <v>8</v>
      </c>
      <c r="K69" s="76" t="s">
        <v>8</v>
      </c>
      <c r="L69" s="76" t="s">
        <v>8</v>
      </c>
      <c r="M69" s="76" t="s">
        <v>8</v>
      </c>
      <c r="N69" s="76" t="s">
        <v>8</v>
      </c>
      <c r="O69" s="76" t="s">
        <v>8</v>
      </c>
      <c r="P69" s="76" t="s">
        <v>8</v>
      </c>
      <c r="Q69" s="76" t="s">
        <v>8</v>
      </c>
      <c r="R69" s="76" t="s">
        <v>8</v>
      </c>
      <c r="S69" s="76" t="s">
        <v>8</v>
      </c>
      <c r="T69" s="76" t="s">
        <v>8</v>
      </c>
      <c r="U69" s="76" t="s">
        <v>8</v>
      </c>
      <c r="V69" s="76" t="s">
        <v>8</v>
      </c>
      <c r="W69" s="76" t="s">
        <v>8</v>
      </c>
      <c r="X69" s="76" t="s">
        <v>8</v>
      </c>
      <c r="Y69" s="76" t="s">
        <v>8</v>
      </c>
      <c r="Z69" s="76" t="s">
        <v>8</v>
      </c>
      <c r="AA69" s="76" t="s">
        <v>8</v>
      </c>
      <c r="AB69" s="76" t="s">
        <v>8</v>
      </c>
      <c r="AC69" s="76" t="s">
        <v>8</v>
      </c>
      <c r="AD69" s="76" t="s">
        <v>8</v>
      </c>
      <c r="AE69" s="76" t="s">
        <v>8</v>
      </c>
      <c r="AF69" s="76" t="s">
        <v>8</v>
      </c>
      <c r="AG69" s="76" t="s">
        <v>8</v>
      </c>
      <c r="AH69" s="76" t="s">
        <v>8</v>
      </c>
      <c r="AI69" s="76" t="s">
        <v>8</v>
      </c>
      <c r="AJ69" s="76" t="s">
        <v>8</v>
      </c>
      <c r="AK69" s="76" t="s">
        <v>8</v>
      </c>
      <c r="AL69" s="76" t="s">
        <v>8</v>
      </c>
      <c r="AM69" s="76" t="s">
        <v>8</v>
      </c>
      <c r="AN69" s="76" t="s">
        <v>8</v>
      </c>
      <c r="AO69" s="76" t="s">
        <v>8</v>
      </c>
      <c r="AP69" s="76" t="s">
        <v>8</v>
      </c>
      <c r="AQ69" s="76" t="s">
        <v>8</v>
      </c>
      <c r="AR69" s="76" t="s">
        <v>8</v>
      </c>
      <c r="AS69" s="76" t="s">
        <v>8</v>
      </c>
      <c r="AT69" s="76" t="s">
        <v>8</v>
      </c>
      <c r="AU69" s="76" t="s">
        <v>8</v>
      </c>
      <c r="AV69" s="76" t="s">
        <v>8</v>
      </c>
      <c r="AW69" s="76" t="s">
        <v>8</v>
      </c>
      <c r="AX69" s="76" t="s">
        <v>8</v>
      </c>
      <c r="AY69" s="76" t="s">
        <v>8</v>
      </c>
      <c r="AZ69" s="76" t="s">
        <v>8</v>
      </c>
      <c r="BA69" s="76" t="s">
        <v>8</v>
      </c>
      <c r="BB69" s="76" t="s">
        <v>8</v>
      </c>
      <c r="BC69" s="76" t="s">
        <v>8</v>
      </c>
      <c r="BD69" s="76" t="s">
        <v>8</v>
      </c>
    </row>
    <row r="70" spans="1:56">
      <c r="A70" s="76">
        <v>1031.8505453361549</v>
      </c>
      <c r="B70" s="76">
        <v>513.17271073515121</v>
      </c>
      <c r="C70" s="76">
        <v>340.65893145563632</v>
      </c>
      <c r="D70" s="76">
        <v>254.70532131970296</v>
      </c>
      <c r="E70" s="76">
        <v>203.41704855166998</v>
      </c>
      <c r="F70" s="76" t="s">
        <v>8</v>
      </c>
      <c r="G70" s="76" t="s">
        <v>8</v>
      </c>
      <c r="H70" s="76" t="s">
        <v>8</v>
      </c>
      <c r="I70" s="76" t="s">
        <v>8</v>
      </c>
      <c r="J70" s="76" t="s">
        <v>8</v>
      </c>
      <c r="K70" s="76" t="s">
        <v>8</v>
      </c>
      <c r="L70" s="76" t="s">
        <v>8</v>
      </c>
      <c r="M70" s="76" t="s">
        <v>8</v>
      </c>
      <c r="N70" s="76" t="s">
        <v>8</v>
      </c>
      <c r="O70" s="76" t="s">
        <v>8</v>
      </c>
      <c r="P70" s="76" t="s">
        <v>8</v>
      </c>
      <c r="Q70" s="76" t="s">
        <v>8</v>
      </c>
      <c r="R70" s="76" t="s">
        <v>8</v>
      </c>
      <c r="S70" s="76" t="s">
        <v>8</v>
      </c>
      <c r="T70" s="76" t="s">
        <v>8</v>
      </c>
      <c r="U70" s="76" t="s">
        <v>8</v>
      </c>
      <c r="V70" s="76" t="s">
        <v>8</v>
      </c>
      <c r="W70" s="76" t="s">
        <v>8</v>
      </c>
      <c r="X70" s="76" t="s">
        <v>8</v>
      </c>
      <c r="Y70" s="76" t="s">
        <v>8</v>
      </c>
      <c r="Z70" s="76" t="s">
        <v>8</v>
      </c>
      <c r="AA70" s="76" t="s">
        <v>8</v>
      </c>
      <c r="AB70" s="76" t="s">
        <v>8</v>
      </c>
      <c r="AC70" s="76" t="s">
        <v>8</v>
      </c>
      <c r="AD70" s="76" t="s">
        <v>8</v>
      </c>
      <c r="AE70" s="76" t="s">
        <v>8</v>
      </c>
      <c r="AF70" s="76" t="s">
        <v>8</v>
      </c>
      <c r="AG70" s="76" t="s">
        <v>8</v>
      </c>
      <c r="AH70" s="76" t="s">
        <v>8</v>
      </c>
      <c r="AI70" s="76" t="s">
        <v>8</v>
      </c>
      <c r="AJ70" s="76" t="s">
        <v>8</v>
      </c>
      <c r="AK70" s="76" t="s">
        <v>8</v>
      </c>
      <c r="AL70" s="76" t="s">
        <v>8</v>
      </c>
      <c r="AM70" s="76" t="s">
        <v>8</v>
      </c>
      <c r="AN70" s="76" t="s">
        <v>8</v>
      </c>
      <c r="AO70" s="76" t="s">
        <v>8</v>
      </c>
      <c r="AP70" s="76" t="s">
        <v>8</v>
      </c>
      <c r="AQ70" s="76" t="s">
        <v>8</v>
      </c>
      <c r="AR70" s="76" t="s">
        <v>8</v>
      </c>
      <c r="AS70" s="76" t="s">
        <v>8</v>
      </c>
      <c r="AT70" s="76" t="s">
        <v>8</v>
      </c>
      <c r="AU70" s="76" t="s">
        <v>8</v>
      </c>
      <c r="AV70" s="76" t="s">
        <v>8</v>
      </c>
      <c r="AW70" s="76" t="s">
        <v>8</v>
      </c>
      <c r="AX70" s="76" t="s">
        <v>8</v>
      </c>
      <c r="AY70" s="76" t="s">
        <v>8</v>
      </c>
      <c r="AZ70" s="76" t="s">
        <v>8</v>
      </c>
      <c r="BA70" s="76" t="s">
        <v>8</v>
      </c>
      <c r="BB70" s="76" t="s">
        <v>8</v>
      </c>
      <c r="BC70" s="76" t="s">
        <v>8</v>
      </c>
      <c r="BD70" s="76" t="s">
        <v>8</v>
      </c>
    </row>
    <row r="71" spans="1:56">
      <c r="A71" s="76">
        <v>1032.7122488065202</v>
      </c>
      <c r="B71" s="76">
        <v>513.84557672126641</v>
      </c>
      <c r="C71" s="76">
        <v>341.26590848159225</v>
      </c>
      <c r="D71" s="76">
        <v>255.30473007420568</v>
      </c>
      <c r="E71" s="76" t="s">
        <v>8</v>
      </c>
      <c r="F71" s="76" t="s">
        <v>8</v>
      </c>
      <c r="G71" s="76" t="s">
        <v>8</v>
      </c>
      <c r="H71" s="76" t="s">
        <v>8</v>
      </c>
      <c r="I71" s="76" t="s">
        <v>8</v>
      </c>
      <c r="J71" s="76" t="s">
        <v>8</v>
      </c>
      <c r="K71" s="76" t="s">
        <v>8</v>
      </c>
      <c r="L71" s="76" t="s">
        <v>8</v>
      </c>
      <c r="M71" s="76" t="s">
        <v>8</v>
      </c>
      <c r="N71" s="76" t="s">
        <v>8</v>
      </c>
      <c r="O71" s="76" t="s">
        <v>8</v>
      </c>
      <c r="P71" s="76" t="s">
        <v>8</v>
      </c>
      <c r="Q71" s="76" t="s">
        <v>8</v>
      </c>
      <c r="R71" s="76" t="s">
        <v>8</v>
      </c>
      <c r="S71" s="76" t="s">
        <v>8</v>
      </c>
      <c r="T71" s="76" t="s">
        <v>8</v>
      </c>
      <c r="U71" s="76" t="s">
        <v>8</v>
      </c>
      <c r="V71" s="76" t="s">
        <v>8</v>
      </c>
      <c r="W71" s="76" t="s">
        <v>8</v>
      </c>
      <c r="X71" s="76" t="s">
        <v>8</v>
      </c>
      <c r="Y71" s="76" t="s">
        <v>8</v>
      </c>
      <c r="Z71" s="76" t="s">
        <v>8</v>
      </c>
      <c r="AA71" s="76" t="s">
        <v>8</v>
      </c>
      <c r="AB71" s="76" t="s">
        <v>8</v>
      </c>
      <c r="AC71" s="76" t="s">
        <v>8</v>
      </c>
      <c r="AD71" s="76" t="s">
        <v>8</v>
      </c>
      <c r="AE71" s="76" t="s">
        <v>8</v>
      </c>
      <c r="AF71" s="76" t="s">
        <v>8</v>
      </c>
      <c r="AG71" s="76" t="s">
        <v>8</v>
      </c>
      <c r="AH71" s="76" t="s">
        <v>8</v>
      </c>
      <c r="AI71" s="76" t="s">
        <v>8</v>
      </c>
      <c r="AJ71" s="76" t="s">
        <v>8</v>
      </c>
      <c r="AK71" s="76" t="s">
        <v>8</v>
      </c>
      <c r="AL71" s="76" t="s">
        <v>8</v>
      </c>
      <c r="AM71" s="76" t="s">
        <v>8</v>
      </c>
      <c r="AN71" s="76" t="s">
        <v>8</v>
      </c>
      <c r="AO71" s="76" t="s">
        <v>8</v>
      </c>
      <c r="AP71" s="76" t="s">
        <v>8</v>
      </c>
      <c r="AQ71" s="76" t="s">
        <v>8</v>
      </c>
      <c r="AR71" s="76" t="s">
        <v>8</v>
      </c>
      <c r="AS71" s="76" t="s">
        <v>8</v>
      </c>
      <c r="AT71" s="76" t="s">
        <v>8</v>
      </c>
      <c r="AU71" s="76" t="s">
        <v>8</v>
      </c>
      <c r="AV71" s="76" t="s">
        <v>8</v>
      </c>
      <c r="AW71" s="76" t="s">
        <v>8</v>
      </c>
      <c r="AX71" s="76" t="s">
        <v>8</v>
      </c>
      <c r="AY71" s="76" t="s">
        <v>8</v>
      </c>
      <c r="AZ71" s="76" t="s">
        <v>8</v>
      </c>
      <c r="BA71" s="76" t="s">
        <v>8</v>
      </c>
      <c r="BB71" s="76" t="s">
        <v>8</v>
      </c>
      <c r="BC71" s="76" t="s">
        <v>8</v>
      </c>
      <c r="BD71" s="76" t="s">
        <v>8</v>
      </c>
    </row>
    <row r="72" spans="1:56">
      <c r="A72" s="76">
        <v>1033.5830038994575</v>
      </c>
      <c r="B72" s="76">
        <v>514.49750992756231</v>
      </c>
      <c r="C72" s="76">
        <v>341.87629117399473</v>
      </c>
      <c r="D72" s="76" t="s">
        <v>8</v>
      </c>
      <c r="E72" s="76" t="s">
        <v>8</v>
      </c>
      <c r="F72" s="76" t="s">
        <v>8</v>
      </c>
      <c r="G72" s="76" t="s">
        <v>8</v>
      </c>
      <c r="H72" s="76" t="s">
        <v>8</v>
      </c>
      <c r="I72" s="76" t="s">
        <v>8</v>
      </c>
      <c r="J72" s="76" t="s">
        <v>8</v>
      </c>
      <c r="K72" s="76" t="s">
        <v>8</v>
      </c>
      <c r="L72" s="76" t="s">
        <v>8</v>
      </c>
      <c r="M72" s="76" t="s">
        <v>8</v>
      </c>
      <c r="N72" s="76" t="s">
        <v>8</v>
      </c>
      <c r="O72" s="76" t="s">
        <v>8</v>
      </c>
      <c r="P72" s="76" t="s">
        <v>8</v>
      </c>
      <c r="Q72" s="76" t="s">
        <v>8</v>
      </c>
      <c r="R72" s="76" t="s">
        <v>8</v>
      </c>
      <c r="S72" s="76" t="s">
        <v>8</v>
      </c>
      <c r="T72" s="76" t="s">
        <v>8</v>
      </c>
      <c r="U72" s="76" t="s">
        <v>8</v>
      </c>
      <c r="V72" s="76" t="s">
        <v>8</v>
      </c>
      <c r="W72" s="76" t="s">
        <v>8</v>
      </c>
      <c r="X72" s="76" t="s">
        <v>8</v>
      </c>
      <c r="Y72" s="76" t="s">
        <v>8</v>
      </c>
      <c r="Z72" s="76" t="s">
        <v>8</v>
      </c>
      <c r="AA72" s="76" t="s">
        <v>8</v>
      </c>
      <c r="AB72" s="76" t="s">
        <v>8</v>
      </c>
      <c r="AC72" s="76" t="s">
        <v>8</v>
      </c>
      <c r="AD72" s="76" t="s">
        <v>8</v>
      </c>
      <c r="AE72" s="76" t="s">
        <v>8</v>
      </c>
      <c r="AF72" s="76" t="s">
        <v>8</v>
      </c>
      <c r="AG72" s="76" t="s">
        <v>8</v>
      </c>
      <c r="AH72" s="76" t="s">
        <v>8</v>
      </c>
      <c r="AI72" s="76" t="s">
        <v>8</v>
      </c>
      <c r="AJ72" s="76" t="s">
        <v>8</v>
      </c>
      <c r="AK72" s="76" t="s">
        <v>8</v>
      </c>
      <c r="AL72" s="76" t="s">
        <v>8</v>
      </c>
      <c r="AM72" s="76" t="s">
        <v>8</v>
      </c>
      <c r="AN72" s="76" t="s">
        <v>8</v>
      </c>
      <c r="AO72" s="76" t="s">
        <v>8</v>
      </c>
      <c r="AP72" s="76" t="s">
        <v>8</v>
      </c>
      <c r="AQ72" s="76" t="s">
        <v>8</v>
      </c>
      <c r="AR72" s="76" t="s">
        <v>8</v>
      </c>
      <c r="AS72" s="76" t="s">
        <v>8</v>
      </c>
      <c r="AT72" s="76" t="s">
        <v>8</v>
      </c>
      <c r="AU72" s="76" t="s">
        <v>8</v>
      </c>
      <c r="AV72" s="76" t="s">
        <v>8</v>
      </c>
      <c r="AW72" s="76" t="s">
        <v>8</v>
      </c>
      <c r="AX72" s="76" t="s">
        <v>8</v>
      </c>
      <c r="AY72" s="76" t="s">
        <v>8</v>
      </c>
      <c r="AZ72" s="76" t="s">
        <v>8</v>
      </c>
      <c r="BA72" s="76" t="s">
        <v>8</v>
      </c>
      <c r="BB72" s="76" t="s">
        <v>8</v>
      </c>
      <c r="BC72" s="76" t="s">
        <v>8</v>
      </c>
      <c r="BD72" s="76" t="s">
        <v>8</v>
      </c>
    </row>
    <row r="73" spans="1:56">
      <c r="A73" s="76">
        <v>1034.4018456846045</v>
      </c>
      <c r="B73" s="76">
        <v>515.15193141781469</v>
      </c>
      <c r="C73" s="76" t="s">
        <v>8</v>
      </c>
      <c r="D73" s="76" t="s">
        <v>8</v>
      </c>
      <c r="E73" s="76" t="s">
        <v>8</v>
      </c>
      <c r="F73" s="76" t="s">
        <v>8</v>
      </c>
      <c r="G73" s="76" t="s">
        <v>8</v>
      </c>
      <c r="H73" s="76" t="s">
        <v>8</v>
      </c>
      <c r="I73" s="76" t="s">
        <v>8</v>
      </c>
      <c r="J73" s="76" t="s">
        <v>8</v>
      </c>
      <c r="K73" s="76" t="s">
        <v>8</v>
      </c>
      <c r="L73" s="76" t="s">
        <v>8</v>
      </c>
      <c r="M73" s="76" t="s">
        <v>8</v>
      </c>
      <c r="N73" s="76" t="s">
        <v>8</v>
      </c>
      <c r="O73" s="76" t="s">
        <v>8</v>
      </c>
      <c r="P73" s="76" t="s">
        <v>8</v>
      </c>
      <c r="Q73" s="76" t="s">
        <v>8</v>
      </c>
      <c r="R73" s="76" t="s">
        <v>8</v>
      </c>
      <c r="S73" s="76" t="s">
        <v>8</v>
      </c>
      <c r="T73" s="76" t="s">
        <v>8</v>
      </c>
      <c r="U73" s="76" t="s">
        <v>8</v>
      </c>
      <c r="V73" s="76" t="s">
        <v>8</v>
      </c>
      <c r="W73" s="76" t="s">
        <v>8</v>
      </c>
      <c r="X73" s="76" t="s">
        <v>8</v>
      </c>
      <c r="Y73" s="76" t="s">
        <v>8</v>
      </c>
      <c r="Z73" s="76" t="s">
        <v>8</v>
      </c>
      <c r="AA73" s="76" t="s">
        <v>8</v>
      </c>
      <c r="AB73" s="76" t="s">
        <v>8</v>
      </c>
      <c r="AC73" s="76" t="s">
        <v>8</v>
      </c>
      <c r="AD73" s="76" t="s">
        <v>8</v>
      </c>
      <c r="AE73" s="76" t="s">
        <v>8</v>
      </c>
      <c r="AF73" s="76" t="s">
        <v>8</v>
      </c>
      <c r="AG73" s="76" t="s">
        <v>8</v>
      </c>
      <c r="AH73" s="76" t="s">
        <v>8</v>
      </c>
      <c r="AI73" s="76" t="s">
        <v>8</v>
      </c>
      <c r="AJ73" s="76" t="s">
        <v>8</v>
      </c>
      <c r="AK73" s="76" t="s">
        <v>8</v>
      </c>
      <c r="AL73" s="76" t="s">
        <v>8</v>
      </c>
      <c r="AM73" s="76" t="s">
        <v>8</v>
      </c>
      <c r="AN73" s="76" t="s">
        <v>8</v>
      </c>
      <c r="AO73" s="76" t="s">
        <v>8</v>
      </c>
      <c r="AP73" s="76" t="s">
        <v>8</v>
      </c>
      <c r="AQ73" s="76" t="s">
        <v>8</v>
      </c>
      <c r="AR73" s="76" t="s">
        <v>8</v>
      </c>
      <c r="AS73" s="76" t="s">
        <v>8</v>
      </c>
      <c r="AT73" s="76" t="s">
        <v>8</v>
      </c>
      <c r="AU73" s="76" t="s">
        <v>8</v>
      </c>
      <c r="AV73" s="76" t="s">
        <v>8</v>
      </c>
      <c r="AW73" s="76" t="s">
        <v>8</v>
      </c>
      <c r="AX73" s="76" t="s">
        <v>8</v>
      </c>
      <c r="AY73" s="76" t="s">
        <v>8</v>
      </c>
      <c r="AZ73" s="76" t="s">
        <v>8</v>
      </c>
      <c r="BA73" s="76" t="s">
        <v>8</v>
      </c>
      <c r="BB73" s="76" t="s">
        <v>8</v>
      </c>
      <c r="BC73" s="76" t="s">
        <v>8</v>
      </c>
      <c r="BD73" s="76" t="s">
        <v>8</v>
      </c>
    </row>
    <row r="74" spans="1:56">
      <c r="A74" s="76">
        <v>1035.2429079814142</v>
      </c>
      <c r="B74" s="76" t="s">
        <v>8</v>
      </c>
      <c r="C74" s="76" t="s">
        <v>8</v>
      </c>
      <c r="D74" s="76" t="s">
        <v>8</v>
      </c>
      <c r="E74" s="76" t="s">
        <v>8</v>
      </c>
      <c r="F74" s="76" t="s">
        <v>8</v>
      </c>
      <c r="G74" s="76" t="s">
        <v>8</v>
      </c>
      <c r="H74" s="76" t="s">
        <v>8</v>
      </c>
      <c r="I74" s="76" t="s">
        <v>8</v>
      </c>
      <c r="J74" s="76" t="s">
        <v>8</v>
      </c>
      <c r="K74" s="76" t="s">
        <v>8</v>
      </c>
      <c r="L74" s="76" t="s">
        <v>8</v>
      </c>
      <c r="M74" s="76" t="s">
        <v>8</v>
      </c>
      <c r="N74" s="76" t="s">
        <v>8</v>
      </c>
      <c r="O74" s="76" t="s">
        <v>8</v>
      </c>
      <c r="P74" s="76" t="s">
        <v>8</v>
      </c>
      <c r="Q74" s="76" t="s">
        <v>8</v>
      </c>
      <c r="R74" s="76" t="s">
        <v>8</v>
      </c>
      <c r="S74" s="76" t="s">
        <v>8</v>
      </c>
      <c r="T74" s="76" t="s">
        <v>8</v>
      </c>
      <c r="U74" s="76" t="s">
        <v>8</v>
      </c>
      <c r="V74" s="76" t="s">
        <v>8</v>
      </c>
      <c r="W74" s="76" t="s">
        <v>8</v>
      </c>
      <c r="X74" s="76" t="s">
        <v>8</v>
      </c>
      <c r="Y74" s="76" t="s">
        <v>8</v>
      </c>
      <c r="Z74" s="76" t="s">
        <v>8</v>
      </c>
      <c r="AA74" s="76" t="s">
        <v>8</v>
      </c>
      <c r="AB74" s="76" t="s">
        <v>8</v>
      </c>
      <c r="AC74" s="76" t="s">
        <v>8</v>
      </c>
      <c r="AD74" s="76" t="s">
        <v>8</v>
      </c>
      <c r="AE74" s="76" t="s">
        <v>8</v>
      </c>
      <c r="AF74" s="76" t="s">
        <v>8</v>
      </c>
      <c r="AG74" s="76" t="s">
        <v>8</v>
      </c>
      <c r="AH74" s="76" t="s">
        <v>8</v>
      </c>
      <c r="AI74" s="76" t="s">
        <v>8</v>
      </c>
      <c r="AJ74" s="76" t="s">
        <v>8</v>
      </c>
      <c r="AK74" s="76" t="s">
        <v>8</v>
      </c>
      <c r="AL74" s="76" t="s">
        <v>8</v>
      </c>
      <c r="AM74" s="76" t="s">
        <v>8</v>
      </c>
      <c r="AN74" s="76" t="s">
        <v>8</v>
      </c>
      <c r="AO74" s="76" t="s">
        <v>8</v>
      </c>
      <c r="AP74" s="76" t="s">
        <v>8</v>
      </c>
      <c r="AQ74" s="76" t="s">
        <v>8</v>
      </c>
      <c r="AR74" s="76" t="s">
        <v>8</v>
      </c>
      <c r="AS74" s="76" t="s">
        <v>8</v>
      </c>
      <c r="AT74" s="76" t="s">
        <v>8</v>
      </c>
      <c r="AU74" s="76" t="s">
        <v>8</v>
      </c>
      <c r="AV74" s="76" t="s">
        <v>8</v>
      </c>
      <c r="AW74" s="76" t="s">
        <v>8</v>
      </c>
      <c r="AX74" s="76" t="s">
        <v>8</v>
      </c>
      <c r="AY74" s="76" t="s">
        <v>8</v>
      </c>
      <c r="AZ74" s="76" t="s">
        <v>8</v>
      </c>
      <c r="BA74" s="76" t="s">
        <v>8</v>
      </c>
      <c r="BB74" s="76" t="s">
        <v>8</v>
      </c>
      <c r="BC74" s="76" t="s">
        <v>8</v>
      </c>
      <c r="BD74" s="76" t="s">
        <v>8</v>
      </c>
    </row>
  </sheetData>
  <sheetProtection selectLockedCells="1" selectUnlockedCells="1"/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 enableFormatConditionsCalculation="0">
    <tabColor indexed="10"/>
  </sheetPr>
  <dimension ref="B1:N65"/>
  <sheetViews>
    <sheetView topLeftCell="A31" workbookViewId="0">
      <selection activeCell="F52" sqref="F52"/>
    </sheetView>
  </sheetViews>
  <sheetFormatPr baseColWidth="10" defaultRowHeight="12.75"/>
  <cols>
    <col min="1" max="1" width="8.42578125" style="75" customWidth="1"/>
    <col min="2" max="2" width="15.140625" style="75" hidden="1" customWidth="1"/>
    <col min="3" max="3" width="20.140625" style="75" customWidth="1"/>
    <col min="4" max="4" width="20" style="75" customWidth="1"/>
    <col min="5" max="5" width="17.42578125" style="75" customWidth="1"/>
    <col min="6" max="6" width="14.85546875" style="75" customWidth="1"/>
    <col min="7" max="8" width="22.7109375" style="75" customWidth="1"/>
    <col min="9" max="9" width="9.5703125" style="75" customWidth="1"/>
    <col min="10" max="10" width="4" style="75" customWidth="1"/>
    <col min="11" max="11" width="13.140625" style="75" customWidth="1"/>
    <col min="12" max="12" width="9.28515625" style="75" customWidth="1"/>
    <col min="13" max="13" width="10.140625" style="75" customWidth="1"/>
    <col min="14" max="14" width="10.85546875" style="75" customWidth="1"/>
    <col min="15" max="15" width="18" style="75" customWidth="1"/>
    <col min="16" max="16384" width="11.42578125" style="75"/>
  </cols>
  <sheetData>
    <row r="1" spans="2:2" ht="1.5" customHeight="1"/>
    <row r="2" spans="2:2" hidden="1"/>
    <row r="3" spans="2:2" hidden="1"/>
    <row r="4" spans="2:2" ht="46.5" customHeight="1"/>
    <row r="5" spans="2:2" ht="11.25" customHeight="1"/>
    <row r="6" spans="2:2" ht="12" customHeight="1"/>
    <row r="7" spans="2:2" ht="16.5" customHeight="1"/>
    <row r="8" spans="2:2" ht="15" customHeight="1"/>
    <row r="9" spans="2:2" ht="18.75" customHeight="1"/>
    <row r="10" spans="2:2" ht="18.75" customHeight="1"/>
    <row r="11" spans="2:2" ht="17.25" customHeight="1">
      <c r="B11" s="82" t="s">
        <v>73</v>
      </c>
    </row>
    <row r="12" spans="2:2" ht="16.5" customHeight="1">
      <c r="B12" s="82"/>
    </row>
    <row r="13" spans="2:2" ht="17.25" customHeight="1"/>
    <row r="14" spans="2:2" ht="14.25" customHeight="1"/>
    <row r="15" spans="2:2" ht="20.25" customHeight="1"/>
    <row r="16" spans="2:2" ht="23.25" customHeight="1"/>
    <row r="17" spans="2:14" ht="18" customHeight="1"/>
    <row r="18" spans="2:14" ht="18.75" customHeight="1" thickBot="1"/>
    <row r="19" spans="2:14" ht="26.25" customHeight="1" thickBot="1">
      <c r="B19" s="287" t="s">
        <v>74</v>
      </c>
      <c r="C19" s="288"/>
      <c r="D19" s="287" t="s">
        <v>75</v>
      </c>
      <c r="E19" s="289"/>
      <c r="F19" s="287" t="s">
        <v>76</v>
      </c>
      <c r="G19" s="290"/>
      <c r="H19" s="83" t="s">
        <v>77</v>
      </c>
      <c r="I19" s="84">
        <v>2</v>
      </c>
    </row>
    <row r="20" spans="2:14" ht="17.25" customHeight="1" thickBot="1">
      <c r="B20" s="85" t="s">
        <v>20</v>
      </c>
      <c r="C20" s="86" t="s">
        <v>78</v>
      </c>
      <c r="D20" s="87" t="s">
        <v>79</v>
      </c>
      <c r="E20" s="86" t="s">
        <v>80</v>
      </c>
      <c r="F20" s="86" t="s">
        <v>81</v>
      </c>
      <c r="G20" s="88" t="s">
        <v>82</v>
      </c>
      <c r="H20" s="83" t="s">
        <v>83</v>
      </c>
      <c r="I20" s="89">
        <v>1</v>
      </c>
      <c r="N20" s="75" t="s">
        <v>84</v>
      </c>
    </row>
    <row r="21" spans="2:14" ht="17.25" customHeight="1">
      <c r="B21" s="90">
        <v>0</v>
      </c>
      <c r="C21" s="91">
        <v>0</v>
      </c>
      <c r="D21" s="291">
        <v>50000</v>
      </c>
      <c r="E21" s="293">
        <v>0</v>
      </c>
      <c r="F21" s="295">
        <v>0</v>
      </c>
      <c r="G21" s="297">
        <v>0</v>
      </c>
      <c r="H21" s="92" t="s">
        <v>85</v>
      </c>
      <c r="I21" s="282">
        <v>0.5</v>
      </c>
    </row>
    <row r="22" spans="2:14" ht="18" customHeight="1" thickBot="1">
      <c r="B22" s="93">
        <f>IF(B21=1,150,0)</f>
        <v>0</v>
      </c>
      <c r="C22" s="94">
        <f>IF(C21=0,0,IF(C21=1,90,IF(C21=2,165,IF(C21=3,225,270))))</f>
        <v>0</v>
      </c>
      <c r="D22" s="292"/>
      <c r="E22" s="294"/>
      <c r="F22" s="296"/>
      <c r="G22" s="298"/>
      <c r="H22" s="95" t="s">
        <v>86</v>
      </c>
      <c r="I22" s="283"/>
    </row>
    <row r="23" spans="2:14" ht="21" customHeight="1">
      <c r="L23" s="75" t="s">
        <v>87</v>
      </c>
      <c r="M23" s="75">
        <f>C22+B22</f>
        <v>0</v>
      </c>
    </row>
    <row r="24" spans="2:14" ht="24" customHeight="1">
      <c r="E24" s="75" t="s">
        <v>88</v>
      </c>
    </row>
    <row r="25" spans="2:14" ht="23.25" customHeight="1"/>
    <row r="26" spans="2:14" ht="19.5" customHeight="1"/>
    <row r="27" spans="2:14">
      <c r="L27" s="75" t="s">
        <v>89</v>
      </c>
      <c r="N27" s="75">
        <f>D21*(G21/100)</f>
        <v>0</v>
      </c>
    </row>
    <row r="31" spans="2:14" ht="18">
      <c r="B31" s="82" t="s">
        <v>90</v>
      </c>
      <c r="G31" s="284">
        <f>'Simulateur CDAR et CDARC   '!G45</f>
        <v>3</v>
      </c>
      <c r="H31" s="285"/>
    </row>
    <row r="32" spans="2:14" ht="18">
      <c r="B32" s="96"/>
      <c r="G32" s="97">
        <f>'Simulateur CDAR et CDARC   '!L40</f>
        <v>2</v>
      </c>
      <c r="H32" s="97"/>
      <c r="I32" s="74"/>
      <c r="J32" s="74"/>
    </row>
    <row r="33" spans="2:14" ht="18.75" thickBot="1">
      <c r="B33" s="96"/>
      <c r="G33" s="131">
        <f>IF(G32=1,0,IF(G31=0,150,IF(G31=1,240,IF(G31=2,315,IF(G31=3,375,420)))))</f>
        <v>375</v>
      </c>
      <c r="H33" s="97"/>
      <c r="I33" s="74"/>
      <c r="J33" s="74"/>
    </row>
    <row r="34" spans="2:14" ht="18">
      <c r="B34" s="96"/>
      <c r="D34" s="98" t="s">
        <v>91</v>
      </c>
      <c r="E34" s="98" t="s">
        <v>92</v>
      </c>
      <c r="G34" s="97"/>
      <c r="H34" s="99"/>
      <c r="I34" s="286"/>
      <c r="J34" s="286"/>
    </row>
    <row r="35" spans="2:14" ht="15.75" thickBot="1">
      <c r="D35" s="100" t="s">
        <v>93</v>
      </c>
      <c r="E35" s="100" t="s">
        <v>94</v>
      </c>
      <c r="G35" s="74"/>
      <c r="H35" s="99"/>
      <c r="I35" s="286"/>
      <c r="J35" s="286"/>
      <c r="K35" s="101"/>
      <c r="L35" s="75" t="s">
        <v>95</v>
      </c>
      <c r="M35" s="75" t="s">
        <v>96</v>
      </c>
    </row>
    <row r="36" spans="2:14" ht="15">
      <c r="B36" s="102" t="s">
        <v>97</v>
      </c>
      <c r="C36" s="103" t="s">
        <v>98</v>
      </c>
      <c r="D36" s="104">
        <f>'Simulateur CDAR et CDARC   '!G43</f>
        <v>70000</v>
      </c>
      <c r="E36" s="105">
        <f>'Simulateur CDAR et CDARC   '!G43</f>
        <v>70000</v>
      </c>
      <c r="G36" s="106"/>
      <c r="H36" s="107"/>
      <c r="I36" s="279"/>
      <c r="J36" s="279"/>
      <c r="L36" s="75">
        <f>D36-D37</f>
        <v>63574</v>
      </c>
      <c r="M36" s="75">
        <f>E36-E37</f>
        <v>63574</v>
      </c>
    </row>
    <row r="37" spans="2:14" ht="15">
      <c r="B37" s="108" t="s">
        <v>99</v>
      </c>
      <c r="C37" s="109">
        <v>9.1800000000000007E-2</v>
      </c>
      <c r="D37" s="110">
        <f>D36*0.0918</f>
        <v>6426.0000000000009</v>
      </c>
      <c r="E37" s="111">
        <f>E36*0.0918</f>
        <v>6426.0000000000009</v>
      </c>
      <c r="G37" s="106"/>
      <c r="H37" s="107"/>
      <c r="I37" s="279"/>
      <c r="J37" s="279"/>
      <c r="L37" s="75">
        <f>L36-D38</f>
        <v>57216.6</v>
      </c>
      <c r="M37" s="75">
        <f>M36-E38</f>
        <v>57216.6</v>
      </c>
    </row>
    <row r="38" spans="2:14" ht="15">
      <c r="B38" s="108" t="s">
        <v>100</v>
      </c>
      <c r="C38" s="112">
        <v>0.1</v>
      </c>
      <c r="D38" s="113">
        <f>(D36-D37)*0.1</f>
        <v>6357.4000000000005</v>
      </c>
      <c r="E38" s="111">
        <f>(E36-E37)*0.1</f>
        <v>6357.4000000000005</v>
      </c>
      <c r="G38" s="106"/>
      <c r="H38" s="107"/>
      <c r="I38" s="279"/>
      <c r="J38" s="279"/>
    </row>
    <row r="39" spans="2:14" ht="15.75" thickBot="1">
      <c r="B39" s="275" t="s">
        <v>49</v>
      </c>
      <c r="C39" s="276"/>
      <c r="D39" s="113">
        <f>G33</f>
        <v>375</v>
      </c>
      <c r="E39" s="111">
        <f>G33</f>
        <v>375</v>
      </c>
      <c r="G39" s="106"/>
      <c r="H39" s="107"/>
      <c r="I39" s="279"/>
      <c r="J39" s="279"/>
    </row>
    <row r="40" spans="2:14" ht="23.25" customHeight="1" thickBot="1">
      <c r="B40" s="108" t="s">
        <v>89</v>
      </c>
      <c r="C40" s="114" t="s">
        <v>101</v>
      </c>
      <c r="D40" s="113">
        <f>'Simulateur CDAR et CDARC   '!G38</f>
        <v>5000</v>
      </c>
      <c r="E40" s="115" t="s">
        <v>102</v>
      </c>
      <c r="G40" s="106"/>
      <c r="H40" s="107"/>
      <c r="I40" s="279"/>
      <c r="J40" s="279"/>
      <c r="L40" s="280" t="s">
        <v>103</v>
      </c>
      <c r="M40" s="281"/>
      <c r="N40" s="265"/>
    </row>
    <row r="41" spans="2:14" ht="15" customHeight="1">
      <c r="B41" s="275" t="s">
        <v>104</v>
      </c>
      <c r="C41" s="276"/>
      <c r="D41" s="116">
        <f>D36-(D37+D38+D39+D40)</f>
        <v>51841.599999999999</v>
      </c>
      <c r="E41" s="117">
        <f>M37-E39</f>
        <v>56841.599999999999</v>
      </c>
      <c r="G41" s="106"/>
      <c r="H41" s="277"/>
      <c r="I41" s="277"/>
      <c r="J41" s="277"/>
      <c r="L41" s="118" t="s">
        <v>105</v>
      </c>
      <c r="M41" s="119"/>
      <c r="N41" s="120"/>
    </row>
    <row r="42" spans="2:14" ht="12" customHeight="1">
      <c r="B42" s="275" t="s">
        <v>106</v>
      </c>
      <c r="C42" s="276"/>
      <c r="D42" s="113">
        <f>F52</f>
        <v>13669.56</v>
      </c>
      <c r="E42" s="111">
        <f>G52</f>
        <v>15419.56</v>
      </c>
      <c r="G42" s="106"/>
      <c r="H42" s="277"/>
      <c r="I42" s="277"/>
      <c r="J42" s="277"/>
      <c r="L42" s="262">
        <f>IF(D36=0,0,IF(D41&gt;=5000,525,(D41-1500)*0.15))</f>
        <v>525</v>
      </c>
      <c r="M42" s="262"/>
      <c r="N42" s="121"/>
    </row>
    <row r="43" spans="2:14" ht="12" customHeight="1" thickBot="1">
      <c r="B43" s="275" t="s">
        <v>107</v>
      </c>
      <c r="C43" s="276"/>
      <c r="D43" s="122">
        <f>D41-D42</f>
        <v>38172.04</v>
      </c>
      <c r="E43" s="123">
        <f>E41-E42</f>
        <v>41422.04</v>
      </c>
      <c r="G43" s="106"/>
      <c r="H43" s="277"/>
      <c r="I43" s="277"/>
      <c r="J43" s="277"/>
      <c r="L43" s="262">
        <f>IF(D21=0,0,IF(D41&gt;=10000,1000,(D41-5000)*0.2))</f>
        <v>1000</v>
      </c>
      <c r="M43" s="262"/>
      <c r="N43" s="121"/>
    </row>
    <row r="44" spans="2:14" ht="13.5" customHeight="1" thickBot="1">
      <c r="B44" s="275" t="s">
        <v>108</v>
      </c>
      <c r="C44" s="278"/>
      <c r="D44" s="266">
        <f>E42-D42</f>
        <v>1750</v>
      </c>
      <c r="E44" s="267"/>
      <c r="G44" s="124">
        <f>D4</f>
        <v>0</v>
      </c>
      <c r="H44" s="277"/>
      <c r="I44" s="277"/>
      <c r="J44" s="277"/>
      <c r="L44" s="262">
        <f>IF(D21=0,0,IF(D41&gt;=20000,2500,IF(D41&lt;10000,0,(D41-10000)*0.25)))</f>
        <v>2500</v>
      </c>
      <c r="M44" s="262"/>
      <c r="N44" s="121"/>
    </row>
    <row r="45" spans="2:14" ht="14.25" customHeight="1" thickBot="1">
      <c r="B45" s="270" t="s">
        <v>109</v>
      </c>
      <c r="C45" s="271"/>
      <c r="D45" s="272">
        <f>E37-D37</f>
        <v>0</v>
      </c>
      <c r="E45" s="273"/>
      <c r="G45" s="125"/>
      <c r="H45" s="274"/>
      <c r="I45" s="274"/>
      <c r="J45" s="274"/>
      <c r="L45" s="262">
        <f>IF(20000&lt;=D41&lt;=50000,(D41-20000)*0.3,9000)</f>
        <v>9000</v>
      </c>
      <c r="M45" s="262"/>
      <c r="N45" s="121"/>
    </row>
    <row r="46" spans="2:14" ht="14.25" customHeight="1" thickBot="1">
      <c r="B46" s="142"/>
      <c r="C46" s="143"/>
      <c r="D46" s="139"/>
      <c r="E46" s="140"/>
      <c r="G46" s="125"/>
      <c r="H46" s="141"/>
      <c r="I46" s="141"/>
      <c r="J46" s="141"/>
      <c r="L46" s="262">
        <f>IF(D41&gt;50000,(D41-50000)*0.35,0)</f>
        <v>644.55999999999949</v>
      </c>
      <c r="M46" s="262"/>
      <c r="N46" s="121"/>
    </row>
    <row r="47" spans="2:14" ht="20.25" customHeight="1" thickBot="1">
      <c r="B47" s="264" t="s">
        <v>2</v>
      </c>
      <c r="C47" s="265"/>
      <c r="D47" s="266">
        <f>D44*'Simulateur CDAR et CDARC   '!G39</f>
        <v>29750</v>
      </c>
      <c r="E47" s="267"/>
      <c r="L47" s="268">
        <f>SUM(L42:M46)</f>
        <v>13669.56</v>
      </c>
      <c r="M47" s="269"/>
      <c r="N47" s="121" t="s">
        <v>110</v>
      </c>
    </row>
    <row r="48" spans="2:14" ht="15.75" customHeight="1">
      <c r="B48" s="126"/>
      <c r="C48" s="126"/>
      <c r="L48" s="127" t="s">
        <v>111</v>
      </c>
      <c r="M48" s="74"/>
      <c r="N48" s="121"/>
    </row>
    <row r="49" spans="2:14" ht="18.75" customHeight="1">
      <c r="L49" s="262">
        <f>IF(D21=0,0,IF(E41&gt;5000,525,(E41-1500)*0.15))</f>
        <v>525</v>
      </c>
      <c r="M49" s="262"/>
      <c r="N49" s="121"/>
    </row>
    <row r="50" spans="2:14" ht="13.5" customHeight="1">
      <c r="L50" s="262">
        <f>IF(D21=0,0,IF(E41&gt;10000,1000,(E41-5000)*0.2))</f>
        <v>1000</v>
      </c>
      <c r="M50" s="262"/>
      <c r="N50" s="121"/>
    </row>
    <row r="51" spans="2:14" ht="12.75" customHeight="1">
      <c r="L51" s="262">
        <f>IF(D21=0,0,IF(E41&gt;20000,2500,IF(E41&lt;10000,0,(E41-10000)*0.25)))</f>
        <v>2500</v>
      </c>
      <c r="M51" s="262"/>
      <c r="N51" s="121"/>
    </row>
    <row r="52" spans="2:14" ht="20.25" customHeight="1">
      <c r="E52" s="75" t="s">
        <v>112</v>
      </c>
      <c r="F52" s="75">
        <f>IF(D41&lt;1500,0,IF(D41&lt;5000,(D41-1500)*0.15,IF(D41&lt;10000,(D41-5000)*0.2+525,IF(D41&lt;20000,(D41-10000)*0.25+1525,IF(D41&lt;50000,(D41-20000)*0.3+4025,IF(D41&gt;50000,(D41-50000)*0.35+13025))))))</f>
        <v>13669.56</v>
      </c>
      <c r="G52" s="76">
        <f>IF(E41&lt;1500,0,IF(E41&lt;5000,(E41-1500)*0.15,IF(E41&lt;10000,(E41-5000)*0.2+525,IF(E41&lt;20000,(E41-10000)*0.25+1525,IF(E41&lt;50000,(E41-20000)*0.3+4025,IF(E41&gt;50000,(E41-50000)*0.35+13025))))))</f>
        <v>15419.56</v>
      </c>
      <c r="L52" s="262">
        <f>IF(20000&lt;=E41&lt;=50000,(E41-20000)*0.3,9000)</f>
        <v>9000</v>
      </c>
      <c r="M52" s="262"/>
      <c r="N52" s="121"/>
    </row>
    <row r="53" spans="2:14" ht="20.25" customHeight="1">
      <c r="G53" s="76"/>
      <c r="L53" s="262">
        <f>IF(E41&gt;50000,(E41-50000)*0.35,0)</f>
        <v>2394.5599999999995</v>
      </c>
      <c r="M53" s="262"/>
      <c r="N53" s="121"/>
    </row>
    <row r="54" spans="2:14" ht="21" customHeight="1">
      <c r="L54" s="127">
        <f>SUM(L49:M53)</f>
        <v>15419.56</v>
      </c>
      <c r="M54" s="74"/>
      <c r="N54" s="121"/>
    </row>
    <row r="55" spans="2:14" ht="18" customHeight="1" thickBot="1">
      <c r="L55" s="128"/>
      <c r="M55" s="129"/>
      <c r="N55" s="130"/>
    </row>
    <row r="56" spans="2:14" ht="15.75" customHeight="1">
      <c r="B56" s="263" t="s">
        <v>113</v>
      </c>
      <c r="C56" s="263"/>
      <c r="D56" s="263"/>
      <c r="E56" s="263"/>
      <c r="F56" s="263"/>
    </row>
    <row r="58" spans="2:14" ht="12.75" customHeight="1"/>
    <row r="59" spans="2:14" ht="12.75" customHeight="1"/>
    <row r="60" spans="2:14" ht="12.75" customHeight="1"/>
    <row r="61" spans="2:14" ht="12.75" customHeight="1"/>
    <row r="62" spans="2:14" ht="12.75" customHeight="1"/>
    <row r="63" spans="2:14" ht="12.75" customHeight="1"/>
    <row r="64" spans="2:14" ht="12.75" customHeight="1"/>
    <row r="65" ht="12.75" customHeight="1"/>
  </sheetData>
  <mergeCells count="41">
    <mergeCell ref="L46:M46"/>
    <mergeCell ref="L53:M53"/>
    <mergeCell ref="B19:C19"/>
    <mergeCell ref="D19:E19"/>
    <mergeCell ref="F19:G19"/>
    <mergeCell ref="D21:D22"/>
    <mergeCell ref="E21:E22"/>
    <mergeCell ref="F21:F22"/>
    <mergeCell ref="G21:G22"/>
    <mergeCell ref="I37:J37"/>
    <mergeCell ref="I38:J38"/>
    <mergeCell ref="B39:C39"/>
    <mergeCell ref="I39:J39"/>
    <mergeCell ref="I21:I22"/>
    <mergeCell ref="G31:H31"/>
    <mergeCell ref="I34:J35"/>
    <mergeCell ref="I36:J36"/>
    <mergeCell ref="I40:J40"/>
    <mergeCell ref="L40:N40"/>
    <mergeCell ref="B41:C41"/>
    <mergeCell ref="H41:J42"/>
    <mergeCell ref="B42:C42"/>
    <mergeCell ref="L42:M42"/>
    <mergeCell ref="B45:C45"/>
    <mergeCell ref="D45:E45"/>
    <mergeCell ref="H45:J45"/>
    <mergeCell ref="L45:M45"/>
    <mergeCell ref="B43:C43"/>
    <mergeCell ref="H43:J44"/>
    <mergeCell ref="L43:M43"/>
    <mergeCell ref="B44:C44"/>
    <mergeCell ref="D44:E44"/>
    <mergeCell ref="L44:M44"/>
    <mergeCell ref="L50:M50"/>
    <mergeCell ref="L51:M51"/>
    <mergeCell ref="L52:M52"/>
    <mergeCell ref="B56:F56"/>
    <mergeCell ref="B47:C47"/>
    <mergeCell ref="D47:E47"/>
    <mergeCell ref="L47:M47"/>
    <mergeCell ref="L49:M49"/>
  </mergeCells>
  <phoneticPr fontId="2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Simulateur CDAR et CDARC   </vt:lpstr>
      <vt:lpstr>CDAR ET CDARC</vt:lpstr>
      <vt:lpstr>CDAR</vt:lpstr>
      <vt:lpstr>cdar hallal</vt:lpstr>
      <vt:lpstr>CDARC</vt:lpstr>
      <vt:lpstr>tar</vt:lpstr>
      <vt:lpstr>tarc</vt:lpstr>
      <vt:lpstr>irpp</vt:lpstr>
      <vt:lpstr>CDAR!Zone_d_impression</vt:lpstr>
      <vt:lpstr>'CDAR ET CDARC'!Zone_d_impression</vt:lpstr>
      <vt:lpstr>'cdar hallal'!Zone_d_impression</vt:lpstr>
      <vt:lpstr>CDARC!Zone_d_impression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mouhibi</dc:creator>
  <cp:lastModifiedBy>1</cp:lastModifiedBy>
  <cp:lastPrinted>2012-10-23T09:09:23Z</cp:lastPrinted>
  <dcterms:created xsi:type="dcterms:W3CDTF">2012-04-26T09:25:31Z</dcterms:created>
  <dcterms:modified xsi:type="dcterms:W3CDTF">2012-10-23T09:51:12Z</dcterms:modified>
</cp:coreProperties>
</file>