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28395" windowHeight="12270"/>
  </bookViews>
  <sheets>
    <sheet name="FICHIER_MINEURS" sheetId="1" r:id="rId1"/>
  </sheets>
  <externalReferences>
    <externalReference r:id="rId2"/>
    <externalReference r:id="rId3"/>
  </externalReferences>
  <definedNames>
    <definedName name="_xlnm._FilterDatabase" localSheetId="0" hidden="1">FICHIER_MINEURS!$A$1:$A$2</definedName>
    <definedName name="ANTENNES">[1]LISTES_DONNEES!$A$46:$A$52</definedName>
    <definedName name="APRES_MESURE">[1]LISTES_DONNEES!$A$96:$A$103</definedName>
    <definedName name="ARCHIVE_FICHE">FICHIER_MINEURS!$BG:$BG</definedName>
    <definedName name="Auteurs_présumés_maltraitance">[2]Données!$H$3:$H$14</definedName>
    <definedName name="BASE_DONNEES">FICHIER_MINEURS!$B$1:$BS$33</definedName>
    <definedName name="CONCLUSION_RAPPORT_AUDIENCE">[1]LISTES_DONNEES!$A$151:$A$197</definedName>
    <definedName name="COUR_APPEL">#REF!</definedName>
    <definedName name="Critères">[2]Données!$B$3:$B$4</definedName>
    <definedName name="DATE_D_ARRIVEE_AU_SERVICE">FICHIER_MINEURS!$Z$2:$Z$33</definedName>
    <definedName name="DATE_NAISSANCE">FICHIER_MINEURS!$M$2:$M$33</definedName>
    <definedName name="DATE_REELLE_DE_FIN_D_INTERVENTION">FICHIER_MINEURS!$AE$2:$AE$33</definedName>
    <definedName name="DATE_REELLE_DEBUT_MESURE">FICHIER_MINEURS!$AH$2:$AH$33</definedName>
    <definedName name="DATE_REELLE_REUNION_DEBUT_MESURE">FICHIER_MINEURS!$AH$2:$AH$33</definedName>
    <definedName name="DATE_REELLE_REUNION_FIN_DE_MESURE">FICHIER_MINEURS!$AL$2:$AL$33</definedName>
    <definedName name="DEBUT_PERIODE">[1]LISTES_DONNEES!$B$2</definedName>
    <definedName name="ECHEANCE_PJ">FICHIER_MINEURS!$AD$2:$AD$33</definedName>
    <definedName name="Facteurs_danger_famille">[2]Données!$A$3:$A$16</definedName>
    <definedName name="FICHE_MINEURS">#REF!</definedName>
    <definedName name="FIN_INTERVENTION">FICHIER_MINEURS!$AE:$AE</definedName>
    <definedName name="FIN_PERIODE">[1]LISTES_DONNEES!$B$3</definedName>
    <definedName name="LISTE">#REF!</definedName>
    <definedName name="MAGISTRATS">[1]LISTES_DONNEES!$A$31:$C$41</definedName>
    <definedName name="Mauvais_traitement">[2]Données!$F$3:$F$6</definedName>
    <definedName name="NOM_DU_MAGISTRAT">FICHIER_MINEURS!$T$2:$T$33</definedName>
    <definedName name="NOM_MAGISTRAT">[1]LISTES_DONNEES!$A$31:$A$41</definedName>
    <definedName name="NOMS_TS">[1]LISTES_DONNEES!$A$8:$A$25</definedName>
    <definedName name="NUMERO_INTERNE">FICHIER_MINEURS!$B$1:$BS$33</definedName>
    <definedName name="PEC">FICHIER_MINEURS!$AB$2:$AB$33</definedName>
    <definedName name="PENDANT_MESURE">[1]LISTES_DONNEES!$A$84:$A$90</definedName>
    <definedName name="Personnes_source_risque">[2]Données!$E$3:$E$6</definedName>
    <definedName name="PREFIXE_MERE">[1]LISTES_DONNEES!$A$201:$A$202</definedName>
    <definedName name="Prefixe_TS">[2]Données!$A$26:$B$39</definedName>
    <definedName name="PSY">[1]LISTES_DONNEES!$A$143:$A$147</definedName>
    <definedName name="RESIDENCE">[1]LISTES_DONNEES!$A$107:$A$119</definedName>
    <definedName name="Risque">[2]Données!$C$3:$C$8</definedName>
    <definedName name="Situation_familiale">[2]Données!$I$3:$I$14</definedName>
    <definedName name="TRAVAILLEURS_SOCIAUX">[1]LISTES_DONNEES!$A$8:$B$25</definedName>
    <definedName name="TS">FICHIER_MINEURS!$E$2:$E$33</definedName>
    <definedName name="TYPE_MESURE">[1]LISTES_DONNEES!$A$66:$A$67</definedName>
    <definedName name="UT">[1]LISTES_DONNEES!$A$124:$A$139</definedName>
  </definedNames>
  <calcPr calcId="144525" fullCalcOnLoad="1"/>
</workbook>
</file>

<file path=xl/calcChain.xml><?xml version="1.0" encoding="utf-8"?>
<calcChain xmlns="http://schemas.openxmlformats.org/spreadsheetml/2006/main">
  <c r="W34" i="1" l="1"/>
  <c r="H33" i="1"/>
  <c r="G33" i="1"/>
  <c r="BS32" i="1"/>
  <c r="BR32" i="1"/>
  <c r="BQ32" i="1"/>
  <c r="BP32" i="1"/>
  <c r="BO32" i="1"/>
  <c r="BN32" i="1"/>
  <c r="BM32" i="1"/>
  <c r="BL32" i="1"/>
  <c r="BK32" i="1"/>
  <c r="AJ32" i="1"/>
  <c r="AG32" i="1"/>
  <c r="U32" i="1"/>
  <c r="O32" i="1"/>
  <c r="N32" i="1"/>
  <c r="BS31" i="1"/>
  <c r="BR31" i="1"/>
  <c r="BQ31" i="1"/>
  <c r="BP31" i="1"/>
  <c r="BO31" i="1"/>
  <c r="BN31" i="1"/>
  <c r="BM31" i="1"/>
  <c r="BL31" i="1"/>
  <c r="BK31" i="1"/>
  <c r="AJ31" i="1"/>
  <c r="AG31" i="1"/>
  <c r="U31" i="1"/>
  <c r="O31" i="1"/>
  <c r="N31" i="1"/>
  <c r="BS30" i="1"/>
  <c r="BR30" i="1"/>
  <c r="BQ30" i="1"/>
  <c r="BP30" i="1"/>
  <c r="BO30" i="1"/>
  <c r="BN30" i="1"/>
  <c r="BM30" i="1"/>
  <c r="BL30" i="1"/>
  <c r="BK30" i="1"/>
  <c r="AJ30" i="1"/>
  <c r="AG30" i="1"/>
  <c r="U30" i="1"/>
  <c r="O30" i="1"/>
  <c r="N30" i="1"/>
  <c r="BS29" i="1"/>
  <c r="BR29" i="1"/>
  <c r="BQ29" i="1"/>
  <c r="BP29" i="1"/>
  <c r="BO29" i="1"/>
  <c r="BN29" i="1"/>
  <c r="BM29" i="1"/>
  <c r="BL29" i="1"/>
  <c r="BK29" i="1"/>
  <c r="AJ29" i="1"/>
  <c r="AG29" i="1"/>
  <c r="U29" i="1"/>
  <c r="O29" i="1"/>
  <c r="N29" i="1"/>
  <c r="BS28" i="1"/>
  <c r="BR28" i="1"/>
  <c r="BQ28" i="1"/>
  <c r="BP28" i="1"/>
  <c r="BO28" i="1"/>
  <c r="BN28" i="1"/>
  <c r="BM28" i="1"/>
  <c r="BL28" i="1"/>
  <c r="BK28" i="1"/>
  <c r="AJ28" i="1"/>
  <c r="AG28" i="1"/>
  <c r="U28" i="1"/>
  <c r="O28" i="1"/>
  <c r="N28" i="1"/>
  <c r="BS27" i="1"/>
  <c r="BR27" i="1"/>
  <c r="BQ27" i="1"/>
  <c r="BP27" i="1"/>
  <c r="BO27" i="1"/>
  <c r="BN27" i="1"/>
  <c r="BM27" i="1"/>
  <c r="BL27" i="1"/>
  <c r="BK27" i="1"/>
  <c r="AJ27" i="1"/>
  <c r="AG27" i="1"/>
  <c r="U27" i="1"/>
  <c r="O27" i="1"/>
  <c r="N27" i="1"/>
  <c r="BS26" i="1"/>
  <c r="BR26" i="1"/>
  <c r="BQ26" i="1"/>
  <c r="BP26" i="1"/>
  <c r="BO26" i="1"/>
  <c r="BN26" i="1"/>
  <c r="BM26" i="1"/>
  <c r="BL26" i="1"/>
  <c r="BK26" i="1"/>
  <c r="AJ26" i="1"/>
  <c r="AG26" i="1"/>
  <c r="U26" i="1"/>
  <c r="O26" i="1"/>
  <c r="N26" i="1"/>
  <c r="BS25" i="1"/>
  <c r="BR25" i="1"/>
  <c r="BQ25" i="1"/>
  <c r="BP25" i="1"/>
  <c r="BO25" i="1"/>
  <c r="BN25" i="1"/>
  <c r="BM25" i="1"/>
  <c r="BL25" i="1"/>
  <c r="BK25" i="1"/>
  <c r="AJ25" i="1"/>
  <c r="AG25" i="1"/>
  <c r="U25" i="1"/>
  <c r="O25" i="1"/>
  <c r="N25" i="1"/>
  <c r="BS24" i="1"/>
  <c r="BR24" i="1"/>
  <c r="BQ24" i="1"/>
  <c r="BP24" i="1"/>
  <c r="BO24" i="1"/>
  <c r="BN24" i="1"/>
  <c r="BM24" i="1"/>
  <c r="BL24" i="1"/>
  <c r="BK24" i="1"/>
  <c r="AJ24" i="1"/>
  <c r="AG24" i="1"/>
  <c r="U24" i="1"/>
  <c r="O24" i="1"/>
  <c r="N24" i="1"/>
  <c r="BS23" i="1"/>
  <c r="BR23" i="1"/>
  <c r="BQ23" i="1"/>
  <c r="BP23" i="1"/>
  <c r="BO23" i="1"/>
  <c r="BN23" i="1"/>
  <c r="BM23" i="1"/>
  <c r="BL23" i="1"/>
  <c r="BK23" i="1"/>
  <c r="AJ23" i="1"/>
  <c r="AG23" i="1"/>
  <c r="U23" i="1"/>
  <c r="O23" i="1"/>
  <c r="N23" i="1"/>
  <c r="BS22" i="1"/>
  <c r="BR22" i="1"/>
  <c r="BQ22" i="1"/>
  <c r="BP22" i="1"/>
  <c r="BO22" i="1"/>
  <c r="BN22" i="1"/>
  <c r="BM22" i="1"/>
  <c r="BL22" i="1"/>
  <c r="BK22" i="1"/>
  <c r="AJ22" i="1"/>
  <c r="AG22" i="1"/>
  <c r="U22" i="1"/>
  <c r="O22" i="1"/>
  <c r="N22" i="1"/>
  <c r="BS21" i="1"/>
  <c r="BR21" i="1"/>
  <c r="BQ21" i="1"/>
  <c r="BP21" i="1"/>
  <c r="BO21" i="1"/>
  <c r="BN21" i="1"/>
  <c r="BM21" i="1"/>
  <c r="BL21" i="1"/>
  <c r="BK21" i="1"/>
  <c r="AJ21" i="1"/>
  <c r="AG21" i="1"/>
  <c r="U21" i="1"/>
  <c r="O21" i="1"/>
  <c r="N21" i="1"/>
  <c r="BS20" i="1"/>
  <c r="BR20" i="1"/>
  <c r="BQ20" i="1"/>
  <c r="BP20" i="1"/>
  <c r="BO20" i="1"/>
  <c r="BN20" i="1"/>
  <c r="BM20" i="1"/>
  <c r="BL20" i="1"/>
  <c r="BK20" i="1"/>
  <c r="AJ20" i="1"/>
  <c r="AG20" i="1"/>
  <c r="U20" i="1"/>
  <c r="O20" i="1"/>
  <c r="N20" i="1"/>
  <c r="BS19" i="1"/>
  <c r="BR19" i="1"/>
  <c r="BQ19" i="1"/>
  <c r="BP19" i="1"/>
  <c r="BO19" i="1"/>
  <c r="BN19" i="1"/>
  <c r="BM19" i="1"/>
  <c r="BL19" i="1"/>
  <c r="BK19" i="1"/>
  <c r="AJ19" i="1"/>
  <c r="AG19" i="1"/>
  <c r="U19" i="1"/>
  <c r="O19" i="1"/>
  <c r="N19" i="1"/>
  <c r="BS18" i="1"/>
  <c r="BR18" i="1"/>
  <c r="BQ18" i="1"/>
  <c r="BP18" i="1"/>
  <c r="BO18" i="1"/>
  <c r="BN18" i="1"/>
  <c r="BM18" i="1"/>
  <c r="BL18" i="1"/>
  <c r="BK18" i="1"/>
  <c r="AJ18" i="1"/>
  <c r="AG18" i="1"/>
  <c r="U18" i="1"/>
  <c r="O18" i="1"/>
  <c r="N18" i="1"/>
  <c r="BS17" i="1"/>
  <c r="BR17" i="1"/>
  <c r="BQ17" i="1"/>
  <c r="BP17" i="1"/>
  <c r="BO17" i="1"/>
  <c r="BN17" i="1"/>
  <c r="BM17" i="1"/>
  <c r="BL17" i="1"/>
  <c r="BK17" i="1"/>
  <c r="AJ17" i="1"/>
  <c r="AG17" i="1"/>
  <c r="U17" i="1"/>
  <c r="O17" i="1"/>
  <c r="N17" i="1"/>
  <c r="BS16" i="1"/>
  <c r="BR16" i="1"/>
  <c r="BQ16" i="1"/>
  <c r="BP16" i="1"/>
  <c r="BO16" i="1"/>
  <c r="BN16" i="1"/>
  <c r="BM16" i="1"/>
  <c r="BL16" i="1"/>
  <c r="BK16" i="1"/>
  <c r="AJ16" i="1"/>
  <c r="AG16" i="1"/>
  <c r="U16" i="1"/>
  <c r="O16" i="1"/>
  <c r="N16" i="1"/>
  <c r="BS15" i="1"/>
  <c r="BR15" i="1"/>
  <c r="BQ15" i="1"/>
  <c r="BP15" i="1"/>
  <c r="BO15" i="1"/>
  <c r="BN15" i="1"/>
  <c r="BM15" i="1"/>
  <c r="BL15" i="1"/>
  <c r="BK15" i="1"/>
  <c r="AJ15" i="1"/>
  <c r="AG15" i="1"/>
  <c r="U15" i="1"/>
  <c r="O15" i="1"/>
  <c r="N15" i="1"/>
  <c r="BS14" i="1"/>
  <c r="BR14" i="1"/>
  <c r="BQ14" i="1"/>
  <c r="BP14" i="1"/>
  <c r="BO14" i="1"/>
  <c r="BN14" i="1"/>
  <c r="BM14" i="1"/>
  <c r="BL14" i="1"/>
  <c r="BK14" i="1"/>
  <c r="AJ14" i="1"/>
  <c r="AG14" i="1"/>
  <c r="U14" i="1"/>
  <c r="O14" i="1"/>
  <c r="N14" i="1"/>
  <c r="BS13" i="1"/>
  <c r="BR13" i="1"/>
  <c r="BQ13" i="1"/>
  <c r="BP13" i="1"/>
  <c r="BO13" i="1"/>
  <c r="BN13" i="1"/>
  <c r="BM13" i="1"/>
  <c r="BL13" i="1"/>
  <c r="BK13" i="1"/>
  <c r="AJ13" i="1"/>
  <c r="AG13" i="1"/>
  <c r="U13" i="1"/>
  <c r="O13" i="1"/>
  <c r="N13" i="1"/>
  <c r="BS12" i="1"/>
  <c r="BR12" i="1"/>
  <c r="BQ12" i="1"/>
  <c r="BP12" i="1"/>
  <c r="BO12" i="1"/>
  <c r="BN12" i="1"/>
  <c r="BM12" i="1"/>
  <c r="BL12" i="1"/>
  <c r="BK12" i="1"/>
  <c r="AJ12" i="1"/>
  <c r="AG12" i="1"/>
  <c r="U12" i="1"/>
  <c r="O12" i="1"/>
  <c r="N12" i="1"/>
  <c r="BS11" i="1"/>
  <c r="BR11" i="1"/>
  <c r="BQ11" i="1"/>
  <c r="BP11" i="1"/>
  <c r="BO11" i="1"/>
  <c r="BN11" i="1"/>
  <c r="BM11" i="1"/>
  <c r="BL11" i="1"/>
  <c r="BK11" i="1"/>
  <c r="AJ11" i="1"/>
  <c r="AG11" i="1"/>
  <c r="U11" i="1"/>
  <c r="O11" i="1"/>
  <c r="N11" i="1"/>
  <c r="BS10" i="1"/>
  <c r="BR10" i="1"/>
  <c r="BQ10" i="1"/>
  <c r="BP10" i="1"/>
  <c r="BO10" i="1"/>
  <c r="BN10" i="1"/>
  <c r="BM10" i="1"/>
  <c r="BL10" i="1"/>
  <c r="BK10" i="1"/>
  <c r="AJ10" i="1"/>
  <c r="AG10" i="1"/>
  <c r="U10" i="1"/>
  <c r="O10" i="1"/>
  <c r="N10" i="1"/>
  <c r="BS9" i="1"/>
  <c r="BR9" i="1"/>
  <c r="BQ9" i="1"/>
  <c r="BP9" i="1"/>
  <c r="BO9" i="1"/>
  <c r="BN9" i="1"/>
  <c r="BM9" i="1"/>
  <c r="BL9" i="1"/>
  <c r="BK9" i="1"/>
  <c r="AJ9" i="1"/>
  <c r="AG9" i="1"/>
  <c r="U9" i="1"/>
  <c r="O9" i="1"/>
  <c r="N9" i="1"/>
  <c r="BS8" i="1"/>
  <c r="BR8" i="1"/>
  <c r="BQ8" i="1"/>
  <c r="BP8" i="1"/>
  <c r="BO8" i="1"/>
  <c r="BN8" i="1"/>
  <c r="BM8" i="1"/>
  <c r="BL8" i="1"/>
  <c r="BK8" i="1"/>
  <c r="AJ8" i="1"/>
  <c r="AG8" i="1"/>
  <c r="U8" i="1"/>
  <c r="O8" i="1"/>
  <c r="N8" i="1"/>
  <c r="BS7" i="1"/>
  <c r="BR7" i="1"/>
  <c r="BQ7" i="1"/>
  <c r="BP7" i="1"/>
  <c r="BO7" i="1"/>
  <c r="BN7" i="1"/>
  <c r="BM7" i="1"/>
  <c r="BL7" i="1"/>
  <c r="BK7" i="1"/>
  <c r="AJ7" i="1"/>
  <c r="AG7" i="1"/>
  <c r="O7" i="1"/>
  <c r="N7" i="1"/>
  <c r="BS6" i="1"/>
  <c r="BR6" i="1"/>
  <c r="BQ6" i="1"/>
  <c r="BP6" i="1"/>
  <c r="BO6" i="1"/>
  <c r="BN6" i="1"/>
  <c r="BM6" i="1"/>
  <c r="BL6" i="1"/>
  <c r="BK6" i="1"/>
  <c r="AJ6" i="1"/>
  <c r="AG6" i="1"/>
  <c r="U6" i="1"/>
  <c r="O6" i="1"/>
  <c r="N6" i="1"/>
  <c r="BS5" i="1"/>
  <c r="BR5" i="1"/>
  <c r="BQ5" i="1"/>
  <c r="BP5" i="1"/>
  <c r="BO5" i="1"/>
  <c r="BN5" i="1"/>
  <c r="BM5" i="1"/>
  <c r="BL5" i="1"/>
  <c r="BK5" i="1"/>
  <c r="AJ5" i="1"/>
  <c r="AG5" i="1"/>
  <c r="U5" i="1"/>
  <c r="O5" i="1"/>
  <c r="N5" i="1"/>
  <c r="BS4" i="1"/>
  <c r="BR4" i="1"/>
  <c r="BQ4" i="1"/>
  <c r="BP4" i="1"/>
  <c r="BO4" i="1"/>
  <c r="BN4" i="1"/>
  <c r="BM4" i="1"/>
  <c r="BL4" i="1"/>
  <c r="BK4" i="1"/>
  <c r="AJ4" i="1"/>
  <c r="AG4" i="1"/>
  <c r="U4" i="1"/>
  <c r="O4" i="1"/>
  <c r="N4" i="1"/>
  <c r="BS3" i="1"/>
  <c r="BR3" i="1"/>
  <c r="BQ3" i="1"/>
  <c r="BP3" i="1"/>
  <c r="BO3" i="1"/>
  <c r="BN3" i="1"/>
  <c r="BM3" i="1"/>
  <c r="BL3" i="1"/>
  <c r="BK3" i="1"/>
  <c r="AJ3" i="1"/>
  <c r="AG3" i="1"/>
  <c r="U3" i="1"/>
  <c r="O3" i="1"/>
  <c r="N3" i="1"/>
  <c r="BS2" i="1"/>
  <c r="BR2" i="1"/>
  <c r="BQ2" i="1"/>
  <c r="BP2" i="1"/>
  <c r="BO2" i="1"/>
  <c r="BN2" i="1"/>
  <c r="BM2" i="1"/>
  <c r="BL2" i="1"/>
  <c r="BK2" i="1"/>
  <c r="AJ2" i="1"/>
  <c r="AG2" i="1"/>
  <c r="U2" i="1"/>
  <c r="O2" i="1"/>
  <c r="N2" i="1"/>
  <c r="BT1" i="1"/>
</calcChain>
</file>

<file path=xl/comments1.xml><?xml version="1.0" encoding="utf-8"?>
<comments xmlns="http://schemas.openxmlformats.org/spreadsheetml/2006/main">
  <authors>
    <author>dcourdier</author>
    <author xml:space="preserve"> </author>
    <author>mspilmann</author>
  </authors>
  <commentList>
    <comment ref="E1" authorId="0">
      <text>
        <r>
          <rPr>
            <b/>
            <sz val="8"/>
            <color indexed="81"/>
            <rFont val="Tahoma"/>
            <family val="2"/>
          </rPr>
          <t xml:space="preserve">Saisir les noms dans la liste </t>
        </r>
      </text>
    </comment>
    <comment ref="S1" authorId="0">
      <text>
        <r>
          <rPr>
            <b/>
            <sz val="8"/>
            <color indexed="81"/>
            <rFont val="Tahoma"/>
            <family val="2"/>
          </rPr>
          <t>Saisir les données dans la liste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E1" authorId="0">
      <text>
        <r>
          <rPr>
            <b/>
            <sz val="8"/>
            <color indexed="10"/>
            <rFont val="Tahoma"/>
            <family val="2"/>
          </rPr>
          <t>Si mainlevée, 
saisie obligatoire pour le fonctionnement des formule
Filtre pour les dossiers en cours ou archivés</t>
        </r>
      </text>
    </comment>
    <comment ref="AF1" authorId="0">
      <text>
        <r>
          <rPr>
            <b/>
            <sz val="8"/>
            <color indexed="81"/>
            <rFont val="Tahoma"/>
            <family val="2"/>
          </rPr>
          <t xml:space="preserve">Saisir les données dans la liste
</t>
        </r>
      </text>
    </comment>
    <comment ref="S9" authorId="1">
      <text>
        <r>
          <rPr>
            <b/>
            <sz val="8"/>
            <color indexed="81"/>
            <rFont val="Tahoma"/>
            <family val="2"/>
          </rPr>
          <t xml:space="preserve"> :</t>
        </r>
        <r>
          <rPr>
            <sz val="8"/>
            <color indexed="81"/>
            <rFont val="Tahoma"/>
            <family val="2"/>
          </rPr>
          <t xml:space="preserve">
chgt de domicile de la jeune qui vit au 22.02.11 chez sa mère.</t>
        </r>
      </text>
    </comment>
    <comment ref="S28" authorId="2">
      <text>
        <r>
          <rPr>
            <b/>
            <sz val="8"/>
            <color indexed="81"/>
            <rFont val="Tahoma"/>
            <family val="2"/>
          </rPr>
          <t>mspilmann:</t>
        </r>
        <r>
          <rPr>
            <sz val="8"/>
            <color indexed="81"/>
            <rFont val="Tahoma"/>
            <family val="2"/>
          </rPr>
          <t xml:space="preserve">
mère sur Décines, voir si chgt d'UT</t>
        </r>
      </text>
    </comment>
    <comment ref="S29" authorId="1">
      <text>
        <r>
          <rPr>
            <b/>
            <sz val="8"/>
            <color indexed="81"/>
            <rFont val="Tahoma"/>
            <family val="2"/>
          </rPr>
          <t xml:space="preserve"> :</t>
        </r>
        <r>
          <rPr>
            <sz val="8"/>
            <color indexed="81"/>
            <rFont val="Tahoma"/>
            <family val="2"/>
          </rPr>
          <t xml:space="preserve">
et l'UT de Crémieu dont dépend le domicile de la mère</t>
        </r>
      </text>
    </comment>
  </commentList>
</comments>
</file>

<file path=xl/sharedStrings.xml><?xml version="1.0" encoding="utf-8"?>
<sst xmlns="http://schemas.openxmlformats.org/spreadsheetml/2006/main" count="494" uniqueCount="203">
  <si>
    <t>n° dossier du jeune</t>
  </si>
  <si>
    <t>NUMERO INTERNE</t>
  </si>
  <si>
    <t>NUMERO DOSSIER</t>
  </si>
  <si>
    <t>TRAVAILLEURS SOCIAUX</t>
  </si>
  <si>
    <t>TRAVAIL A DEUX</t>
  </si>
  <si>
    <t>TISF</t>
  </si>
  <si>
    <t>NBRE FAMILLE</t>
  </si>
  <si>
    <t>PRENOM</t>
  </si>
  <si>
    <t>SEXE</t>
  </si>
  <si>
    <t>DATE NAISSANCE</t>
  </si>
  <si>
    <t>AGE maintenant (ou fin de mesure)</t>
  </si>
  <si>
    <t>Majorité</t>
  </si>
  <si>
    <t>Autorité Parentale</t>
  </si>
  <si>
    <t xml:space="preserve">LIEU DE RESIDENCE DES ENFANTS / JEUNES MAJEURS </t>
  </si>
  <si>
    <t>UT</t>
  </si>
  <si>
    <t>CAB</t>
  </si>
  <si>
    <t>DELEGATION DE COMPETENCE</t>
  </si>
  <si>
    <t>TYPE DE LA MESURE</t>
  </si>
  <si>
    <t>TRANSFERT ANTENNE - Provenance dossier</t>
  </si>
  <si>
    <t>DATE DU TRANSFERT</t>
  </si>
  <si>
    <t>DATE D'ARRIVEE AU SERVICE</t>
  </si>
  <si>
    <t>DATE INSTAURATION AEMO</t>
  </si>
  <si>
    <t>DATE DE PEC</t>
  </si>
  <si>
    <t>DATE DE LA PIECE JUDICIAIRE EN COURS</t>
  </si>
  <si>
    <t>ECHEANCE DE LA PIECE JUDICIAIRE</t>
  </si>
  <si>
    <t>DATE REELLE DE FIN D'INTERVENTION ou transfert</t>
  </si>
  <si>
    <t>GROUPE PSY DEBUT DE MESURE</t>
  </si>
  <si>
    <t>PREVISION DEBUT DE MESURE</t>
  </si>
  <si>
    <t xml:space="preserve">DATE REELLE REUNION DEBUT DE MESURE </t>
  </si>
  <si>
    <t>GROUPE PSY FIN DE MESURE</t>
  </si>
  <si>
    <t>PREVISION FIN DE MESURE</t>
  </si>
  <si>
    <t>DATE PROGRAMMATION REUNION FIN DE MESURE</t>
  </si>
  <si>
    <t>DATE REELLE REUNION FIN DE MESURE</t>
  </si>
  <si>
    <t>DATE PREVISON RAPPORT</t>
  </si>
  <si>
    <t>DATE DU DERNIER RAPPORT</t>
  </si>
  <si>
    <t>CONCLUSION RAPPORT</t>
  </si>
  <si>
    <t>DATE D'AUDIENCE</t>
  </si>
  <si>
    <t>HEURE D'AUDIENCE</t>
  </si>
  <si>
    <t>CONCLUSION AUDIENCE</t>
  </si>
  <si>
    <t>NOM PERE</t>
  </si>
  <si>
    <t>ADRESSE PERE 2</t>
  </si>
  <si>
    <t>CP_PERE</t>
  </si>
  <si>
    <t>VILLE_PERE</t>
  </si>
  <si>
    <t>PREFIXE MERE</t>
  </si>
  <si>
    <t>ADRESSE MERE 2</t>
  </si>
  <si>
    <t>CP_MERE</t>
  </si>
  <si>
    <t>VILLE MERE</t>
  </si>
  <si>
    <t>INTERVENTION AVANT LA MESURE</t>
  </si>
  <si>
    <t>INTERVENTION PENDANT LA MESURE</t>
  </si>
  <si>
    <t>INTERVENTION APRES LA MESURE</t>
  </si>
  <si>
    <t>ARCHIVE FICHE OU TRANSFERT ANTENNE</t>
  </si>
  <si>
    <t>ARCHIVE DOSSIER</t>
  </si>
  <si>
    <t>ANNEE ARCHIVAGE DOSSIER</t>
  </si>
  <si>
    <t>LIEU D'ARCHIVAGE OU TRANSFERT</t>
  </si>
  <si>
    <t>EN ATTENTE DE DECISION</t>
  </si>
  <si>
    <t>Mineurs suivis Période Référence</t>
  </si>
  <si>
    <t>PEC Periode Référence</t>
  </si>
  <si>
    <t>ML Période Référence ou transfert</t>
  </si>
  <si>
    <t>Age à l'arrivée</t>
  </si>
  <si>
    <t>Durée de la mesure</t>
  </si>
  <si>
    <t>Préfixe TS</t>
  </si>
  <si>
    <t>Préfixe Magistrat</t>
  </si>
  <si>
    <t>PREFIXE PERE</t>
  </si>
  <si>
    <t>2008/85A</t>
  </si>
  <si>
    <t>2008/85</t>
  </si>
  <si>
    <t>Laetitia</t>
  </si>
  <si>
    <t>F</t>
  </si>
  <si>
    <t>Mère</t>
  </si>
  <si>
    <t>VILLEURBANNE C</t>
  </si>
  <si>
    <t>GR A</t>
  </si>
  <si>
    <t>oui</t>
  </si>
  <si>
    <t>Renouvellement</t>
  </si>
  <si>
    <t>VILLEURBANNE</t>
  </si>
  <si>
    <t>Madame</t>
  </si>
  <si>
    <t>IOE</t>
  </si>
  <si>
    <t>M</t>
  </si>
  <si>
    <t>non</t>
  </si>
  <si>
    <t>Mehdi</t>
  </si>
  <si>
    <t>BRON</t>
  </si>
  <si>
    <t>TDC</t>
  </si>
  <si>
    <t>VAULX-EN-VELIN</t>
  </si>
  <si>
    <t>VAULX EN VELIN</t>
  </si>
  <si>
    <t>Etablissement</t>
  </si>
  <si>
    <t>OUI</t>
  </si>
  <si>
    <t>Parents</t>
  </si>
  <si>
    <t>VILLEURBANNE N</t>
  </si>
  <si>
    <t>VENISSIEUX</t>
  </si>
  <si>
    <t>Père</t>
  </si>
  <si>
    <t>LYON</t>
  </si>
  <si>
    <t>2004/76</t>
  </si>
  <si>
    <t>MONTPELLIER</t>
  </si>
  <si>
    <t>MEYZIEU</t>
  </si>
  <si>
    <t>VAULX</t>
  </si>
  <si>
    <t>SAINT PRIEST</t>
  </si>
  <si>
    <t>Sarah</t>
  </si>
  <si>
    <t>GR B</t>
  </si>
  <si>
    <t>ST LAURENT DE MURE</t>
  </si>
  <si>
    <t>Cyril</t>
  </si>
  <si>
    <t>Emilie</t>
  </si>
  <si>
    <t>iOE</t>
  </si>
  <si>
    <t>ASE</t>
  </si>
  <si>
    <t>BOURG EN BRESSE</t>
  </si>
  <si>
    <t>Aziz</t>
  </si>
  <si>
    <t>Hind</t>
  </si>
  <si>
    <t>DECINES</t>
  </si>
  <si>
    <t>Nadir</t>
  </si>
  <si>
    <t>Mickael</t>
  </si>
  <si>
    <t>Shérine</t>
  </si>
  <si>
    <t>SATHONAY CAMP</t>
  </si>
  <si>
    <t>MORESTEL</t>
  </si>
  <si>
    <t>Samy</t>
  </si>
  <si>
    <t>Arnaud</t>
  </si>
  <si>
    <t>DECINES CHARPIEU</t>
  </si>
  <si>
    <t>2008/551A</t>
  </si>
  <si>
    <t>2008/551</t>
  </si>
  <si>
    <t>2005/162</t>
  </si>
  <si>
    <t>Jenna</t>
  </si>
  <si>
    <t>2005/56</t>
  </si>
  <si>
    <t>2005/56D</t>
  </si>
  <si>
    <t>2007/446</t>
  </si>
  <si>
    <t>Lina</t>
  </si>
  <si>
    <t>2009/173A</t>
  </si>
  <si>
    <t>2009/173</t>
  </si>
  <si>
    <t>2010/402A</t>
  </si>
  <si>
    <t>2010/402</t>
  </si>
  <si>
    <t>103 Cours Tolstoï</t>
  </si>
  <si>
    <t>2010/402B</t>
  </si>
  <si>
    <t>2010/632A</t>
  </si>
  <si>
    <t>2010/632</t>
  </si>
  <si>
    <t>136 Boulevard Yves Farge</t>
  </si>
  <si>
    <t>2008/164A</t>
  </si>
  <si>
    <t>2008/164</t>
  </si>
  <si>
    <t>Celine</t>
  </si>
  <si>
    <t>2010/520A</t>
  </si>
  <si>
    <t>2010/520</t>
  </si>
  <si>
    <t>Laureen</t>
  </si>
  <si>
    <t>L'ISLE D'ABEAU</t>
  </si>
  <si>
    <t>CAE  UEAJ et AEA</t>
  </si>
  <si>
    <t>2010/608A</t>
  </si>
  <si>
    <t>2010/608</t>
  </si>
  <si>
    <t>Sandrine</t>
  </si>
  <si>
    <t>Bât E - Appart E11</t>
  </si>
  <si>
    <t>ARGENTEUIL</t>
  </si>
  <si>
    <t>2004/76C</t>
  </si>
  <si>
    <t>2004/76D</t>
  </si>
  <si>
    <t>2004/76E</t>
  </si>
  <si>
    <t>Hedy</t>
  </si>
  <si>
    <t>2010/450A</t>
  </si>
  <si>
    <t>2010/450</t>
  </si>
  <si>
    <t>Emeric</t>
  </si>
  <si>
    <t>Résidence Trial 
24 Avenue Georges Dimitrov</t>
  </si>
  <si>
    <t>ASE de l'Isère</t>
  </si>
  <si>
    <t>2011/64A</t>
  </si>
  <si>
    <t>2011/64</t>
  </si>
  <si>
    <t>Querim</t>
  </si>
  <si>
    <t>18 rue Mozart</t>
  </si>
  <si>
    <t>2011/64B</t>
  </si>
  <si>
    <t>KHIM Vanmalay</t>
  </si>
  <si>
    <t>2006/56F</t>
  </si>
  <si>
    <t>KHIM TIEU Lili</t>
  </si>
  <si>
    <t>2006/56E</t>
  </si>
  <si>
    <t>KHIM Pisey</t>
  </si>
  <si>
    <t>2009/503A</t>
  </si>
  <si>
    <t>2009/503</t>
  </si>
  <si>
    <t>Théodore</t>
  </si>
  <si>
    <t>2009/586B</t>
  </si>
  <si>
    <t>2009/586</t>
  </si>
  <si>
    <t>2009/586C</t>
  </si>
  <si>
    <t>Badis</t>
  </si>
  <si>
    <t>2009/586A</t>
  </si>
  <si>
    <t>2009/416A</t>
  </si>
  <si>
    <t>2009/416</t>
  </si>
  <si>
    <t>2005/194A</t>
  </si>
  <si>
    <t>2005/194</t>
  </si>
  <si>
    <t>Violaine</t>
  </si>
  <si>
    <t>2009/554A</t>
  </si>
  <si>
    <t>2009/554</t>
  </si>
  <si>
    <t>2009/554B</t>
  </si>
  <si>
    <t>Elena</t>
  </si>
  <si>
    <t>2010/543A</t>
  </si>
  <si>
    <t>2010/543</t>
  </si>
  <si>
    <t>Dyvine</t>
  </si>
  <si>
    <t>AMBERIEU EN BUGEY</t>
  </si>
  <si>
    <t>2009/480A</t>
  </si>
  <si>
    <t>2009/480</t>
  </si>
  <si>
    <t>OPTEVOZ</t>
  </si>
  <si>
    <t xml:space="preserve"> DECINES CHARPIEU</t>
  </si>
  <si>
    <t>077/11</t>
  </si>
  <si>
    <t>2005/162B</t>
  </si>
  <si>
    <t>Rayanne</t>
  </si>
  <si>
    <t xml:space="preserve">Aaron </t>
  </si>
  <si>
    <t>2007/446B</t>
  </si>
  <si>
    <t>Total</t>
  </si>
  <si>
    <t>B</t>
  </si>
  <si>
    <t>Colonne1</t>
  </si>
  <si>
    <t>Colonne2</t>
  </si>
  <si>
    <t>Colonne3</t>
  </si>
  <si>
    <t>Colonne4</t>
  </si>
  <si>
    <t>Colonne5</t>
  </si>
  <si>
    <t>Colonne8</t>
  </si>
  <si>
    <t>CT</t>
  </si>
  <si>
    <t>NOM</t>
  </si>
  <si>
    <t>NOM 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</si>
</sst>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40C]d\ mmmm\ yyyy;@"/>
    <numFmt numFmtId="165" formatCode="dd\ mmmm\ yyyy"/>
    <numFmt numFmtId="166" formatCode="d\ mmmm\ yyyy"/>
    <numFmt numFmtId="167" formatCode="[$-F800]dddd\,\ mmmm\ dd\,\ yyyy"/>
    <numFmt numFmtId="168" formatCode="00000"/>
    <numFmt numFmtId="169" formatCode="yyyy"/>
    <numFmt numFmtId="175" formatCode="_-* #,##0.00\ [$€-1]_-;\-* #,##0.00\ [$€-1]_-;_-* &quot;-&quot;??\ [$€-1]_-"/>
  </numFmts>
  <fonts count="3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sz val="10"/>
      <color indexed="2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1"/>
      <name val="Comic Sans MS"/>
      <family val="4"/>
    </font>
    <font>
      <sz val="11"/>
      <color indexed="10"/>
      <name val="Arial"/>
      <family val="2"/>
    </font>
    <font>
      <sz val="9"/>
      <name val="Arial"/>
      <family val="2"/>
    </font>
    <font>
      <sz val="11"/>
      <color indexed="61"/>
      <name val="Arial"/>
      <family val="2"/>
    </font>
    <font>
      <sz val="10"/>
      <color indexed="10"/>
      <name val="Arial"/>
      <family val="2"/>
    </font>
    <font>
      <sz val="10"/>
      <color indexed="57"/>
      <name val="Arial"/>
      <family val="2"/>
    </font>
    <font>
      <sz val="10"/>
      <color indexed="48"/>
      <name val="Arial"/>
      <family val="2"/>
    </font>
    <font>
      <sz val="9"/>
      <color indexed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0"/>
      <color indexed="17"/>
      <name val="Arial"/>
      <family val="2"/>
    </font>
    <font>
      <sz val="9"/>
      <color indexed="48"/>
      <name val="Arial"/>
      <family val="2"/>
    </font>
    <font>
      <b/>
      <sz val="10"/>
      <color indexed="53"/>
      <name val="Arial"/>
      <family val="2"/>
    </font>
    <font>
      <b/>
      <sz val="10"/>
      <color indexed="10"/>
      <name val="Arial"/>
      <family val="2"/>
    </font>
    <font>
      <sz val="10"/>
      <color indexed="36"/>
      <name val="Arial"/>
      <family val="2"/>
    </font>
    <font>
      <b/>
      <sz val="9"/>
      <color indexed="10"/>
      <name val="Arial"/>
      <family val="2"/>
    </font>
    <font>
      <b/>
      <sz val="11"/>
      <name val="Comic Sans MS"/>
      <family val="4"/>
    </font>
    <font>
      <b/>
      <sz val="11"/>
      <color indexed="10"/>
      <name val="Arial"/>
      <family val="2"/>
    </font>
    <font>
      <b/>
      <sz val="9"/>
      <name val="Arial"/>
      <family val="2"/>
    </font>
    <font>
      <b/>
      <sz val="9"/>
      <color indexed="57"/>
      <name val="Arial"/>
      <family val="2"/>
    </font>
    <font>
      <b/>
      <sz val="9"/>
      <color indexed="48"/>
      <name val="Arial"/>
      <family val="2"/>
    </font>
    <font>
      <sz val="9"/>
      <color indexed="57"/>
      <name val="Arial"/>
      <family val="2"/>
    </font>
    <font>
      <u/>
      <sz val="10"/>
      <name val="Arial"/>
      <family val="2"/>
    </font>
    <font>
      <sz val="9"/>
      <color indexed="18"/>
      <name val="Arial"/>
      <family val="2"/>
    </font>
    <font>
      <sz val="10"/>
      <color indexed="1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1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75" fontId="1" fillId="0" borderId="0" applyFont="0" applyFill="0" applyBorder="0" applyAlignment="0" applyProtection="0"/>
  </cellStyleXfs>
  <cellXfs count="13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9" fontId="3" fillId="2" borderId="1" xfId="1" applyFont="1" applyFill="1" applyBorder="1" applyAlignment="1" applyProtection="1">
      <alignment horizontal="center" vertical="center" wrapText="1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14" fontId="4" fillId="0" borderId="0" xfId="0" applyNumberFormat="1" applyFont="1" applyFill="1"/>
    <xf numFmtId="0" fontId="4" fillId="0" borderId="0" xfId="0" applyFont="1" applyFill="1"/>
    <xf numFmtId="0" fontId="1" fillId="0" borderId="3" xfId="0" applyFont="1" applyFill="1" applyBorder="1"/>
    <xf numFmtId="0" fontId="1" fillId="0" borderId="3" xfId="0" applyFont="1" applyFill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left" vertical="center" wrapText="1"/>
    </xf>
    <xf numFmtId="0" fontId="1" fillId="0" borderId="3" xfId="0" applyFont="1" applyFill="1" applyBorder="1" applyAlignment="1" applyProtection="1">
      <alignment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14" fontId="7" fillId="0" borderId="3" xfId="0" applyNumberFormat="1" applyFont="1" applyFill="1" applyBorder="1" applyAlignment="1" applyProtection="1">
      <alignment horizontal="left" vertical="center" wrapText="1"/>
      <protection locked="0"/>
    </xf>
    <xf numFmtId="164" fontId="5" fillId="0" borderId="3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3" xfId="0" applyNumberFormat="1" applyFont="1" applyFill="1" applyBorder="1" applyAlignment="1">
      <alignment horizontal="left" vertical="center" wrapText="1"/>
    </xf>
    <xf numFmtId="2" fontId="8" fillId="0" borderId="3" xfId="0" applyNumberFormat="1" applyFont="1" applyFill="1" applyBorder="1" applyAlignment="1" applyProtection="1">
      <alignment horizontal="center" vertical="center" wrapText="1"/>
      <protection hidden="1"/>
    </xf>
    <xf numFmtId="165" fontId="8" fillId="0" borderId="3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9" fillId="0" borderId="3" xfId="0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 applyProtection="1">
      <alignment horizontal="left" vertical="center" wrapText="1"/>
      <protection locked="0"/>
    </xf>
    <xf numFmtId="0" fontId="5" fillId="0" borderId="3" xfId="0" applyFont="1" applyFill="1" applyBorder="1" applyAlignment="1" applyProtection="1">
      <alignment horizontal="center" vertical="center" wrapText="1"/>
      <protection locked="0"/>
    </xf>
    <xf numFmtId="0" fontId="8" fillId="0" borderId="3" xfId="0" applyFont="1" applyFill="1" applyBorder="1" applyAlignment="1" applyProtection="1">
      <alignment horizontal="center" vertical="center" wrapText="1"/>
      <protection hidden="1"/>
    </xf>
    <xf numFmtId="166" fontId="1" fillId="0" borderId="3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3" xfId="0" applyNumberFormat="1" applyFont="1" applyFill="1" applyBorder="1" applyAlignment="1" applyProtection="1">
      <alignment horizontal="center" vertical="center" wrapText="1"/>
      <protection locked="0"/>
    </xf>
    <xf numFmtId="166" fontId="1" fillId="0" borderId="3" xfId="0" applyNumberFormat="1" applyFont="1" applyFill="1" applyBorder="1" applyAlignment="1">
      <alignment horizontal="center" vertical="center" wrapText="1"/>
    </xf>
    <xf numFmtId="14" fontId="1" fillId="0" borderId="3" xfId="0" applyNumberFormat="1" applyFon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>
      <alignment horizontal="center" vertical="center" wrapText="1"/>
    </xf>
    <xf numFmtId="14" fontId="10" fillId="0" borderId="3" xfId="0" applyNumberFormat="1" applyFont="1" applyFill="1" applyBorder="1" applyAlignment="1">
      <alignment horizontal="left" vertical="center" wrapText="1"/>
    </xf>
    <xf numFmtId="14" fontId="11" fillId="0" borderId="3" xfId="0" applyNumberFormat="1" applyFont="1" applyFill="1" applyBorder="1" applyAlignment="1" applyProtection="1">
      <alignment horizontal="center" vertical="center" wrapText="1"/>
      <protection hidden="1"/>
    </xf>
    <xf numFmtId="14" fontId="1" fillId="0" borderId="3" xfId="0" applyNumberFormat="1" applyFont="1" applyFill="1" applyBorder="1" applyAlignment="1">
      <alignment horizontal="center" vertical="center" wrapText="1"/>
    </xf>
    <xf numFmtId="14" fontId="9" fillId="0" borderId="3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167" fontId="1" fillId="4" borderId="3" xfId="0" applyNumberFormat="1" applyFont="1" applyFill="1" applyBorder="1" applyAlignment="1">
      <alignment horizontal="center" vertical="center" wrapText="1"/>
    </xf>
    <xf numFmtId="20" fontId="1" fillId="4" borderId="3" xfId="0" applyNumberFormat="1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left" vertical="center" wrapText="1"/>
    </xf>
    <xf numFmtId="168" fontId="12" fillId="0" borderId="3" xfId="0" applyNumberFormat="1" applyFont="1" applyFill="1" applyBorder="1" applyAlignment="1">
      <alignment horizontal="left" vertical="center" wrapText="1"/>
    </xf>
    <xf numFmtId="0" fontId="13" fillId="0" borderId="3" xfId="0" applyFont="1" applyFill="1" applyBorder="1" applyAlignment="1">
      <alignment horizontal="left" vertical="center" wrapText="1"/>
    </xf>
    <xf numFmtId="2" fontId="5" fillId="0" borderId="3" xfId="0" applyNumberFormat="1" applyFont="1" applyFill="1" applyBorder="1" applyAlignment="1" applyProtection="1">
      <alignment horizontal="center" vertical="center" wrapText="1"/>
      <protection locked="0"/>
    </xf>
    <xf numFmtId="169" fontId="10" fillId="0" borderId="3" xfId="0" applyNumberFormat="1" applyFont="1" applyFill="1" applyBorder="1" applyAlignment="1">
      <alignment horizontal="left" vertical="center" wrapText="1"/>
    </xf>
    <xf numFmtId="169" fontId="5" fillId="0" borderId="3" xfId="0" applyNumberFormat="1" applyFont="1" applyFill="1" applyBorder="1" applyAlignment="1" applyProtection="1">
      <alignment horizontal="center" vertical="center" wrapText="1"/>
      <protection locked="0"/>
    </xf>
    <xf numFmtId="169" fontId="8" fillId="0" borderId="3" xfId="0" applyNumberFormat="1" applyFont="1" applyFill="1" applyBorder="1" applyAlignment="1" applyProtection="1">
      <alignment horizontal="center" vertical="center" wrapText="1"/>
      <protection hidden="1"/>
    </xf>
    <xf numFmtId="14" fontId="8" fillId="0" borderId="3" xfId="0" applyNumberFormat="1" applyFont="1" applyFill="1" applyBorder="1" applyAlignment="1" applyProtection="1">
      <alignment horizontal="center" vertical="center" wrapText="1"/>
      <protection hidden="1"/>
    </xf>
    <xf numFmtId="2" fontId="11" fillId="0" borderId="3" xfId="0" applyNumberFormat="1" applyFont="1" applyFill="1" applyBorder="1" applyAlignment="1" applyProtection="1">
      <alignment horizontal="center" vertical="center" wrapText="1"/>
      <protection hidden="1"/>
    </xf>
    <xf numFmtId="2" fontId="14" fillId="0" borderId="3" xfId="0" applyNumberFormat="1" applyFont="1" applyFill="1" applyBorder="1" applyAlignment="1" applyProtection="1">
      <alignment horizontal="center" vertical="center" wrapText="1"/>
      <protection hidden="1"/>
    </xf>
    <xf numFmtId="0" fontId="14" fillId="0" borderId="3" xfId="0" applyFont="1" applyFill="1" applyBorder="1" applyAlignment="1" applyProtection="1">
      <alignment horizontal="center" vertical="center" wrapText="1"/>
      <protection hidden="1"/>
    </xf>
    <xf numFmtId="0" fontId="14" fillId="0" borderId="4" xfId="0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Fill="1"/>
    <xf numFmtId="14" fontId="5" fillId="0" borderId="3" xfId="0" applyNumberFormat="1" applyFont="1" applyFill="1" applyBorder="1" applyAlignment="1">
      <alignment horizontal="left" vertical="center" wrapText="1"/>
    </xf>
    <xf numFmtId="0" fontId="1" fillId="4" borderId="3" xfId="0" applyFont="1" applyFill="1" applyBorder="1" applyAlignment="1">
      <alignment horizontal="center" vertical="center"/>
    </xf>
    <xf numFmtId="169" fontId="5" fillId="0" borderId="3" xfId="0" applyNumberFormat="1" applyFont="1" applyFill="1" applyBorder="1" applyAlignment="1">
      <alignment horizontal="left" vertical="center" wrapText="1"/>
    </xf>
    <xf numFmtId="14" fontId="15" fillId="0" borderId="3" xfId="0" applyNumberFormat="1" applyFont="1" applyFill="1" applyBorder="1" applyAlignment="1">
      <alignment horizontal="center" vertical="center" wrapText="1"/>
    </xf>
    <xf numFmtId="0" fontId="15" fillId="0" borderId="3" xfId="0" applyFont="1" applyFill="1" applyBorder="1" applyAlignment="1" applyProtection="1">
      <alignment wrapText="1"/>
      <protection locked="0"/>
    </xf>
    <xf numFmtId="0" fontId="1" fillId="0" borderId="3" xfId="0" applyFont="1" applyFill="1" applyBorder="1" applyAlignment="1" applyProtection="1">
      <alignment vertical="center" wrapText="1"/>
      <protection locked="0"/>
    </xf>
    <xf numFmtId="0" fontId="17" fillId="0" borderId="3" xfId="0" applyFont="1" applyFill="1" applyBorder="1" applyAlignment="1">
      <alignment horizontal="left" vertical="center" wrapText="1"/>
    </xf>
    <xf numFmtId="14" fontId="19" fillId="0" borderId="3" xfId="0" applyNumberFormat="1" applyFont="1" applyFill="1" applyBorder="1" applyAlignment="1">
      <alignment horizontal="center" vertical="center" wrapText="1"/>
    </xf>
    <xf numFmtId="0" fontId="9" fillId="0" borderId="3" xfId="0" applyFont="1" applyFill="1" applyBorder="1" applyAlignment="1" applyProtection="1">
      <alignment wrapText="1"/>
      <protection locked="0"/>
    </xf>
    <xf numFmtId="168" fontId="13" fillId="0" borderId="3" xfId="0" applyNumberFormat="1" applyFont="1" applyFill="1" applyBorder="1" applyAlignment="1">
      <alignment horizontal="left" vertical="center" wrapText="1"/>
    </xf>
    <xf numFmtId="0" fontId="6" fillId="0" borderId="3" xfId="0" applyFont="1" applyFill="1" applyBorder="1" applyAlignment="1" applyProtection="1">
      <alignment horizontal="left" vertical="center" wrapText="1"/>
      <protection locked="0"/>
    </xf>
    <xf numFmtId="0" fontId="21" fillId="0" borderId="3" xfId="0" applyFont="1" applyFill="1" applyBorder="1" applyAlignment="1" applyProtection="1">
      <alignment wrapText="1"/>
      <protection locked="0"/>
    </xf>
    <xf numFmtId="0" fontId="1" fillId="0" borderId="3" xfId="0" applyFont="1" applyBorder="1"/>
    <xf numFmtId="0" fontId="1" fillId="0" borderId="0" xfId="0" applyFont="1"/>
    <xf numFmtId="0" fontId="15" fillId="0" borderId="3" xfId="0" applyFont="1" applyFill="1" applyBorder="1" applyAlignment="1" applyProtection="1">
      <alignment vertical="center" wrapText="1"/>
      <protection locked="0"/>
    </xf>
    <xf numFmtId="0" fontId="1" fillId="0" borderId="5" xfId="0" applyFont="1" applyBorder="1"/>
    <xf numFmtId="0" fontId="1" fillId="0" borderId="6" xfId="0" applyFont="1" applyFill="1" applyBorder="1"/>
    <xf numFmtId="0" fontId="1" fillId="0" borderId="5" xfId="0" applyFont="1" applyFill="1" applyBorder="1"/>
    <xf numFmtId="0" fontId="14" fillId="0" borderId="4" xfId="0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>
      <alignment horizontal="center" vertical="center"/>
    </xf>
    <xf numFmtId="0" fontId="6" fillId="0" borderId="0" xfId="0" applyNumberFormat="1" applyFont="1"/>
    <xf numFmtId="0" fontId="6" fillId="0" borderId="7" xfId="0" applyFont="1" applyFill="1" applyBorder="1" applyAlignment="1" applyProtection="1">
      <alignment wrapText="1"/>
      <protection locked="0"/>
    </xf>
    <xf numFmtId="0" fontId="6" fillId="0" borderId="7" xfId="0" applyFont="1" applyFill="1" applyBorder="1" applyAlignment="1" applyProtection="1">
      <alignment horizontal="center" vertical="center" wrapText="1"/>
      <protection locked="0"/>
    </xf>
    <xf numFmtId="0" fontId="23" fillId="0" borderId="7" xfId="0" applyNumberFormat="1" applyFont="1" applyFill="1" applyBorder="1" applyAlignment="1" applyProtection="1">
      <alignment horizontal="left" vertical="center" wrapText="1"/>
      <protection locked="0"/>
    </xf>
    <xf numFmtId="0" fontId="16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Font="1"/>
    <xf numFmtId="0" fontId="24" fillId="0" borderId="7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7" xfId="0" applyFont="1" applyFill="1" applyBorder="1" applyAlignment="1" applyProtection="1">
      <alignment horizontal="center" vertical="center"/>
      <protection locked="0"/>
    </xf>
    <xf numFmtId="0" fontId="25" fillId="0" borderId="7" xfId="0" applyFont="1" applyFill="1" applyBorder="1" applyAlignment="1" applyProtection="1">
      <alignment horizontal="center" vertical="center" wrapText="1"/>
      <protection locked="0"/>
    </xf>
    <xf numFmtId="0" fontId="6" fillId="0" borderId="7" xfId="0" applyFont="1" applyFill="1" applyBorder="1" applyAlignment="1" applyProtection="1">
      <alignment horizontal="left" vertical="center" wrapText="1"/>
      <protection locked="0"/>
    </xf>
    <xf numFmtId="0" fontId="16" fillId="0" borderId="7" xfId="0" applyFont="1" applyFill="1" applyBorder="1" applyAlignment="1" applyProtection="1">
      <alignment horizontal="center" vertical="center" wrapText="1"/>
      <protection locked="0"/>
    </xf>
    <xf numFmtId="0" fontId="24" fillId="0" borderId="7" xfId="0" applyFont="1" applyFill="1" applyBorder="1" applyAlignment="1" applyProtection="1">
      <alignment horizontal="center" vertical="center" wrapText="1"/>
      <protection hidden="1"/>
    </xf>
    <xf numFmtId="0" fontId="6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7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/>
    <xf numFmtId="0" fontId="20" fillId="0" borderId="7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/>
    <xf numFmtId="0" fontId="2" fillId="0" borderId="0" xfId="0" applyFont="1" applyFill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6" fillId="0" borderId="0" xfId="0" applyNumberFormat="1" applyFont="1" applyFill="1"/>
    <xf numFmtId="0" fontId="6" fillId="0" borderId="0" xfId="0" applyFont="1" applyFill="1" applyAlignment="1">
      <alignment vertical="center"/>
    </xf>
    <xf numFmtId="0" fontId="26" fillId="0" borderId="0" xfId="0" applyFont="1"/>
    <xf numFmtId="0" fontId="26" fillId="0" borderId="0" xfId="0" applyNumberFormat="1" applyFont="1"/>
    <xf numFmtId="0" fontId="27" fillId="0" borderId="0" xfId="0" applyFont="1"/>
    <xf numFmtId="0" fontId="6" fillId="0" borderId="0" xfId="0" applyNumberFormat="1" applyFont="1" applyAlignment="1">
      <alignment horizontal="center"/>
    </xf>
    <xf numFmtId="0" fontId="22" fillId="0" borderId="7" xfId="0" applyNumberFormat="1" applyFont="1" applyFill="1" applyBorder="1" applyAlignment="1" applyProtection="1">
      <alignment horizontal="center" vertical="center" wrapText="1"/>
      <protection hidden="1"/>
    </xf>
    <xf numFmtId="0" fontId="22" fillId="0" borderId="7" xfId="0" applyFont="1" applyFill="1" applyBorder="1" applyAlignment="1" applyProtection="1">
      <alignment horizontal="center" vertical="center" wrapText="1"/>
      <protection hidden="1"/>
    </xf>
    <xf numFmtId="0" fontId="22" fillId="0" borderId="8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center" vertical="center"/>
    </xf>
    <xf numFmtId="0" fontId="1" fillId="0" borderId="0" xfId="0" applyNumberFormat="1" applyFont="1"/>
    <xf numFmtId="0" fontId="1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5" fillId="0" borderId="0" xfId="0" applyFont="1"/>
    <xf numFmtId="0" fontId="5" fillId="0" borderId="0" xfId="0" applyFont="1" applyAlignment="1">
      <alignment horizontal="center"/>
    </xf>
    <xf numFmtId="15" fontId="5" fillId="0" borderId="0" xfId="0" applyNumberFormat="1" applyFont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/>
      <protection locked="0"/>
    </xf>
    <xf numFmtId="0" fontId="9" fillId="0" borderId="0" xfId="0" applyFont="1" applyAlignment="1" applyProtection="1">
      <alignment horizontal="center"/>
      <protection locked="0"/>
    </xf>
    <xf numFmtId="2" fontId="9" fillId="0" borderId="0" xfId="0" applyNumberFormat="1" applyFont="1" applyAlignment="1" applyProtection="1">
      <alignment horizontal="center"/>
      <protection locked="0"/>
    </xf>
    <xf numFmtId="0" fontId="1" fillId="0" borderId="0" xfId="0" applyFont="1" applyAlignment="1">
      <alignment horizontal="center" wrapText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locked="0"/>
    </xf>
    <xf numFmtId="2" fontId="0" fillId="0" borderId="0" xfId="0" applyNumberFormat="1" applyProtection="1">
      <protection locked="0"/>
    </xf>
    <xf numFmtId="166" fontId="0" fillId="0" borderId="0" xfId="0" applyNumberFormat="1" applyProtection="1">
      <protection locked="0"/>
    </xf>
    <xf numFmtId="166" fontId="0" fillId="0" borderId="0" xfId="0" applyNumberFormat="1"/>
    <xf numFmtId="164" fontId="1" fillId="0" borderId="0" xfId="0" applyNumberFormat="1" applyFont="1" applyAlignment="1">
      <alignment horizontal="center" vertical="center"/>
    </xf>
    <xf numFmtId="166" fontId="1" fillId="0" borderId="0" xfId="0" applyNumberFormat="1" applyFont="1"/>
    <xf numFmtId="14" fontId="1" fillId="0" borderId="0" xfId="0" applyNumberFormat="1" applyFont="1"/>
    <xf numFmtId="0" fontId="1" fillId="0" borderId="0" xfId="0" applyFont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67" fontId="1" fillId="0" borderId="0" xfId="0" applyNumberFormat="1" applyFont="1" applyFill="1"/>
    <xf numFmtId="0" fontId="1" fillId="0" borderId="0" xfId="0" applyFont="1" applyFill="1" applyAlignment="1">
      <alignment vertical="center"/>
    </xf>
    <xf numFmtId="0" fontId="12" fillId="0" borderId="0" xfId="0" applyFont="1" applyAlignment="1">
      <alignment vertical="center" wrapText="1"/>
    </xf>
    <xf numFmtId="0" fontId="28" fillId="0" borderId="0" xfId="0" applyFont="1"/>
    <xf numFmtId="168" fontId="28" fillId="0" borderId="0" xfId="0" applyNumberFormat="1" applyFont="1"/>
    <xf numFmtId="0" fontId="18" fillId="0" borderId="0" xfId="0" applyFont="1"/>
    <xf numFmtId="166" fontId="0" fillId="0" borderId="0" xfId="0" applyNumberFormat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169" fontId="1" fillId="0" borderId="0" xfId="0" applyNumberFormat="1" applyFont="1" applyAlignment="1">
      <alignment horizontal="center"/>
    </xf>
    <xf numFmtId="169" fontId="1" fillId="0" borderId="0" xfId="0" applyNumberFormat="1" applyFont="1" applyAlignment="1" applyProtection="1">
      <alignment horizontal="center"/>
      <protection locked="0"/>
    </xf>
    <xf numFmtId="169" fontId="1" fillId="0" borderId="0" xfId="0" applyNumberFormat="1" applyFont="1" applyAlignment="1" applyProtection="1">
      <alignment horizontal="center"/>
      <protection hidden="1"/>
    </xf>
    <xf numFmtId="169" fontId="29" fillId="0" borderId="0" xfId="0" applyNumberFormat="1" applyFont="1" applyAlignment="1" applyProtection="1">
      <alignment horizontal="center"/>
      <protection hidden="1"/>
    </xf>
    <xf numFmtId="0" fontId="30" fillId="0" borderId="0" xfId="0" applyFont="1" applyAlignment="1" applyProtection="1">
      <alignment horizontal="center"/>
      <protection hidden="1"/>
    </xf>
    <xf numFmtId="0" fontId="31" fillId="0" borderId="0" xfId="0" applyFont="1" applyAlignment="1" applyProtection="1">
      <alignment horizontal="center"/>
      <protection hidden="1"/>
    </xf>
    <xf numFmtId="0" fontId="28" fillId="0" borderId="0" xfId="0" applyFont="1" applyAlignment="1" applyProtection="1">
      <alignment horizontal="center"/>
      <protection hidden="1"/>
    </xf>
    <xf numFmtId="14" fontId="6" fillId="0" borderId="0" xfId="0" applyNumberFormat="1" applyFont="1"/>
    <xf numFmtId="15" fontId="6" fillId="0" borderId="0" xfId="0" applyNumberFormat="1" applyFont="1"/>
    <xf numFmtId="14" fontId="1" fillId="0" borderId="0" xfId="0" applyNumberFormat="1" applyFont="1" applyAlignment="1" applyProtection="1">
      <alignment horizontal="center"/>
      <protection hidden="1"/>
    </xf>
  </cellXfs>
  <cellStyles count="3">
    <cellStyle name="Euro" xfId="2"/>
    <cellStyle name="Normal" xfId="0" builtinId="0"/>
    <cellStyle name="Pourcentage" xfId="1" builtinId="5"/>
  </cellStyles>
  <dxfs count="147">
    <dxf>
      <fill>
        <patternFill>
          <bgColor indexed="35"/>
        </patternFill>
      </fill>
    </dxf>
    <dxf>
      <font>
        <b/>
        <i val="0"/>
        <condense val="0"/>
        <extend val="0"/>
        <color indexed="56"/>
      </font>
      <fill>
        <patternFill>
          <bgColor indexed="26"/>
        </patternFill>
      </fill>
    </dxf>
    <dxf>
      <font>
        <condense val="0"/>
        <extend val="0"/>
        <color indexed="63"/>
      </font>
      <fill>
        <patternFill patternType="solid">
          <bgColor indexed="52"/>
        </patternFill>
      </fill>
    </dxf>
    <dxf>
      <font>
        <condense val="0"/>
        <extend val="0"/>
        <color indexed="63"/>
      </font>
      <fill>
        <patternFill>
          <bgColor indexed="5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4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4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4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4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4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57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57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57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57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57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169" formatCode="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9" formatCode="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61"/>
        <name val="Arial"/>
        <scheme val="none"/>
      </font>
      <numFmt numFmtId="169" formatCode="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d\ mmmm\ 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d\ mmmm\ 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d\ mmmm\ 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4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4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4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4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4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57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57"/>
        <name val="Arial"/>
        <scheme val="none"/>
      </font>
      <numFmt numFmtId="168" formatCode="0000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57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57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57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5" formatCode="hh:mm"/>
      <fill>
        <patternFill patternType="solid">
          <fgColor indexed="64"/>
          <bgColor indexed="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[$-F800]dddd\,\ mmmm\ dd\,\ yyyy"/>
      <fill>
        <patternFill patternType="solid">
          <fgColor indexed="64"/>
          <bgColor indexed="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6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d\ mmmm\ 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d\ mmmm\ 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d\ mmmm\ 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d\ mmmm\ 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d\ mmmm\ 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165" formatCode="dd\ mmmm\ 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[$-40C]d\ mmmm\ yyyy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[$-40C]d\ mmmm\ 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2%20-%20SERVICE%20AEMO\2.4%20-%20GESTION%20DE%20L'ACTIVITE\2.4.2%20Activit&#233;%20de%20l'antenne\FICHIER%20MINEURS\Fichier%20mineurs%20VILLEURBANN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2%20-%20SERVICE%20AEMO\2.4%20-%20GESTION%20DE%20L'ACTIVITE\2.4.2%20Activit&#233;%20de%20l'antenne\FICHIER%20MINEURS\FICHE%20MINEU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_MINEURS"/>
      <sheetName val="ACTIVITE ANTENNE"/>
      <sheetName val="TDC ACTIVITE"/>
      <sheetName val="ATTENTE"/>
      <sheetName val="LISTE DES MINEURS"/>
      <sheetName val="DICTIONNAIRE"/>
      <sheetName val="PROCEDURE"/>
      <sheetName val="LISTES_DONNEES"/>
      <sheetName val="FICHE "/>
      <sheetName val="ARCHIVES_2"/>
      <sheetName val="FIN DE MESURE"/>
      <sheetName val="DEBUT MESUR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B2">
            <v>40634</v>
          </cell>
        </row>
        <row r="3">
          <cell r="B3">
            <v>40663</v>
          </cell>
        </row>
        <row r="8">
          <cell r="A8" t="str">
            <v>BARRIOL Patrice</v>
          </cell>
          <cell r="B8" t="str">
            <v>Monsieur</v>
          </cell>
        </row>
        <row r="9">
          <cell r="A9" t="str">
            <v>BOBINSKI Stéphanie</v>
          </cell>
          <cell r="B9" t="str">
            <v>Madame</v>
          </cell>
        </row>
        <row r="10">
          <cell r="A10" t="str">
            <v>DELPHIN POULAT Anne</v>
          </cell>
          <cell r="B10" t="str">
            <v>Madame</v>
          </cell>
        </row>
        <row r="11">
          <cell r="A11" t="str">
            <v>DERDAR Dalila</v>
          </cell>
          <cell r="B11" t="str">
            <v>Madame</v>
          </cell>
        </row>
        <row r="12">
          <cell r="A12" t="str">
            <v>FILLON Evelyne</v>
          </cell>
          <cell r="B12" t="str">
            <v>Madame</v>
          </cell>
        </row>
        <row r="13">
          <cell r="A13" t="str">
            <v>FLEURENT François</v>
          </cell>
          <cell r="B13" t="str">
            <v>Monsieur</v>
          </cell>
        </row>
        <row r="14">
          <cell r="A14" t="str">
            <v>GABORIEAU Matthieu</v>
          </cell>
          <cell r="B14" t="str">
            <v>Monsieur</v>
          </cell>
        </row>
        <row r="15">
          <cell r="A15" t="str">
            <v>GARNIER Laurence</v>
          </cell>
          <cell r="B15" t="str">
            <v>Madame</v>
          </cell>
        </row>
        <row r="16">
          <cell r="A16" t="str">
            <v>GUILLERMIN Dominique</v>
          </cell>
          <cell r="B16" t="str">
            <v>Madame</v>
          </cell>
        </row>
        <row r="17">
          <cell r="A17" t="str">
            <v>HOUGUENAGUE Caroline</v>
          </cell>
          <cell r="B17" t="str">
            <v>Madame</v>
          </cell>
        </row>
        <row r="18">
          <cell r="A18" t="str">
            <v>LEGROS Mathilde</v>
          </cell>
          <cell r="B18" t="str">
            <v>Madame</v>
          </cell>
        </row>
        <row r="19">
          <cell r="A19" t="str">
            <v>MORFIN Daniel</v>
          </cell>
          <cell r="B19" t="str">
            <v>Monsieur</v>
          </cell>
        </row>
        <row r="20">
          <cell r="A20" t="str">
            <v>DIETENHOEFFER Sylviane</v>
          </cell>
          <cell r="B20" t="str">
            <v>Madame</v>
          </cell>
        </row>
        <row r="21">
          <cell r="A21" t="str">
            <v>QUARANTE Amélia</v>
          </cell>
          <cell r="B21" t="str">
            <v>Madame</v>
          </cell>
        </row>
        <row r="22">
          <cell r="A22" t="str">
            <v>REIGNER Denise</v>
          </cell>
          <cell r="B22" t="str">
            <v>Madame</v>
          </cell>
        </row>
        <row r="23">
          <cell r="A23" t="str">
            <v>TIXIER Carole</v>
          </cell>
          <cell r="B23" t="str">
            <v>Madame</v>
          </cell>
        </row>
        <row r="24">
          <cell r="A24" t="str">
            <v>PHILIPPE Vanessa</v>
          </cell>
          <cell r="B24" t="str">
            <v>Madame</v>
          </cell>
        </row>
        <row r="31">
          <cell r="A31" t="str">
            <v>SEUZARET</v>
          </cell>
          <cell r="B31" t="str">
            <v>Madame</v>
          </cell>
          <cell r="C31">
            <v>4</v>
          </cell>
        </row>
        <row r="32">
          <cell r="A32" t="str">
            <v>VERNEAU</v>
          </cell>
          <cell r="B32" t="str">
            <v>Madame</v>
          </cell>
          <cell r="C32">
            <v>2</v>
          </cell>
        </row>
        <row r="33">
          <cell r="A33" t="str">
            <v>TERNY</v>
          </cell>
          <cell r="B33" t="str">
            <v>Madame</v>
          </cell>
          <cell r="C33">
            <v>9</v>
          </cell>
        </row>
        <row r="34">
          <cell r="A34" t="str">
            <v>D'HALLUIN</v>
          </cell>
          <cell r="B34" t="str">
            <v>Madame</v>
          </cell>
          <cell r="C34">
            <v>2</v>
          </cell>
        </row>
        <row r="35">
          <cell r="A35" t="str">
            <v>PORCHY</v>
          </cell>
          <cell r="B35" t="str">
            <v>Madame</v>
          </cell>
          <cell r="C35">
            <v>3</v>
          </cell>
        </row>
        <row r="36">
          <cell r="A36" t="str">
            <v>CASTAING</v>
          </cell>
          <cell r="B36" t="str">
            <v>Madame</v>
          </cell>
          <cell r="C36">
            <v>5</v>
          </cell>
        </row>
        <row r="37">
          <cell r="A37" t="str">
            <v>NEYMARC</v>
          </cell>
          <cell r="B37" t="str">
            <v>Madame</v>
          </cell>
          <cell r="C37">
            <v>8</v>
          </cell>
        </row>
        <row r="38">
          <cell r="A38" t="str">
            <v>OUDOT</v>
          </cell>
          <cell r="B38" t="str">
            <v>Madame</v>
          </cell>
          <cell r="C38">
            <v>1</v>
          </cell>
        </row>
        <row r="39">
          <cell r="A39" t="str">
            <v>NOTARGIACOMO</v>
          </cell>
          <cell r="B39" t="str">
            <v>Monsieur</v>
          </cell>
          <cell r="C39">
            <v>7</v>
          </cell>
        </row>
        <row r="40">
          <cell r="A40" t="str">
            <v>LE TOUX</v>
          </cell>
          <cell r="B40" t="str">
            <v xml:space="preserve">Madame </v>
          </cell>
          <cell r="C40" t="str">
            <v>Vienne</v>
          </cell>
        </row>
        <row r="41">
          <cell r="A41" t="str">
            <v>LEMAIRE</v>
          </cell>
          <cell r="B41" t="str">
            <v>Madame</v>
          </cell>
          <cell r="C41">
            <v>6</v>
          </cell>
        </row>
        <row r="46">
          <cell r="A46" t="str">
            <v>BRUNARD</v>
          </cell>
        </row>
        <row r="47">
          <cell r="A47" t="str">
            <v>EMERAUDES</v>
          </cell>
        </row>
        <row r="48">
          <cell r="A48" t="str">
            <v>LYON SUD</v>
          </cell>
        </row>
        <row r="49">
          <cell r="A49" t="str">
            <v>VAISE</v>
          </cell>
        </row>
        <row r="50">
          <cell r="A50" t="str">
            <v>VAULX</v>
          </cell>
        </row>
        <row r="51">
          <cell r="A51" t="str">
            <v>VENISSIEUX</v>
          </cell>
        </row>
        <row r="52">
          <cell r="A52" t="str">
            <v>VILLEURBANNE</v>
          </cell>
        </row>
        <row r="66">
          <cell r="A66" t="str">
            <v>AEMO</v>
          </cell>
        </row>
        <row r="67">
          <cell r="A67" t="str">
            <v>PJM</v>
          </cell>
        </row>
        <row r="84">
          <cell r="A84" t="str">
            <v>Enquête sociale</v>
          </cell>
        </row>
        <row r="85">
          <cell r="A85" t="str">
            <v>Expertise psy</v>
          </cell>
        </row>
        <row r="86">
          <cell r="A86" t="str">
            <v>IOE</v>
          </cell>
        </row>
        <row r="87">
          <cell r="A87" t="str">
            <v>PLACEMENT</v>
          </cell>
        </row>
        <row r="88">
          <cell r="A88" t="str">
            <v>PLACEMENT EXTERNALISE</v>
          </cell>
        </row>
        <row r="89">
          <cell r="A89" t="str">
            <v>UDAF</v>
          </cell>
        </row>
        <row r="90">
          <cell r="A90" t="str">
            <v>AGBF</v>
          </cell>
        </row>
        <row r="96">
          <cell r="A96" t="str">
            <v>Enquête sociale</v>
          </cell>
        </row>
        <row r="97">
          <cell r="A97" t="str">
            <v>IOE</v>
          </cell>
        </row>
        <row r="98">
          <cell r="A98" t="str">
            <v>PJJ</v>
          </cell>
        </row>
        <row r="99">
          <cell r="A99" t="str">
            <v>AEI</v>
          </cell>
        </row>
        <row r="100">
          <cell r="A100" t="str">
            <v>AEA</v>
          </cell>
        </row>
        <row r="101">
          <cell r="A101" t="str">
            <v>PLACEMENT</v>
          </cell>
        </row>
        <row r="102">
          <cell r="A102" t="str">
            <v>DELEGATION DE COMPETENCE</v>
          </cell>
        </row>
        <row r="103">
          <cell r="A103" t="str">
            <v>AGBF</v>
          </cell>
        </row>
        <row r="107">
          <cell r="A107" t="str">
            <v>Père</v>
          </cell>
        </row>
        <row r="108">
          <cell r="A108" t="str">
            <v>Mère</v>
          </cell>
        </row>
        <row r="109">
          <cell r="A109" t="str">
            <v>grands-parents</v>
          </cell>
        </row>
        <row r="110">
          <cell r="A110" t="str">
            <v>sœur</v>
          </cell>
        </row>
        <row r="111">
          <cell r="A111" t="str">
            <v>tante</v>
          </cell>
        </row>
        <row r="112">
          <cell r="A112" t="str">
            <v>Parents</v>
          </cell>
        </row>
        <row r="113">
          <cell r="A113" t="str">
            <v>Résidence alternée</v>
          </cell>
        </row>
        <row r="114">
          <cell r="A114" t="str">
            <v>placement ASE avec maintien A.E.M.O</v>
          </cell>
        </row>
        <row r="115">
          <cell r="A115" t="str">
            <v>TDC</v>
          </cell>
        </row>
        <row r="116">
          <cell r="A116" t="str">
            <v>Tuteur ou Tutrice</v>
          </cell>
        </row>
        <row r="117">
          <cell r="A117" t="str">
            <v>Placement Externalisé</v>
          </cell>
        </row>
        <row r="118">
          <cell r="A118" t="str">
            <v>placement séquentiel</v>
          </cell>
        </row>
        <row r="119">
          <cell r="A119" t="str">
            <v>Etablissement</v>
          </cell>
        </row>
        <row r="124">
          <cell r="A124" t="str">
            <v>BRON</v>
          </cell>
        </row>
        <row r="125">
          <cell r="A125" t="str">
            <v>DECINES</v>
          </cell>
        </row>
        <row r="126">
          <cell r="A126" t="str">
            <v>MEYZIEU</v>
          </cell>
        </row>
        <row r="127">
          <cell r="A127" t="str">
            <v>VAULX-EN-VELIN</v>
          </cell>
        </row>
        <row r="128">
          <cell r="A128" t="str">
            <v>VENISSIEUX N</v>
          </cell>
        </row>
        <row r="129">
          <cell r="A129" t="str">
            <v>VENISSIEUX S</v>
          </cell>
        </row>
        <row r="130">
          <cell r="A130" t="str">
            <v>VILLEURBANNE N</v>
          </cell>
        </row>
        <row r="131">
          <cell r="A131" t="str">
            <v>VILLEURBANNE C</v>
          </cell>
        </row>
        <row r="132">
          <cell r="A132" t="str">
            <v>VILLEURBANNE S</v>
          </cell>
        </row>
        <row r="133">
          <cell r="A133" t="str">
            <v>SAINT PRIEST</v>
          </cell>
        </row>
        <row r="134">
          <cell r="A134" t="str">
            <v>RILLIEUX LA PAPE</v>
          </cell>
        </row>
        <row r="135">
          <cell r="A135" t="str">
            <v>LYON 6</v>
          </cell>
        </row>
        <row r="136">
          <cell r="A136" t="str">
            <v>LYON 8</v>
          </cell>
        </row>
        <row r="137">
          <cell r="A137" t="str">
            <v>CALUIRE ET CUIRE</v>
          </cell>
        </row>
        <row r="138">
          <cell r="A138" t="str">
            <v>BOURG EN BRESSE</v>
          </cell>
        </row>
        <row r="151">
          <cell r="A151" t="str">
            <v>Renouvellement</v>
          </cell>
        </row>
        <row r="152">
          <cell r="A152" t="str">
            <v>Renouvellement + Expertise Psy</v>
          </cell>
        </row>
        <row r="153">
          <cell r="A153" t="str">
            <v>Renouvellement ?</v>
          </cell>
        </row>
        <row r="154">
          <cell r="A154" t="str">
            <v>Proposition PJM</v>
          </cell>
        </row>
        <row r="155">
          <cell r="A155" t="str">
            <v>Renouvellement + Extension</v>
          </cell>
        </row>
        <row r="156">
          <cell r="A156" t="str">
            <v>Renouvellement jusqu'à majorité</v>
          </cell>
        </row>
        <row r="157">
          <cell r="A157" t="str">
            <v xml:space="preserve">Renouvellement + ML Placement </v>
          </cell>
        </row>
        <row r="158">
          <cell r="A158" t="str">
            <v xml:space="preserve">Renouvellement + maintien Placement </v>
          </cell>
        </row>
        <row r="159">
          <cell r="A159" t="str">
            <v>Renouvellement placement</v>
          </cell>
        </row>
        <row r="160">
          <cell r="A160" t="str">
            <v>Placement ASE + A.E.M.O relais</v>
          </cell>
        </row>
        <row r="161">
          <cell r="A161" t="str">
            <v>Placement direct + AEMO</v>
          </cell>
        </row>
        <row r="162">
          <cell r="A162" t="str">
            <v>Placement ASE</v>
          </cell>
        </row>
        <row r="163">
          <cell r="A163" t="str">
            <v>Placement externalisé</v>
          </cell>
        </row>
        <row r="164">
          <cell r="A164" t="str">
            <v>placement en foyer</v>
          </cell>
        </row>
        <row r="165">
          <cell r="A165" t="str">
            <v>Placement en famille d'accueil</v>
          </cell>
        </row>
        <row r="166">
          <cell r="A166" t="str">
            <v>levée de l'O.P.P</v>
          </cell>
        </row>
        <row r="167">
          <cell r="A167" t="str">
            <v>Maintien placement</v>
          </cell>
        </row>
        <row r="168">
          <cell r="A168" t="str">
            <v>Mainlevée du placement</v>
          </cell>
        </row>
        <row r="169">
          <cell r="A169" t="str">
            <v>Maintien AEMO et placement externalisé</v>
          </cell>
        </row>
        <row r="170">
          <cell r="A170" t="str">
            <v>Maintien AEMO et placement</v>
          </cell>
        </row>
        <row r="171">
          <cell r="A171" t="str">
            <v>poursuite PJM par le conseil général</v>
          </cell>
        </row>
        <row r="172">
          <cell r="A172" t="str">
            <v>poursuite AEMO par le conseil général</v>
          </cell>
        </row>
        <row r="173">
          <cell r="A173" t="str">
            <v>Placement</v>
          </cell>
        </row>
        <row r="174">
          <cell r="A174" t="str">
            <v>Mainlevée</v>
          </cell>
        </row>
        <row r="175">
          <cell r="A175" t="str">
            <v>mainlevée et maintien placement</v>
          </cell>
        </row>
        <row r="176">
          <cell r="A176" t="str">
            <v>nouvelle audience</v>
          </cell>
        </row>
        <row r="177">
          <cell r="A177" t="str">
            <v>Extension</v>
          </cell>
        </row>
        <row r="178">
          <cell r="A178" t="str">
            <v>Poursuite jusqu'à échéance</v>
          </cell>
        </row>
        <row r="179">
          <cell r="A179" t="str">
            <v>Enquête sociale</v>
          </cell>
        </row>
        <row r="180">
          <cell r="A180" t="str">
            <v>Demande d'expertise</v>
          </cell>
        </row>
        <row r="181">
          <cell r="A181" t="str">
            <v>Demande d'audience</v>
          </cell>
        </row>
        <row r="182">
          <cell r="A182" t="str">
            <v>Délibéré</v>
          </cell>
        </row>
        <row r="183">
          <cell r="A183" t="str">
            <v>Délégation de compétence</v>
          </cell>
        </row>
        <row r="184">
          <cell r="A184" t="str">
            <v>Arrêt à majorité</v>
          </cell>
        </row>
        <row r="185">
          <cell r="A185" t="str">
            <v>Arrêt à échéance</v>
          </cell>
        </row>
        <row r="186">
          <cell r="A186" t="str">
            <v>placement TDC</v>
          </cell>
        </row>
        <row r="187">
          <cell r="A187" t="str">
            <v>Déchargé au profit autre département</v>
          </cell>
        </row>
        <row r="188">
          <cell r="A188" t="str">
            <v>pas de proposition</v>
          </cell>
        </row>
        <row r="189">
          <cell r="A189" t="str">
            <v>Recherche de placement</v>
          </cell>
        </row>
        <row r="190">
          <cell r="A190" t="str">
            <v>recherche séjour de rupture</v>
          </cell>
        </row>
        <row r="191">
          <cell r="A191" t="str">
            <v>Report d'audience</v>
          </cell>
        </row>
        <row r="192">
          <cell r="A192" t="str">
            <v>Report de décision</v>
          </cell>
        </row>
        <row r="193">
          <cell r="A193" t="str">
            <v>restitution</v>
          </cell>
        </row>
        <row r="194">
          <cell r="A194" t="str">
            <v>suivi ASE après majorité</v>
          </cell>
        </row>
        <row r="195">
          <cell r="A195" t="str">
            <v>AEMO inexerçable</v>
          </cell>
        </row>
        <row r="196">
          <cell r="A196" t="str">
            <v>AEA</v>
          </cell>
        </row>
        <row r="197">
          <cell r="A197" t="str">
            <v>AEI</v>
          </cell>
        </row>
        <row r="201">
          <cell r="A201" t="str">
            <v>Madame</v>
          </cell>
        </row>
        <row r="202">
          <cell r="A202" t="str">
            <v>Mademoiselle</v>
          </cell>
        </row>
      </sheetData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NORMES"/>
      <sheetName val="ACTIVITE"/>
      <sheetName val="ATTENTE"/>
      <sheetName val="FICHE FAMILLE"/>
      <sheetName val="FICHE FAMILLE (2)"/>
      <sheetName val="DEBUT DE MESURE"/>
      <sheetName val="LISTE EN COURS"/>
      <sheetName val="ML PERIODE_REF"/>
      <sheetName val="PEC PERIODE_REF"/>
      <sheetName val="ARCHIVES_2"/>
      <sheetName val="PERIODE_REF"/>
      <sheetName val="Données"/>
      <sheetName val="Réunion"/>
    </sheetNames>
    <sheetDataSet>
      <sheetData sheetId="0">
        <row r="1">
          <cell r="A1" t="str">
            <v>NUMERO INTERNE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A3" t="str">
            <v>1 - Conflit de couple</v>
          </cell>
          <cell r="B3" t="str">
            <v>1 - Enfant en risque</v>
          </cell>
          <cell r="C3" t="str">
            <v>1 - Education</v>
          </cell>
          <cell r="E3" t="str">
            <v>1 - L'enfant lui-même par ses conduites</v>
          </cell>
          <cell r="F3" t="str">
            <v>1 - Violence physique</v>
          </cell>
          <cell r="H3" t="str">
            <v>1 - Père</v>
          </cell>
          <cell r="I3" t="str">
            <v>1 - Avec ses deux parents</v>
          </cell>
        </row>
        <row r="4">
          <cell r="A4" t="str">
            <v>2 - Séparation, divorce, litige de garde</v>
          </cell>
          <cell r="B4" t="str">
            <v>2 - Enfant maltraité</v>
          </cell>
          <cell r="C4" t="str">
            <v>2 - Entretien</v>
          </cell>
          <cell r="E4" t="str">
            <v>2 - Famille de l'enfant</v>
          </cell>
          <cell r="F4" t="str">
            <v>2 - Abus sexuel</v>
          </cell>
          <cell r="H4" t="str">
            <v>2 - Mère</v>
          </cell>
          <cell r="I4" t="str">
            <v>2 - Avec sa mère seule</v>
          </cell>
        </row>
        <row r="5">
          <cell r="A5" t="str">
            <v>3 - Changement professionnel, chômage, précarité</v>
          </cell>
          <cell r="C5" t="str">
            <v>3 - Moralité</v>
          </cell>
          <cell r="E5" t="str">
            <v>3 - Environnement extra-familial</v>
          </cell>
          <cell r="F5" t="str">
            <v>3 - Violence psychologique</v>
          </cell>
          <cell r="H5" t="str">
            <v>3 - Beau-père</v>
          </cell>
          <cell r="I5" t="str">
            <v>3 - Avec son père seul</v>
          </cell>
        </row>
        <row r="6">
          <cell r="A6" t="str">
            <v>4 - Difficultés financières</v>
          </cell>
          <cell r="C6" t="str">
            <v>4 - Santé physique</v>
          </cell>
          <cell r="E6" t="str">
            <v>4 - Institution en charge de l'enfant</v>
          </cell>
          <cell r="F6" t="str">
            <v>4 - Négligence lourde</v>
          </cell>
          <cell r="H6" t="str">
            <v>4 - Belle-mère</v>
          </cell>
          <cell r="I6" t="str">
            <v>4 - Avec sa mère dans une famille recomposée</v>
          </cell>
        </row>
        <row r="7">
          <cell r="A7" t="str">
            <v>5 - Carences éducatives des parents, absence de repères, immaturité</v>
          </cell>
          <cell r="C7" t="str">
            <v>5 - Santé psychologique</v>
          </cell>
          <cell r="H7" t="str">
            <v>5 - Fratrie</v>
          </cell>
          <cell r="I7" t="str">
            <v>5 - Avec son père dans une famille recomposée</v>
          </cell>
        </row>
        <row r="8">
          <cell r="A8" t="str">
            <v>6 - Dépendance, alcoolisme, toxicomanie</v>
          </cell>
          <cell r="C8" t="str">
            <v>6 - Sécurité</v>
          </cell>
          <cell r="H8" t="str">
            <v>6 - Famille élargie</v>
          </cell>
          <cell r="I8" t="str">
            <v xml:space="preserve">6 - Avec un autre membre de sa famille </v>
          </cell>
        </row>
        <row r="9">
          <cell r="A9" t="str">
            <v>7 - Problèmes psychopathologiques ou psychiatriques des parents</v>
          </cell>
          <cell r="H9" t="str">
            <v>7 - Ami de la famille, voisin, proche</v>
          </cell>
          <cell r="I9" t="str">
            <v>7 - En famille d'accueil</v>
          </cell>
        </row>
        <row r="10">
          <cell r="A10" t="str">
            <v>8 - Maladie, handcap, décès d'un parent</v>
          </cell>
          <cell r="H10" t="str">
            <v>8 - Ami de l'enfant, autre mineur</v>
          </cell>
          <cell r="I10" t="str">
            <v>8 - En établissement</v>
          </cell>
        </row>
        <row r="11">
          <cell r="A11" t="str">
            <v>9 - Errance, marginalité</v>
          </cell>
          <cell r="H11" t="str">
            <v>9 - Professionnel d'une institution, institution elle-même</v>
          </cell>
          <cell r="I11" t="str">
            <v>9 - Chez un TDC</v>
          </cell>
        </row>
        <row r="12">
          <cell r="A12" t="str">
            <v>10 - Environement, habitat</v>
          </cell>
          <cell r="H12" t="str">
            <v>10 - Personne inconnue, non identifiée</v>
          </cell>
          <cell r="I12" t="str">
            <v>10 - Résidence alternée</v>
          </cell>
        </row>
        <row r="13">
          <cell r="A13" t="str">
            <v>11 - Autres</v>
          </cell>
          <cell r="H13" t="str">
            <v>11 - Autre</v>
          </cell>
          <cell r="I13" t="str">
            <v>11 - Autre</v>
          </cell>
        </row>
        <row r="14">
          <cell r="H14" t="str">
            <v>12 - Ne sait pas</v>
          </cell>
        </row>
        <row r="26">
          <cell r="A26" t="str">
            <v>BARRIOL Patrice</v>
          </cell>
          <cell r="B26" t="str">
            <v>Monsieur</v>
          </cell>
        </row>
        <row r="27">
          <cell r="A27" t="str">
            <v>DERDAR Dalila</v>
          </cell>
          <cell r="B27" t="str">
            <v>Madame</v>
          </cell>
        </row>
        <row r="28">
          <cell r="A28" t="str">
            <v>DIETENHOEFFER Sylviane</v>
          </cell>
          <cell r="B28" t="str">
            <v>Madame</v>
          </cell>
        </row>
        <row r="29">
          <cell r="A29" t="str">
            <v>FILLON Evelyne</v>
          </cell>
          <cell r="B29" t="str">
            <v>Madame</v>
          </cell>
        </row>
        <row r="30">
          <cell r="A30" t="str">
            <v>FLEURENT François</v>
          </cell>
          <cell r="B30" t="str">
            <v>Monsieur</v>
          </cell>
        </row>
        <row r="31">
          <cell r="A31" t="str">
            <v>GUILLERMIN Dominique</v>
          </cell>
          <cell r="B31" t="str">
            <v>Madame</v>
          </cell>
        </row>
        <row r="32">
          <cell r="A32" t="str">
            <v>HOUGUENAGUE Caroline</v>
          </cell>
          <cell r="B32" t="str">
            <v>Madame</v>
          </cell>
        </row>
        <row r="33">
          <cell r="A33" t="str">
            <v>MORFIN Daniel</v>
          </cell>
          <cell r="B33" t="str">
            <v>Monsieur</v>
          </cell>
        </row>
        <row r="34">
          <cell r="A34" t="str">
            <v>PIOLET Nicole</v>
          </cell>
          <cell r="B34" t="str">
            <v>Madame</v>
          </cell>
        </row>
        <row r="35">
          <cell r="A35" t="str">
            <v>QUARANTE Amélia</v>
          </cell>
          <cell r="B35" t="str">
            <v>Madame</v>
          </cell>
        </row>
        <row r="36">
          <cell r="A36" t="str">
            <v>REIGNER Denise</v>
          </cell>
          <cell r="B36" t="str">
            <v>Madame</v>
          </cell>
        </row>
        <row r="37">
          <cell r="A37" t="str">
            <v>TIXIER Carole</v>
          </cell>
          <cell r="B37" t="str">
            <v>Madame</v>
          </cell>
        </row>
        <row r="38">
          <cell r="A38" t="str">
            <v>KOSTADINOFF Capucine</v>
          </cell>
          <cell r="B38" t="str">
            <v>Madame</v>
          </cell>
        </row>
        <row r="39">
          <cell r="A39" t="str">
            <v>DELPHIN POULAT Anne</v>
          </cell>
          <cell r="B39" t="str">
            <v>Madame</v>
          </cell>
        </row>
      </sheetData>
      <sheetData sheetId="13"/>
    </sheetDataSet>
  </externalBook>
</externalLink>
</file>

<file path=xl/tables/table1.xml><?xml version="1.0" encoding="utf-8"?>
<table xmlns="http://schemas.openxmlformats.org/spreadsheetml/2006/main" id="1" name="Liste1" displayName="Liste1" ref="B1:BS33" insertRowShift="1" totalsRowCount="1" headerRowDxfId="146" totalsRowDxfId="145" headerRowBorderDxfId="144">
  <autoFilter ref="B1:BS32"/>
  <sortState ref="B2:BS1018">
    <sortCondition ref="E2:E1018"/>
    <sortCondition ref="I2:I1018"/>
  </sortState>
  <tableColumns count="70">
    <tableColumn id="1" name="NUMERO INTERNE" totalsRowLabel="Total" dataDxfId="143" totalsRowDxfId="73"/>
    <tableColumn id="2" name="NUMERO DOSSIER" dataDxfId="142" totalsRowDxfId="72"/>
    <tableColumn id="3" name="Colonne8" dataDxfId="141" totalsRowDxfId="71"/>
    <tableColumn id="4" name="TRAVAILLEURS SOCIAUX" dataDxfId="140" totalsRowDxfId="70"/>
    <tableColumn id="5" name="TRAVAIL A DEUX" dataDxfId="139" totalsRowDxfId="69"/>
    <tableColumn id="6" name="TISF" totalsRowFunction="count" dataDxfId="138" totalsRowDxfId="68"/>
    <tableColumn id="7" name="NBRE FAMILLE" totalsRowFunction="sum" dataDxfId="137" totalsRowDxfId="67"/>
    <tableColumn id="8" name="NOM" dataDxfId="136" totalsRowDxfId="66"/>
    <tableColumn id="9" name="NOM ENFANT" dataDxfId="135" totalsRowDxfId="65"/>
    <tableColumn id="10" name="PRENOM" dataDxfId="134" totalsRowDxfId="64"/>
    <tableColumn id="11" name="SEXE" dataDxfId="133" totalsRowDxfId="63"/>
    <tableColumn id="12" name="DATE NAISSANCE" dataDxfId="132" totalsRowDxfId="62"/>
    <tableColumn id="13" name="AGE maintenant (ou fin de mesure)" dataDxfId="131" totalsRowDxfId="61">
      <calculatedColumnFormula>IF(ISBLANK(M2),"",IF(ISBLANK(AE2),IF(DATEDIF(M2,TODAY(),"y")=0,IF(DATEDIF(M2,TODAY(),"ym")=0,DATEDIF(M2,TODAY(),"yd")&amp;" jours ",DATEDIF(M2,TODAY(),"ym")&amp;" mois "),IF(DATEDIF(M2,TODAY(),"ym")=0,IF(DATEDIF(M2,TODAY(),"y")&gt;1,DATEDIF(M2,TODAY(),"y")&amp;" ans ",DATEDIF(M2,TODAY(),"y")&amp;" an "),IF(DATEDIF(M2,TODAY(),"y")&gt;1,DATEDIF(M2,TODAY(),"y")&amp;" ans "&amp;DATEDIF(M2,TODAY(),"ym")&amp;" mois ",DATEDIF(M2,TODAY(),"y")&amp;" an "&amp;DATEDIF(M2,TODAY(),"ym")&amp;" mois "))),DATEDIF(M2,AE2,"y")&amp; " ans "&amp;DATEDIF(M2,AE2,"ym")&amp;" mois"))</calculatedColumnFormula>
    </tableColumn>
    <tableColumn id="14" name="Majorité" dataDxfId="130" totalsRowDxfId="60">
      <calculatedColumnFormula>IF(ISBLANK(M2),"",IF(M2+365.25*18&gt;=TODAY()+120,"",M2+365.25*18))</calculatedColumnFormula>
    </tableColumn>
    <tableColumn id="15" name="Autorité Parentale" dataDxfId="129" totalsRowDxfId="59"/>
    <tableColumn id="16" name="LIEU DE RESIDENCE DES ENFANTS / JEUNES MAJEURS " dataDxfId="128" totalsRowDxfId="58"/>
    <tableColumn id="17" name="Colonne5" dataDxfId="127" totalsRowDxfId="57"/>
    <tableColumn id="18" name="UT" dataDxfId="126" totalsRowDxfId="56"/>
    <tableColumn id="19" name="Colonne4" dataDxfId="125" totalsRowDxfId="55"/>
    <tableColumn id="20" name="CAB" dataDxfId="124" totalsRowDxfId="54">
      <calculatedColumnFormula>IF(ISBLANK(TS),"",VLOOKUP(T2,MAGISTRATS,3,FALSE))</calculatedColumnFormula>
    </tableColumn>
    <tableColumn id="21" name="DELEGATION DE COMPETENCE" dataDxfId="123" totalsRowDxfId="53"/>
    <tableColumn id="22" name="TYPE DE LA MESURE" dataDxfId="122" totalsRowDxfId="52"/>
    <tableColumn id="23" name="TRANSFERT ANTENNE - Provenance dossier" dataDxfId="121" totalsRowDxfId="51"/>
    <tableColumn id="24" name="DATE DU TRANSFERT" dataDxfId="120" totalsRowDxfId="50"/>
    <tableColumn id="25" name="DATE D'ARRIVEE AU SERVICE" dataDxfId="119" totalsRowDxfId="49"/>
    <tableColumn id="26" name="DATE INSTAURATION AEMO" dataDxfId="118" totalsRowDxfId="48"/>
    <tableColumn id="27" name="DATE DE PEC" dataDxfId="117" totalsRowDxfId="47"/>
    <tableColumn id="28" name="DATE DE LA PIECE JUDICIAIRE EN COURS" dataDxfId="116" totalsRowDxfId="46"/>
    <tableColumn id="29" name="ECHEANCE DE LA PIECE JUDICIAIRE" dataDxfId="115" totalsRowDxfId="45"/>
    <tableColumn id="30" name="DATE REELLE DE FIN D'INTERVENTION ou transfert" dataDxfId="114" totalsRowDxfId="44"/>
    <tableColumn id="31" name="GROUPE PSY DEBUT DE MESURE" dataDxfId="113" totalsRowDxfId="43"/>
    <tableColumn id="32" name="PREVISION DEBUT DE MESURE" dataDxfId="112" totalsRowDxfId="42">
      <calculatedColumnFormula>IF(ISBLANK(PEC),"",IF(ISBLANK(DATE_REELLE_REUNION_DEBUT_MESURE),PEC+90,""))</calculatedColumnFormula>
    </tableColumn>
    <tableColumn id="33" name="DATE REELLE REUNION DEBUT DE MESURE " dataDxfId="111" totalsRowDxfId="41"/>
    <tableColumn id="34" name="GROUPE PSY FIN DE MESURE" dataDxfId="110" totalsRowDxfId="40"/>
    <tableColumn id="35" name="PREVISION FIN DE MESURE" dataDxfId="109" totalsRowDxfId="39">
      <calculatedColumnFormula>IF(DATE_REELLE_REUNION_FIN_DE_MESURE&gt;=ECHEANCE_PJ-65,"",ECHEANCE_PJ-60)</calculatedColumnFormula>
    </tableColumn>
    <tableColumn id="36" name="DATE PROGRAMMATION REUNION FIN DE MESURE" dataDxfId="108" totalsRowDxfId="38"/>
    <tableColumn id="37" name="DATE REELLE REUNION FIN DE MESURE" dataDxfId="107" totalsRowDxfId="37"/>
    <tableColumn id="38" name="DATE PREVISON RAPPORT" dataDxfId="106" totalsRowDxfId="36"/>
    <tableColumn id="39" name="DATE DU DERNIER RAPPORT" dataDxfId="105" totalsRowDxfId="35"/>
    <tableColumn id="40" name="CONCLUSION RAPPORT" dataDxfId="104" totalsRowDxfId="34"/>
    <tableColumn id="41" name="DATE D'AUDIENCE" dataDxfId="103" totalsRowDxfId="33"/>
    <tableColumn id="42" name="HEURE D'AUDIENCE" dataDxfId="102" totalsRowDxfId="32"/>
    <tableColumn id="43" name="CONCLUSION AUDIENCE" dataDxfId="101" totalsRowDxfId="31"/>
    <tableColumn id="44" name="NOM PERE" dataDxfId="100" totalsRowDxfId="30"/>
    <tableColumn id="45" name="Colonne1" dataDxfId="99" totalsRowDxfId="29"/>
    <tableColumn id="46" name="ADRESSE PERE 2" dataDxfId="98" totalsRowDxfId="28"/>
    <tableColumn id="47" name="CP_PERE" dataDxfId="97" totalsRowDxfId="27"/>
    <tableColumn id="48" name="VILLE_PERE" dataDxfId="96" totalsRowDxfId="26"/>
    <tableColumn id="49" name="PREFIXE MERE" dataDxfId="95" totalsRowDxfId="25"/>
    <tableColumn id="50" name="Colonne2" dataDxfId="94" totalsRowDxfId="24"/>
    <tableColumn id="51" name="Colonne3" dataDxfId="93" totalsRowDxfId="23"/>
    <tableColumn id="52" name="ADRESSE MERE 2" dataDxfId="92" totalsRowDxfId="22"/>
    <tableColumn id="53" name="CP_MERE" dataDxfId="91" totalsRowDxfId="21"/>
    <tableColumn id="54" name="VILLE MERE" dataDxfId="90" totalsRowDxfId="20"/>
    <tableColumn id="55" name="INTERVENTION AVANT LA MESURE" dataDxfId="89" totalsRowDxfId="19"/>
    <tableColumn id="56" name="INTERVENTION PENDANT LA MESURE" dataDxfId="88" totalsRowDxfId="18"/>
    <tableColumn id="57" name="INTERVENTION APRES LA MESURE" dataDxfId="87" totalsRowDxfId="17"/>
    <tableColumn id="58" name="ARCHIVE FICHE OU TRANSFERT ANTENNE" dataDxfId="86" totalsRowDxfId="16"/>
    <tableColumn id="59" name="ARCHIVE DOSSIER" dataDxfId="85" totalsRowDxfId="15"/>
    <tableColumn id="60" name="ANNEE ARCHIVAGE DOSSIER" dataDxfId="84" totalsRowDxfId="14"/>
    <tableColumn id="61" name="LIEU D'ARCHIVAGE OU TRANSFERT" dataDxfId="83" totalsRowDxfId="13"/>
    <tableColumn id="62" name="EN ATTENTE DE DECISION" dataDxfId="82" totalsRowDxfId="12">
      <calculatedColumnFormula>IF(ISBLANK(TS),"faux",IF(ECHEANCE_PJ&lt;TODAY(),IF(ISBLANK(DATE_REELLE_DE_FIN_D_INTERVENTION),"VRAI","faux"),"faux"))</calculatedColumnFormula>
    </tableColumn>
    <tableColumn id="63" name="Mineurs suivis Période Référence" dataDxfId="81" totalsRowDxfId="11">
      <calculatedColumnFormula>IF(OR(ISBLANK(PEC),PEC&gt;FIN_PERIODE),"faux",IF(OR(ISBLANK(DATE_REELLE_DE_FIN_D_INTERVENTION),DATE_REELLE_DE_FIN_D_INTERVENTION&gt;=DEBUT_PERIODE),TRUE,"faux"))</calculatedColumnFormula>
    </tableColumn>
    <tableColumn id="64" name="PEC Periode Référence" dataDxfId="80" totalsRowDxfId="10">
      <calculatedColumnFormula>IF(AND(PEC&gt;=DEBUT_PERIODE,PEC&lt;=FIN_PERIODE),TRUE,"faux")</calculatedColumnFormula>
    </tableColumn>
    <tableColumn id="65" name="ML Période Référence ou transfert" dataDxfId="79" totalsRowDxfId="9">
      <calculatedColumnFormula>IF(AND(DATE_REELLE_DE_FIN_D_INTERVENTION&gt;=DEBUT_PERIODE,DATE_REELLE_DE_FIN_D_INTERVENTION&lt;=FIN_PERIODE),TRUE,"faux")</calculatedColumnFormula>
    </tableColumn>
    <tableColumn id="66" name="Age à l'arrivée" dataDxfId="78" totalsRowDxfId="8">
      <calculatedColumnFormula>IF(ISBLANK(DATE_D_ARRIVEE_AU_SERVICE),"",(DATE_D_ARRIVEE_AU_SERVICE-DATE_NAISSANCE)/365.25)</calculatedColumnFormula>
    </tableColumn>
    <tableColumn id="67" name="Durée de la mesure" dataDxfId="77" totalsRowDxfId="7">
      <calculatedColumnFormula>IF(ISBLANK(PEC),"",IF(ISBLANK(DATE_REELLE_DE_FIN_D_INTERVENTION),(TODAY()-PEC)/365.25,(DATE_REELLE_DE_FIN_D_INTERVENTION-PEC)/365.25))</calculatedColumnFormula>
    </tableColumn>
    <tableColumn id="68" name="Préfixe TS" dataDxfId="76" totalsRowDxfId="6">
      <calculatedColumnFormula>IF(OR(ISBLANK(TS),TS="NA"),"",VLOOKUP(TS,TRAVAILLEURS_SOCIAUX,2,FALSE))</calculatedColumnFormula>
    </tableColumn>
    <tableColumn id="69" name="Préfixe Magistrat" dataDxfId="75" totalsRowDxfId="5">
      <calculatedColumnFormula>IF(ISBLANK(TS),"",VLOOKUP(NOM_DU_MAGISTRAT,MAGISTRATS,2,FALSE))</calculatedColumnFormula>
    </tableColumn>
    <tableColumn id="70" name="PREFIXE PERE" dataDxfId="74" totalsRowDxfId="4">
      <calculatedColumnFormula>IF(ISBLANK(AS2),"","Monsieur")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ENREGISTREMENT\DEPART%20TRIBUNAL%20-%20RETOUR%20RECEPISSE\TRIBUNAL%20POUR%20ENFANTS.xls" TargetMode="Externa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indexed="54"/>
    <pageSetUpPr fitToPage="1"/>
  </sheetPr>
  <dimension ref="A1:DR320"/>
  <sheetViews>
    <sheetView tabSelected="1" topLeftCell="R1" workbookViewId="0">
      <pane ySplit="2" topLeftCell="A3" activePane="bottomLeft" state="frozen"/>
      <selection activeCell="E1" sqref="E1"/>
      <selection pane="bottomLeft" activeCell="AE33" sqref="AE33"/>
    </sheetView>
  </sheetViews>
  <sheetFormatPr baseColWidth="10" defaultColWidth="13.140625" defaultRowHeight="36" customHeight="1" outlineLevelCol="1" x14ac:dyDescent="0.2"/>
  <cols>
    <col min="2" max="2" width="10.28515625" style="97" customWidth="1"/>
    <col min="3" max="3" width="14.140625" style="98" customWidth="1"/>
    <col min="4" max="4" width="26.140625" style="99" customWidth="1"/>
    <col min="5" max="5" width="27" style="100" customWidth="1"/>
    <col min="6" max="6" width="10.42578125" style="83" customWidth="1"/>
    <col min="7" max="7" width="10.28515625" style="83" customWidth="1"/>
    <col min="8" max="8" width="9.5703125" style="83" customWidth="1"/>
    <col min="9" max="9" width="22.7109375" style="83" customWidth="1"/>
    <col min="10" max="10" width="19" style="83" customWidth="1"/>
    <col min="11" max="11" width="19" style="101" customWidth="1"/>
    <col min="12" max="12" width="8.5703125" style="102" customWidth="1"/>
    <col min="13" max="13" width="20.28515625" style="101" customWidth="1"/>
    <col min="14" max="15" width="19" style="103" customWidth="1"/>
    <col min="16" max="16" width="14.42578125" style="104" customWidth="1"/>
    <col min="17" max="17" width="19" style="105" customWidth="1"/>
    <col min="18" max="18" width="23.28515625" style="105" customWidth="1"/>
    <col min="19" max="19" width="19" style="62" customWidth="1"/>
    <col min="20" max="20" width="19" style="107" customWidth="1"/>
    <col min="21" max="21" width="11.42578125" style="108" customWidth="1"/>
    <col min="22" max="22" width="19" style="109" customWidth="1" outlineLevel="1"/>
    <col min="23" max="25" width="19" style="111" customWidth="1" outlineLevel="1"/>
    <col min="26" max="27" width="19" style="112" customWidth="1"/>
    <col min="28" max="28" width="19" style="113" customWidth="1"/>
    <col min="29" max="29" width="19" style="114" customWidth="1"/>
    <col min="30" max="30" width="19" style="62" customWidth="1"/>
    <col min="31" max="31" width="19" style="115" customWidth="1"/>
    <col min="32" max="32" width="12.7109375" style="116" customWidth="1"/>
    <col min="33" max="33" width="19" style="112" customWidth="1"/>
    <col min="34" max="34" width="19" style="116" customWidth="1"/>
    <col min="35" max="35" width="13.28515625" style="116" customWidth="1"/>
    <col min="36" max="36" width="19" style="112" customWidth="1"/>
    <col min="37" max="37" width="19.7109375" style="48" customWidth="1"/>
    <col min="38" max="38" width="19" style="117" customWidth="1"/>
    <col min="39" max="39" width="19" style="118" customWidth="1"/>
    <col min="40" max="40" width="19" style="119" customWidth="1"/>
    <col min="41" max="41" width="19" style="99" customWidth="1"/>
    <col min="42" max="42" width="26.7109375" style="120" customWidth="1"/>
    <col min="43" max="43" width="19" style="121" customWidth="1"/>
    <col min="44" max="44" width="19" style="122" customWidth="1"/>
    <col min="45" max="45" width="20.140625" style="123" customWidth="1"/>
    <col min="46" max="46" width="23.7109375" style="123" customWidth="1"/>
    <col min="47" max="47" width="21.85546875" style="123" customWidth="1"/>
    <col min="48" max="48" width="12.140625" style="124" customWidth="1"/>
    <col min="49" max="49" width="19" style="123" customWidth="1"/>
    <col min="50" max="50" width="20.42578125" style="125" customWidth="1"/>
    <col min="51" max="51" width="16.42578125" style="125" customWidth="1"/>
    <col min="52" max="52" width="19.7109375" style="125" customWidth="1"/>
    <col min="53" max="53" width="20" style="125" customWidth="1"/>
    <col min="54" max="54" width="15.28515625" style="125" customWidth="1"/>
    <col min="55" max="55" width="17.5703125" style="125" customWidth="1"/>
    <col min="56" max="56" width="21.5703125" style="112" customWidth="1"/>
    <col min="57" max="57" width="22" style="126" customWidth="1"/>
    <col min="58" max="58" width="23.140625" style="126" customWidth="1"/>
    <col min="59" max="59" width="24.42578125" style="127" customWidth="1" outlineLevel="1"/>
    <col min="60" max="60" width="20.7109375" style="127" customWidth="1" outlineLevel="1"/>
    <col min="61" max="61" width="21.85546875" style="128" customWidth="1" outlineLevel="1"/>
    <col min="62" max="62" width="24.85546875" style="129" customWidth="1" outlineLevel="1"/>
    <col min="63" max="63" width="13.5703125" style="130" customWidth="1"/>
    <col min="64" max="64" width="16.5703125" style="131" customWidth="1"/>
    <col min="65" max="65" width="13.5703125" style="108" customWidth="1"/>
    <col min="66" max="66" width="12.42578125" style="108" customWidth="1"/>
    <col min="67" max="67" width="13.85546875" style="132" customWidth="1"/>
    <col min="68" max="68" width="10.85546875" style="132" customWidth="1"/>
    <col min="69" max="69" width="12.140625" style="133" customWidth="1"/>
    <col min="70" max="70" width="18.42578125" style="133" customWidth="1"/>
    <col min="71" max="71" width="17.140625" style="134" customWidth="1"/>
  </cols>
  <sheetData>
    <row r="1" spans="1:72" s="8" customFormat="1" ht="53.25" customHeight="1" x14ac:dyDescent="0.2">
      <c r="A1" s="1" t="s">
        <v>0</v>
      </c>
      <c r="B1" s="1" t="s">
        <v>1</v>
      </c>
      <c r="C1" s="1" t="s">
        <v>2</v>
      </c>
      <c r="D1" s="1" t="s">
        <v>199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201</v>
      </c>
      <c r="J1" s="1" t="s">
        <v>202</v>
      </c>
      <c r="K1" s="1" t="s">
        <v>7</v>
      </c>
      <c r="L1" s="1" t="s">
        <v>8</v>
      </c>
      <c r="M1" s="1" t="s">
        <v>9</v>
      </c>
      <c r="N1" s="2" t="s">
        <v>10</v>
      </c>
      <c r="O1" s="2" t="s">
        <v>11</v>
      </c>
      <c r="P1" s="1" t="s">
        <v>12</v>
      </c>
      <c r="Q1" s="1" t="s">
        <v>13</v>
      </c>
      <c r="R1" s="1" t="s">
        <v>198</v>
      </c>
      <c r="S1" s="1" t="s">
        <v>14</v>
      </c>
      <c r="T1" s="1" t="s">
        <v>197</v>
      </c>
      <c r="U1" s="2" t="s">
        <v>15</v>
      </c>
      <c r="V1" s="1" t="s">
        <v>16</v>
      </c>
      <c r="W1" s="1" t="s">
        <v>17</v>
      </c>
      <c r="X1" s="1" t="s">
        <v>18</v>
      </c>
      <c r="Y1" s="1" t="s">
        <v>19</v>
      </c>
      <c r="Z1" s="1" t="s">
        <v>20</v>
      </c>
      <c r="AA1" s="1" t="s">
        <v>21</v>
      </c>
      <c r="AB1" s="1" t="s">
        <v>22</v>
      </c>
      <c r="AC1" s="1" t="s">
        <v>23</v>
      </c>
      <c r="AD1" s="1" t="s">
        <v>24</v>
      </c>
      <c r="AE1" s="3" t="s">
        <v>25</v>
      </c>
      <c r="AF1" s="1" t="s">
        <v>26</v>
      </c>
      <c r="AG1" s="2" t="s">
        <v>27</v>
      </c>
      <c r="AH1" s="1" t="s">
        <v>28</v>
      </c>
      <c r="AI1" s="1" t="s">
        <v>29</v>
      </c>
      <c r="AJ1" s="2" t="s">
        <v>30</v>
      </c>
      <c r="AK1" s="1" t="s">
        <v>31</v>
      </c>
      <c r="AL1" s="1" t="s">
        <v>32</v>
      </c>
      <c r="AM1" s="1" t="s">
        <v>33</v>
      </c>
      <c r="AN1" s="1" t="s">
        <v>34</v>
      </c>
      <c r="AO1" s="1" t="s">
        <v>35</v>
      </c>
      <c r="AP1" s="1" t="s">
        <v>36</v>
      </c>
      <c r="AQ1" s="1" t="s">
        <v>37</v>
      </c>
      <c r="AR1" s="1" t="s">
        <v>38</v>
      </c>
      <c r="AS1" s="1" t="s">
        <v>39</v>
      </c>
      <c r="AT1" s="1" t="s">
        <v>194</v>
      </c>
      <c r="AU1" s="1" t="s">
        <v>40</v>
      </c>
      <c r="AV1" s="1" t="s">
        <v>41</v>
      </c>
      <c r="AW1" s="1" t="s">
        <v>42</v>
      </c>
      <c r="AX1" s="1" t="s">
        <v>43</v>
      </c>
      <c r="AY1" s="1" t="s">
        <v>195</v>
      </c>
      <c r="AZ1" s="1" t="s">
        <v>196</v>
      </c>
      <c r="BA1" s="1" t="s">
        <v>44</v>
      </c>
      <c r="BB1" s="1" t="s">
        <v>45</v>
      </c>
      <c r="BC1" s="1" t="s">
        <v>46</v>
      </c>
      <c r="BD1" s="1" t="s">
        <v>47</v>
      </c>
      <c r="BE1" s="1" t="s">
        <v>48</v>
      </c>
      <c r="BF1" s="1" t="s">
        <v>49</v>
      </c>
      <c r="BG1" s="1" t="s">
        <v>50</v>
      </c>
      <c r="BH1" s="1" t="s">
        <v>51</v>
      </c>
      <c r="BI1" s="1" t="s">
        <v>52</v>
      </c>
      <c r="BJ1" s="1" t="s">
        <v>53</v>
      </c>
      <c r="BK1" s="4" t="s">
        <v>54</v>
      </c>
      <c r="BL1" s="4" t="s">
        <v>55</v>
      </c>
      <c r="BM1" s="4" t="s">
        <v>56</v>
      </c>
      <c r="BN1" s="5" t="s">
        <v>57</v>
      </c>
      <c r="BO1" s="4" t="s">
        <v>58</v>
      </c>
      <c r="BP1" s="4" t="s">
        <v>59</v>
      </c>
      <c r="BQ1" s="4" t="s">
        <v>60</v>
      </c>
      <c r="BR1" s="4" t="s">
        <v>61</v>
      </c>
      <c r="BS1" s="6" t="s">
        <v>62</v>
      </c>
      <c r="BT1" s="7">
        <f ca="1">TODAY()</f>
        <v>40647</v>
      </c>
    </row>
    <row r="2" spans="1:72" s="48" customFormat="1" ht="37.5" customHeight="1" x14ac:dyDescent="0.2">
      <c r="A2" s="9" t="s">
        <v>63</v>
      </c>
      <c r="B2" s="10">
        <v>1</v>
      </c>
      <c r="C2" s="11" t="s">
        <v>64</v>
      </c>
      <c r="D2" s="12"/>
      <c r="E2" s="13" t="s">
        <v>193</v>
      </c>
      <c r="F2" s="13"/>
      <c r="G2" s="13"/>
      <c r="H2" s="13">
        <v>1</v>
      </c>
      <c r="I2" s="13"/>
      <c r="J2" s="13"/>
      <c r="K2" s="14" t="s">
        <v>65</v>
      </c>
      <c r="L2" s="15" t="s">
        <v>66</v>
      </c>
      <c r="M2" s="16">
        <v>36686</v>
      </c>
      <c r="N2" s="17" t="str">
        <f t="shared" ref="N2" ca="1" si="0">IF(ISBLANK(M2),"",IF(ISBLANK(AE2),IF(DATEDIF(M2,TODAY(),"y")=0,IF(DATEDIF(M2,TODAY(),"ym")=0,DATEDIF(M2,TODAY(),"yd")&amp;" jours ",DATEDIF(M2,TODAY(),"ym")&amp;" mois "),IF(DATEDIF(M2,TODAY(),"ym")=0,IF(DATEDIF(M2,TODAY(),"y")&gt;1,DATEDIF(M2,TODAY(),"y")&amp;" ans ",DATEDIF(M2,TODAY(),"y")&amp;" an "),IF(DATEDIF(M2,TODAY(),"y")&gt;1,DATEDIF(M2,TODAY(),"y")&amp;" ans "&amp;DATEDIF(M2,TODAY(),"ym")&amp;" mois ",DATEDIF(M2,TODAY(),"y")&amp;" an "&amp;DATEDIF(M2,TODAY(),"ym")&amp;" mois "))),DATEDIF(M2,AE2,"y")&amp; " ans "&amp;DATEDIF(M2,AE2,"ym")&amp;" mois"))</f>
        <v xml:space="preserve">10 ans 10 mois </v>
      </c>
      <c r="O2" s="18" t="str">
        <f t="shared" ref="O2" ca="1" si="1">IF(ISBLANK(M2),"",IF(M2+365.25*18&gt;=TODAY()+120,"",M2+365.25*18))</f>
        <v/>
      </c>
      <c r="P2" s="19"/>
      <c r="Q2" s="20" t="s">
        <v>67</v>
      </c>
      <c r="R2" s="20"/>
      <c r="S2" s="21" t="s">
        <v>68</v>
      </c>
      <c r="T2" s="22"/>
      <c r="U2" s="23" t="e">
        <f>IF(ISBLANK(TS),"",VLOOKUP(T2,MAGISTRATS,3,FALSE))</f>
        <v>#N/A</v>
      </c>
      <c r="V2" s="22"/>
      <c r="W2" s="24"/>
      <c r="X2" s="24"/>
      <c r="Y2" s="25"/>
      <c r="Z2" s="26">
        <v>39505</v>
      </c>
      <c r="AA2" s="25"/>
      <c r="AB2" s="27">
        <v>39538</v>
      </c>
      <c r="AC2" s="26">
        <v>40233</v>
      </c>
      <c r="AD2" s="28">
        <v>40602</v>
      </c>
      <c r="AE2" s="29"/>
      <c r="AF2" s="19" t="s">
        <v>69</v>
      </c>
      <c r="AG2" s="30" t="str">
        <f t="shared" ref="AG2" si="2">IF(ISBLANK(PEC),"",IF(ISBLANK(DATE_REELLE_REUNION_DEBUT_MESURE),PEC+90,""))</f>
        <v/>
      </c>
      <c r="AH2" s="19" t="s">
        <v>70</v>
      </c>
      <c r="AI2" s="19" t="s">
        <v>69</v>
      </c>
      <c r="AJ2" s="30">
        <f t="shared" ref="AJ2" si="3">IF(DATE_REELLE_REUNION_FIN_DE_MESURE&gt;=ECHEANCE_PJ-65,"",ECHEANCE_PJ-60)</f>
        <v>40542</v>
      </c>
      <c r="AK2" s="31"/>
      <c r="AL2" s="31">
        <v>40525</v>
      </c>
      <c r="AM2" s="25"/>
      <c r="AN2" s="32">
        <v>40562</v>
      </c>
      <c r="AO2" s="33" t="s">
        <v>71</v>
      </c>
      <c r="AP2" s="34">
        <v>40590</v>
      </c>
      <c r="AQ2" s="35">
        <v>0.66666666666666663</v>
      </c>
      <c r="AR2" s="33" t="s">
        <v>71</v>
      </c>
      <c r="AS2" s="36"/>
      <c r="AT2" s="36"/>
      <c r="AU2" s="36"/>
      <c r="AV2" s="37">
        <v>69100</v>
      </c>
      <c r="AW2" s="36" t="s">
        <v>72</v>
      </c>
      <c r="AX2" s="21" t="s">
        <v>73</v>
      </c>
      <c r="AY2" s="38"/>
      <c r="AZ2" s="38"/>
      <c r="BA2" s="38"/>
      <c r="BB2" s="38">
        <v>69100</v>
      </c>
      <c r="BC2" s="38" t="s">
        <v>72</v>
      </c>
      <c r="BD2" s="26" t="s">
        <v>74</v>
      </c>
      <c r="BE2" s="24"/>
      <c r="BF2" s="24"/>
      <c r="BG2" s="39"/>
      <c r="BH2" s="39"/>
      <c r="BI2" s="40"/>
      <c r="BJ2" s="41"/>
      <c r="BK2" s="42" t="str">
        <f t="shared" ref="BK2" ca="1" si="4">IF(ISBLANK(TS),"faux",IF(ECHEANCE_PJ&lt;TODAY(),IF(ISBLANK(DATE_REELLE_DE_FIN_D_INTERVENTION),"VRAI","faux"),"faux"))</f>
        <v>VRAI</v>
      </c>
      <c r="BL2" s="43" t="b">
        <f t="shared" ref="BL2" si="5">IF(OR(ISBLANK(PEC),PEC&gt;FIN_PERIODE),"faux",IF(OR(ISBLANK(DATE_REELLE_DE_FIN_D_INTERVENTION),DATE_REELLE_DE_FIN_D_INTERVENTION&gt;=DEBUT_PERIODE),TRUE,"faux"))</f>
        <v>1</v>
      </c>
      <c r="BM2" s="43" t="str">
        <f t="shared" ref="BM2" si="6">IF(AND(PEC&gt;=DEBUT_PERIODE,PEC&lt;=FIN_PERIODE),TRUE,"faux")</f>
        <v>faux</v>
      </c>
      <c r="BN2" s="43" t="str">
        <f t="shared" ref="BN2" si="7">IF(AND(DATE_REELLE_DE_FIN_D_INTERVENTION&gt;=DEBUT_PERIODE,DATE_REELLE_DE_FIN_D_INTERVENTION&lt;=FIN_PERIODE),TRUE,"faux")</f>
        <v>faux</v>
      </c>
      <c r="BO2" s="44">
        <f t="shared" ref="BO2" si="8">IF(ISBLANK(DATE_D_ARRIVEE_AU_SERVICE),"",(DATE_D_ARRIVEE_AU_SERVICE-DATE_NAISSANCE)/365.25)</f>
        <v>7.7180013689253935</v>
      </c>
      <c r="BP2" s="45">
        <f t="shared" ref="BP2" ca="1" si="9">IF(ISBLANK(PEC),"",IF(ISBLANK(DATE_REELLE_DE_FIN_D_INTERVENTION),(TODAY()-PEC)/365.25,(DATE_REELLE_DE_FIN_D_INTERVENTION-PEC)/365.25))</f>
        <v>3.0362765229295001</v>
      </c>
      <c r="BQ2" s="46" t="e">
        <f t="shared" ref="BQ2" si="10">IF(OR(ISBLANK(TS),TS="NA"),"",VLOOKUP(TS,TRAVAILLEURS_SOCIAUX,2,FALSE))</f>
        <v>#N/A</v>
      </c>
      <c r="BR2" s="46" t="e">
        <f t="shared" ref="BR2" si="11">IF(ISBLANK(TS),"",VLOOKUP(NOM_DU_MAGISTRAT,MAGISTRATS,2,FALSE))</f>
        <v>#N/A</v>
      </c>
      <c r="BS2" s="47" t="str">
        <f t="shared" ref="BS2" si="12">IF(ISBLANK(AS2),"","Monsieur")</f>
        <v/>
      </c>
    </row>
    <row r="3" spans="1:72" ht="36" customHeight="1" x14ac:dyDescent="0.2">
      <c r="A3" s="61" t="s">
        <v>121</v>
      </c>
      <c r="B3" s="10">
        <v>499</v>
      </c>
      <c r="C3" s="11" t="s">
        <v>122</v>
      </c>
      <c r="D3" s="12"/>
      <c r="E3" s="13" t="s">
        <v>200</v>
      </c>
      <c r="F3" s="13"/>
      <c r="G3" s="13"/>
      <c r="H3" s="13">
        <v>1</v>
      </c>
      <c r="I3" s="13"/>
      <c r="J3" s="13"/>
      <c r="K3" s="14" t="s">
        <v>103</v>
      </c>
      <c r="L3" s="15" t="s">
        <v>66</v>
      </c>
      <c r="M3" s="16">
        <v>37292</v>
      </c>
      <c r="N3" s="17" t="str">
        <f t="shared" ref="N3:N32" ca="1" si="13">IF(ISBLANK(M3),"",IF(ISBLANK(AE3),IF(DATEDIF(M3,TODAY(),"y")=0,IF(DATEDIF(M3,TODAY(),"ym")=0,DATEDIF(M3,TODAY(),"yd")&amp;" jours ",DATEDIF(M3,TODAY(),"ym")&amp;" mois "),IF(DATEDIF(M3,TODAY(),"ym")=0,IF(DATEDIF(M3,TODAY(),"y")&gt;1,DATEDIF(M3,TODAY(),"y")&amp;" ans ",DATEDIF(M3,TODAY(),"y")&amp;" an "),IF(DATEDIF(M3,TODAY(),"y")&gt;1,DATEDIF(M3,TODAY(),"y")&amp;" ans "&amp;DATEDIF(M3,TODAY(),"ym")&amp;" mois ",DATEDIF(M3,TODAY(),"y")&amp;" an "&amp;DATEDIF(M3,TODAY(),"ym")&amp;" mois "))),DATEDIF(M3,AE3,"y")&amp; " ans "&amp;DATEDIF(M3,AE3,"ym")&amp;" mois"))</f>
        <v xml:space="preserve">9 ans 2 mois </v>
      </c>
      <c r="O3" s="18" t="str">
        <f t="shared" ref="O3:O32" ca="1" si="14">IF(ISBLANK(M3),"",IF(M3+365.25*18&gt;=TODAY()+120,"",M3+365.25*18))</f>
        <v/>
      </c>
      <c r="P3" s="19"/>
      <c r="Q3" s="20" t="s">
        <v>67</v>
      </c>
      <c r="R3" s="20"/>
      <c r="S3" s="21" t="s">
        <v>85</v>
      </c>
      <c r="T3" s="22"/>
      <c r="U3" s="23" t="e">
        <f t="shared" ref="U3:U6" si="15">IF(ISBLANK(TS),"",VLOOKUP(T3,MAGISTRATS,3,FALSE))</f>
        <v>#N/A</v>
      </c>
      <c r="V3" s="22"/>
      <c r="W3" s="24"/>
      <c r="X3" s="24"/>
      <c r="Y3" s="25"/>
      <c r="Z3" s="26">
        <v>39905</v>
      </c>
      <c r="AA3" s="25">
        <v>39895</v>
      </c>
      <c r="AB3" s="27">
        <v>39930</v>
      </c>
      <c r="AC3" s="26">
        <v>40441</v>
      </c>
      <c r="AD3" s="26">
        <v>40816</v>
      </c>
      <c r="AE3" s="29"/>
      <c r="AF3" s="19" t="s">
        <v>69</v>
      </c>
      <c r="AG3" s="30" t="str">
        <f t="shared" ref="AG3:AG32" si="16">IF(ISBLANK(PEC),"",IF(ISBLANK(DATE_REELLE_REUNION_DEBUT_MESURE),PEC+90,""))</f>
        <v/>
      </c>
      <c r="AH3" s="19" t="s">
        <v>76</v>
      </c>
      <c r="AI3" s="19" t="s">
        <v>69</v>
      </c>
      <c r="AJ3" s="30">
        <f t="shared" ref="AJ3:AJ32" si="17">IF(DATE_REELLE_REUNION_FIN_DE_MESURE&gt;=ECHEANCE_PJ-65,"",ECHEANCE_PJ-60)</f>
        <v>40756</v>
      </c>
      <c r="AK3" s="31"/>
      <c r="AL3" s="31"/>
      <c r="AM3" s="25"/>
      <c r="AN3" s="32"/>
      <c r="AO3" s="33"/>
      <c r="AP3" s="34"/>
      <c r="AQ3" s="35"/>
      <c r="AR3" s="33"/>
      <c r="AS3" s="36"/>
      <c r="AT3" s="36"/>
      <c r="AU3" s="36"/>
      <c r="AV3" s="37">
        <v>69120</v>
      </c>
      <c r="AW3" s="36" t="s">
        <v>80</v>
      </c>
      <c r="AX3" s="21" t="s">
        <v>73</v>
      </c>
      <c r="AY3" s="38"/>
      <c r="AZ3" s="38"/>
      <c r="BA3" s="38"/>
      <c r="BB3" s="38">
        <v>69200</v>
      </c>
      <c r="BC3" s="38" t="s">
        <v>86</v>
      </c>
      <c r="BD3" s="26" t="s">
        <v>74</v>
      </c>
      <c r="BE3" s="24"/>
      <c r="BF3" s="24"/>
      <c r="BG3" s="39"/>
      <c r="BH3" s="39"/>
      <c r="BI3" s="40"/>
      <c r="BJ3" s="41"/>
      <c r="BK3" s="42" t="str">
        <f t="shared" ref="BK3:BK32" ca="1" si="18">IF(ISBLANK(TS),"faux",IF(ECHEANCE_PJ&lt;TODAY(),IF(ISBLANK(DATE_REELLE_DE_FIN_D_INTERVENTION),"VRAI","faux"),"faux"))</f>
        <v>faux</v>
      </c>
      <c r="BL3" s="43" t="b">
        <f t="shared" ref="BL3:BL32" si="19">IF(OR(ISBLANK(PEC),PEC&gt;FIN_PERIODE),"faux",IF(OR(ISBLANK(DATE_REELLE_DE_FIN_D_INTERVENTION),DATE_REELLE_DE_FIN_D_INTERVENTION&gt;=DEBUT_PERIODE),TRUE,"faux"))</f>
        <v>1</v>
      </c>
      <c r="BM3" s="43" t="str">
        <f t="shared" ref="BM3:BM32" si="20">IF(AND(PEC&gt;=DEBUT_PERIODE,PEC&lt;=FIN_PERIODE),TRUE,"faux")</f>
        <v>faux</v>
      </c>
      <c r="BN3" s="43" t="str">
        <f t="shared" ref="BN3:BN32" si="21">IF(AND(DATE_REELLE_DE_FIN_D_INTERVENTION&gt;=DEBUT_PERIODE,DATE_REELLE_DE_FIN_D_INTERVENTION&lt;=FIN_PERIODE),TRUE,"faux")</f>
        <v>faux</v>
      </c>
      <c r="BO3" s="44">
        <f t="shared" ref="BO3:BO32" si="22">IF(ISBLANK(DATE_D_ARRIVEE_AU_SERVICE),"",(DATE_D_ARRIVEE_AU_SERVICE-DATE_NAISSANCE)/365.25)</f>
        <v>7.1540041067761804</v>
      </c>
      <c r="BP3" s="45">
        <f t="shared" ref="BP3:BP32" ca="1" si="23">IF(ISBLANK(PEC),"",IF(ISBLANK(DATE_REELLE_DE_FIN_D_INTERVENTION),(TODAY()-PEC)/365.25,(DATE_REELLE_DE_FIN_D_INTERVENTION-PEC)/365.25))</f>
        <v>1.9630390143737166</v>
      </c>
      <c r="BQ3" s="46" t="e">
        <f t="shared" ref="BQ3:BQ32" si="24">IF(OR(ISBLANK(TS),TS="NA"),"",VLOOKUP(TS,TRAVAILLEURS_SOCIAUX,2,FALSE))</f>
        <v>#N/A</v>
      </c>
      <c r="BR3" s="46" t="e">
        <f t="shared" ref="BR3:BR32" si="25">IF(ISBLANK(TS),"",VLOOKUP(NOM_DU_MAGISTRAT,MAGISTRATS,2,FALSE))</f>
        <v>#N/A</v>
      </c>
      <c r="BS3" s="47" t="str">
        <f t="shared" ref="BS3:BS32" si="26">IF(ISBLANK(AS3),"","Monsieur")</f>
        <v/>
      </c>
    </row>
    <row r="4" spans="1:72" ht="36" customHeight="1" x14ac:dyDescent="0.2">
      <c r="A4" s="61" t="s">
        <v>123</v>
      </c>
      <c r="B4" s="10">
        <v>711</v>
      </c>
      <c r="C4" s="11" t="s">
        <v>124</v>
      </c>
      <c r="D4" s="60"/>
      <c r="E4" s="13" t="s">
        <v>200</v>
      </c>
      <c r="F4" s="13"/>
      <c r="G4" s="13"/>
      <c r="H4" s="13">
        <v>1</v>
      </c>
      <c r="I4" s="13"/>
      <c r="J4" s="13"/>
      <c r="K4" s="14" t="s">
        <v>116</v>
      </c>
      <c r="L4" s="15" t="s">
        <v>66</v>
      </c>
      <c r="M4" s="16">
        <v>38441</v>
      </c>
      <c r="N4" s="17" t="str">
        <f t="shared" ca="1" si="13"/>
        <v xml:space="preserve">6 ans </v>
      </c>
      <c r="O4" s="18" t="str">
        <f t="shared" ca="1" si="14"/>
        <v/>
      </c>
      <c r="P4" s="19"/>
      <c r="Q4" s="20" t="s">
        <v>67</v>
      </c>
      <c r="R4" s="20"/>
      <c r="S4" s="21" t="s">
        <v>93</v>
      </c>
      <c r="T4" s="22"/>
      <c r="U4" s="23" t="e">
        <f t="shared" si="15"/>
        <v>#N/A</v>
      </c>
      <c r="V4" s="22"/>
      <c r="W4" s="24"/>
      <c r="X4" s="24" t="s">
        <v>86</v>
      </c>
      <c r="Y4" s="25">
        <v>40396</v>
      </c>
      <c r="Z4" s="26">
        <v>40388</v>
      </c>
      <c r="AA4" s="25">
        <v>40386</v>
      </c>
      <c r="AB4" s="27">
        <v>40443</v>
      </c>
      <c r="AC4" s="26">
        <v>40385</v>
      </c>
      <c r="AD4" s="26">
        <v>40724</v>
      </c>
      <c r="AE4" s="29"/>
      <c r="AF4" s="19" t="s">
        <v>69</v>
      </c>
      <c r="AG4" s="30">
        <f t="shared" si="16"/>
        <v>40533</v>
      </c>
      <c r="AH4" s="19"/>
      <c r="AI4" s="19" t="s">
        <v>95</v>
      </c>
      <c r="AJ4" s="30">
        <f t="shared" si="17"/>
        <v>40664</v>
      </c>
      <c r="AK4" s="31">
        <v>40693</v>
      </c>
      <c r="AL4" s="52"/>
      <c r="AM4" s="25"/>
      <c r="AN4" s="32"/>
      <c r="AO4" s="33"/>
      <c r="AP4" s="34"/>
      <c r="AQ4" s="50"/>
      <c r="AR4" s="33"/>
      <c r="AS4" s="36"/>
      <c r="AT4" s="36"/>
      <c r="AU4" s="36" t="s">
        <v>125</v>
      </c>
      <c r="AV4" s="37">
        <v>69100</v>
      </c>
      <c r="AW4" s="36" t="s">
        <v>72</v>
      </c>
      <c r="AX4" s="21" t="s">
        <v>73</v>
      </c>
      <c r="AY4" s="38"/>
      <c r="AZ4" s="38"/>
      <c r="BA4" s="38"/>
      <c r="BB4" s="38">
        <v>69800</v>
      </c>
      <c r="BC4" s="38" t="s">
        <v>93</v>
      </c>
      <c r="BD4" s="26"/>
      <c r="BE4" s="24"/>
      <c r="BF4" s="24"/>
      <c r="BG4" s="39"/>
      <c r="BH4" s="39"/>
      <c r="BI4" s="40"/>
      <c r="BJ4" s="41"/>
      <c r="BK4" s="42" t="str">
        <f t="shared" ca="1" si="18"/>
        <v>faux</v>
      </c>
      <c r="BL4" s="43" t="b">
        <f t="shared" si="19"/>
        <v>1</v>
      </c>
      <c r="BM4" s="43" t="str">
        <f t="shared" si="20"/>
        <v>faux</v>
      </c>
      <c r="BN4" s="43" t="str">
        <f t="shared" si="21"/>
        <v>faux</v>
      </c>
      <c r="BO4" s="44">
        <f t="shared" si="22"/>
        <v>5.330595482546201</v>
      </c>
      <c r="BP4" s="45">
        <f t="shared" ca="1" si="23"/>
        <v>0.55852156057494862</v>
      </c>
      <c r="BQ4" s="46" t="e">
        <f t="shared" si="24"/>
        <v>#N/A</v>
      </c>
      <c r="BR4" s="46" t="e">
        <f t="shared" si="25"/>
        <v>#N/A</v>
      </c>
      <c r="BS4" s="47" t="str">
        <f t="shared" si="26"/>
        <v/>
      </c>
    </row>
    <row r="5" spans="1:72" ht="36" customHeight="1" x14ac:dyDescent="0.2">
      <c r="A5" s="61" t="s">
        <v>126</v>
      </c>
      <c r="B5" s="10">
        <v>712</v>
      </c>
      <c r="C5" s="11" t="s">
        <v>124</v>
      </c>
      <c r="D5" s="60"/>
      <c r="E5" s="13" t="s">
        <v>200</v>
      </c>
      <c r="F5" s="13"/>
      <c r="G5" s="13"/>
      <c r="H5" s="13">
        <v>0</v>
      </c>
      <c r="I5" s="13"/>
      <c r="J5" s="13"/>
      <c r="K5" s="14" t="s">
        <v>107</v>
      </c>
      <c r="L5" s="15" t="s">
        <v>66</v>
      </c>
      <c r="M5" s="16">
        <v>39449</v>
      </c>
      <c r="N5" s="17" t="str">
        <f t="shared" ca="1" si="13"/>
        <v xml:space="preserve">3 ans 3 mois </v>
      </c>
      <c r="O5" s="18" t="str">
        <f t="shared" ca="1" si="14"/>
        <v/>
      </c>
      <c r="P5" s="19"/>
      <c r="Q5" s="20" t="s">
        <v>67</v>
      </c>
      <c r="R5" s="20"/>
      <c r="S5" s="21" t="s">
        <v>93</v>
      </c>
      <c r="T5" s="22"/>
      <c r="U5" s="23" t="e">
        <f t="shared" si="15"/>
        <v>#N/A</v>
      </c>
      <c r="V5" s="22"/>
      <c r="W5" s="24"/>
      <c r="X5" s="24" t="s">
        <v>86</v>
      </c>
      <c r="Y5" s="25">
        <v>40396</v>
      </c>
      <c r="Z5" s="26">
        <v>40388</v>
      </c>
      <c r="AA5" s="25">
        <v>40386</v>
      </c>
      <c r="AB5" s="27">
        <v>40443</v>
      </c>
      <c r="AC5" s="26">
        <v>40385</v>
      </c>
      <c r="AD5" s="26">
        <v>40724</v>
      </c>
      <c r="AE5" s="29"/>
      <c r="AF5" s="19" t="s">
        <v>69</v>
      </c>
      <c r="AG5" s="30">
        <f t="shared" si="16"/>
        <v>40533</v>
      </c>
      <c r="AH5" s="19"/>
      <c r="AI5" s="19" t="s">
        <v>95</v>
      </c>
      <c r="AJ5" s="30">
        <f t="shared" si="17"/>
        <v>40664</v>
      </c>
      <c r="AK5" s="31">
        <v>40693</v>
      </c>
      <c r="AL5" s="52"/>
      <c r="AM5" s="25"/>
      <c r="AN5" s="32"/>
      <c r="AO5" s="33"/>
      <c r="AP5" s="34"/>
      <c r="AQ5" s="50"/>
      <c r="AR5" s="33"/>
      <c r="AS5" s="36"/>
      <c r="AT5" s="36"/>
      <c r="AU5" s="36" t="s">
        <v>125</v>
      </c>
      <c r="AV5" s="37">
        <v>69100</v>
      </c>
      <c r="AW5" s="36" t="s">
        <v>72</v>
      </c>
      <c r="AX5" s="21" t="s">
        <v>73</v>
      </c>
      <c r="AY5" s="38"/>
      <c r="AZ5" s="38"/>
      <c r="BA5" s="38"/>
      <c r="BB5" s="38">
        <v>69800</v>
      </c>
      <c r="BC5" s="38" t="s">
        <v>93</v>
      </c>
      <c r="BD5" s="26"/>
      <c r="BE5" s="24"/>
      <c r="BF5" s="24"/>
      <c r="BG5" s="39"/>
      <c r="BH5" s="39"/>
      <c r="BI5" s="40"/>
      <c r="BJ5" s="41"/>
      <c r="BK5" s="42" t="str">
        <f t="shared" ca="1" si="18"/>
        <v>faux</v>
      </c>
      <c r="BL5" s="43" t="b">
        <f t="shared" si="19"/>
        <v>1</v>
      </c>
      <c r="BM5" s="43" t="str">
        <f t="shared" si="20"/>
        <v>faux</v>
      </c>
      <c r="BN5" s="43" t="str">
        <f t="shared" si="21"/>
        <v>faux</v>
      </c>
      <c r="BO5" s="44">
        <f t="shared" si="22"/>
        <v>2.5708418891170433</v>
      </c>
      <c r="BP5" s="45">
        <f t="shared" ca="1" si="23"/>
        <v>0.55852156057494862</v>
      </c>
      <c r="BQ5" s="46" t="e">
        <f t="shared" si="24"/>
        <v>#N/A</v>
      </c>
      <c r="BR5" s="46" t="e">
        <f t="shared" si="25"/>
        <v>#N/A</v>
      </c>
      <c r="BS5" s="47" t="str">
        <f t="shared" si="26"/>
        <v/>
      </c>
    </row>
    <row r="6" spans="1:72" ht="36" customHeight="1" x14ac:dyDescent="0.2">
      <c r="A6" s="61" t="s">
        <v>127</v>
      </c>
      <c r="B6" s="10">
        <v>713</v>
      </c>
      <c r="C6" s="11" t="s">
        <v>128</v>
      </c>
      <c r="D6" s="60"/>
      <c r="E6" s="13" t="s">
        <v>200</v>
      </c>
      <c r="F6" s="13"/>
      <c r="G6" s="13"/>
      <c r="H6" s="13">
        <v>0</v>
      </c>
      <c r="I6" s="13"/>
      <c r="J6" s="13"/>
      <c r="K6" s="14" t="s">
        <v>106</v>
      </c>
      <c r="L6" s="15" t="s">
        <v>75</v>
      </c>
      <c r="M6" s="16">
        <v>34773</v>
      </c>
      <c r="N6" s="17" t="str">
        <f t="shared" ca="1" si="13"/>
        <v xml:space="preserve">16 ans </v>
      </c>
      <c r="O6" s="18" t="str">
        <f t="shared" ca="1" si="14"/>
        <v/>
      </c>
      <c r="P6" s="19"/>
      <c r="Q6" s="20" t="s">
        <v>67</v>
      </c>
      <c r="R6" s="20"/>
      <c r="S6" s="21" t="s">
        <v>93</v>
      </c>
      <c r="T6" s="22"/>
      <c r="U6" s="23" t="e">
        <f t="shared" si="15"/>
        <v>#N/A</v>
      </c>
      <c r="V6" s="22"/>
      <c r="W6" s="24"/>
      <c r="X6" s="24" t="s">
        <v>86</v>
      </c>
      <c r="Y6" s="25">
        <v>40396</v>
      </c>
      <c r="Z6" s="26">
        <v>40388</v>
      </c>
      <c r="AA6" s="25">
        <v>40386</v>
      </c>
      <c r="AB6" s="27">
        <v>40443</v>
      </c>
      <c r="AC6" s="26">
        <v>40385</v>
      </c>
      <c r="AD6" s="26">
        <v>40724</v>
      </c>
      <c r="AE6" s="29"/>
      <c r="AF6" s="19" t="s">
        <v>69</v>
      </c>
      <c r="AG6" s="30" t="str">
        <f t="shared" si="16"/>
        <v/>
      </c>
      <c r="AH6" s="27">
        <v>40528</v>
      </c>
      <c r="AI6" s="19" t="s">
        <v>95</v>
      </c>
      <c r="AJ6" s="30">
        <f t="shared" si="17"/>
        <v>40664</v>
      </c>
      <c r="AK6" s="31">
        <v>40693</v>
      </c>
      <c r="AL6" s="52"/>
      <c r="AM6" s="25"/>
      <c r="AN6" s="32"/>
      <c r="AO6" s="33"/>
      <c r="AP6" s="34"/>
      <c r="AQ6" s="50"/>
      <c r="AR6" s="33"/>
      <c r="AS6" s="36"/>
      <c r="AT6" s="36"/>
      <c r="AU6" s="36" t="s">
        <v>129</v>
      </c>
      <c r="AV6" s="37">
        <v>69007</v>
      </c>
      <c r="AW6" s="36" t="s">
        <v>88</v>
      </c>
      <c r="AX6" s="21" t="s">
        <v>73</v>
      </c>
      <c r="AY6" s="38"/>
      <c r="AZ6" s="38"/>
      <c r="BA6" s="38"/>
      <c r="BB6" s="38">
        <v>69800</v>
      </c>
      <c r="BC6" s="38" t="s">
        <v>93</v>
      </c>
      <c r="BD6" s="26"/>
      <c r="BE6" s="24"/>
      <c r="BF6" s="24"/>
      <c r="BG6" s="39"/>
      <c r="BH6" s="39"/>
      <c r="BI6" s="40"/>
      <c r="BJ6" s="41"/>
      <c r="BK6" s="42" t="str">
        <f t="shared" ca="1" si="18"/>
        <v>faux</v>
      </c>
      <c r="BL6" s="43" t="b">
        <f t="shared" si="19"/>
        <v>1</v>
      </c>
      <c r="BM6" s="43" t="str">
        <f t="shared" si="20"/>
        <v>faux</v>
      </c>
      <c r="BN6" s="43" t="str">
        <f t="shared" si="21"/>
        <v>faux</v>
      </c>
      <c r="BO6" s="44">
        <f t="shared" si="22"/>
        <v>15.373032169746748</v>
      </c>
      <c r="BP6" s="45">
        <f t="shared" ca="1" si="23"/>
        <v>0.55852156057494862</v>
      </c>
      <c r="BQ6" s="46" t="e">
        <f t="shared" si="24"/>
        <v>#N/A</v>
      </c>
      <c r="BR6" s="46" t="e">
        <f t="shared" si="25"/>
        <v>#N/A</v>
      </c>
      <c r="BS6" s="47" t="str">
        <f t="shared" si="26"/>
        <v/>
      </c>
    </row>
    <row r="7" spans="1:72" ht="36" customHeight="1" x14ac:dyDescent="0.2">
      <c r="A7" s="61" t="s">
        <v>130</v>
      </c>
      <c r="B7" s="10">
        <v>238</v>
      </c>
      <c r="C7" s="11" t="s">
        <v>131</v>
      </c>
      <c r="D7" s="57"/>
      <c r="E7" s="13" t="s">
        <v>200</v>
      </c>
      <c r="F7" s="13"/>
      <c r="G7" s="13"/>
      <c r="H7" s="13">
        <v>1</v>
      </c>
      <c r="I7" s="13"/>
      <c r="J7" s="13"/>
      <c r="K7" s="14" t="s">
        <v>132</v>
      </c>
      <c r="L7" s="15" t="s">
        <v>66</v>
      </c>
      <c r="M7" s="16">
        <v>36925</v>
      </c>
      <c r="N7" s="17" t="str">
        <f t="shared" ca="1" si="13"/>
        <v xml:space="preserve">10 ans 2 mois </v>
      </c>
      <c r="O7" s="18" t="str">
        <f t="shared" ca="1" si="14"/>
        <v/>
      </c>
      <c r="P7" s="19"/>
      <c r="Q7" s="20" t="s">
        <v>82</v>
      </c>
      <c r="R7" s="20"/>
      <c r="S7" s="21" t="s">
        <v>78</v>
      </c>
      <c r="T7" s="22"/>
      <c r="U7" s="23">
        <v>7</v>
      </c>
      <c r="V7" s="22"/>
      <c r="W7" s="24"/>
      <c r="X7" s="24"/>
      <c r="Y7" s="25"/>
      <c r="Z7" s="26">
        <v>39554</v>
      </c>
      <c r="AA7" s="25">
        <v>39539</v>
      </c>
      <c r="AB7" s="27">
        <v>39691</v>
      </c>
      <c r="AC7" s="26">
        <v>40270</v>
      </c>
      <c r="AD7" s="28">
        <v>40673</v>
      </c>
      <c r="AE7" s="29"/>
      <c r="AF7" s="19" t="s">
        <v>69</v>
      </c>
      <c r="AG7" s="30" t="str">
        <f t="shared" si="16"/>
        <v/>
      </c>
      <c r="AH7" s="19" t="s">
        <v>76</v>
      </c>
      <c r="AI7" s="19" t="s">
        <v>69</v>
      </c>
      <c r="AJ7" s="30" t="str">
        <f t="shared" si="17"/>
        <v/>
      </c>
      <c r="AK7" s="31"/>
      <c r="AL7" s="31">
        <v>40637</v>
      </c>
      <c r="AM7" s="25"/>
      <c r="AN7" s="32"/>
      <c r="AO7" s="33"/>
      <c r="AP7" s="34"/>
      <c r="AQ7" s="35"/>
      <c r="AR7" s="33"/>
      <c r="AS7" s="36"/>
      <c r="AT7" s="36"/>
      <c r="AU7" s="36"/>
      <c r="AV7" s="37">
        <v>69500</v>
      </c>
      <c r="AW7" s="36" t="s">
        <v>78</v>
      </c>
      <c r="AX7" s="21" t="s">
        <v>73</v>
      </c>
      <c r="AY7" s="38"/>
      <c r="AZ7" s="38"/>
      <c r="BA7" s="38"/>
      <c r="BB7" s="38">
        <v>69500</v>
      </c>
      <c r="BC7" s="38" t="s">
        <v>78</v>
      </c>
      <c r="BD7" s="26"/>
      <c r="BE7" s="24"/>
      <c r="BF7" s="24"/>
      <c r="BG7" s="39"/>
      <c r="BH7" s="39"/>
      <c r="BI7" s="40"/>
      <c r="BJ7" s="41"/>
      <c r="BK7" s="42" t="str">
        <f t="shared" ca="1" si="18"/>
        <v>faux</v>
      </c>
      <c r="BL7" s="43" t="b">
        <f t="shared" si="19"/>
        <v>1</v>
      </c>
      <c r="BM7" s="43" t="str">
        <f t="shared" si="20"/>
        <v>faux</v>
      </c>
      <c r="BN7" s="43" t="str">
        <f t="shared" si="21"/>
        <v>faux</v>
      </c>
      <c r="BO7" s="44">
        <f t="shared" si="22"/>
        <v>7.1978097193702943</v>
      </c>
      <c r="BP7" s="45">
        <f t="shared" ca="1" si="23"/>
        <v>2.6173853524982889</v>
      </c>
      <c r="BQ7" s="46" t="e">
        <f t="shared" si="24"/>
        <v>#N/A</v>
      </c>
      <c r="BR7" s="46" t="e">
        <f t="shared" si="25"/>
        <v>#N/A</v>
      </c>
      <c r="BS7" s="47" t="str">
        <f t="shared" si="26"/>
        <v/>
      </c>
    </row>
    <row r="8" spans="1:72" ht="36" customHeight="1" x14ac:dyDescent="0.2">
      <c r="A8" s="61" t="s">
        <v>133</v>
      </c>
      <c r="B8" s="10">
        <v>795</v>
      </c>
      <c r="C8" s="11" t="s">
        <v>134</v>
      </c>
      <c r="D8" s="12"/>
      <c r="E8" s="13" t="s">
        <v>200</v>
      </c>
      <c r="F8" s="13"/>
      <c r="G8" s="13"/>
      <c r="H8" s="13">
        <v>1</v>
      </c>
      <c r="I8" s="13"/>
      <c r="J8" s="13"/>
      <c r="K8" s="14" t="s">
        <v>135</v>
      </c>
      <c r="L8" s="15" t="s">
        <v>66</v>
      </c>
      <c r="M8" s="16">
        <v>34766</v>
      </c>
      <c r="N8" s="17" t="str">
        <f t="shared" ca="1" si="13"/>
        <v xml:space="preserve">16 ans 1 mois </v>
      </c>
      <c r="O8" s="18" t="str">
        <f t="shared" ca="1" si="14"/>
        <v/>
      </c>
      <c r="P8" s="19"/>
      <c r="Q8" s="20" t="s">
        <v>67</v>
      </c>
      <c r="R8" s="20"/>
      <c r="S8" s="21" t="s">
        <v>104</v>
      </c>
      <c r="T8" s="22"/>
      <c r="U8" s="23" t="e">
        <f t="shared" ref="U8:U32" si="27">IF(ISBLANK(TS),"",VLOOKUP(T8,MAGISTRATS,3,FALSE))</f>
        <v>#N/A</v>
      </c>
      <c r="V8" s="22"/>
      <c r="W8" s="24"/>
      <c r="X8" s="24" t="s">
        <v>92</v>
      </c>
      <c r="Y8" s="25">
        <v>40532</v>
      </c>
      <c r="Z8" s="26">
        <v>40466</v>
      </c>
      <c r="AA8" s="25">
        <v>40458</v>
      </c>
      <c r="AB8" s="27">
        <v>40550</v>
      </c>
      <c r="AC8" s="26">
        <v>40458</v>
      </c>
      <c r="AD8" s="26">
        <v>40823</v>
      </c>
      <c r="AE8" s="29"/>
      <c r="AF8" s="19" t="s">
        <v>69</v>
      </c>
      <c r="AG8" s="30">
        <f t="shared" si="16"/>
        <v>40640</v>
      </c>
      <c r="AH8" s="19"/>
      <c r="AI8" s="19" t="s">
        <v>69</v>
      </c>
      <c r="AJ8" s="30">
        <f t="shared" si="17"/>
        <v>40763</v>
      </c>
      <c r="AK8" s="31"/>
      <c r="AL8" s="52"/>
      <c r="AM8" s="25"/>
      <c r="AN8" s="32"/>
      <c r="AO8" s="33"/>
      <c r="AP8" s="34"/>
      <c r="AQ8" s="50"/>
      <c r="AR8" s="33"/>
      <c r="AS8" s="36"/>
      <c r="AT8" s="36"/>
      <c r="AU8" s="36"/>
      <c r="AV8" s="37">
        <v>38080</v>
      </c>
      <c r="AW8" s="36" t="s">
        <v>136</v>
      </c>
      <c r="AX8" s="21" t="s">
        <v>73</v>
      </c>
      <c r="AY8" s="38"/>
      <c r="AZ8" s="38"/>
      <c r="BA8" s="38"/>
      <c r="BB8" s="38">
        <v>69150</v>
      </c>
      <c r="BC8" s="38" t="s">
        <v>104</v>
      </c>
      <c r="BD8" s="26" t="s">
        <v>137</v>
      </c>
      <c r="BE8" s="24"/>
      <c r="BF8" s="24"/>
      <c r="BG8" s="39"/>
      <c r="BH8" s="39"/>
      <c r="BI8" s="40"/>
      <c r="BJ8" s="41"/>
      <c r="BK8" s="42" t="str">
        <f t="shared" ca="1" si="18"/>
        <v>faux</v>
      </c>
      <c r="BL8" s="43" t="b">
        <f t="shared" si="19"/>
        <v>1</v>
      </c>
      <c r="BM8" s="43" t="str">
        <f t="shared" si="20"/>
        <v>faux</v>
      </c>
      <c r="BN8" s="43" t="str">
        <f t="shared" si="21"/>
        <v>faux</v>
      </c>
      <c r="BO8" s="44">
        <f t="shared" si="22"/>
        <v>15.605749486652977</v>
      </c>
      <c r="BP8" s="45">
        <f t="shared" ca="1" si="23"/>
        <v>0.2655715263518138</v>
      </c>
      <c r="BQ8" s="46" t="e">
        <f t="shared" si="24"/>
        <v>#N/A</v>
      </c>
      <c r="BR8" s="46" t="e">
        <f t="shared" si="25"/>
        <v>#N/A</v>
      </c>
      <c r="BS8" s="47" t="str">
        <f t="shared" si="26"/>
        <v/>
      </c>
    </row>
    <row r="9" spans="1:72" ht="36" customHeight="1" x14ac:dyDescent="0.2">
      <c r="A9" s="61" t="s">
        <v>138</v>
      </c>
      <c r="B9" s="10">
        <v>800</v>
      </c>
      <c r="C9" s="11" t="s">
        <v>139</v>
      </c>
      <c r="D9" s="12"/>
      <c r="E9" s="13" t="s">
        <v>200</v>
      </c>
      <c r="F9" s="13"/>
      <c r="G9" s="13"/>
      <c r="H9" s="13">
        <v>1</v>
      </c>
      <c r="I9" s="13"/>
      <c r="J9" s="13"/>
      <c r="K9" s="14" t="s">
        <v>140</v>
      </c>
      <c r="L9" s="15" t="s">
        <v>66</v>
      </c>
      <c r="M9" s="16">
        <v>34240</v>
      </c>
      <c r="N9" s="17" t="str">
        <f t="shared" ca="1" si="13"/>
        <v xml:space="preserve">17 ans 6 mois </v>
      </c>
      <c r="O9" s="18" t="str">
        <f t="shared" ca="1" si="14"/>
        <v/>
      </c>
      <c r="P9" s="19"/>
      <c r="Q9" s="20" t="s">
        <v>67</v>
      </c>
      <c r="R9" s="20"/>
      <c r="S9" s="21" t="s">
        <v>91</v>
      </c>
      <c r="T9" s="22"/>
      <c r="U9" s="23" t="e">
        <f t="shared" si="27"/>
        <v>#N/A</v>
      </c>
      <c r="V9" s="22"/>
      <c r="W9" s="24"/>
      <c r="X9" s="24" t="s">
        <v>92</v>
      </c>
      <c r="Y9" s="25">
        <v>40532</v>
      </c>
      <c r="Z9" s="26">
        <v>40511</v>
      </c>
      <c r="AA9" s="25">
        <v>40508</v>
      </c>
      <c r="AB9" s="27">
        <v>40550</v>
      </c>
      <c r="AC9" s="26">
        <v>40508</v>
      </c>
      <c r="AD9" s="26">
        <v>40814</v>
      </c>
      <c r="AE9" s="29"/>
      <c r="AF9" s="19" t="s">
        <v>69</v>
      </c>
      <c r="AG9" s="30">
        <f t="shared" si="16"/>
        <v>40640</v>
      </c>
      <c r="AH9" s="19"/>
      <c r="AI9" s="19" t="s">
        <v>69</v>
      </c>
      <c r="AJ9" s="30">
        <f t="shared" si="17"/>
        <v>40754</v>
      </c>
      <c r="AK9" s="31"/>
      <c r="AL9" s="52"/>
      <c r="AM9" s="25"/>
      <c r="AN9" s="32"/>
      <c r="AO9" s="33"/>
      <c r="AP9" s="34"/>
      <c r="AQ9" s="50"/>
      <c r="AR9" s="33"/>
      <c r="AS9" s="36"/>
      <c r="AT9" s="36"/>
      <c r="AU9" s="36"/>
      <c r="AV9" s="37">
        <v>69720</v>
      </c>
      <c r="AW9" s="36" t="s">
        <v>96</v>
      </c>
      <c r="AX9" s="21" t="s">
        <v>73</v>
      </c>
      <c r="AY9" s="38"/>
      <c r="AZ9" s="38"/>
      <c r="BA9" s="38" t="s">
        <v>141</v>
      </c>
      <c r="BB9" s="38">
        <v>95100</v>
      </c>
      <c r="BC9" s="38" t="s">
        <v>142</v>
      </c>
      <c r="BD9" s="26" t="s">
        <v>100</v>
      </c>
      <c r="BE9" s="24"/>
      <c r="BF9" s="24"/>
      <c r="BG9" s="39"/>
      <c r="BH9" s="39"/>
      <c r="BI9" s="40"/>
      <c r="BJ9" s="41"/>
      <c r="BK9" s="42" t="str">
        <f t="shared" ca="1" si="18"/>
        <v>faux</v>
      </c>
      <c r="BL9" s="43" t="b">
        <f t="shared" si="19"/>
        <v>1</v>
      </c>
      <c r="BM9" s="43" t="str">
        <f t="shared" si="20"/>
        <v>faux</v>
      </c>
      <c r="BN9" s="43" t="str">
        <f t="shared" si="21"/>
        <v>faux</v>
      </c>
      <c r="BO9" s="44">
        <f t="shared" si="22"/>
        <v>17.169062286105408</v>
      </c>
      <c r="BP9" s="45">
        <f t="shared" ca="1" si="23"/>
        <v>0.2655715263518138</v>
      </c>
      <c r="BQ9" s="46" t="e">
        <f t="shared" si="24"/>
        <v>#N/A</v>
      </c>
      <c r="BR9" s="46" t="e">
        <f t="shared" si="25"/>
        <v>#N/A</v>
      </c>
      <c r="BS9" s="47" t="str">
        <f t="shared" si="26"/>
        <v/>
      </c>
    </row>
    <row r="10" spans="1:72" ht="36" customHeight="1" x14ac:dyDescent="0.2">
      <c r="A10" s="61" t="s">
        <v>143</v>
      </c>
      <c r="B10" s="10">
        <v>342</v>
      </c>
      <c r="C10" s="11" t="s">
        <v>89</v>
      </c>
      <c r="D10" s="12"/>
      <c r="E10" s="13" t="s">
        <v>200</v>
      </c>
      <c r="F10" s="13"/>
      <c r="G10" s="13"/>
      <c r="H10" s="13">
        <v>0</v>
      </c>
      <c r="I10" s="13"/>
      <c r="J10" s="13"/>
      <c r="K10" s="14" t="s">
        <v>110</v>
      </c>
      <c r="L10" s="15" t="s">
        <v>75</v>
      </c>
      <c r="M10" s="16">
        <v>35989</v>
      </c>
      <c r="N10" s="17" t="str">
        <f t="shared" ca="1" si="13"/>
        <v xml:space="preserve">12 ans 9 mois </v>
      </c>
      <c r="O10" s="18" t="str">
        <f t="shared" ca="1" si="14"/>
        <v/>
      </c>
      <c r="P10" s="19"/>
      <c r="Q10" s="20" t="s">
        <v>82</v>
      </c>
      <c r="R10" s="20"/>
      <c r="S10" s="21" t="s">
        <v>85</v>
      </c>
      <c r="T10" s="22"/>
      <c r="U10" s="23" t="e">
        <f t="shared" si="27"/>
        <v>#N/A</v>
      </c>
      <c r="V10" s="22"/>
      <c r="W10" s="24"/>
      <c r="X10" s="24"/>
      <c r="Y10" s="25"/>
      <c r="Z10" s="26"/>
      <c r="AA10" s="25"/>
      <c r="AB10" s="27">
        <v>38148</v>
      </c>
      <c r="AC10" s="26">
        <v>40541</v>
      </c>
      <c r="AD10" s="28">
        <v>40755</v>
      </c>
      <c r="AE10" s="49"/>
      <c r="AF10" s="19" t="s">
        <v>69</v>
      </c>
      <c r="AG10" s="30" t="str">
        <f t="shared" si="16"/>
        <v/>
      </c>
      <c r="AH10" s="19" t="s">
        <v>70</v>
      </c>
      <c r="AI10" s="19" t="s">
        <v>69</v>
      </c>
      <c r="AJ10" s="30">
        <f t="shared" si="17"/>
        <v>40695</v>
      </c>
      <c r="AK10" s="31">
        <v>40700</v>
      </c>
      <c r="AL10" s="31"/>
      <c r="AM10" s="25"/>
      <c r="AN10" s="32"/>
      <c r="AO10" s="33"/>
      <c r="AP10" s="34"/>
      <c r="AQ10" s="35"/>
      <c r="AR10" s="33"/>
      <c r="AS10" s="36"/>
      <c r="AT10" s="36"/>
      <c r="AU10" s="36"/>
      <c r="AV10" s="37"/>
      <c r="AW10" s="36" t="s">
        <v>90</v>
      </c>
      <c r="AX10" s="21" t="s">
        <v>73</v>
      </c>
      <c r="AY10" s="38"/>
      <c r="AZ10" s="38"/>
      <c r="BA10" s="38"/>
      <c r="BB10" s="38">
        <v>69100</v>
      </c>
      <c r="BC10" s="38" t="s">
        <v>72</v>
      </c>
      <c r="BD10" s="26"/>
      <c r="BE10" s="24"/>
      <c r="BF10" s="24"/>
      <c r="BG10" s="39"/>
      <c r="BH10" s="39"/>
      <c r="BI10" s="51"/>
      <c r="BJ10" s="41"/>
      <c r="BK10" s="42" t="str">
        <f t="shared" ca="1" si="18"/>
        <v>faux</v>
      </c>
      <c r="BL10" s="43" t="b">
        <f t="shared" si="19"/>
        <v>1</v>
      </c>
      <c r="BM10" s="43" t="str">
        <f t="shared" si="20"/>
        <v>faux</v>
      </c>
      <c r="BN10" s="43" t="str">
        <f t="shared" si="21"/>
        <v>faux</v>
      </c>
      <c r="BO10" s="44" t="str">
        <f t="shared" si="22"/>
        <v/>
      </c>
      <c r="BP10" s="45">
        <f t="shared" ca="1" si="23"/>
        <v>6.8418891170431211</v>
      </c>
      <c r="BQ10" s="46" t="e">
        <f t="shared" si="24"/>
        <v>#N/A</v>
      </c>
      <c r="BR10" s="46" t="e">
        <f t="shared" si="25"/>
        <v>#N/A</v>
      </c>
      <c r="BS10" s="47" t="str">
        <f t="shared" si="26"/>
        <v/>
      </c>
    </row>
    <row r="11" spans="1:72" ht="36" customHeight="1" x14ac:dyDescent="0.2">
      <c r="A11" s="61" t="s">
        <v>144</v>
      </c>
      <c r="B11" s="10">
        <v>343</v>
      </c>
      <c r="C11" s="11" t="s">
        <v>89</v>
      </c>
      <c r="D11" s="12"/>
      <c r="E11" s="13" t="s">
        <v>200</v>
      </c>
      <c r="F11" s="13"/>
      <c r="G11" s="13"/>
      <c r="H11" s="13">
        <v>0</v>
      </c>
      <c r="I11" s="13"/>
      <c r="J11" s="13"/>
      <c r="K11" s="14" t="s">
        <v>105</v>
      </c>
      <c r="L11" s="15" t="s">
        <v>75</v>
      </c>
      <c r="M11" s="16">
        <v>36782</v>
      </c>
      <c r="N11" s="17" t="str">
        <f t="shared" ca="1" si="13"/>
        <v xml:space="preserve">10 ans 7 mois </v>
      </c>
      <c r="O11" s="18" t="str">
        <f t="shared" ca="1" si="14"/>
        <v/>
      </c>
      <c r="P11" s="19"/>
      <c r="Q11" s="20" t="s">
        <v>82</v>
      </c>
      <c r="R11" s="20"/>
      <c r="S11" s="21" t="s">
        <v>85</v>
      </c>
      <c r="T11" s="22"/>
      <c r="U11" s="23" t="e">
        <f t="shared" si="27"/>
        <v>#N/A</v>
      </c>
      <c r="V11" s="22"/>
      <c r="W11" s="24"/>
      <c r="X11" s="24"/>
      <c r="Y11" s="25"/>
      <c r="Z11" s="26"/>
      <c r="AA11" s="25"/>
      <c r="AB11" s="27">
        <v>38148</v>
      </c>
      <c r="AC11" s="26">
        <v>40541</v>
      </c>
      <c r="AD11" s="28">
        <v>40755</v>
      </c>
      <c r="AE11" s="49"/>
      <c r="AF11" s="19" t="s">
        <v>69</v>
      </c>
      <c r="AG11" s="30" t="str">
        <f t="shared" si="16"/>
        <v/>
      </c>
      <c r="AH11" s="19" t="s">
        <v>70</v>
      </c>
      <c r="AI11" s="19" t="s">
        <v>69</v>
      </c>
      <c r="AJ11" s="30">
        <f t="shared" si="17"/>
        <v>40695</v>
      </c>
      <c r="AK11" s="31">
        <v>40700</v>
      </c>
      <c r="AL11" s="31"/>
      <c r="AM11" s="25"/>
      <c r="AN11" s="32"/>
      <c r="AO11" s="33"/>
      <c r="AP11" s="34"/>
      <c r="AQ11" s="35"/>
      <c r="AR11" s="33"/>
      <c r="AS11" s="36"/>
      <c r="AT11" s="36"/>
      <c r="AU11" s="36"/>
      <c r="AV11" s="37"/>
      <c r="AW11" s="36" t="s">
        <v>90</v>
      </c>
      <c r="AX11" s="21" t="s">
        <v>73</v>
      </c>
      <c r="AY11" s="38"/>
      <c r="AZ11" s="38"/>
      <c r="BA11" s="38"/>
      <c r="BB11" s="38">
        <v>69100</v>
      </c>
      <c r="BC11" s="38" t="s">
        <v>72</v>
      </c>
      <c r="BD11" s="26"/>
      <c r="BE11" s="24"/>
      <c r="BF11" s="24"/>
      <c r="BG11" s="39"/>
      <c r="BH11" s="39"/>
      <c r="BI11" s="51"/>
      <c r="BJ11" s="41"/>
      <c r="BK11" s="42" t="str">
        <f t="shared" ca="1" si="18"/>
        <v>faux</v>
      </c>
      <c r="BL11" s="43" t="b">
        <f t="shared" si="19"/>
        <v>1</v>
      </c>
      <c r="BM11" s="43" t="str">
        <f t="shared" si="20"/>
        <v>faux</v>
      </c>
      <c r="BN11" s="43" t="str">
        <f t="shared" si="21"/>
        <v>faux</v>
      </c>
      <c r="BO11" s="44" t="str">
        <f t="shared" si="22"/>
        <v/>
      </c>
      <c r="BP11" s="45">
        <f t="shared" ca="1" si="23"/>
        <v>6.8418891170431211</v>
      </c>
      <c r="BQ11" s="46" t="e">
        <f t="shared" si="24"/>
        <v>#N/A</v>
      </c>
      <c r="BR11" s="46" t="e">
        <f t="shared" si="25"/>
        <v>#N/A</v>
      </c>
      <c r="BS11" s="47" t="str">
        <f t="shared" si="26"/>
        <v/>
      </c>
    </row>
    <row r="12" spans="1:72" ht="36" customHeight="1" x14ac:dyDescent="0.2">
      <c r="A12" s="61" t="s">
        <v>145</v>
      </c>
      <c r="B12" s="10">
        <v>341</v>
      </c>
      <c r="C12" s="11" t="s">
        <v>89</v>
      </c>
      <c r="D12" s="12"/>
      <c r="E12" s="13" t="s">
        <v>200</v>
      </c>
      <c r="F12" s="13" t="s">
        <v>83</v>
      </c>
      <c r="G12" s="13"/>
      <c r="H12" s="13">
        <v>0.5</v>
      </c>
      <c r="I12" s="13"/>
      <c r="J12" s="13"/>
      <c r="K12" s="14" t="s">
        <v>146</v>
      </c>
      <c r="L12" s="15" t="s">
        <v>75</v>
      </c>
      <c r="M12" s="16">
        <v>37293</v>
      </c>
      <c r="N12" s="17" t="str">
        <f t="shared" ca="1" si="13"/>
        <v xml:space="preserve">9 ans 2 mois </v>
      </c>
      <c r="O12" s="18" t="str">
        <f t="shared" ca="1" si="14"/>
        <v/>
      </c>
      <c r="P12" s="19"/>
      <c r="Q12" s="20" t="s">
        <v>82</v>
      </c>
      <c r="R12" s="20"/>
      <c r="S12" s="21" t="s">
        <v>85</v>
      </c>
      <c r="T12" s="22"/>
      <c r="U12" s="23" t="e">
        <f t="shared" si="27"/>
        <v>#N/A</v>
      </c>
      <c r="V12" s="22"/>
      <c r="W12" s="24"/>
      <c r="X12" s="24"/>
      <c r="Y12" s="25"/>
      <c r="Z12" s="26"/>
      <c r="AA12" s="25"/>
      <c r="AB12" s="27">
        <v>38148</v>
      </c>
      <c r="AC12" s="26">
        <v>40541</v>
      </c>
      <c r="AD12" s="28">
        <v>40755</v>
      </c>
      <c r="AE12" s="49"/>
      <c r="AF12" s="19" t="s">
        <v>69</v>
      </c>
      <c r="AG12" s="30" t="str">
        <f t="shared" si="16"/>
        <v/>
      </c>
      <c r="AH12" s="19" t="s">
        <v>70</v>
      </c>
      <c r="AI12" s="19" t="s">
        <v>69</v>
      </c>
      <c r="AJ12" s="30">
        <f t="shared" si="17"/>
        <v>40695</v>
      </c>
      <c r="AK12" s="31">
        <v>40700</v>
      </c>
      <c r="AL12" s="31"/>
      <c r="AM12" s="25"/>
      <c r="AN12" s="32"/>
      <c r="AO12" s="33"/>
      <c r="AP12" s="34"/>
      <c r="AQ12" s="35"/>
      <c r="AR12" s="33"/>
      <c r="AS12" s="36"/>
      <c r="AT12" s="36"/>
      <c r="AU12" s="36"/>
      <c r="AV12" s="37"/>
      <c r="AW12" s="36" t="s">
        <v>90</v>
      </c>
      <c r="AX12" s="21" t="s">
        <v>73</v>
      </c>
      <c r="AY12" s="38"/>
      <c r="AZ12" s="38"/>
      <c r="BA12" s="38"/>
      <c r="BB12" s="38">
        <v>69100</v>
      </c>
      <c r="BC12" s="38" t="s">
        <v>72</v>
      </c>
      <c r="BD12" s="26"/>
      <c r="BE12" s="24"/>
      <c r="BF12" s="24"/>
      <c r="BG12" s="39"/>
      <c r="BH12" s="39"/>
      <c r="BI12" s="51"/>
      <c r="BJ12" s="41"/>
      <c r="BK12" s="42" t="str">
        <f t="shared" ca="1" si="18"/>
        <v>faux</v>
      </c>
      <c r="BL12" s="43" t="b">
        <f t="shared" si="19"/>
        <v>1</v>
      </c>
      <c r="BM12" s="43" t="str">
        <f t="shared" si="20"/>
        <v>faux</v>
      </c>
      <c r="BN12" s="43" t="str">
        <f t="shared" si="21"/>
        <v>faux</v>
      </c>
      <c r="BO12" s="44" t="str">
        <f t="shared" si="22"/>
        <v/>
      </c>
      <c r="BP12" s="45">
        <f t="shared" ca="1" si="23"/>
        <v>6.8418891170431211</v>
      </c>
      <c r="BQ12" s="46" t="e">
        <f t="shared" si="24"/>
        <v>#N/A</v>
      </c>
      <c r="BR12" s="46" t="e">
        <f t="shared" si="25"/>
        <v>#N/A</v>
      </c>
      <c r="BS12" s="47" t="str">
        <f t="shared" si="26"/>
        <v/>
      </c>
    </row>
    <row r="13" spans="1:72" ht="36" customHeight="1" x14ac:dyDescent="0.2">
      <c r="A13" s="61" t="s">
        <v>147</v>
      </c>
      <c r="B13" s="10">
        <v>740</v>
      </c>
      <c r="C13" s="11" t="s">
        <v>148</v>
      </c>
      <c r="D13" s="53"/>
      <c r="E13" s="13" t="s">
        <v>200</v>
      </c>
      <c r="F13" s="13"/>
      <c r="G13" s="13"/>
      <c r="H13" s="13">
        <v>1</v>
      </c>
      <c r="I13" s="13"/>
      <c r="J13" s="13"/>
      <c r="K13" s="14" t="s">
        <v>149</v>
      </c>
      <c r="L13" s="15" t="s">
        <v>75</v>
      </c>
      <c r="M13" s="16">
        <v>35451</v>
      </c>
      <c r="N13" s="17" t="str">
        <f t="shared" ca="1" si="13"/>
        <v xml:space="preserve">14 ans 2 mois </v>
      </c>
      <c r="O13" s="18" t="str">
        <f t="shared" ca="1" si="14"/>
        <v/>
      </c>
      <c r="P13" s="19"/>
      <c r="Q13" s="20" t="s">
        <v>87</v>
      </c>
      <c r="R13" s="20"/>
      <c r="S13" s="21" t="s">
        <v>80</v>
      </c>
      <c r="T13" s="22"/>
      <c r="U13" s="23" t="e">
        <f t="shared" si="27"/>
        <v>#N/A</v>
      </c>
      <c r="V13" s="22"/>
      <c r="W13" s="24"/>
      <c r="X13" s="24" t="s">
        <v>92</v>
      </c>
      <c r="Y13" s="25">
        <v>40462</v>
      </c>
      <c r="Z13" s="26">
        <v>40421</v>
      </c>
      <c r="AA13" s="25">
        <v>40388</v>
      </c>
      <c r="AB13" s="27">
        <v>40486</v>
      </c>
      <c r="AC13" s="26">
        <v>40417</v>
      </c>
      <c r="AD13" s="26">
        <v>40755</v>
      </c>
      <c r="AE13" s="29"/>
      <c r="AF13" s="19" t="s">
        <v>95</v>
      </c>
      <c r="AG13" s="30">
        <f t="shared" si="16"/>
        <v>40576</v>
      </c>
      <c r="AH13" s="19"/>
      <c r="AI13" s="19" t="s">
        <v>95</v>
      </c>
      <c r="AJ13" s="30">
        <f t="shared" si="17"/>
        <v>40695</v>
      </c>
      <c r="AK13" s="56">
        <v>40703</v>
      </c>
      <c r="AL13" s="52"/>
      <c r="AM13" s="25"/>
      <c r="AN13" s="32"/>
      <c r="AO13" s="33"/>
      <c r="AP13" s="34"/>
      <c r="AQ13" s="50"/>
      <c r="AR13" s="33"/>
      <c r="AS13" s="36"/>
      <c r="AT13" s="36"/>
      <c r="AU13" s="36" t="s">
        <v>150</v>
      </c>
      <c r="AV13" s="37">
        <v>69120</v>
      </c>
      <c r="AW13" s="36" t="s">
        <v>81</v>
      </c>
      <c r="AX13" s="21" t="s">
        <v>73</v>
      </c>
      <c r="AY13" s="38"/>
      <c r="AZ13" s="38"/>
      <c r="BA13" s="38"/>
      <c r="BB13" s="38">
        <v>38510</v>
      </c>
      <c r="BC13" s="38" t="s">
        <v>109</v>
      </c>
      <c r="BD13" s="26" t="s">
        <v>151</v>
      </c>
      <c r="BE13" s="24"/>
      <c r="BF13" s="24"/>
      <c r="BG13" s="39"/>
      <c r="BH13" s="39"/>
      <c r="BI13" s="40"/>
      <c r="BJ13" s="41"/>
      <c r="BK13" s="42" t="str">
        <f t="shared" ca="1" si="18"/>
        <v>faux</v>
      </c>
      <c r="BL13" s="43" t="b">
        <f t="shared" si="19"/>
        <v>1</v>
      </c>
      <c r="BM13" s="43" t="str">
        <f t="shared" si="20"/>
        <v>faux</v>
      </c>
      <c r="BN13" s="43" t="str">
        <f t="shared" si="21"/>
        <v>faux</v>
      </c>
      <c r="BO13" s="44">
        <f t="shared" si="22"/>
        <v>13.607118412046544</v>
      </c>
      <c r="BP13" s="45">
        <f t="shared" ca="1" si="23"/>
        <v>0.44079397672826831</v>
      </c>
      <c r="BQ13" s="46" t="e">
        <f t="shared" si="24"/>
        <v>#N/A</v>
      </c>
      <c r="BR13" s="46" t="e">
        <f t="shared" si="25"/>
        <v>#N/A</v>
      </c>
      <c r="BS13" s="47" t="str">
        <f t="shared" si="26"/>
        <v/>
      </c>
    </row>
    <row r="14" spans="1:72" ht="36" customHeight="1" x14ac:dyDescent="0.2">
      <c r="A14" s="61" t="s">
        <v>152</v>
      </c>
      <c r="B14" s="10">
        <v>823</v>
      </c>
      <c r="C14" s="11" t="s">
        <v>153</v>
      </c>
      <c r="D14" s="12"/>
      <c r="E14" s="13" t="s">
        <v>200</v>
      </c>
      <c r="F14" s="13"/>
      <c r="G14" s="13"/>
      <c r="H14" s="13">
        <v>1</v>
      </c>
      <c r="I14" s="13"/>
      <c r="J14" s="13"/>
      <c r="K14" s="14" t="s">
        <v>154</v>
      </c>
      <c r="L14" s="15" t="s">
        <v>75</v>
      </c>
      <c r="M14" s="16">
        <v>35417</v>
      </c>
      <c r="N14" s="17" t="str">
        <f t="shared" ca="1" si="13"/>
        <v xml:space="preserve">14 ans 3 mois </v>
      </c>
      <c r="O14" s="18" t="str">
        <f t="shared" ca="1" si="14"/>
        <v/>
      </c>
      <c r="P14" s="19"/>
      <c r="Q14" s="20" t="s">
        <v>84</v>
      </c>
      <c r="R14" s="20"/>
      <c r="S14" s="21" t="s">
        <v>93</v>
      </c>
      <c r="T14" s="22"/>
      <c r="U14" s="23" t="e">
        <f t="shared" si="27"/>
        <v>#N/A</v>
      </c>
      <c r="V14" s="22"/>
      <c r="W14" s="24"/>
      <c r="X14" s="24" t="s">
        <v>86</v>
      </c>
      <c r="Y14" s="25">
        <v>40590</v>
      </c>
      <c r="Z14" s="26">
        <v>40589</v>
      </c>
      <c r="AA14" s="25">
        <v>40567</v>
      </c>
      <c r="AB14" s="27">
        <v>40623</v>
      </c>
      <c r="AC14" s="26">
        <v>40567</v>
      </c>
      <c r="AD14" s="26">
        <v>40932</v>
      </c>
      <c r="AE14" s="29"/>
      <c r="AF14" s="19" t="s">
        <v>69</v>
      </c>
      <c r="AG14" s="30">
        <f t="shared" si="16"/>
        <v>40713</v>
      </c>
      <c r="AH14" s="19"/>
      <c r="AI14" s="19" t="s">
        <v>69</v>
      </c>
      <c r="AJ14" s="30">
        <f t="shared" si="17"/>
        <v>40872</v>
      </c>
      <c r="AK14" s="31"/>
      <c r="AL14" s="52"/>
      <c r="AM14" s="25"/>
      <c r="AN14" s="32"/>
      <c r="AO14" s="33"/>
      <c r="AP14" s="34"/>
      <c r="AQ14" s="35"/>
      <c r="AR14" s="33"/>
      <c r="AS14" s="36"/>
      <c r="AT14" s="36"/>
      <c r="AU14" s="36" t="s">
        <v>155</v>
      </c>
      <c r="AV14" s="37">
        <v>69800</v>
      </c>
      <c r="AW14" s="36" t="s">
        <v>93</v>
      </c>
      <c r="AX14" s="21" t="s">
        <v>73</v>
      </c>
      <c r="AY14" s="38"/>
      <c r="AZ14" s="38"/>
      <c r="BA14" s="38" t="s">
        <v>155</v>
      </c>
      <c r="BB14" s="38">
        <v>69800</v>
      </c>
      <c r="BC14" s="38" t="s">
        <v>93</v>
      </c>
      <c r="BD14" s="26"/>
      <c r="BE14" s="24"/>
      <c r="BF14" s="24"/>
      <c r="BG14" s="39"/>
      <c r="BH14" s="39"/>
      <c r="BI14" s="40"/>
      <c r="BJ14" s="41"/>
      <c r="BK14" s="42" t="str">
        <f t="shared" ca="1" si="18"/>
        <v>faux</v>
      </c>
      <c r="BL14" s="43" t="b">
        <f t="shared" si="19"/>
        <v>1</v>
      </c>
      <c r="BM14" s="43" t="str">
        <f t="shared" si="20"/>
        <v>faux</v>
      </c>
      <c r="BN14" s="43" t="str">
        <f t="shared" si="21"/>
        <v>faux</v>
      </c>
      <c r="BO14" s="44">
        <f t="shared" si="22"/>
        <v>14.160164271047227</v>
      </c>
      <c r="BP14" s="45">
        <f t="shared" ca="1" si="23"/>
        <v>6.5708418891170434E-2</v>
      </c>
      <c r="BQ14" s="46" t="e">
        <f t="shared" si="24"/>
        <v>#N/A</v>
      </c>
      <c r="BR14" s="46" t="e">
        <f t="shared" si="25"/>
        <v>#N/A</v>
      </c>
      <c r="BS14" s="47" t="str">
        <f t="shared" si="26"/>
        <v/>
      </c>
    </row>
    <row r="15" spans="1:72" ht="36" customHeight="1" x14ac:dyDescent="0.2">
      <c r="A15" s="61" t="s">
        <v>156</v>
      </c>
      <c r="B15" s="10">
        <v>824</v>
      </c>
      <c r="C15" s="11" t="s">
        <v>153</v>
      </c>
      <c r="D15" s="12"/>
      <c r="E15" s="13" t="s">
        <v>200</v>
      </c>
      <c r="F15" s="13"/>
      <c r="G15" s="13"/>
      <c r="H15" s="13">
        <v>0</v>
      </c>
      <c r="I15" s="13"/>
      <c r="J15" s="13"/>
      <c r="K15" s="14" t="s">
        <v>102</v>
      </c>
      <c r="L15" s="15" t="s">
        <v>75</v>
      </c>
      <c r="M15" s="16">
        <v>37090</v>
      </c>
      <c r="N15" s="17" t="str">
        <f t="shared" ca="1" si="13"/>
        <v xml:space="preserve">9 ans 8 mois </v>
      </c>
      <c r="O15" s="18" t="str">
        <f t="shared" ca="1" si="14"/>
        <v/>
      </c>
      <c r="P15" s="19"/>
      <c r="Q15" s="20" t="s">
        <v>84</v>
      </c>
      <c r="R15" s="20"/>
      <c r="S15" s="21" t="s">
        <v>93</v>
      </c>
      <c r="T15" s="22"/>
      <c r="U15" s="23" t="e">
        <f t="shared" si="27"/>
        <v>#N/A</v>
      </c>
      <c r="V15" s="22"/>
      <c r="W15" s="24"/>
      <c r="X15" s="24" t="s">
        <v>86</v>
      </c>
      <c r="Y15" s="25">
        <v>40590</v>
      </c>
      <c r="Z15" s="26">
        <v>40589</v>
      </c>
      <c r="AA15" s="25">
        <v>40567</v>
      </c>
      <c r="AB15" s="27">
        <v>40623</v>
      </c>
      <c r="AC15" s="26">
        <v>40567</v>
      </c>
      <c r="AD15" s="26">
        <v>40932</v>
      </c>
      <c r="AE15" s="29"/>
      <c r="AF15" s="19" t="s">
        <v>69</v>
      </c>
      <c r="AG15" s="30">
        <f t="shared" si="16"/>
        <v>40713</v>
      </c>
      <c r="AH15" s="19"/>
      <c r="AI15" s="19" t="s">
        <v>69</v>
      </c>
      <c r="AJ15" s="30">
        <f t="shared" si="17"/>
        <v>40872</v>
      </c>
      <c r="AK15" s="31"/>
      <c r="AL15" s="52"/>
      <c r="AM15" s="25"/>
      <c r="AN15" s="32"/>
      <c r="AO15" s="33"/>
      <c r="AP15" s="34"/>
      <c r="AQ15" s="35"/>
      <c r="AR15" s="33"/>
      <c r="AS15" s="36"/>
      <c r="AT15" s="36"/>
      <c r="AU15" s="36" t="s">
        <v>155</v>
      </c>
      <c r="AV15" s="37">
        <v>69800</v>
      </c>
      <c r="AW15" s="36" t="s">
        <v>93</v>
      </c>
      <c r="AX15" s="21" t="s">
        <v>73</v>
      </c>
      <c r="AY15" s="38"/>
      <c r="AZ15" s="38"/>
      <c r="BA15" s="38" t="s">
        <v>155</v>
      </c>
      <c r="BB15" s="38">
        <v>69800</v>
      </c>
      <c r="BC15" s="38" t="s">
        <v>93</v>
      </c>
      <c r="BD15" s="26"/>
      <c r="BE15" s="24"/>
      <c r="BF15" s="24"/>
      <c r="BG15" s="39"/>
      <c r="BH15" s="39"/>
      <c r="BI15" s="40"/>
      <c r="BJ15" s="41"/>
      <c r="BK15" s="42" t="str">
        <f t="shared" ca="1" si="18"/>
        <v>faux</v>
      </c>
      <c r="BL15" s="43" t="b">
        <f t="shared" si="19"/>
        <v>1</v>
      </c>
      <c r="BM15" s="43" t="str">
        <f t="shared" si="20"/>
        <v>faux</v>
      </c>
      <c r="BN15" s="43" t="str">
        <f t="shared" si="21"/>
        <v>faux</v>
      </c>
      <c r="BO15" s="44">
        <f t="shared" si="22"/>
        <v>9.5797399041752218</v>
      </c>
      <c r="BP15" s="45">
        <f t="shared" ca="1" si="23"/>
        <v>6.5708418891170434E-2</v>
      </c>
      <c r="BQ15" s="46" t="e">
        <f t="shared" si="24"/>
        <v>#N/A</v>
      </c>
      <c r="BR15" s="46" t="e">
        <f t="shared" si="25"/>
        <v>#N/A</v>
      </c>
      <c r="BS15" s="47" t="str">
        <f t="shared" si="26"/>
        <v/>
      </c>
    </row>
    <row r="16" spans="1:72" ht="36" customHeight="1" x14ac:dyDescent="0.2">
      <c r="A16" s="61" t="s">
        <v>118</v>
      </c>
      <c r="B16" s="10">
        <v>226</v>
      </c>
      <c r="C16" s="11" t="s">
        <v>117</v>
      </c>
      <c r="D16" s="12"/>
      <c r="E16" s="13" t="s">
        <v>200</v>
      </c>
      <c r="F16" s="13"/>
      <c r="G16" s="13"/>
      <c r="H16" s="13">
        <v>0</v>
      </c>
      <c r="I16" s="13"/>
      <c r="J16" s="13"/>
      <c r="K16" s="14" t="s">
        <v>157</v>
      </c>
      <c r="L16" s="15" t="s">
        <v>66</v>
      </c>
      <c r="M16" s="16">
        <v>36912</v>
      </c>
      <c r="N16" s="17" t="str">
        <f t="shared" ca="1" si="13"/>
        <v xml:space="preserve">10 ans 2 mois </v>
      </c>
      <c r="O16" s="18" t="str">
        <f t="shared" ca="1" si="14"/>
        <v/>
      </c>
      <c r="P16" s="19"/>
      <c r="Q16" s="20" t="s">
        <v>67</v>
      </c>
      <c r="R16" s="20"/>
      <c r="S16" s="21" t="s">
        <v>78</v>
      </c>
      <c r="T16" s="22"/>
      <c r="U16" s="23" t="e">
        <f t="shared" si="27"/>
        <v>#N/A</v>
      </c>
      <c r="V16" s="22"/>
      <c r="W16" s="24"/>
      <c r="X16" s="24"/>
      <c r="Y16" s="25"/>
      <c r="Z16" s="26"/>
      <c r="AA16" s="25"/>
      <c r="AB16" s="27">
        <v>38470</v>
      </c>
      <c r="AC16" s="26">
        <v>40458</v>
      </c>
      <c r="AD16" s="28">
        <v>40828</v>
      </c>
      <c r="AE16" s="49"/>
      <c r="AF16" s="19" t="s">
        <v>95</v>
      </c>
      <c r="AG16" s="30" t="str">
        <f t="shared" si="16"/>
        <v/>
      </c>
      <c r="AH16" s="19" t="s">
        <v>70</v>
      </c>
      <c r="AI16" s="19" t="s">
        <v>95</v>
      </c>
      <c r="AJ16" s="30">
        <f t="shared" si="17"/>
        <v>40768</v>
      </c>
      <c r="AK16" s="31"/>
      <c r="AL16" s="31"/>
      <c r="AM16" s="25"/>
      <c r="AN16" s="32"/>
      <c r="AO16" s="33"/>
      <c r="AP16" s="34"/>
      <c r="AQ16" s="35"/>
      <c r="AR16" s="33"/>
      <c r="AS16" s="36"/>
      <c r="AT16" s="36"/>
      <c r="AU16" s="36"/>
      <c r="AV16" s="37">
        <v>69500</v>
      </c>
      <c r="AW16" s="36" t="s">
        <v>78</v>
      </c>
      <c r="AX16" s="21" t="s">
        <v>73</v>
      </c>
      <c r="AY16" s="38"/>
      <c r="AZ16" s="38"/>
      <c r="BA16" s="38"/>
      <c r="BB16" s="38">
        <v>69500</v>
      </c>
      <c r="BC16" s="38" t="s">
        <v>78</v>
      </c>
      <c r="BD16" s="26"/>
      <c r="BE16" s="24"/>
      <c r="BF16" s="24"/>
      <c r="BG16" s="39"/>
      <c r="BH16" s="39"/>
      <c r="BI16" s="51"/>
      <c r="BJ16" s="41"/>
      <c r="BK16" s="42" t="str">
        <f t="shared" ca="1" si="18"/>
        <v>faux</v>
      </c>
      <c r="BL16" s="43" t="b">
        <f t="shared" si="19"/>
        <v>1</v>
      </c>
      <c r="BM16" s="43" t="str">
        <f t="shared" si="20"/>
        <v>faux</v>
      </c>
      <c r="BN16" s="43" t="str">
        <f t="shared" si="21"/>
        <v>faux</v>
      </c>
      <c r="BO16" s="44" t="str">
        <f t="shared" si="22"/>
        <v/>
      </c>
      <c r="BP16" s="45">
        <f t="shared" ca="1" si="23"/>
        <v>5.9603011635865846</v>
      </c>
      <c r="BQ16" s="46" t="e">
        <f t="shared" si="24"/>
        <v>#N/A</v>
      </c>
      <c r="BR16" s="46" t="e">
        <f t="shared" si="25"/>
        <v>#N/A</v>
      </c>
      <c r="BS16" s="47" t="str">
        <f t="shared" si="26"/>
        <v/>
      </c>
    </row>
    <row r="17" spans="1:71" ht="36" customHeight="1" x14ac:dyDescent="0.2">
      <c r="A17" s="61" t="s">
        <v>158</v>
      </c>
      <c r="B17" s="10">
        <v>350</v>
      </c>
      <c r="C17" s="11" t="s">
        <v>117</v>
      </c>
      <c r="D17" s="12"/>
      <c r="E17" s="13" t="s">
        <v>200</v>
      </c>
      <c r="F17" s="13"/>
      <c r="G17" s="13"/>
      <c r="H17" s="13">
        <v>0</v>
      </c>
      <c r="I17" s="13"/>
      <c r="J17" s="13"/>
      <c r="K17" s="14" t="s">
        <v>159</v>
      </c>
      <c r="L17" s="15" t="s">
        <v>66</v>
      </c>
      <c r="M17" s="16">
        <v>34652</v>
      </c>
      <c r="N17" s="17" t="str">
        <f t="shared" ca="1" si="13"/>
        <v xml:space="preserve">16 ans 5 mois </v>
      </c>
      <c r="O17" s="18" t="str">
        <f t="shared" ca="1" si="14"/>
        <v/>
      </c>
      <c r="P17" s="19"/>
      <c r="Q17" s="20" t="s">
        <v>87</v>
      </c>
      <c r="R17" s="20"/>
      <c r="S17" s="21" t="s">
        <v>78</v>
      </c>
      <c r="T17" s="22"/>
      <c r="U17" s="23" t="e">
        <f t="shared" si="27"/>
        <v>#N/A</v>
      </c>
      <c r="V17" s="22"/>
      <c r="W17" s="24"/>
      <c r="X17" s="24"/>
      <c r="Y17" s="25"/>
      <c r="Z17" s="26"/>
      <c r="AA17" s="25"/>
      <c r="AB17" s="27">
        <v>38470</v>
      </c>
      <c r="AC17" s="26">
        <v>40458</v>
      </c>
      <c r="AD17" s="28">
        <v>40828</v>
      </c>
      <c r="AE17" s="49"/>
      <c r="AF17" s="19" t="s">
        <v>69</v>
      </c>
      <c r="AG17" s="30" t="str">
        <f t="shared" si="16"/>
        <v/>
      </c>
      <c r="AH17" s="19" t="s">
        <v>70</v>
      </c>
      <c r="AI17" s="19" t="s">
        <v>69</v>
      </c>
      <c r="AJ17" s="30">
        <f t="shared" si="17"/>
        <v>40768</v>
      </c>
      <c r="AK17" s="31"/>
      <c r="AL17" s="31"/>
      <c r="AM17" s="25"/>
      <c r="AN17" s="32"/>
      <c r="AO17" s="33"/>
      <c r="AP17" s="34"/>
      <c r="AQ17" s="35"/>
      <c r="AR17" s="33"/>
      <c r="AS17" s="36"/>
      <c r="AT17" s="36"/>
      <c r="AU17" s="36"/>
      <c r="AV17" s="37">
        <v>69500</v>
      </c>
      <c r="AW17" s="36" t="s">
        <v>78</v>
      </c>
      <c r="AX17" s="21" t="s">
        <v>73</v>
      </c>
      <c r="AY17" s="38"/>
      <c r="AZ17" s="38"/>
      <c r="BA17" s="38"/>
      <c r="BB17" s="38">
        <v>69500</v>
      </c>
      <c r="BC17" s="38" t="s">
        <v>78</v>
      </c>
      <c r="BD17" s="26"/>
      <c r="BE17" s="24"/>
      <c r="BF17" s="24"/>
      <c r="BG17" s="39"/>
      <c r="BH17" s="39"/>
      <c r="BI17" s="51"/>
      <c r="BJ17" s="41"/>
      <c r="BK17" s="42" t="str">
        <f t="shared" ca="1" si="18"/>
        <v>faux</v>
      </c>
      <c r="BL17" s="43" t="b">
        <f t="shared" si="19"/>
        <v>1</v>
      </c>
      <c r="BM17" s="43" t="str">
        <f t="shared" si="20"/>
        <v>faux</v>
      </c>
      <c r="BN17" s="43" t="str">
        <f t="shared" si="21"/>
        <v>faux</v>
      </c>
      <c r="BO17" s="44" t="str">
        <f t="shared" si="22"/>
        <v/>
      </c>
      <c r="BP17" s="45">
        <f t="shared" ca="1" si="23"/>
        <v>5.9603011635865846</v>
      </c>
      <c r="BQ17" s="46" t="e">
        <f t="shared" si="24"/>
        <v>#N/A</v>
      </c>
      <c r="BR17" s="46" t="e">
        <f t="shared" si="25"/>
        <v>#N/A</v>
      </c>
      <c r="BS17" s="47" t="str">
        <f t="shared" si="26"/>
        <v/>
      </c>
    </row>
    <row r="18" spans="1:71" ht="36" customHeight="1" x14ac:dyDescent="0.2">
      <c r="A18" s="61" t="s">
        <v>160</v>
      </c>
      <c r="B18" s="10">
        <v>348</v>
      </c>
      <c r="C18" s="11" t="s">
        <v>117</v>
      </c>
      <c r="D18" s="12"/>
      <c r="E18" s="13" t="s">
        <v>200</v>
      </c>
      <c r="F18" s="13" t="s">
        <v>83</v>
      </c>
      <c r="G18" s="13"/>
      <c r="H18" s="13">
        <v>0.5</v>
      </c>
      <c r="I18" s="13"/>
      <c r="J18" s="13"/>
      <c r="K18" s="14" t="s">
        <v>161</v>
      </c>
      <c r="L18" s="15" t="s">
        <v>66</v>
      </c>
      <c r="M18" s="16">
        <v>38056</v>
      </c>
      <c r="N18" s="17" t="str">
        <f t="shared" ca="1" si="13"/>
        <v xml:space="preserve">7 ans 1 mois </v>
      </c>
      <c r="O18" s="18" t="str">
        <f t="shared" ca="1" si="14"/>
        <v/>
      </c>
      <c r="P18" s="19"/>
      <c r="Q18" s="20" t="s">
        <v>67</v>
      </c>
      <c r="R18" s="20"/>
      <c r="S18" s="21" t="s">
        <v>78</v>
      </c>
      <c r="T18" s="22"/>
      <c r="U18" s="23" t="e">
        <f t="shared" si="27"/>
        <v>#N/A</v>
      </c>
      <c r="V18" s="22"/>
      <c r="W18" s="24"/>
      <c r="X18" s="24"/>
      <c r="Y18" s="25"/>
      <c r="Z18" s="26"/>
      <c r="AA18" s="25"/>
      <c r="AB18" s="27">
        <v>38470</v>
      </c>
      <c r="AC18" s="26">
        <v>40458</v>
      </c>
      <c r="AD18" s="28">
        <v>40828</v>
      </c>
      <c r="AE18" s="49"/>
      <c r="AF18" s="19" t="s">
        <v>69</v>
      </c>
      <c r="AG18" s="30" t="str">
        <f t="shared" si="16"/>
        <v/>
      </c>
      <c r="AH18" s="19" t="s">
        <v>70</v>
      </c>
      <c r="AI18" s="19" t="s">
        <v>69</v>
      </c>
      <c r="AJ18" s="30">
        <f t="shared" si="17"/>
        <v>40768</v>
      </c>
      <c r="AK18" s="31"/>
      <c r="AL18" s="31"/>
      <c r="AM18" s="25"/>
      <c r="AN18" s="32"/>
      <c r="AO18" s="33"/>
      <c r="AP18" s="34"/>
      <c r="AQ18" s="35"/>
      <c r="AR18" s="33"/>
      <c r="AS18" s="36"/>
      <c r="AT18" s="36"/>
      <c r="AU18" s="36"/>
      <c r="AV18" s="37">
        <v>69500</v>
      </c>
      <c r="AW18" s="36" t="s">
        <v>78</v>
      </c>
      <c r="AX18" s="21" t="s">
        <v>73</v>
      </c>
      <c r="AY18" s="38"/>
      <c r="AZ18" s="38"/>
      <c r="BA18" s="38"/>
      <c r="BB18" s="38">
        <v>69500</v>
      </c>
      <c r="BC18" s="38" t="s">
        <v>78</v>
      </c>
      <c r="BD18" s="26"/>
      <c r="BE18" s="24"/>
      <c r="BF18" s="24"/>
      <c r="BG18" s="39"/>
      <c r="BH18" s="39"/>
      <c r="BI18" s="51"/>
      <c r="BJ18" s="41"/>
      <c r="BK18" s="42" t="str">
        <f t="shared" ca="1" si="18"/>
        <v>faux</v>
      </c>
      <c r="BL18" s="43" t="b">
        <f t="shared" si="19"/>
        <v>1</v>
      </c>
      <c r="BM18" s="43" t="str">
        <f t="shared" si="20"/>
        <v>faux</v>
      </c>
      <c r="BN18" s="43" t="str">
        <f t="shared" si="21"/>
        <v>faux</v>
      </c>
      <c r="BO18" s="44" t="str">
        <f t="shared" si="22"/>
        <v/>
      </c>
      <c r="BP18" s="45">
        <f t="shared" ca="1" si="23"/>
        <v>5.9603011635865846</v>
      </c>
      <c r="BQ18" s="46" t="e">
        <f t="shared" si="24"/>
        <v>#N/A</v>
      </c>
      <c r="BR18" s="46" t="e">
        <f t="shared" si="25"/>
        <v>#N/A</v>
      </c>
      <c r="BS18" s="47" t="str">
        <f t="shared" si="26"/>
        <v/>
      </c>
    </row>
    <row r="19" spans="1:71" ht="36" customHeight="1" x14ac:dyDescent="0.2">
      <c r="A19" s="64" t="s">
        <v>162</v>
      </c>
      <c r="B19" s="10">
        <v>580</v>
      </c>
      <c r="C19" s="11" t="s">
        <v>163</v>
      </c>
      <c r="D19" s="54"/>
      <c r="E19" s="13" t="s">
        <v>200</v>
      </c>
      <c r="F19" s="13"/>
      <c r="G19" s="13"/>
      <c r="H19" s="13">
        <v>1</v>
      </c>
      <c r="I19" s="13"/>
      <c r="J19" s="13"/>
      <c r="K19" s="14" t="s">
        <v>164</v>
      </c>
      <c r="L19" s="15" t="s">
        <v>75</v>
      </c>
      <c r="M19" s="16">
        <v>34895</v>
      </c>
      <c r="N19" s="17" t="str">
        <f t="shared" ca="1" si="13"/>
        <v xml:space="preserve">15 ans 8 mois </v>
      </c>
      <c r="O19" s="18" t="str">
        <f t="shared" ca="1" si="14"/>
        <v/>
      </c>
      <c r="P19" s="19"/>
      <c r="Q19" s="20" t="s">
        <v>67</v>
      </c>
      <c r="R19" s="20"/>
      <c r="S19" s="21" t="s">
        <v>78</v>
      </c>
      <c r="T19" s="22"/>
      <c r="U19" s="23" t="e">
        <f t="shared" si="27"/>
        <v>#N/A</v>
      </c>
      <c r="V19" s="22"/>
      <c r="W19" s="24"/>
      <c r="X19" s="24"/>
      <c r="Y19" s="25"/>
      <c r="Z19" s="26">
        <v>40122</v>
      </c>
      <c r="AA19" s="25">
        <v>40106</v>
      </c>
      <c r="AB19" s="27">
        <v>40135</v>
      </c>
      <c r="AC19" s="26">
        <v>40479</v>
      </c>
      <c r="AD19" s="26">
        <v>40836</v>
      </c>
      <c r="AE19" s="29"/>
      <c r="AF19" s="19" t="s">
        <v>69</v>
      </c>
      <c r="AG19" s="30" t="str">
        <f t="shared" si="16"/>
        <v/>
      </c>
      <c r="AH19" s="27">
        <v>40255</v>
      </c>
      <c r="AI19" s="19" t="s">
        <v>69</v>
      </c>
      <c r="AJ19" s="30">
        <f t="shared" si="17"/>
        <v>40776</v>
      </c>
      <c r="AK19" s="31"/>
      <c r="AL19" s="31"/>
      <c r="AM19" s="25"/>
      <c r="AN19" s="32"/>
      <c r="AO19" s="33"/>
      <c r="AP19" s="34"/>
      <c r="AQ19" s="35"/>
      <c r="AR19" s="33"/>
      <c r="AS19" s="36"/>
      <c r="AT19" s="36"/>
      <c r="AU19" s="36"/>
      <c r="AV19" s="37">
        <v>69580</v>
      </c>
      <c r="AW19" s="36" t="s">
        <v>108</v>
      </c>
      <c r="AX19" s="21" t="s">
        <v>73</v>
      </c>
      <c r="AY19" s="38"/>
      <c r="AZ19" s="38"/>
      <c r="BA19" s="38"/>
      <c r="BB19" s="38">
        <v>69500</v>
      </c>
      <c r="BC19" s="38" t="s">
        <v>78</v>
      </c>
      <c r="BD19" s="26" t="s">
        <v>99</v>
      </c>
      <c r="BE19" s="24"/>
      <c r="BF19" s="24"/>
      <c r="BG19" s="39"/>
      <c r="BH19" s="39"/>
      <c r="BI19" s="40"/>
      <c r="BJ19" s="41"/>
      <c r="BK19" s="42" t="str">
        <f t="shared" ca="1" si="18"/>
        <v>faux</v>
      </c>
      <c r="BL19" s="43" t="b">
        <f t="shared" si="19"/>
        <v>1</v>
      </c>
      <c r="BM19" s="43" t="str">
        <f t="shared" si="20"/>
        <v>faux</v>
      </c>
      <c r="BN19" s="43" t="str">
        <f t="shared" si="21"/>
        <v>faux</v>
      </c>
      <c r="BO19" s="44">
        <f t="shared" si="22"/>
        <v>14.310746064339494</v>
      </c>
      <c r="BP19" s="45">
        <f t="shared" ca="1" si="23"/>
        <v>1.4017796030116358</v>
      </c>
      <c r="BQ19" s="46" t="e">
        <f t="shared" si="24"/>
        <v>#N/A</v>
      </c>
      <c r="BR19" s="46" t="e">
        <f t="shared" si="25"/>
        <v>#N/A</v>
      </c>
      <c r="BS19" s="47" t="str">
        <f t="shared" si="26"/>
        <v/>
      </c>
    </row>
    <row r="20" spans="1:71" ht="36" customHeight="1" x14ac:dyDescent="0.2">
      <c r="A20" s="64" t="s">
        <v>165</v>
      </c>
      <c r="B20" s="10">
        <v>609</v>
      </c>
      <c r="C20" s="11" t="s">
        <v>166</v>
      </c>
      <c r="D20" s="12"/>
      <c r="E20" s="13" t="s">
        <v>200</v>
      </c>
      <c r="F20" s="13"/>
      <c r="G20" s="13"/>
      <c r="H20" s="13">
        <v>1</v>
      </c>
      <c r="I20" s="13"/>
      <c r="J20" s="13"/>
      <c r="K20" s="14" t="s">
        <v>77</v>
      </c>
      <c r="L20" s="15" t="s">
        <v>75</v>
      </c>
      <c r="M20" s="16">
        <v>34962</v>
      </c>
      <c r="N20" s="17" t="str">
        <f t="shared" ca="1" si="13"/>
        <v xml:space="preserve">15 ans 6 mois </v>
      </c>
      <c r="O20" s="18" t="str">
        <f t="shared" ca="1" si="14"/>
        <v/>
      </c>
      <c r="P20" s="19"/>
      <c r="Q20" s="20" t="s">
        <v>82</v>
      </c>
      <c r="R20" s="20"/>
      <c r="S20" s="21" t="s">
        <v>68</v>
      </c>
      <c r="T20" s="22"/>
      <c r="U20" s="23" t="e">
        <f t="shared" si="27"/>
        <v>#N/A</v>
      </c>
      <c r="V20" s="22"/>
      <c r="W20" s="24"/>
      <c r="X20" s="24"/>
      <c r="Y20" s="25"/>
      <c r="Z20" s="26">
        <v>40161</v>
      </c>
      <c r="AA20" s="25">
        <v>40150</v>
      </c>
      <c r="AB20" s="27">
        <v>40212</v>
      </c>
      <c r="AC20" s="26">
        <v>40520</v>
      </c>
      <c r="AD20" s="26">
        <v>40908</v>
      </c>
      <c r="AE20" s="29"/>
      <c r="AF20" s="19" t="s">
        <v>69</v>
      </c>
      <c r="AG20" s="30">
        <f t="shared" si="16"/>
        <v>40302</v>
      </c>
      <c r="AH20" s="19"/>
      <c r="AI20" s="19" t="s">
        <v>69</v>
      </c>
      <c r="AJ20" s="30">
        <f t="shared" si="17"/>
        <v>40848</v>
      </c>
      <c r="AK20" s="31"/>
      <c r="AL20" s="31"/>
      <c r="AM20" s="25"/>
      <c r="AN20" s="32"/>
      <c r="AO20" s="33"/>
      <c r="AP20" s="34"/>
      <c r="AQ20" s="35"/>
      <c r="AR20" s="33"/>
      <c r="AS20" s="36"/>
      <c r="AT20" s="36"/>
      <c r="AU20" s="36"/>
      <c r="AV20" s="37"/>
      <c r="AW20" s="36"/>
      <c r="AX20" s="21" t="s">
        <v>73</v>
      </c>
      <c r="AY20" s="38"/>
      <c r="AZ20" s="38"/>
      <c r="BA20" s="38"/>
      <c r="BB20" s="38">
        <v>69100</v>
      </c>
      <c r="BC20" s="38" t="s">
        <v>72</v>
      </c>
      <c r="BD20" s="26"/>
      <c r="BE20" s="24"/>
      <c r="BF20" s="24"/>
      <c r="BG20" s="39"/>
      <c r="BH20" s="39"/>
      <c r="BI20" s="40"/>
      <c r="BJ20" s="41"/>
      <c r="BK20" s="42" t="str">
        <f t="shared" ca="1" si="18"/>
        <v>faux</v>
      </c>
      <c r="BL20" s="43" t="b">
        <f t="shared" si="19"/>
        <v>1</v>
      </c>
      <c r="BM20" s="43" t="str">
        <f t="shared" si="20"/>
        <v>faux</v>
      </c>
      <c r="BN20" s="43" t="str">
        <f t="shared" si="21"/>
        <v>faux</v>
      </c>
      <c r="BO20" s="44">
        <f t="shared" si="22"/>
        <v>14.234086242299794</v>
      </c>
      <c r="BP20" s="45">
        <f t="shared" ca="1" si="23"/>
        <v>1.1909650924024642</v>
      </c>
      <c r="BQ20" s="46" t="e">
        <f t="shared" si="24"/>
        <v>#N/A</v>
      </c>
      <c r="BR20" s="46" t="e">
        <f t="shared" si="25"/>
        <v>#N/A</v>
      </c>
      <c r="BS20" s="47" t="str">
        <f t="shared" si="26"/>
        <v/>
      </c>
    </row>
    <row r="21" spans="1:71" ht="36" customHeight="1" x14ac:dyDescent="0.2">
      <c r="A21" s="64" t="s">
        <v>167</v>
      </c>
      <c r="B21" s="10">
        <v>610</v>
      </c>
      <c r="C21" s="11" t="s">
        <v>166</v>
      </c>
      <c r="D21" s="12"/>
      <c r="E21" s="13" t="s">
        <v>200</v>
      </c>
      <c r="F21" s="13"/>
      <c r="G21" s="13"/>
      <c r="H21" s="13">
        <v>0</v>
      </c>
      <c r="I21" s="13"/>
      <c r="J21" s="13"/>
      <c r="K21" s="14" t="s">
        <v>168</v>
      </c>
      <c r="L21" s="15" t="s">
        <v>75</v>
      </c>
      <c r="M21" s="16">
        <v>38267</v>
      </c>
      <c r="N21" s="17" t="str">
        <f t="shared" ca="1" si="13"/>
        <v xml:space="preserve">6 ans 6 mois </v>
      </c>
      <c r="O21" s="18" t="str">
        <f t="shared" ca="1" si="14"/>
        <v/>
      </c>
      <c r="P21" s="19"/>
      <c r="Q21" s="20" t="s">
        <v>67</v>
      </c>
      <c r="R21" s="20"/>
      <c r="S21" s="21" t="s">
        <v>68</v>
      </c>
      <c r="T21" s="22"/>
      <c r="U21" s="23" t="e">
        <f t="shared" si="27"/>
        <v>#N/A</v>
      </c>
      <c r="V21" s="22"/>
      <c r="W21" s="24"/>
      <c r="X21" s="24"/>
      <c r="Y21" s="25"/>
      <c r="Z21" s="26">
        <v>40161</v>
      </c>
      <c r="AA21" s="25">
        <v>40150</v>
      </c>
      <c r="AB21" s="27">
        <v>40212</v>
      </c>
      <c r="AC21" s="26">
        <v>40520</v>
      </c>
      <c r="AD21" s="26">
        <v>40908</v>
      </c>
      <c r="AE21" s="29"/>
      <c r="AF21" s="19" t="s">
        <v>69</v>
      </c>
      <c r="AG21" s="30">
        <f t="shared" si="16"/>
        <v>40302</v>
      </c>
      <c r="AH21" s="19"/>
      <c r="AI21" s="19" t="s">
        <v>69</v>
      </c>
      <c r="AJ21" s="30">
        <f t="shared" si="17"/>
        <v>40848</v>
      </c>
      <c r="AK21" s="31"/>
      <c r="AL21" s="31"/>
      <c r="AM21" s="25"/>
      <c r="AN21" s="32"/>
      <c r="AO21" s="33"/>
      <c r="AP21" s="34"/>
      <c r="AQ21" s="35"/>
      <c r="AR21" s="33"/>
      <c r="AS21" s="36"/>
      <c r="AT21" s="36"/>
      <c r="AU21" s="36"/>
      <c r="AV21" s="37"/>
      <c r="AW21" s="36"/>
      <c r="AX21" s="21" t="s">
        <v>73</v>
      </c>
      <c r="AY21" s="38"/>
      <c r="AZ21" s="38"/>
      <c r="BA21" s="38"/>
      <c r="BB21" s="38">
        <v>69100</v>
      </c>
      <c r="BC21" s="38" t="s">
        <v>72</v>
      </c>
      <c r="BD21" s="26"/>
      <c r="BE21" s="24"/>
      <c r="BF21" s="24"/>
      <c r="BG21" s="39"/>
      <c r="BH21" s="39"/>
      <c r="BI21" s="40"/>
      <c r="BJ21" s="41"/>
      <c r="BK21" s="42" t="str">
        <f t="shared" ca="1" si="18"/>
        <v>faux</v>
      </c>
      <c r="BL21" s="43" t="b">
        <f t="shared" si="19"/>
        <v>1</v>
      </c>
      <c r="BM21" s="43" t="str">
        <f t="shared" si="20"/>
        <v>faux</v>
      </c>
      <c r="BN21" s="43" t="str">
        <f t="shared" si="21"/>
        <v>faux</v>
      </c>
      <c r="BO21" s="44">
        <f t="shared" si="22"/>
        <v>5.1854893908281996</v>
      </c>
      <c r="BP21" s="45">
        <f t="shared" ca="1" si="23"/>
        <v>1.1909650924024642</v>
      </c>
      <c r="BQ21" s="46" t="e">
        <f t="shared" si="24"/>
        <v>#N/A</v>
      </c>
      <c r="BR21" s="46" t="e">
        <f t="shared" si="25"/>
        <v>#N/A</v>
      </c>
      <c r="BS21" s="47" t="str">
        <f t="shared" si="26"/>
        <v/>
      </c>
    </row>
    <row r="22" spans="1:71" ht="36" customHeight="1" x14ac:dyDescent="0.2">
      <c r="A22" s="65" t="s">
        <v>169</v>
      </c>
      <c r="B22" s="10">
        <v>611</v>
      </c>
      <c r="C22" s="11" t="s">
        <v>166</v>
      </c>
      <c r="D22" s="12"/>
      <c r="E22" s="13" t="s">
        <v>200</v>
      </c>
      <c r="F22" s="13"/>
      <c r="G22" s="13"/>
      <c r="H22" s="13">
        <v>0</v>
      </c>
      <c r="I22" s="13"/>
      <c r="J22" s="13"/>
      <c r="K22" s="14" t="s">
        <v>94</v>
      </c>
      <c r="L22" s="15" t="s">
        <v>66</v>
      </c>
      <c r="M22" s="16">
        <v>35360</v>
      </c>
      <c r="N22" s="17" t="str">
        <f t="shared" ca="1" si="13"/>
        <v xml:space="preserve">14 ans 5 mois </v>
      </c>
      <c r="O22" s="18" t="str">
        <f t="shared" ca="1" si="14"/>
        <v/>
      </c>
      <c r="P22" s="19"/>
      <c r="Q22" s="20" t="s">
        <v>67</v>
      </c>
      <c r="R22" s="20"/>
      <c r="S22" s="21" t="s">
        <v>68</v>
      </c>
      <c r="T22" s="22"/>
      <c r="U22" s="23" t="e">
        <f t="shared" si="27"/>
        <v>#N/A</v>
      </c>
      <c r="V22" s="22"/>
      <c r="W22" s="24"/>
      <c r="X22" s="24"/>
      <c r="Y22" s="25"/>
      <c r="Z22" s="26">
        <v>40161</v>
      </c>
      <c r="AA22" s="25">
        <v>40150</v>
      </c>
      <c r="AB22" s="27">
        <v>40212</v>
      </c>
      <c r="AC22" s="26">
        <v>40520</v>
      </c>
      <c r="AD22" s="26">
        <v>40908</v>
      </c>
      <c r="AE22" s="29"/>
      <c r="AF22" s="19" t="s">
        <v>69</v>
      </c>
      <c r="AG22" s="30">
        <f t="shared" si="16"/>
        <v>40302</v>
      </c>
      <c r="AH22" s="19"/>
      <c r="AI22" s="19" t="s">
        <v>69</v>
      </c>
      <c r="AJ22" s="30">
        <f t="shared" si="17"/>
        <v>40848</v>
      </c>
      <c r="AK22" s="31"/>
      <c r="AL22" s="31"/>
      <c r="AM22" s="25"/>
      <c r="AN22" s="32"/>
      <c r="AO22" s="33"/>
      <c r="AP22" s="34"/>
      <c r="AQ22" s="35"/>
      <c r="AR22" s="33"/>
      <c r="AS22" s="36"/>
      <c r="AT22" s="36"/>
      <c r="AU22" s="36"/>
      <c r="AV22" s="37"/>
      <c r="AW22" s="36"/>
      <c r="AX22" s="21" t="s">
        <v>73</v>
      </c>
      <c r="AY22" s="38"/>
      <c r="AZ22" s="38"/>
      <c r="BA22" s="38"/>
      <c r="BB22" s="38">
        <v>69100</v>
      </c>
      <c r="BC22" s="38" t="s">
        <v>72</v>
      </c>
      <c r="BD22" s="26"/>
      <c r="BE22" s="24"/>
      <c r="BF22" s="24"/>
      <c r="BG22" s="39"/>
      <c r="BH22" s="39"/>
      <c r="BI22" s="40"/>
      <c r="BJ22" s="41"/>
      <c r="BK22" s="42" t="str">
        <f t="shared" ca="1" si="18"/>
        <v>faux</v>
      </c>
      <c r="BL22" s="43" t="b">
        <f t="shared" si="19"/>
        <v>1</v>
      </c>
      <c r="BM22" s="43" t="str">
        <f t="shared" si="20"/>
        <v>faux</v>
      </c>
      <c r="BN22" s="43" t="str">
        <f t="shared" si="21"/>
        <v>faux</v>
      </c>
      <c r="BO22" s="44">
        <f t="shared" si="22"/>
        <v>13.144421629021219</v>
      </c>
      <c r="BP22" s="45">
        <f t="shared" ca="1" si="23"/>
        <v>1.1909650924024642</v>
      </c>
      <c r="BQ22" s="46" t="e">
        <f t="shared" si="24"/>
        <v>#N/A</v>
      </c>
      <c r="BR22" s="46" t="e">
        <f t="shared" si="25"/>
        <v>#N/A</v>
      </c>
      <c r="BS22" s="47" t="str">
        <f t="shared" si="26"/>
        <v/>
      </c>
    </row>
    <row r="23" spans="1:71" ht="36" customHeight="1" x14ac:dyDescent="0.2">
      <c r="A23" s="66" t="s">
        <v>170</v>
      </c>
      <c r="B23" s="10">
        <v>558</v>
      </c>
      <c r="C23" s="11" t="s">
        <v>171</v>
      </c>
      <c r="D23" s="57"/>
      <c r="E23" s="13" t="s">
        <v>200</v>
      </c>
      <c r="F23" s="13"/>
      <c r="G23" s="13"/>
      <c r="H23" s="13">
        <v>1</v>
      </c>
      <c r="I23" s="13"/>
      <c r="J23" s="13"/>
      <c r="K23" s="14" t="s">
        <v>120</v>
      </c>
      <c r="L23" s="15" t="s">
        <v>66</v>
      </c>
      <c r="M23" s="16">
        <v>35635</v>
      </c>
      <c r="N23" s="17" t="str">
        <f t="shared" ca="1" si="13"/>
        <v xml:space="preserve">13 ans 8 mois </v>
      </c>
      <c r="O23" s="18" t="str">
        <f t="shared" ca="1" si="14"/>
        <v/>
      </c>
      <c r="P23" s="19"/>
      <c r="Q23" s="20" t="s">
        <v>67</v>
      </c>
      <c r="R23" s="20"/>
      <c r="S23" s="21" t="s">
        <v>85</v>
      </c>
      <c r="T23" s="22"/>
      <c r="U23" s="23" t="e">
        <f t="shared" si="27"/>
        <v>#N/A</v>
      </c>
      <c r="V23" s="22"/>
      <c r="W23" s="24"/>
      <c r="X23" s="24"/>
      <c r="Y23" s="25"/>
      <c r="Z23" s="26">
        <v>40080</v>
      </c>
      <c r="AA23" s="25">
        <v>40016</v>
      </c>
      <c r="AB23" s="27">
        <v>40094</v>
      </c>
      <c r="AC23" s="26">
        <v>40366</v>
      </c>
      <c r="AD23" s="26">
        <v>40755</v>
      </c>
      <c r="AE23" s="29"/>
      <c r="AF23" s="19" t="s">
        <v>69</v>
      </c>
      <c r="AG23" s="30" t="str">
        <f t="shared" si="16"/>
        <v/>
      </c>
      <c r="AH23" s="27">
        <v>40185</v>
      </c>
      <c r="AI23" s="19" t="s">
        <v>69</v>
      </c>
      <c r="AJ23" s="30">
        <f t="shared" si="17"/>
        <v>40695</v>
      </c>
      <c r="AK23" s="31">
        <v>40728</v>
      </c>
      <c r="AL23" s="31"/>
      <c r="AM23" s="25"/>
      <c r="AN23" s="32"/>
      <c r="AO23" s="33"/>
      <c r="AP23" s="34"/>
      <c r="AQ23" s="35"/>
      <c r="AR23" s="33"/>
      <c r="AS23" s="36"/>
      <c r="AT23" s="36"/>
      <c r="AU23" s="36"/>
      <c r="AV23" s="37">
        <v>69003</v>
      </c>
      <c r="AW23" s="36" t="s">
        <v>88</v>
      </c>
      <c r="AX23" s="21" t="s">
        <v>73</v>
      </c>
      <c r="AY23" s="38"/>
      <c r="AZ23" s="38"/>
      <c r="BA23" s="38"/>
      <c r="BB23" s="38">
        <v>69100</v>
      </c>
      <c r="BC23" s="38" t="s">
        <v>72</v>
      </c>
      <c r="BD23" s="26" t="s">
        <v>74</v>
      </c>
      <c r="BE23" s="24"/>
      <c r="BF23" s="24"/>
      <c r="BG23" s="39"/>
      <c r="BH23" s="39"/>
      <c r="BI23" s="40"/>
      <c r="BJ23" s="41"/>
      <c r="BK23" s="42" t="str">
        <f t="shared" ca="1" si="18"/>
        <v>faux</v>
      </c>
      <c r="BL23" s="43" t="b">
        <f t="shared" si="19"/>
        <v>1</v>
      </c>
      <c r="BM23" s="43" t="str">
        <f t="shared" si="20"/>
        <v>faux</v>
      </c>
      <c r="BN23" s="43" t="str">
        <f t="shared" si="21"/>
        <v>faux</v>
      </c>
      <c r="BO23" s="44">
        <f t="shared" si="22"/>
        <v>12.16974674880219</v>
      </c>
      <c r="BP23" s="45">
        <f t="shared" ca="1" si="23"/>
        <v>1.514031485284052</v>
      </c>
      <c r="BQ23" s="46" t="e">
        <f t="shared" si="24"/>
        <v>#N/A</v>
      </c>
      <c r="BR23" s="46" t="e">
        <f t="shared" si="25"/>
        <v>#N/A</v>
      </c>
      <c r="BS23" s="47" t="str">
        <f t="shared" si="26"/>
        <v/>
      </c>
    </row>
    <row r="24" spans="1:71" ht="36" customHeight="1" x14ac:dyDescent="0.2">
      <c r="A24" s="66" t="s">
        <v>172</v>
      </c>
      <c r="B24" s="10">
        <v>352</v>
      </c>
      <c r="C24" s="11" t="s">
        <v>173</v>
      </c>
      <c r="D24" s="63"/>
      <c r="E24" s="13" t="s">
        <v>200</v>
      </c>
      <c r="F24" s="13"/>
      <c r="G24" s="13"/>
      <c r="H24" s="13">
        <v>1</v>
      </c>
      <c r="I24" s="13"/>
      <c r="J24" s="13"/>
      <c r="K24" s="14" t="s">
        <v>174</v>
      </c>
      <c r="L24" s="15" t="s">
        <v>66</v>
      </c>
      <c r="M24" s="16">
        <v>35781</v>
      </c>
      <c r="N24" s="17" t="str">
        <f t="shared" ca="1" si="13"/>
        <v xml:space="preserve">13 ans 3 mois </v>
      </c>
      <c r="O24" s="18" t="str">
        <f t="shared" ca="1" si="14"/>
        <v/>
      </c>
      <c r="P24" s="19"/>
      <c r="Q24" s="20" t="s">
        <v>84</v>
      </c>
      <c r="R24" s="20"/>
      <c r="S24" s="21" t="s">
        <v>85</v>
      </c>
      <c r="T24" s="22"/>
      <c r="U24" s="23" t="e">
        <f t="shared" si="27"/>
        <v>#N/A</v>
      </c>
      <c r="V24" s="22"/>
      <c r="W24" s="24"/>
      <c r="X24" s="24"/>
      <c r="Y24" s="25"/>
      <c r="Z24" s="26"/>
      <c r="AA24" s="25"/>
      <c r="AB24" s="27">
        <v>38726</v>
      </c>
      <c r="AC24" s="26">
        <v>40574</v>
      </c>
      <c r="AD24" s="28">
        <v>40877</v>
      </c>
      <c r="AE24" s="49"/>
      <c r="AF24" s="19" t="s">
        <v>69</v>
      </c>
      <c r="AG24" s="30" t="str">
        <f t="shared" si="16"/>
        <v/>
      </c>
      <c r="AH24" s="19" t="s">
        <v>70</v>
      </c>
      <c r="AI24" s="19" t="s">
        <v>69</v>
      </c>
      <c r="AJ24" s="30">
        <f t="shared" si="17"/>
        <v>40817</v>
      </c>
      <c r="AK24" s="31"/>
      <c r="AL24" s="31"/>
      <c r="AM24" s="25"/>
      <c r="AN24" s="32"/>
      <c r="AO24" s="33"/>
      <c r="AP24" s="34"/>
      <c r="AQ24" s="35"/>
      <c r="AR24" s="33"/>
      <c r="AS24" s="36"/>
      <c r="AT24" s="36"/>
      <c r="AU24" s="36"/>
      <c r="AV24" s="37">
        <v>69100</v>
      </c>
      <c r="AW24" s="36" t="s">
        <v>72</v>
      </c>
      <c r="AX24" s="21" t="s">
        <v>73</v>
      </c>
      <c r="AY24" s="38"/>
      <c r="AZ24" s="38"/>
      <c r="BA24" s="38"/>
      <c r="BB24" s="38">
        <v>69100</v>
      </c>
      <c r="BC24" s="38" t="s">
        <v>72</v>
      </c>
      <c r="BD24" s="26"/>
      <c r="BE24" s="24"/>
      <c r="BF24" s="24"/>
      <c r="BG24" s="39"/>
      <c r="BH24" s="39"/>
      <c r="BI24" s="51"/>
      <c r="BJ24" s="41"/>
      <c r="BK24" s="42" t="str">
        <f t="shared" ca="1" si="18"/>
        <v>faux</v>
      </c>
      <c r="BL24" s="43" t="b">
        <f t="shared" si="19"/>
        <v>1</v>
      </c>
      <c r="BM24" s="43" t="str">
        <f t="shared" si="20"/>
        <v>faux</v>
      </c>
      <c r="BN24" s="43" t="str">
        <f t="shared" si="21"/>
        <v>faux</v>
      </c>
      <c r="BO24" s="44" t="str">
        <f t="shared" si="22"/>
        <v/>
      </c>
      <c r="BP24" s="45">
        <f t="shared" ca="1" si="23"/>
        <v>5.2594113620807663</v>
      </c>
      <c r="BQ24" s="46" t="e">
        <f t="shared" si="24"/>
        <v>#N/A</v>
      </c>
      <c r="BR24" s="46" t="e">
        <f t="shared" si="25"/>
        <v>#N/A</v>
      </c>
      <c r="BS24" s="47" t="str">
        <f t="shared" si="26"/>
        <v/>
      </c>
    </row>
    <row r="25" spans="1:71" ht="36" customHeight="1" x14ac:dyDescent="0.2">
      <c r="A25" s="66" t="s">
        <v>175</v>
      </c>
      <c r="B25" s="10">
        <v>601</v>
      </c>
      <c r="C25" s="11" t="s">
        <v>176</v>
      </c>
      <c r="D25" s="12"/>
      <c r="E25" s="13" t="s">
        <v>200</v>
      </c>
      <c r="F25" s="13"/>
      <c r="G25" s="13"/>
      <c r="H25" s="13">
        <v>1</v>
      </c>
      <c r="I25" s="13"/>
      <c r="J25" s="13"/>
      <c r="K25" s="14" t="s">
        <v>106</v>
      </c>
      <c r="L25" s="15" t="s">
        <v>75</v>
      </c>
      <c r="M25" s="16">
        <v>38034</v>
      </c>
      <c r="N25" s="17" t="str">
        <f t="shared" ca="1" si="13"/>
        <v xml:space="preserve">7 ans 1 mois </v>
      </c>
      <c r="O25" s="18" t="str">
        <f t="shared" ca="1" si="14"/>
        <v/>
      </c>
      <c r="P25" s="19"/>
      <c r="Q25" s="20" t="s">
        <v>84</v>
      </c>
      <c r="R25" s="20"/>
      <c r="S25" s="21" t="s">
        <v>80</v>
      </c>
      <c r="T25" s="22"/>
      <c r="U25" s="23" t="e">
        <f t="shared" si="27"/>
        <v>#N/A</v>
      </c>
      <c r="V25" s="22"/>
      <c r="W25" s="24"/>
      <c r="X25" s="24" t="s">
        <v>92</v>
      </c>
      <c r="Y25" s="25">
        <v>40157</v>
      </c>
      <c r="Z25" s="26">
        <v>40151</v>
      </c>
      <c r="AA25" s="25">
        <v>40149</v>
      </c>
      <c r="AB25" s="27">
        <v>40158</v>
      </c>
      <c r="AC25" s="26">
        <v>40522</v>
      </c>
      <c r="AD25" s="26">
        <v>40879</v>
      </c>
      <c r="AE25" s="29"/>
      <c r="AF25" s="19" t="s">
        <v>69</v>
      </c>
      <c r="AG25" s="30" t="str">
        <f t="shared" si="16"/>
        <v/>
      </c>
      <c r="AH25" s="27">
        <v>40283</v>
      </c>
      <c r="AI25" s="19" t="s">
        <v>69</v>
      </c>
      <c r="AJ25" s="30">
        <f t="shared" si="17"/>
        <v>40819</v>
      </c>
      <c r="AK25" s="31"/>
      <c r="AL25" s="31"/>
      <c r="AM25" s="25"/>
      <c r="AN25" s="32"/>
      <c r="AO25" s="33"/>
      <c r="AP25" s="34"/>
      <c r="AQ25" s="35"/>
      <c r="AR25" s="33"/>
      <c r="AS25" s="36"/>
      <c r="AT25" s="36"/>
      <c r="AU25" s="36"/>
      <c r="AV25" s="37">
        <v>69120</v>
      </c>
      <c r="AW25" s="36" t="s">
        <v>81</v>
      </c>
      <c r="AX25" s="21" t="s">
        <v>73</v>
      </c>
      <c r="AY25" s="38"/>
      <c r="AZ25" s="38"/>
      <c r="BA25" s="38"/>
      <c r="BB25" s="38">
        <v>69120</v>
      </c>
      <c r="BC25" s="38" t="s">
        <v>81</v>
      </c>
      <c r="BD25" s="26"/>
      <c r="BE25" s="24"/>
      <c r="BF25" s="24"/>
      <c r="BG25" s="39"/>
      <c r="BH25" s="39"/>
      <c r="BI25" s="40"/>
      <c r="BJ25" s="41"/>
      <c r="BK25" s="42" t="str">
        <f t="shared" ca="1" si="18"/>
        <v>faux</v>
      </c>
      <c r="BL25" s="43" t="b">
        <f t="shared" si="19"/>
        <v>1</v>
      </c>
      <c r="BM25" s="43" t="str">
        <f t="shared" si="20"/>
        <v>faux</v>
      </c>
      <c r="BN25" s="43" t="str">
        <f t="shared" si="21"/>
        <v>faux</v>
      </c>
      <c r="BO25" s="44">
        <f t="shared" si="22"/>
        <v>5.7960301163586587</v>
      </c>
      <c r="BP25" s="45">
        <f t="shared" ca="1" si="23"/>
        <v>1.3388090349075976</v>
      </c>
      <c r="BQ25" s="46" t="e">
        <f t="shared" si="24"/>
        <v>#N/A</v>
      </c>
      <c r="BR25" s="46" t="e">
        <f t="shared" si="25"/>
        <v>#N/A</v>
      </c>
      <c r="BS25" s="47" t="str">
        <f t="shared" si="26"/>
        <v/>
      </c>
    </row>
    <row r="26" spans="1:71" ht="36" customHeight="1" x14ac:dyDescent="0.2">
      <c r="A26" s="66" t="s">
        <v>177</v>
      </c>
      <c r="B26" s="10">
        <v>602</v>
      </c>
      <c r="C26" s="11" t="s">
        <v>176</v>
      </c>
      <c r="D26" s="12"/>
      <c r="E26" s="13" t="s">
        <v>200</v>
      </c>
      <c r="F26" s="13"/>
      <c r="G26" s="13"/>
      <c r="H26" s="13">
        <v>0</v>
      </c>
      <c r="I26" s="13"/>
      <c r="J26" s="13"/>
      <c r="K26" s="14" t="s">
        <v>178</v>
      </c>
      <c r="L26" s="15" t="s">
        <v>66</v>
      </c>
      <c r="M26" s="16">
        <v>37672</v>
      </c>
      <c r="N26" s="17" t="str">
        <f t="shared" ca="1" si="13"/>
        <v xml:space="preserve">8 ans 1 mois </v>
      </c>
      <c r="O26" s="18" t="str">
        <f t="shared" ca="1" si="14"/>
        <v/>
      </c>
      <c r="P26" s="19"/>
      <c r="Q26" s="20" t="s">
        <v>84</v>
      </c>
      <c r="R26" s="20"/>
      <c r="S26" s="21" t="s">
        <v>80</v>
      </c>
      <c r="T26" s="22"/>
      <c r="U26" s="23" t="e">
        <f t="shared" si="27"/>
        <v>#N/A</v>
      </c>
      <c r="V26" s="22"/>
      <c r="W26" s="24"/>
      <c r="X26" s="24" t="s">
        <v>92</v>
      </c>
      <c r="Y26" s="25">
        <v>40157</v>
      </c>
      <c r="Z26" s="26">
        <v>40151</v>
      </c>
      <c r="AA26" s="25">
        <v>40149</v>
      </c>
      <c r="AB26" s="27">
        <v>40158</v>
      </c>
      <c r="AC26" s="26">
        <v>40522</v>
      </c>
      <c r="AD26" s="26">
        <v>40879</v>
      </c>
      <c r="AE26" s="29"/>
      <c r="AF26" s="19" t="s">
        <v>69</v>
      </c>
      <c r="AG26" s="30" t="str">
        <f t="shared" si="16"/>
        <v/>
      </c>
      <c r="AH26" s="27">
        <v>40283</v>
      </c>
      <c r="AI26" s="19" t="s">
        <v>69</v>
      </c>
      <c r="AJ26" s="30">
        <f t="shared" si="17"/>
        <v>40819</v>
      </c>
      <c r="AK26" s="31"/>
      <c r="AL26" s="31"/>
      <c r="AM26" s="25"/>
      <c r="AN26" s="32"/>
      <c r="AO26" s="33"/>
      <c r="AP26" s="34"/>
      <c r="AQ26" s="35"/>
      <c r="AR26" s="33"/>
      <c r="AS26" s="36"/>
      <c r="AT26" s="36"/>
      <c r="AU26" s="36"/>
      <c r="AV26" s="37">
        <v>69120</v>
      </c>
      <c r="AW26" s="36" t="s">
        <v>81</v>
      </c>
      <c r="AX26" s="21" t="s">
        <v>73</v>
      </c>
      <c r="AY26" s="38"/>
      <c r="AZ26" s="38"/>
      <c r="BA26" s="38"/>
      <c r="BB26" s="38">
        <v>69120</v>
      </c>
      <c r="BC26" s="38" t="s">
        <v>81</v>
      </c>
      <c r="BD26" s="26"/>
      <c r="BE26" s="24"/>
      <c r="BF26" s="24"/>
      <c r="BG26" s="39"/>
      <c r="BH26" s="39"/>
      <c r="BI26" s="40"/>
      <c r="BJ26" s="41"/>
      <c r="BK26" s="42" t="str">
        <f t="shared" ca="1" si="18"/>
        <v>faux</v>
      </c>
      <c r="BL26" s="43" t="b">
        <f t="shared" si="19"/>
        <v>1</v>
      </c>
      <c r="BM26" s="43" t="str">
        <f t="shared" si="20"/>
        <v>faux</v>
      </c>
      <c r="BN26" s="43" t="str">
        <f t="shared" si="21"/>
        <v>faux</v>
      </c>
      <c r="BO26" s="44">
        <f t="shared" si="22"/>
        <v>6.7871321013004788</v>
      </c>
      <c r="BP26" s="45">
        <f t="shared" ca="1" si="23"/>
        <v>1.3388090349075976</v>
      </c>
      <c r="BQ26" s="46" t="e">
        <f t="shared" si="24"/>
        <v>#N/A</v>
      </c>
      <c r="BR26" s="46" t="e">
        <f t="shared" si="25"/>
        <v>#N/A</v>
      </c>
      <c r="BS26" s="47" t="str">
        <f t="shared" si="26"/>
        <v/>
      </c>
    </row>
    <row r="27" spans="1:71" ht="36" customHeight="1" x14ac:dyDescent="0.2">
      <c r="A27" s="66" t="s">
        <v>179</v>
      </c>
      <c r="B27" s="10">
        <v>796</v>
      </c>
      <c r="C27" s="11" t="s">
        <v>180</v>
      </c>
      <c r="D27" s="12"/>
      <c r="E27" s="13" t="s">
        <v>200</v>
      </c>
      <c r="F27" s="13"/>
      <c r="G27" s="13"/>
      <c r="H27" s="13">
        <v>1</v>
      </c>
      <c r="I27" s="13"/>
      <c r="J27" s="13"/>
      <c r="K27" s="14" t="s">
        <v>181</v>
      </c>
      <c r="L27" s="15" t="s">
        <v>66</v>
      </c>
      <c r="M27" s="16">
        <v>38673</v>
      </c>
      <c r="N27" s="17" t="str">
        <f t="shared" ca="1" si="13"/>
        <v xml:space="preserve">5 ans 4 mois </v>
      </c>
      <c r="O27" s="18" t="str">
        <f t="shared" ca="1" si="14"/>
        <v/>
      </c>
      <c r="P27" s="19"/>
      <c r="Q27" s="20" t="s">
        <v>79</v>
      </c>
      <c r="R27" s="20"/>
      <c r="S27" s="21" t="s">
        <v>91</v>
      </c>
      <c r="T27" s="22"/>
      <c r="U27" s="23" t="e">
        <f t="shared" si="27"/>
        <v>#N/A</v>
      </c>
      <c r="V27" s="22" t="s">
        <v>101</v>
      </c>
      <c r="W27" s="24"/>
      <c r="X27" s="24" t="s">
        <v>92</v>
      </c>
      <c r="Y27" s="25">
        <v>40532</v>
      </c>
      <c r="Z27" s="26">
        <v>40471</v>
      </c>
      <c r="AA27" s="25">
        <v>40434</v>
      </c>
      <c r="AB27" s="27">
        <v>40550</v>
      </c>
      <c r="AC27" s="26">
        <v>40464</v>
      </c>
      <c r="AD27" s="26">
        <v>40816</v>
      </c>
      <c r="AE27" s="29"/>
      <c r="AF27" s="19" t="s">
        <v>69</v>
      </c>
      <c r="AG27" s="30">
        <f t="shared" si="16"/>
        <v>40640</v>
      </c>
      <c r="AH27" s="19"/>
      <c r="AI27" s="19" t="s">
        <v>69</v>
      </c>
      <c r="AJ27" s="30">
        <f t="shared" si="17"/>
        <v>40756</v>
      </c>
      <c r="AK27" s="31"/>
      <c r="AL27" s="52"/>
      <c r="AM27" s="25"/>
      <c r="AN27" s="32"/>
      <c r="AO27" s="33"/>
      <c r="AP27" s="34"/>
      <c r="AQ27" s="50"/>
      <c r="AR27" s="33"/>
      <c r="AS27" s="36"/>
      <c r="AT27" s="36"/>
      <c r="AU27" s="36"/>
      <c r="AV27" s="37">
        <v>1500</v>
      </c>
      <c r="AW27" s="36" t="s">
        <v>182</v>
      </c>
      <c r="AX27" s="21" t="s">
        <v>73</v>
      </c>
      <c r="AY27" s="38"/>
      <c r="AZ27" s="38"/>
      <c r="BA27" s="38"/>
      <c r="BB27" s="58">
        <v>1500</v>
      </c>
      <c r="BC27" s="38" t="s">
        <v>182</v>
      </c>
      <c r="BD27" s="26"/>
      <c r="BE27" s="24"/>
      <c r="BF27" s="24"/>
      <c r="BG27" s="39"/>
      <c r="BH27" s="39"/>
      <c r="BI27" s="40"/>
      <c r="BJ27" s="41"/>
      <c r="BK27" s="42" t="str">
        <f t="shared" ca="1" si="18"/>
        <v>faux</v>
      </c>
      <c r="BL27" s="43" t="b">
        <f t="shared" si="19"/>
        <v>1</v>
      </c>
      <c r="BM27" s="43" t="str">
        <f t="shared" si="20"/>
        <v>faux</v>
      </c>
      <c r="BN27" s="43" t="str">
        <f t="shared" si="21"/>
        <v>faux</v>
      </c>
      <c r="BO27" s="44">
        <f t="shared" si="22"/>
        <v>4.9226557152635184</v>
      </c>
      <c r="BP27" s="45">
        <f t="shared" ca="1" si="23"/>
        <v>0.2655715263518138</v>
      </c>
      <c r="BQ27" s="46" t="e">
        <f t="shared" si="24"/>
        <v>#N/A</v>
      </c>
      <c r="BR27" s="46" t="e">
        <f t="shared" si="25"/>
        <v>#N/A</v>
      </c>
      <c r="BS27" s="47" t="str">
        <f t="shared" si="26"/>
        <v/>
      </c>
    </row>
    <row r="28" spans="1:71" ht="36" customHeight="1" x14ac:dyDescent="0.2">
      <c r="A28" s="66" t="s">
        <v>183</v>
      </c>
      <c r="B28" s="10">
        <v>587</v>
      </c>
      <c r="C28" s="11" t="s">
        <v>184</v>
      </c>
      <c r="D28" s="12"/>
      <c r="E28" s="13" t="s">
        <v>200</v>
      </c>
      <c r="F28" s="13"/>
      <c r="G28" s="13"/>
      <c r="H28" s="13">
        <v>1</v>
      </c>
      <c r="I28" s="13"/>
      <c r="J28" s="13"/>
      <c r="K28" s="14" t="s">
        <v>98</v>
      </c>
      <c r="L28" s="15" t="s">
        <v>66</v>
      </c>
      <c r="M28" s="16">
        <v>36410</v>
      </c>
      <c r="N28" s="17" t="str">
        <f t="shared" ca="1" si="13"/>
        <v xml:space="preserve">11 ans 7 mois </v>
      </c>
      <c r="O28" s="18" t="str">
        <f t="shared" ca="1" si="14"/>
        <v/>
      </c>
      <c r="P28" s="19"/>
      <c r="Q28" s="20" t="s">
        <v>67</v>
      </c>
      <c r="R28" s="20"/>
      <c r="S28" s="59" t="s">
        <v>80</v>
      </c>
      <c r="T28" s="22"/>
      <c r="U28" s="23" t="e">
        <f t="shared" si="27"/>
        <v>#N/A</v>
      </c>
      <c r="V28" s="22"/>
      <c r="W28" s="24"/>
      <c r="X28" s="24" t="s">
        <v>92</v>
      </c>
      <c r="Y28" s="25">
        <v>40133</v>
      </c>
      <c r="Z28" s="26">
        <v>40113</v>
      </c>
      <c r="AA28" s="25">
        <v>40085</v>
      </c>
      <c r="AB28" s="27">
        <v>40135</v>
      </c>
      <c r="AC28" s="26">
        <v>40085</v>
      </c>
      <c r="AD28" s="26">
        <v>40631</v>
      </c>
      <c r="AE28" s="29"/>
      <c r="AF28" s="19" t="s">
        <v>69</v>
      </c>
      <c r="AG28" s="30" t="str">
        <f t="shared" si="16"/>
        <v/>
      </c>
      <c r="AH28" s="27">
        <v>40296</v>
      </c>
      <c r="AI28" s="19" t="s">
        <v>69</v>
      </c>
      <c r="AJ28" s="30" t="str">
        <f t="shared" si="17"/>
        <v/>
      </c>
      <c r="AK28" s="31"/>
      <c r="AL28" s="31">
        <v>40581</v>
      </c>
      <c r="AM28" s="25"/>
      <c r="AN28" s="32">
        <v>40611</v>
      </c>
      <c r="AO28" s="33" t="s">
        <v>71</v>
      </c>
      <c r="AP28" s="34">
        <v>40655</v>
      </c>
      <c r="AQ28" s="35">
        <v>0.625</v>
      </c>
      <c r="AR28" s="33"/>
      <c r="AS28" s="36"/>
      <c r="AT28" s="36"/>
      <c r="AU28" s="36"/>
      <c r="AV28" s="37">
        <v>38460</v>
      </c>
      <c r="AW28" s="36" t="s">
        <v>185</v>
      </c>
      <c r="AX28" s="21" t="s">
        <v>73</v>
      </c>
      <c r="AY28" s="38"/>
      <c r="AZ28" s="38"/>
      <c r="BA28" s="38"/>
      <c r="BB28" s="38">
        <v>69150</v>
      </c>
      <c r="BC28" s="38" t="s">
        <v>186</v>
      </c>
      <c r="BD28" s="26"/>
      <c r="BE28" s="24"/>
      <c r="BF28" s="24"/>
      <c r="BG28" s="39"/>
      <c r="BH28" s="39"/>
      <c r="BI28" s="40"/>
      <c r="BJ28" s="41"/>
      <c r="BK28" s="42" t="str">
        <f t="shared" ca="1" si="18"/>
        <v>VRAI</v>
      </c>
      <c r="BL28" s="43" t="b">
        <f t="shared" si="19"/>
        <v>1</v>
      </c>
      <c r="BM28" s="43" t="str">
        <f t="shared" si="20"/>
        <v>faux</v>
      </c>
      <c r="BN28" s="43" t="str">
        <f t="shared" si="21"/>
        <v>faux</v>
      </c>
      <c r="BO28" s="44">
        <f t="shared" si="22"/>
        <v>10.138261464750171</v>
      </c>
      <c r="BP28" s="45">
        <f t="shared" ca="1" si="23"/>
        <v>1.4017796030116358</v>
      </c>
      <c r="BQ28" s="46" t="e">
        <f t="shared" si="24"/>
        <v>#N/A</v>
      </c>
      <c r="BR28" s="46" t="e">
        <f t="shared" si="25"/>
        <v>#N/A</v>
      </c>
      <c r="BS28" s="47" t="str">
        <f t="shared" si="26"/>
        <v/>
      </c>
    </row>
    <row r="29" spans="1:71" ht="36" customHeight="1" x14ac:dyDescent="0.2">
      <c r="A29" s="66"/>
      <c r="B29" s="10">
        <v>826</v>
      </c>
      <c r="C29" s="11" t="s">
        <v>187</v>
      </c>
      <c r="D29" s="12"/>
      <c r="E29" s="13" t="s">
        <v>200</v>
      </c>
      <c r="F29" s="13"/>
      <c r="G29" s="13"/>
      <c r="H29" s="13">
        <v>0</v>
      </c>
      <c r="I29" s="13"/>
      <c r="J29" s="13"/>
      <c r="K29" s="14" t="s">
        <v>111</v>
      </c>
      <c r="L29" s="15" t="s">
        <v>75</v>
      </c>
      <c r="M29" s="16">
        <v>34880</v>
      </c>
      <c r="N29" s="17" t="str">
        <f t="shared" ca="1" si="13"/>
        <v xml:space="preserve">15 ans 9 mois </v>
      </c>
      <c r="O29" s="18" t="str">
        <f t="shared" ca="1" si="14"/>
        <v/>
      </c>
      <c r="P29" s="19"/>
      <c r="Q29" s="20" t="s">
        <v>87</v>
      </c>
      <c r="R29" s="20"/>
      <c r="S29" s="21" t="s">
        <v>104</v>
      </c>
      <c r="T29" s="22"/>
      <c r="U29" s="23" t="e">
        <f t="shared" si="27"/>
        <v>#N/A</v>
      </c>
      <c r="V29" s="22"/>
      <c r="W29" s="24"/>
      <c r="X29" s="24" t="s">
        <v>92</v>
      </c>
      <c r="Y29" s="25">
        <v>40619</v>
      </c>
      <c r="Z29" s="26">
        <v>40597</v>
      </c>
      <c r="AA29" s="25">
        <v>40511</v>
      </c>
      <c r="AB29" s="27">
        <v>40596</v>
      </c>
      <c r="AC29" s="26">
        <v>40511</v>
      </c>
      <c r="AD29" s="26">
        <v>40968</v>
      </c>
      <c r="AE29" s="29"/>
      <c r="AF29" s="19" t="s">
        <v>69</v>
      </c>
      <c r="AG29" s="30">
        <f t="shared" si="16"/>
        <v>40686</v>
      </c>
      <c r="AH29" s="19"/>
      <c r="AI29" s="19" t="s">
        <v>69</v>
      </c>
      <c r="AJ29" s="30">
        <f t="shared" si="17"/>
        <v>40908</v>
      </c>
      <c r="AK29" s="31"/>
      <c r="AL29" s="52"/>
      <c r="AM29" s="25"/>
      <c r="AN29" s="32"/>
      <c r="AO29" s="33"/>
      <c r="AP29" s="34"/>
      <c r="AQ29" s="35"/>
      <c r="AR29" s="33"/>
      <c r="AS29" s="36"/>
      <c r="AT29" s="36"/>
      <c r="AU29" s="36"/>
      <c r="AV29" s="37">
        <v>38460</v>
      </c>
      <c r="AW29" s="36" t="s">
        <v>185</v>
      </c>
      <c r="AX29" s="21" t="s">
        <v>73</v>
      </c>
      <c r="AY29" s="38"/>
      <c r="AZ29" s="38"/>
      <c r="BA29" s="38"/>
      <c r="BB29" s="38">
        <v>69150</v>
      </c>
      <c r="BC29" s="38" t="s">
        <v>112</v>
      </c>
      <c r="BD29" s="26" t="s">
        <v>100</v>
      </c>
      <c r="BE29" s="24"/>
      <c r="BF29" s="24"/>
      <c r="BG29" s="39"/>
      <c r="BH29" s="39"/>
      <c r="BI29" s="40"/>
      <c r="BJ29" s="41"/>
      <c r="BK29" s="42" t="str">
        <f t="shared" ca="1" si="18"/>
        <v>faux</v>
      </c>
      <c r="BL29" s="43" t="b">
        <f t="shared" si="19"/>
        <v>1</v>
      </c>
      <c r="BM29" s="43" t="str">
        <f t="shared" si="20"/>
        <v>faux</v>
      </c>
      <c r="BN29" s="43" t="str">
        <f t="shared" si="21"/>
        <v>faux</v>
      </c>
      <c r="BO29" s="44">
        <f t="shared" si="22"/>
        <v>15.652292950034223</v>
      </c>
      <c r="BP29" s="45">
        <f t="shared" ca="1" si="23"/>
        <v>0.13963039014373715</v>
      </c>
      <c r="BQ29" s="46" t="e">
        <f t="shared" si="24"/>
        <v>#N/A</v>
      </c>
      <c r="BR29" s="46" t="e">
        <f t="shared" si="25"/>
        <v>#N/A</v>
      </c>
      <c r="BS29" s="47" t="str">
        <f t="shared" si="26"/>
        <v/>
      </c>
    </row>
    <row r="30" spans="1:71" ht="36" customHeight="1" x14ac:dyDescent="0.2">
      <c r="A30" s="66" t="s">
        <v>188</v>
      </c>
      <c r="B30" s="10">
        <v>264</v>
      </c>
      <c r="C30" s="11" t="s">
        <v>115</v>
      </c>
      <c r="D30" s="12"/>
      <c r="E30" s="13" t="s">
        <v>200</v>
      </c>
      <c r="F30" s="13"/>
      <c r="G30" s="13"/>
      <c r="H30" s="13">
        <v>0</v>
      </c>
      <c r="I30" s="13"/>
      <c r="J30" s="13"/>
      <c r="K30" s="14" t="s">
        <v>189</v>
      </c>
      <c r="L30" s="15" t="s">
        <v>75</v>
      </c>
      <c r="M30" s="16">
        <v>35994</v>
      </c>
      <c r="N30" s="17" t="str">
        <f t="shared" ca="1" si="13"/>
        <v xml:space="preserve">12 ans 8 mois </v>
      </c>
      <c r="O30" s="18" t="str">
        <f t="shared" ca="1" si="14"/>
        <v/>
      </c>
      <c r="P30" s="19"/>
      <c r="Q30" s="20" t="s">
        <v>67</v>
      </c>
      <c r="R30" s="20"/>
      <c r="S30" s="21" t="s">
        <v>68</v>
      </c>
      <c r="T30" s="22"/>
      <c r="U30" s="23" t="e">
        <f t="shared" si="27"/>
        <v>#N/A</v>
      </c>
      <c r="V30" s="22"/>
      <c r="W30" s="24"/>
      <c r="X30" s="24"/>
      <c r="Y30" s="25"/>
      <c r="Z30" s="26"/>
      <c r="AA30" s="25"/>
      <c r="AB30" s="27">
        <v>38687</v>
      </c>
      <c r="AC30" s="26">
        <v>40248</v>
      </c>
      <c r="AD30" s="26">
        <v>40603</v>
      </c>
      <c r="AE30" s="49"/>
      <c r="AF30" s="19" t="s">
        <v>69</v>
      </c>
      <c r="AG30" s="30" t="str">
        <f t="shared" si="16"/>
        <v/>
      </c>
      <c r="AH30" s="19" t="s">
        <v>70</v>
      </c>
      <c r="AI30" s="19" t="s">
        <v>69</v>
      </c>
      <c r="AJ30" s="30">
        <f t="shared" si="17"/>
        <v>40543</v>
      </c>
      <c r="AK30" s="31"/>
      <c r="AL30" s="31">
        <v>40532</v>
      </c>
      <c r="AM30" s="25"/>
      <c r="AN30" s="32">
        <v>40583</v>
      </c>
      <c r="AO30" s="33" t="s">
        <v>71</v>
      </c>
      <c r="AP30" s="34">
        <v>40603</v>
      </c>
      <c r="AQ30" s="35">
        <v>0.47916666666666669</v>
      </c>
      <c r="AR30" s="33" t="s">
        <v>71</v>
      </c>
      <c r="AS30" s="36"/>
      <c r="AT30" s="36"/>
      <c r="AU30" s="36"/>
      <c r="AV30" s="37"/>
      <c r="AW30" s="36"/>
      <c r="AX30" s="21" t="s">
        <v>73</v>
      </c>
      <c r="AY30" s="38"/>
      <c r="AZ30" s="38"/>
      <c r="BA30" s="38"/>
      <c r="BB30" s="38">
        <v>69008</v>
      </c>
      <c r="BC30" s="38" t="s">
        <v>88</v>
      </c>
      <c r="BD30" s="26"/>
      <c r="BE30" s="24"/>
      <c r="BF30" s="24"/>
      <c r="BG30" s="39"/>
      <c r="BH30" s="39"/>
      <c r="BI30" s="51"/>
      <c r="BJ30" s="41"/>
      <c r="BK30" s="42" t="str">
        <f t="shared" ca="1" si="18"/>
        <v>VRAI</v>
      </c>
      <c r="BL30" s="43" t="b">
        <f t="shared" si="19"/>
        <v>1</v>
      </c>
      <c r="BM30" s="43" t="str">
        <f t="shared" si="20"/>
        <v>faux</v>
      </c>
      <c r="BN30" s="43" t="str">
        <f t="shared" si="21"/>
        <v>faux</v>
      </c>
      <c r="BO30" s="44" t="str">
        <f t="shared" si="22"/>
        <v/>
      </c>
      <c r="BP30" s="45">
        <f t="shared" ca="1" si="23"/>
        <v>5.3661875427789187</v>
      </c>
      <c r="BQ30" s="46" t="e">
        <f t="shared" si="24"/>
        <v>#N/A</v>
      </c>
      <c r="BR30" s="46" t="e">
        <f t="shared" si="25"/>
        <v>#N/A</v>
      </c>
      <c r="BS30" s="47" t="str">
        <f t="shared" si="26"/>
        <v/>
      </c>
    </row>
    <row r="31" spans="1:71" ht="36" customHeight="1" x14ac:dyDescent="0.2">
      <c r="A31" s="65" t="s">
        <v>113</v>
      </c>
      <c r="B31" s="10">
        <v>433</v>
      </c>
      <c r="C31" s="11" t="s">
        <v>114</v>
      </c>
      <c r="D31" s="12"/>
      <c r="E31" s="13" t="s">
        <v>200</v>
      </c>
      <c r="F31" s="13" t="s">
        <v>83</v>
      </c>
      <c r="G31" s="13"/>
      <c r="H31" s="13">
        <v>0.5</v>
      </c>
      <c r="I31" s="13"/>
      <c r="J31" s="13"/>
      <c r="K31" s="14" t="s">
        <v>190</v>
      </c>
      <c r="L31" s="15" t="s">
        <v>75</v>
      </c>
      <c r="M31" s="16">
        <v>38862</v>
      </c>
      <c r="N31" s="17" t="str">
        <f t="shared" ca="1" si="13"/>
        <v xml:space="preserve">4 ans 10 mois </v>
      </c>
      <c r="O31" s="18" t="str">
        <f t="shared" ca="1" si="14"/>
        <v/>
      </c>
      <c r="P31" s="19"/>
      <c r="Q31" s="20" t="s">
        <v>67</v>
      </c>
      <c r="R31" s="20"/>
      <c r="S31" s="21" t="s">
        <v>68</v>
      </c>
      <c r="T31" s="22"/>
      <c r="U31" s="23" t="e">
        <f t="shared" si="27"/>
        <v>#N/A</v>
      </c>
      <c r="V31" s="22"/>
      <c r="W31" s="24"/>
      <c r="X31" s="24"/>
      <c r="Y31" s="25"/>
      <c r="Z31" s="26"/>
      <c r="AA31" s="25"/>
      <c r="AB31" s="27">
        <v>39759</v>
      </c>
      <c r="AC31" s="26">
        <v>40248</v>
      </c>
      <c r="AD31" s="26">
        <v>40603</v>
      </c>
      <c r="AE31" s="29"/>
      <c r="AF31" s="19" t="s">
        <v>69</v>
      </c>
      <c r="AG31" s="30" t="str">
        <f t="shared" si="16"/>
        <v/>
      </c>
      <c r="AH31" s="19" t="s">
        <v>70</v>
      </c>
      <c r="AI31" s="19" t="s">
        <v>69</v>
      </c>
      <c r="AJ31" s="30">
        <f t="shared" si="17"/>
        <v>40543</v>
      </c>
      <c r="AK31" s="31"/>
      <c r="AL31" s="31">
        <v>40532</v>
      </c>
      <c r="AM31" s="25"/>
      <c r="AN31" s="32">
        <v>40583</v>
      </c>
      <c r="AO31" s="33" t="s">
        <v>71</v>
      </c>
      <c r="AP31" s="34">
        <v>40603</v>
      </c>
      <c r="AQ31" s="35">
        <v>0.47916666666666669</v>
      </c>
      <c r="AR31" s="33" t="s">
        <v>71</v>
      </c>
      <c r="AS31" s="36"/>
      <c r="AT31" s="55"/>
      <c r="AU31" s="55"/>
      <c r="AV31" s="55">
        <v>69008</v>
      </c>
      <c r="AW31" s="55" t="s">
        <v>88</v>
      </c>
      <c r="AX31" s="21" t="s">
        <v>73</v>
      </c>
      <c r="AY31" s="38"/>
      <c r="AZ31" s="38"/>
      <c r="BA31" s="38"/>
      <c r="BB31" s="38">
        <v>69008</v>
      </c>
      <c r="BC31" s="38" t="s">
        <v>88</v>
      </c>
      <c r="BD31" s="26"/>
      <c r="BE31" s="24"/>
      <c r="BF31" s="24"/>
      <c r="BG31" s="39"/>
      <c r="BH31" s="39"/>
      <c r="BI31" s="40"/>
      <c r="BJ31" s="41"/>
      <c r="BK31" s="42" t="str">
        <f t="shared" ca="1" si="18"/>
        <v>VRAI</v>
      </c>
      <c r="BL31" s="43" t="b">
        <f t="shared" si="19"/>
        <v>1</v>
      </c>
      <c r="BM31" s="43" t="str">
        <f t="shared" si="20"/>
        <v>faux</v>
      </c>
      <c r="BN31" s="43" t="str">
        <f t="shared" si="21"/>
        <v>faux</v>
      </c>
      <c r="BO31" s="44" t="str">
        <f t="shared" si="22"/>
        <v/>
      </c>
      <c r="BP31" s="45">
        <f t="shared" ca="1" si="23"/>
        <v>2.431211498973306</v>
      </c>
      <c r="BQ31" s="46" t="e">
        <f t="shared" si="24"/>
        <v>#N/A</v>
      </c>
      <c r="BR31" s="46" t="e">
        <f t="shared" si="25"/>
        <v>#N/A</v>
      </c>
      <c r="BS31" s="47" t="str">
        <f t="shared" si="26"/>
        <v/>
      </c>
    </row>
    <row r="32" spans="1:71" ht="36" customHeight="1" x14ac:dyDescent="0.2">
      <c r="A32" s="66" t="s">
        <v>191</v>
      </c>
      <c r="B32" s="10">
        <v>358</v>
      </c>
      <c r="C32" s="11" t="s">
        <v>119</v>
      </c>
      <c r="D32" s="12"/>
      <c r="E32" s="13" t="s">
        <v>200</v>
      </c>
      <c r="F32" s="13" t="s">
        <v>83</v>
      </c>
      <c r="G32" s="13"/>
      <c r="H32" s="13">
        <v>0.5</v>
      </c>
      <c r="I32" s="13"/>
      <c r="J32" s="13"/>
      <c r="K32" s="14" t="s">
        <v>97</v>
      </c>
      <c r="L32" s="15" t="s">
        <v>75</v>
      </c>
      <c r="M32" s="16">
        <v>35558</v>
      </c>
      <c r="N32" s="17" t="str">
        <f t="shared" ca="1" si="13"/>
        <v xml:space="preserve">13 ans 11 mois </v>
      </c>
      <c r="O32" s="18" t="str">
        <f t="shared" ca="1" si="14"/>
        <v/>
      </c>
      <c r="P32" s="19"/>
      <c r="Q32" s="20" t="s">
        <v>82</v>
      </c>
      <c r="R32" s="20"/>
      <c r="S32" s="21" t="s">
        <v>85</v>
      </c>
      <c r="T32" s="22"/>
      <c r="U32" s="23" t="e">
        <f t="shared" si="27"/>
        <v>#N/A</v>
      </c>
      <c r="V32" s="22"/>
      <c r="W32" s="24"/>
      <c r="X32" s="24"/>
      <c r="Y32" s="25"/>
      <c r="Z32" s="26">
        <v>39274</v>
      </c>
      <c r="AA32" s="25"/>
      <c r="AB32" s="27">
        <v>39371</v>
      </c>
      <c r="AC32" s="26">
        <v>40365</v>
      </c>
      <c r="AD32" s="28">
        <v>40755</v>
      </c>
      <c r="AE32" s="49"/>
      <c r="AF32" s="19" t="s">
        <v>69</v>
      </c>
      <c r="AG32" s="30" t="str">
        <f t="shared" si="16"/>
        <v/>
      </c>
      <c r="AH32" s="19" t="s">
        <v>70</v>
      </c>
      <c r="AI32" s="19" t="s">
        <v>69</v>
      </c>
      <c r="AJ32" s="30">
        <f t="shared" si="17"/>
        <v>40695</v>
      </c>
      <c r="AK32" s="56">
        <v>40703</v>
      </c>
      <c r="AL32" s="31"/>
      <c r="AM32" s="25"/>
      <c r="AN32" s="32"/>
      <c r="AO32" s="33"/>
      <c r="AP32" s="34"/>
      <c r="AQ32" s="35"/>
      <c r="AR32" s="33"/>
      <c r="AS32" s="36"/>
      <c r="AT32" s="36"/>
      <c r="AU32" s="36"/>
      <c r="AV32" s="37">
        <v>69100</v>
      </c>
      <c r="AW32" s="36" t="s">
        <v>72</v>
      </c>
      <c r="AX32" s="21" t="s">
        <v>73</v>
      </c>
      <c r="AY32" s="38"/>
      <c r="AZ32" s="38"/>
      <c r="BA32" s="38"/>
      <c r="BB32" s="38">
        <v>69100</v>
      </c>
      <c r="BC32" s="38" t="s">
        <v>72</v>
      </c>
      <c r="BD32" s="26"/>
      <c r="BE32" s="24"/>
      <c r="BF32" s="24"/>
      <c r="BG32" s="39"/>
      <c r="BH32" s="39"/>
      <c r="BI32" s="51"/>
      <c r="BJ32" s="41"/>
      <c r="BK32" s="42" t="str">
        <f t="shared" ca="1" si="18"/>
        <v>faux</v>
      </c>
      <c r="BL32" s="43" t="b">
        <f t="shared" si="19"/>
        <v>1</v>
      </c>
      <c r="BM32" s="43" t="str">
        <f t="shared" si="20"/>
        <v>faux</v>
      </c>
      <c r="BN32" s="43" t="str">
        <f t="shared" si="21"/>
        <v>faux</v>
      </c>
      <c r="BO32" s="44">
        <f t="shared" si="22"/>
        <v>10.173853524982889</v>
      </c>
      <c r="BP32" s="45">
        <f t="shared" ca="1" si="23"/>
        <v>3.4934976043805612</v>
      </c>
      <c r="BQ32" s="46" t="e">
        <f t="shared" si="24"/>
        <v>#N/A</v>
      </c>
      <c r="BR32" s="46" t="e">
        <f t="shared" si="25"/>
        <v>#N/A</v>
      </c>
      <c r="BS32" s="67" t="str">
        <f t="shared" si="26"/>
        <v/>
      </c>
    </row>
    <row r="33" spans="1:122" ht="36" customHeight="1" x14ac:dyDescent="0.25">
      <c r="B33" s="68" t="s">
        <v>192</v>
      </c>
      <c r="C33" s="69"/>
      <c r="D33" s="70"/>
      <c r="E33" s="71"/>
      <c r="F33" s="71"/>
      <c r="G33" s="71">
        <f>SUBTOTAL(103,G2:G32)</f>
        <v>0</v>
      </c>
      <c r="H33" s="71">
        <f>SUBTOTAL(109,H2:H32)</f>
        <v>17</v>
      </c>
      <c r="I33" s="71"/>
      <c r="J33" s="71"/>
      <c r="K33" s="72"/>
      <c r="L33" s="73"/>
      <c r="M33" s="74"/>
      <c r="N33" s="75"/>
      <c r="O33" s="75"/>
      <c r="P33" s="76"/>
      <c r="Q33" s="77"/>
      <c r="R33" s="77"/>
      <c r="S33" s="78"/>
      <c r="T33" s="79"/>
      <c r="U33" s="80"/>
      <c r="V33" s="79"/>
      <c r="W33" s="81"/>
      <c r="X33" s="81"/>
      <c r="Y33" s="81"/>
      <c r="Z33" s="69"/>
      <c r="AA33" s="81"/>
      <c r="AB33" s="82"/>
      <c r="AC33" s="69"/>
      <c r="AD33" s="83"/>
      <c r="AE33" s="69"/>
      <c r="AF33" s="76"/>
      <c r="AG33" s="84"/>
      <c r="AH33" s="76"/>
      <c r="AI33" s="76"/>
      <c r="AJ33" s="84"/>
      <c r="AK33" s="85"/>
      <c r="AL33" s="86"/>
      <c r="AM33" s="81"/>
      <c r="AN33" s="87"/>
      <c r="AO33" s="71"/>
      <c r="AP33" s="88"/>
      <c r="AQ33" s="89"/>
      <c r="AR33" s="71"/>
      <c r="AS33" s="90"/>
      <c r="AT33" s="90"/>
      <c r="AU33" s="90"/>
      <c r="AV33" s="91"/>
      <c r="AW33" s="90"/>
      <c r="AX33" s="78"/>
      <c r="AY33" s="92"/>
      <c r="AZ33" s="92"/>
      <c r="BA33" s="92"/>
      <c r="BB33" s="92"/>
      <c r="BC33" s="92"/>
      <c r="BD33" s="69"/>
      <c r="BE33" s="81"/>
      <c r="BF33" s="81"/>
      <c r="BG33" s="73"/>
      <c r="BH33" s="73"/>
      <c r="BI33" s="93"/>
      <c r="BJ33" s="73"/>
      <c r="BK33" s="75"/>
      <c r="BL33" s="75"/>
      <c r="BM33" s="75"/>
      <c r="BN33" s="75"/>
      <c r="BO33" s="84"/>
      <c r="BP33" s="94"/>
      <c r="BQ33" s="95"/>
      <c r="BR33" s="95"/>
      <c r="BS33" s="96"/>
    </row>
    <row r="34" spans="1:122" ht="36" customHeight="1" x14ac:dyDescent="0.2">
      <c r="G34" s="69"/>
      <c r="R34" s="106"/>
      <c r="W34" s="110">
        <f>COUNTA(W2:W33)</f>
        <v>0</v>
      </c>
    </row>
    <row r="41" spans="1:122" s="101" customFormat="1" ht="36" customHeight="1" x14ac:dyDescent="0.2">
      <c r="A41"/>
      <c r="B41" s="97"/>
      <c r="C41" s="98"/>
      <c r="D41" s="99"/>
      <c r="E41" s="100"/>
      <c r="F41" s="83"/>
      <c r="G41" s="83"/>
      <c r="H41" s="83"/>
      <c r="I41" s="83"/>
      <c r="J41" s="83"/>
      <c r="L41" s="102"/>
      <c r="N41" s="103"/>
      <c r="O41" s="103"/>
      <c r="P41" s="104"/>
      <c r="Q41" s="105"/>
      <c r="R41" s="105"/>
      <c r="S41" s="62"/>
      <c r="T41" s="107"/>
      <c r="U41" s="108"/>
      <c r="V41" s="109"/>
      <c r="W41" s="111"/>
      <c r="X41" s="111"/>
      <c r="Y41" s="111"/>
      <c r="Z41" s="112"/>
      <c r="AA41" s="112"/>
      <c r="AB41" s="113"/>
      <c r="AC41" s="114"/>
      <c r="AD41" s="62"/>
      <c r="AE41" s="115"/>
      <c r="AF41" s="116"/>
      <c r="AG41" s="112"/>
      <c r="AH41" s="116"/>
      <c r="AI41" s="116"/>
      <c r="AJ41" s="112"/>
      <c r="AK41" s="48"/>
      <c r="AL41" s="117"/>
      <c r="AM41" s="118"/>
      <c r="AN41" s="119"/>
      <c r="AO41" s="99"/>
      <c r="AP41" s="120"/>
      <c r="AQ41" s="121"/>
      <c r="AR41" s="122"/>
      <c r="AS41" s="123"/>
      <c r="AT41" s="123"/>
      <c r="AU41" s="123"/>
      <c r="AV41" s="124"/>
      <c r="AW41" s="123"/>
      <c r="AX41" s="125"/>
      <c r="AY41" s="125"/>
      <c r="AZ41" s="125"/>
      <c r="BA41" s="125"/>
      <c r="BB41" s="125"/>
      <c r="BC41" s="125"/>
      <c r="BD41" s="112"/>
      <c r="BE41" s="126"/>
      <c r="BF41" s="126"/>
      <c r="BG41" s="127"/>
      <c r="BH41" s="127"/>
      <c r="BI41" s="128"/>
      <c r="BJ41" s="129"/>
      <c r="BK41" s="130"/>
      <c r="BL41" s="131"/>
      <c r="BM41" s="108"/>
      <c r="BN41" s="108"/>
      <c r="BO41" s="132"/>
      <c r="BP41" s="132"/>
      <c r="BQ41" s="133"/>
      <c r="BR41" s="133"/>
      <c r="BS41" s="134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</row>
    <row r="56" spans="1:122" s="83" customFormat="1" ht="36" customHeight="1" x14ac:dyDescent="0.2">
      <c r="A56"/>
      <c r="B56" s="97"/>
      <c r="C56" s="98"/>
      <c r="D56" s="99"/>
      <c r="E56" s="100"/>
      <c r="I56" s="135"/>
      <c r="K56" s="101"/>
      <c r="L56" s="102"/>
      <c r="M56" s="101"/>
      <c r="N56" s="103"/>
      <c r="O56" s="103"/>
      <c r="P56" s="104"/>
      <c r="Q56" s="105"/>
      <c r="R56" s="105"/>
      <c r="S56" s="62"/>
      <c r="T56" s="107"/>
      <c r="U56" s="108"/>
      <c r="V56" s="109"/>
      <c r="W56" s="111"/>
      <c r="X56" s="111"/>
      <c r="Y56" s="111"/>
      <c r="Z56" s="112"/>
      <c r="AA56" s="112"/>
      <c r="AB56" s="113"/>
      <c r="AC56" s="114"/>
      <c r="AD56" s="62"/>
      <c r="AE56" s="115"/>
      <c r="AF56" s="116"/>
      <c r="AG56" s="112"/>
      <c r="AH56" s="116"/>
      <c r="AI56" s="116"/>
      <c r="AJ56" s="112"/>
      <c r="AK56" s="48"/>
      <c r="AL56" s="117"/>
      <c r="AM56" s="118"/>
      <c r="AN56" s="119"/>
      <c r="AO56" s="99"/>
      <c r="AP56" s="120"/>
      <c r="AQ56" s="121"/>
      <c r="AR56" s="122"/>
      <c r="AS56" s="123"/>
      <c r="AT56" s="123"/>
      <c r="AU56" s="123"/>
      <c r="AV56" s="124"/>
      <c r="AW56" s="123"/>
      <c r="AX56" s="125"/>
      <c r="AY56" s="125"/>
      <c r="AZ56" s="125"/>
      <c r="BA56" s="125"/>
      <c r="BB56" s="125"/>
      <c r="BC56" s="125"/>
      <c r="BD56" s="112"/>
      <c r="BE56" s="126"/>
      <c r="BF56" s="126"/>
      <c r="BG56" s="127"/>
      <c r="BH56" s="127"/>
      <c r="BI56" s="128"/>
      <c r="BJ56" s="129"/>
      <c r="BK56" s="130"/>
      <c r="BL56" s="131"/>
      <c r="BM56" s="108"/>
      <c r="BN56" s="108"/>
      <c r="BO56" s="132"/>
      <c r="BP56" s="132"/>
      <c r="BQ56" s="133"/>
      <c r="BR56" s="133"/>
      <c r="BS56" s="134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</row>
    <row r="62" spans="1:122" s="83" customFormat="1" ht="36" customHeight="1" x14ac:dyDescent="0.2">
      <c r="A62"/>
      <c r="B62" s="97"/>
      <c r="C62" s="98"/>
      <c r="D62" s="99"/>
      <c r="E62" s="100"/>
      <c r="I62" s="136"/>
      <c r="K62" s="101"/>
      <c r="L62" s="102"/>
      <c r="M62" s="101"/>
      <c r="N62" s="103"/>
      <c r="O62" s="103"/>
      <c r="P62" s="104"/>
      <c r="Q62" s="105"/>
      <c r="R62" s="105"/>
      <c r="S62" s="62"/>
      <c r="T62" s="107"/>
      <c r="U62" s="108"/>
      <c r="V62" s="109"/>
      <c r="W62" s="111"/>
      <c r="X62" s="111"/>
      <c r="Y62" s="111"/>
      <c r="Z62" s="112"/>
      <c r="AA62" s="112"/>
      <c r="AB62" s="113"/>
      <c r="AC62" s="114"/>
      <c r="AD62" s="62"/>
      <c r="AE62" s="115"/>
      <c r="AF62" s="116"/>
      <c r="AG62" s="112"/>
      <c r="AH62" s="116"/>
      <c r="AI62" s="116"/>
      <c r="AJ62" s="112"/>
      <c r="AK62" s="48"/>
      <c r="AL62" s="117"/>
      <c r="AM62" s="118"/>
      <c r="AN62" s="119"/>
      <c r="AO62" s="99"/>
      <c r="AP62" s="120"/>
      <c r="AQ62" s="121"/>
      <c r="AR62" s="122"/>
      <c r="AS62" s="123"/>
      <c r="AT62" s="123"/>
      <c r="AU62" s="123"/>
      <c r="AV62" s="124"/>
      <c r="AW62" s="123"/>
      <c r="AX62" s="125"/>
      <c r="AY62" s="125"/>
      <c r="AZ62" s="125"/>
      <c r="BA62" s="125"/>
      <c r="BB62" s="125"/>
      <c r="BC62" s="125"/>
      <c r="BD62" s="112"/>
      <c r="BE62" s="126"/>
      <c r="BF62" s="126"/>
      <c r="BG62" s="127"/>
      <c r="BH62" s="127"/>
      <c r="BI62" s="128"/>
      <c r="BJ62" s="129"/>
      <c r="BK62" s="130"/>
      <c r="BL62" s="131"/>
      <c r="BM62" s="108"/>
      <c r="BN62" s="108"/>
      <c r="BO62" s="132"/>
      <c r="BP62" s="132"/>
      <c r="BQ62" s="133"/>
      <c r="BR62" s="133"/>
      <c r="BS62" s="134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</row>
    <row r="63" spans="1:122" s="83" customFormat="1" ht="36" customHeight="1" x14ac:dyDescent="0.2">
      <c r="A63"/>
      <c r="B63" s="97"/>
      <c r="C63" s="98"/>
      <c r="D63" s="99"/>
      <c r="E63" s="100"/>
      <c r="I63" s="135"/>
      <c r="K63" s="101"/>
      <c r="L63" s="102"/>
      <c r="M63" s="101"/>
      <c r="N63" s="103"/>
      <c r="O63" s="103"/>
      <c r="P63" s="104"/>
      <c r="Q63" s="105"/>
      <c r="R63" s="105"/>
      <c r="S63" s="62"/>
      <c r="T63" s="107"/>
      <c r="U63" s="108"/>
      <c r="V63" s="109"/>
      <c r="W63" s="111"/>
      <c r="X63" s="111"/>
      <c r="Y63" s="111"/>
      <c r="Z63" s="112"/>
      <c r="AA63" s="112"/>
      <c r="AB63" s="113"/>
      <c r="AC63" s="114"/>
      <c r="AD63" s="62"/>
      <c r="AE63" s="115"/>
      <c r="AF63" s="116"/>
      <c r="AG63" s="112"/>
      <c r="AH63" s="116"/>
      <c r="AI63" s="116"/>
      <c r="AJ63" s="112"/>
      <c r="AK63" s="48"/>
      <c r="AL63" s="117"/>
      <c r="AM63" s="118"/>
      <c r="AN63" s="119"/>
      <c r="AO63" s="99"/>
      <c r="AP63" s="120"/>
      <c r="AQ63" s="121"/>
      <c r="AR63" s="122"/>
      <c r="AS63" s="123"/>
      <c r="AT63" s="123"/>
      <c r="AU63" s="123"/>
      <c r="AV63" s="124"/>
      <c r="AW63" s="123"/>
      <c r="AX63" s="125"/>
      <c r="AY63" s="125"/>
      <c r="AZ63" s="125"/>
      <c r="BA63" s="125"/>
      <c r="BB63" s="125"/>
      <c r="BC63" s="125"/>
      <c r="BD63" s="112"/>
      <c r="BE63" s="126"/>
      <c r="BF63" s="126"/>
      <c r="BG63" s="127"/>
      <c r="BH63" s="127"/>
      <c r="BI63" s="128"/>
      <c r="BJ63" s="129"/>
      <c r="BK63" s="130"/>
      <c r="BL63" s="131"/>
      <c r="BM63" s="108"/>
      <c r="BN63" s="108"/>
      <c r="BO63" s="132"/>
      <c r="BP63" s="132"/>
      <c r="BQ63" s="133"/>
      <c r="BR63" s="133"/>
      <c r="BS63" s="134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</row>
    <row r="64" spans="1:122" s="83" customFormat="1" ht="36" customHeight="1" x14ac:dyDescent="0.2">
      <c r="A64"/>
      <c r="B64" s="97"/>
      <c r="C64" s="98"/>
      <c r="D64" s="99"/>
      <c r="E64" s="100"/>
      <c r="I64" s="135"/>
      <c r="K64" s="101"/>
      <c r="L64" s="102"/>
      <c r="M64" s="101"/>
      <c r="N64" s="103"/>
      <c r="O64" s="103"/>
      <c r="P64" s="104"/>
      <c r="Q64" s="105"/>
      <c r="R64" s="105"/>
      <c r="S64" s="62"/>
      <c r="T64" s="107"/>
      <c r="U64" s="108"/>
      <c r="V64" s="109"/>
      <c r="W64" s="111"/>
      <c r="X64" s="111"/>
      <c r="Y64" s="111"/>
      <c r="Z64" s="112"/>
      <c r="AA64" s="112"/>
      <c r="AB64" s="113"/>
      <c r="AC64" s="114"/>
      <c r="AD64" s="62"/>
      <c r="AE64" s="115"/>
      <c r="AF64" s="116"/>
      <c r="AG64" s="112"/>
      <c r="AH64" s="116"/>
      <c r="AI64" s="116"/>
      <c r="AJ64" s="112"/>
      <c r="AK64" s="48"/>
      <c r="AL64" s="117"/>
      <c r="AM64" s="118"/>
      <c r="AN64" s="119"/>
      <c r="AO64" s="99"/>
      <c r="AP64" s="120"/>
      <c r="AQ64" s="121"/>
      <c r="AR64" s="122"/>
      <c r="AS64" s="123"/>
      <c r="AT64" s="123"/>
      <c r="AU64" s="123"/>
      <c r="AV64" s="124"/>
      <c r="AW64" s="123"/>
      <c r="AX64" s="125"/>
      <c r="AY64" s="125"/>
      <c r="AZ64" s="125"/>
      <c r="BA64" s="125"/>
      <c r="BB64" s="125"/>
      <c r="BC64" s="125"/>
      <c r="BD64" s="112"/>
      <c r="BE64" s="126"/>
      <c r="BF64" s="126"/>
      <c r="BG64" s="127"/>
      <c r="BH64" s="127"/>
      <c r="BI64" s="128"/>
      <c r="BJ64" s="129"/>
      <c r="BK64" s="130"/>
      <c r="BL64" s="131"/>
      <c r="BM64" s="108"/>
      <c r="BN64" s="108"/>
      <c r="BO64" s="132"/>
      <c r="BP64" s="132"/>
      <c r="BQ64" s="133"/>
      <c r="BR64" s="133"/>
      <c r="BS64" s="13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</row>
    <row r="145" spans="1:122" s="109" customFormat="1" ht="36" customHeight="1" x14ac:dyDescent="0.2">
      <c r="A145"/>
      <c r="B145" s="97"/>
      <c r="C145" s="98"/>
      <c r="D145" s="99"/>
      <c r="E145" s="100"/>
      <c r="F145" s="83"/>
      <c r="G145" s="83"/>
      <c r="H145" s="83"/>
      <c r="I145" s="83"/>
      <c r="J145" s="83"/>
      <c r="K145" s="101"/>
      <c r="L145" s="102"/>
      <c r="M145" s="101"/>
      <c r="N145" s="103"/>
      <c r="O145" s="103"/>
      <c r="P145" s="104"/>
      <c r="Q145" s="105"/>
      <c r="R145" s="105"/>
      <c r="S145" s="62"/>
      <c r="T145" s="107"/>
      <c r="U145" s="137"/>
      <c r="W145" s="111"/>
      <c r="X145" s="111"/>
      <c r="Y145" s="111"/>
      <c r="Z145" s="112"/>
      <c r="AA145" s="112"/>
      <c r="AB145" s="113"/>
      <c r="AC145" s="114"/>
      <c r="AD145" s="62"/>
      <c r="AE145" s="115"/>
      <c r="AF145" s="116"/>
      <c r="AG145" s="112"/>
      <c r="AH145" s="116"/>
      <c r="AI145" s="116"/>
      <c r="AJ145" s="112"/>
      <c r="AK145" s="48"/>
      <c r="AL145" s="117"/>
      <c r="AM145" s="118"/>
      <c r="AN145" s="119"/>
      <c r="AO145" s="99"/>
      <c r="AP145" s="120"/>
      <c r="AQ145" s="121"/>
      <c r="AR145" s="122"/>
      <c r="AS145" s="123"/>
      <c r="AT145" s="123"/>
      <c r="AU145" s="123"/>
      <c r="AV145" s="124"/>
      <c r="AW145" s="123"/>
      <c r="AX145" s="125"/>
      <c r="AY145" s="125"/>
      <c r="AZ145" s="125"/>
      <c r="BA145" s="125"/>
      <c r="BB145" s="125"/>
      <c r="BC145" s="125"/>
      <c r="BD145" s="112"/>
      <c r="BE145" s="126"/>
      <c r="BF145" s="126"/>
      <c r="BG145" s="127"/>
      <c r="BH145" s="127"/>
      <c r="BI145" s="128"/>
      <c r="BJ145" s="129"/>
      <c r="BK145" s="130"/>
      <c r="BL145" s="131"/>
      <c r="BM145" s="108"/>
      <c r="BN145" s="108"/>
      <c r="BO145" s="132"/>
      <c r="BP145" s="132"/>
      <c r="BQ145" s="133"/>
      <c r="BR145" s="133"/>
      <c r="BS145" s="134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</row>
    <row r="315" spans="1:122" s="109" customFormat="1" ht="36" customHeight="1" x14ac:dyDescent="0.2">
      <c r="A315"/>
      <c r="B315" s="97"/>
      <c r="C315" s="98"/>
      <c r="D315" s="99"/>
      <c r="E315" s="100"/>
      <c r="F315" s="83"/>
      <c r="G315" s="83"/>
      <c r="H315" s="83"/>
      <c r="I315" s="83"/>
      <c r="J315" s="83"/>
      <c r="K315" s="101"/>
      <c r="L315" s="102"/>
      <c r="M315" s="101"/>
      <c r="N315" s="103"/>
      <c r="O315" s="103"/>
      <c r="P315" s="104"/>
      <c r="Q315" s="105"/>
      <c r="R315" s="105"/>
      <c r="S315" s="62"/>
      <c r="T315" s="107"/>
      <c r="U315" s="137"/>
      <c r="W315" s="111"/>
      <c r="X315" s="111"/>
      <c r="Y315" s="111"/>
      <c r="Z315" s="112"/>
      <c r="AA315" s="112"/>
      <c r="AB315" s="113"/>
      <c r="AC315" s="114"/>
      <c r="AD315" s="62"/>
      <c r="AE315" s="115"/>
      <c r="AF315" s="116"/>
      <c r="AG315" s="112"/>
      <c r="AH315" s="116"/>
      <c r="AI315" s="116"/>
      <c r="AJ315" s="112"/>
      <c r="AK315" s="48"/>
      <c r="AL315" s="117"/>
      <c r="AM315" s="118"/>
      <c r="AN315" s="119"/>
      <c r="AO315" s="99"/>
      <c r="AP315" s="120"/>
      <c r="AQ315" s="121"/>
      <c r="AR315" s="122"/>
      <c r="AS315" s="123"/>
      <c r="AT315" s="123"/>
      <c r="AU315" s="123"/>
      <c r="AV315" s="124"/>
      <c r="AW315" s="123"/>
      <c r="AX315" s="125"/>
      <c r="AY315" s="125"/>
      <c r="AZ315" s="125"/>
      <c r="BA315" s="125"/>
      <c r="BB315" s="125"/>
      <c r="BC315" s="125"/>
      <c r="BD315" s="112"/>
      <c r="BE315" s="126"/>
      <c r="BF315" s="126"/>
      <c r="BG315" s="127"/>
      <c r="BH315" s="127"/>
      <c r="BI315" s="128"/>
      <c r="BJ315" s="129"/>
      <c r="BK315" s="130"/>
      <c r="BL315" s="131"/>
      <c r="BM315" s="108"/>
      <c r="BN315" s="108"/>
      <c r="BO315" s="132"/>
      <c r="BP315" s="132"/>
      <c r="BQ315" s="133"/>
      <c r="BR315" s="133"/>
      <c r="BS315" s="134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</row>
    <row r="320" spans="1:122" s="109" customFormat="1" ht="36" customHeight="1" x14ac:dyDescent="0.2">
      <c r="A320"/>
      <c r="B320" s="97"/>
      <c r="C320" s="98"/>
      <c r="D320" s="99"/>
      <c r="E320" s="100"/>
      <c r="F320" s="83"/>
      <c r="G320" s="83"/>
      <c r="H320" s="83"/>
      <c r="I320" s="83"/>
      <c r="J320" s="83"/>
      <c r="K320" s="101"/>
      <c r="L320" s="102"/>
      <c r="M320" s="101"/>
      <c r="N320" s="103"/>
      <c r="O320" s="103"/>
      <c r="P320" s="104"/>
      <c r="Q320" s="105"/>
      <c r="R320" s="105"/>
      <c r="S320" s="62"/>
      <c r="T320" s="107"/>
      <c r="U320" s="137"/>
      <c r="W320" s="111"/>
      <c r="X320" s="111"/>
      <c r="Y320" s="111"/>
      <c r="Z320" s="112"/>
      <c r="AA320" s="112"/>
      <c r="AB320" s="113"/>
      <c r="AC320" s="114"/>
      <c r="AD320" s="62"/>
      <c r="AE320" s="115"/>
      <c r="AF320" s="116"/>
      <c r="AG320" s="112"/>
      <c r="AH320" s="116"/>
      <c r="AI320" s="116"/>
      <c r="AJ320" s="112"/>
      <c r="AK320" s="48"/>
      <c r="AL320" s="117"/>
      <c r="AM320" s="118"/>
      <c r="AN320" s="119"/>
      <c r="AO320" s="99"/>
      <c r="AP320" s="120"/>
      <c r="AQ320" s="121"/>
      <c r="AR320" s="122"/>
      <c r="AS320" s="123"/>
      <c r="AT320" s="123"/>
      <c r="AU320" s="123"/>
      <c r="AV320" s="124"/>
      <c r="AW320" s="123"/>
      <c r="AX320" s="125"/>
      <c r="AY320" s="125"/>
      <c r="AZ320" s="125"/>
      <c r="BA320" s="125"/>
      <c r="BB320" s="125"/>
      <c r="BC320" s="125"/>
      <c r="BD320" s="112"/>
      <c r="BE320" s="126"/>
      <c r="BF320" s="126"/>
      <c r="BG320" s="127"/>
      <c r="BH320" s="127"/>
      <c r="BI320" s="128"/>
      <c r="BJ320" s="129"/>
      <c r="BK320" s="130"/>
      <c r="BL320" s="131"/>
      <c r="BM320" s="108"/>
      <c r="BN320" s="108"/>
      <c r="BO320" s="132"/>
      <c r="BP320" s="132"/>
      <c r="BQ320" s="133"/>
      <c r="BR320" s="133"/>
      <c r="BS320" s="134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</row>
  </sheetData>
  <sheetProtection formatCells="0" formatColumns="0" formatRows="0" insertRows="0" insertHyperlinks="0" deleteRows="0" sort="0" autoFilter="0" pivotTables="0"/>
  <autoFilter ref="A1:A2"/>
  <conditionalFormatting sqref="N2:N33">
    <cfRule type="cellIs" dxfId="3" priority="1" stopIfTrue="1" operator="equal">
      <formula>"renseigner date de naissance"</formula>
    </cfRule>
  </conditionalFormatting>
  <conditionalFormatting sqref="O2:O33">
    <cfRule type="cellIs" dxfId="2" priority="2" stopIfTrue="1" operator="equal">
      <formula>"renseigner date de naissance"</formula>
    </cfRule>
  </conditionalFormatting>
  <conditionalFormatting sqref="AK2:AL2 AD2:AD5">
    <cfRule type="cellIs" dxfId="1" priority="4" stopIfTrue="1" operator="between">
      <formula>37511</formula>
      <formula>37560</formula>
    </cfRule>
  </conditionalFormatting>
  <conditionalFormatting sqref="M2">
    <cfRule type="cellIs" dxfId="0" priority="5" stopIfTrue="1" operator="lessThanOrEqual">
      <formula>#REF!</formula>
    </cfRule>
  </conditionalFormatting>
  <dataValidations count="15">
    <dataValidation type="list" allowBlank="1" showInputMessage="1" showErrorMessage="1" sqref="F2:G32">
      <formula1>"OUI"</formula1>
    </dataValidation>
    <dataValidation type="list" allowBlank="1" showInputMessage="1" showErrorMessage="1" sqref="E2:E32">
      <formula1>NOMS_TS</formula1>
    </dataValidation>
    <dataValidation type="list" allowBlank="1" showInputMessage="1" showErrorMessage="1" sqref="BF2:BF32">
      <formula1>APRES_MESURE</formula1>
    </dataValidation>
    <dataValidation type="list" allowBlank="1" showInputMessage="1" showErrorMessage="1" sqref="BE2:BE32">
      <formula1>PENDANT_MESURE</formula1>
    </dataValidation>
    <dataValidation type="list" allowBlank="1" showInputMessage="1" showErrorMessage="1" sqref="AX2:AX32">
      <formula1>PREFIXE_MERE</formula1>
    </dataValidation>
    <dataValidation type="list" allowBlank="1" showInputMessage="1" showErrorMessage="1" sqref="AR2:AR32 AO2:AO32">
      <formula1>CONCLUSION_RAPPORT_AUDIENCE</formula1>
    </dataValidation>
    <dataValidation type="list" allowBlank="1" showInputMessage="1" showErrorMessage="1" sqref="AF2:AF32 AH2:AI32">
      <formula1>PSY</formula1>
    </dataValidation>
    <dataValidation type="list" allowBlank="1" showInputMessage="1" showErrorMessage="1" sqref="T2:T32">
      <formula1>NOM_MAGISTRAT</formula1>
    </dataValidation>
    <dataValidation type="list" allowBlank="1" showInputMessage="1" showErrorMessage="1" sqref="S2:S32">
      <formula1>UT</formula1>
    </dataValidation>
    <dataValidation type="list" allowBlank="1" showInputMessage="1" showErrorMessage="1" sqref="Q2:Q32">
      <formula1>RESIDENCE</formula1>
    </dataValidation>
    <dataValidation type="list" allowBlank="1" showInputMessage="1" showErrorMessage="1" sqref="L2:L32">
      <formula1>"M,F"</formula1>
    </dataValidation>
    <dataValidation type="list" allowBlank="1" showInputMessage="1" showErrorMessage="1" sqref="X2:X32 BJ2:BJ32">
      <formula1>ANTENNES</formula1>
    </dataValidation>
    <dataValidation type="list" allowBlank="1" showInputMessage="1" showErrorMessage="1" sqref="W2:W32">
      <formula1>TYPE_MESURE</formula1>
    </dataValidation>
    <dataValidation type="list" allowBlank="1" showInputMessage="1" showErrorMessage="1" sqref="P2:P32">
      <formula1>"   conjointe,père,mère,délégation"</formula1>
    </dataValidation>
    <dataValidation type="list" allowBlank="1" showInputMessage="1" showErrorMessage="1" sqref="BG2:BH32">
      <formula1>"Archive,Transfert"</formula1>
    </dataValidation>
  </dataValidations>
  <hyperlinks>
    <hyperlink ref="AN1" r:id="rId1" display="Date du dernier rapport"/>
  </hyperlinks>
  <pageMargins left="0.78740157480314965" right="0.78740157480314965" top="0.98425196850393704" bottom="0.98425196850393704" header="0.51181102362204722" footer="0.51181102362204722"/>
  <pageSetup paperSize="9" scale="10" orientation="landscape" r:id="rId2"/>
  <headerFooter alignWithMargins="0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14</vt:i4>
      </vt:variant>
    </vt:vector>
  </HeadingPairs>
  <TitlesOfParts>
    <vt:vector size="15" baseType="lpstr">
      <vt:lpstr>FICHIER_MINEURS</vt:lpstr>
      <vt:lpstr>ARCHIVE_FICHE</vt:lpstr>
      <vt:lpstr>BASE_DONNEES</vt:lpstr>
      <vt:lpstr>DATE_D_ARRIVEE_AU_SERVICE</vt:lpstr>
      <vt:lpstr>DATE_NAISSANCE</vt:lpstr>
      <vt:lpstr>DATE_REELLE_DE_FIN_D_INTERVENTION</vt:lpstr>
      <vt:lpstr>DATE_REELLE_DEBUT_MESURE</vt:lpstr>
      <vt:lpstr>DATE_REELLE_REUNION_DEBUT_MESURE</vt:lpstr>
      <vt:lpstr>DATE_REELLE_REUNION_FIN_DE_MESURE</vt:lpstr>
      <vt:lpstr>ECHEANCE_PJ</vt:lpstr>
      <vt:lpstr>FIN_INTERVENTION</vt:lpstr>
      <vt:lpstr>NOM_DU_MAGISTRAT</vt:lpstr>
      <vt:lpstr>NUMERO_INTERNE</vt:lpstr>
      <vt:lpstr>PEC</vt:lpstr>
      <vt:lpstr>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2011-04-14T06:17:55Z</dcterms:created>
  <dcterms:modified xsi:type="dcterms:W3CDTF">2011-04-14T06:23:26Z</dcterms:modified>
</cp:coreProperties>
</file>